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MSF 2014 to current\SMSF_Client Foders &amp; Documents\Williamson\"/>
    </mc:Choice>
  </mc:AlternateContent>
  <xr:revisionPtr revIDLastSave="0" documentId="8_{924A0D04-F268-49BE-A60F-56F1C7FA4247}" xr6:coauthVersionLast="47" xr6:coauthVersionMax="47" xr10:uidLastSave="{00000000-0000-0000-0000-000000000000}"/>
  <bookViews>
    <workbookView xWindow="-12446" yWindow="-77" windowWidth="12549" windowHeight="7320" activeTab="5" xr2:uid="{7AB1DCDF-95CD-4875-BC56-CCB79AF17A93}"/>
  </bookViews>
  <sheets>
    <sheet name="2015" sheetId="6" r:id="rId1"/>
    <sheet name="2016" sheetId="5" r:id="rId2"/>
    <sheet name="2017" sheetId="2" r:id="rId3"/>
    <sheet name="2018" sheetId="3" r:id="rId4"/>
    <sheet name="2019" sheetId="4" r:id="rId5"/>
    <sheet name="2020" sheetId="7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7" l="1"/>
  <c r="D42" i="4"/>
  <c r="B15" i="3"/>
  <c r="C41" i="4"/>
  <c r="C41" i="3"/>
  <c r="D42" i="5"/>
  <c r="D42" i="2"/>
  <c r="C38" i="2"/>
  <c r="C41" i="2"/>
  <c r="C40" i="2"/>
  <c r="C25" i="5"/>
  <c r="C40" i="5"/>
  <c r="B15" i="7"/>
  <c r="B14" i="7"/>
  <c r="B14" i="4"/>
  <c r="B14" i="3"/>
  <c r="B14" i="2"/>
  <c r="B15" i="4"/>
  <c r="B15" i="2"/>
  <c r="B16" i="5"/>
  <c r="B14" i="5"/>
  <c r="B15" i="5"/>
  <c r="B30" i="7"/>
  <c r="B36" i="7"/>
  <c r="B35" i="7"/>
  <c r="B34" i="7"/>
  <c r="B33" i="7"/>
  <c r="B32" i="7"/>
  <c r="C29" i="7"/>
  <c r="B27" i="7"/>
  <c r="B26" i="7"/>
  <c r="B24" i="7"/>
  <c r="B23" i="7"/>
  <c r="B22" i="7"/>
  <c r="B20" i="7"/>
  <c r="B19" i="7"/>
  <c r="B16" i="7"/>
  <c r="B17" i="7" l="1"/>
  <c r="B29" i="7"/>
  <c r="C31" i="7"/>
  <c r="B31" i="7" s="1"/>
  <c r="B36" i="6" l="1"/>
  <c r="B34" i="6"/>
  <c r="B33" i="6"/>
  <c r="B32" i="6"/>
  <c r="B29" i="6"/>
  <c r="B24" i="6"/>
  <c r="B21" i="6"/>
  <c r="B20" i="6"/>
  <c r="B19" i="6"/>
  <c r="B17" i="6"/>
  <c r="B12" i="6"/>
  <c r="C10" i="6"/>
  <c r="B10" i="6" l="1"/>
  <c r="B16" i="6"/>
  <c r="B27" i="6" l="1"/>
  <c r="C11" i="6"/>
  <c r="C16" i="6" s="1"/>
  <c r="B26" i="6"/>
  <c r="C40" i="6" l="1"/>
  <c r="C8" i="5" s="1"/>
  <c r="C41" i="6"/>
  <c r="C9" i="5" s="1"/>
  <c r="C25" i="6"/>
  <c r="C28" i="6" s="1"/>
  <c r="B19" i="2"/>
  <c r="B28" i="6" l="1"/>
  <c r="B25" i="6"/>
  <c r="C38" i="6"/>
  <c r="B21" i="2"/>
  <c r="B38" i="6" l="1"/>
  <c r="B41" i="6"/>
  <c r="C31" i="6"/>
  <c r="B31" i="6" s="1"/>
  <c r="B30" i="6"/>
  <c r="C29" i="4"/>
  <c r="B24" i="2"/>
  <c r="C42" i="6" l="1"/>
  <c r="D41" i="6" s="1"/>
  <c r="B40" i="6"/>
  <c r="B17" i="2"/>
  <c r="B16" i="2"/>
  <c r="B36" i="4"/>
  <c r="B35" i="4"/>
  <c r="B34" i="4"/>
  <c r="B33" i="4"/>
  <c r="B32" i="4"/>
  <c r="B29" i="4"/>
  <c r="B27" i="4"/>
  <c r="B26" i="4"/>
  <c r="B24" i="4"/>
  <c r="B23" i="4"/>
  <c r="B22" i="4"/>
  <c r="B21" i="4"/>
  <c r="B20" i="4"/>
  <c r="B16" i="4"/>
  <c r="B36" i="3"/>
  <c r="B35" i="3"/>
  <c r="B34" i="3"/>
  <c r="B33" i="3"/>
  <c r="B32" i="3"/>
  <c r="C29" i="3"/>
  <c r="B27" i="3"/>
  <c r="B26" i="3"/>
  <c r="B24" i="3"/>
  <c r="B23" i="3"/>
  <c r="B22" i="3"/>
  <c r="B20" i="3"/>
  <c r="B19" i="3"/>
  <c r="B17" i="3"/>
  <c r="B16" i="3"/>
  <c r="C16" i="3" s="1"/>
  <c r="C38" i="3" s="1"/>
  <c r="C40" i="3" s="1"/>
  <c r="C42" i="3" s="1"/>
  <c r="D42" i="3" s="1"/>
  <c r="B36" i="2"/>
  <c r="B35" i="2"/>
  <c r="B34" i="2"/>
  <c r="B33" i="2"/>
  <c r="B32" i="2"/>
  <c r="C29" i="2"/>
  <c r="B27" i="2"/>
  <c r="B26" i="2"/>
  <c r="B23" i="2"/>
  <c r="B22" i="2"/>
  <c r="B20" i="2"/>
  <c r="B36" i="5"/>
  <c r="B35" i="5"/>
  <c r="B34" i="5"/>
  <c r="B33" i="5"/>
  <c r="B32" i="5"/>
  <c r="B29" i="5"/>
  <c r="B27" i="5"/>
  <c r="B26" i="5"/>
  <c r="B24" i="5"/>
  <c r="B23" i="5"/>
  <c r="B22" i="5"/>
  <c r="B21" i="5"/>
  <c r="B20" i="5"/>
  <c r="B19" i="5"/>
  <c r="B17" i="5"/>
  <c r="C10" i="5"/>
  <c r="E38" i="6" l="1"/>
  <c r="E41" i="6"/>
  <c r="B42" i="6"/>
  <c r="D38" i="6"/>
  <c r="B29" i="2"/>
  <c r="B10" i="5"/>
  <c r="C11" i="5" s="1"/>
  <c r="C16" i="5" s="1"/>
  <c r="B29" i="3"/>
  <c r="C28" i="5" l="1"/>
  <c r="B25" i="5" l="1"/>
  <c r="C38" i="5"/>
  <c r="B28" i="5" l="1"/>
  <c r="B38" i="5"/>
  <c r="C8" i="2"/>
  <c r="B41" i="5"/>
  <c r="C31" i="5"/>
  <c r="C9" i="2"/>
  <c r="C42" i="5"/>
  <c r="D40" i="5" s="1"/>
  <c r="B30" i="5"/>
  <c r="D38" i="5" l="1"/>
  <c r="B31" i="5"/>
  <c r="B40" i="5"/>
  <c r="C10" i="2"/>
  <c r="B10" i="2" l="1"/>
  <c r="B42" i="5"/>
  <c r="C11" i="2" l="1"/>
  <c r="C16" i="2" s="1"/>
  <c r="C25" i="2" l="1"/>
  <c r="C28" i="2" s="1"/>
  <c r="B30" i="2"/>
  <c r="B40" i="2" l="1"/>
  <c r="B25" i="2"/>
  <c r="B28" i="2" s="1"/>
  <c r="B41" i="2"/>
  <c r="B38" i="2"/>
  <c r="C31" i="2"/>
  <c r="B31" i="2" l="1"/>
  <c r="C9" i="3"/>
  <c r="C8" i="3" l="1"/>
  <c r="C42" i="2"/>
  <c r="B42" i="2" l="1"/>
  <c r="C10" i="3"/>
  <c r="B10" i="3" l="1"/>
  <c r="C11" i="3" l="1"/>
  <c r="C25" i="3" l="1"/>
  <c r="B25" i="3" s="1"/>
  <c r="B28" i="3" s="1"/>
  <c r="B30" i="3"/>
  <c r="B38" i="3" l="1"/>
  <c r="C28" i="3"/>
  <c r="C8" i="4"/>
  <c r="C31" i="3"/>
  <c r="B31" i="3" s="1"/>
  <c r="C9" i="4"/>
  <c r="B40" i="3" l="1"/>
  <c r="B41" i="3"/>
  <c r="C10" i="4"/>
  <c r="B42" i="3" l="1"/>
  <c r="D38" i="3"/>
  <c r="B10" i="4"/>
  <c r="C11" i="4" l="1"/>
  <c r="C16" i="4" l="1"/>
  <c r="C38" i="4" s="1"/>
  <c r="C40" i="4" s="1"/>
  <c r="C9" i="7" l="1"/>
  <c r="C8" i="7"/>
  <c r="C31" i="4"/>
  <c r="B31" i="4" s="1"/>
  <c r="C25" i="4"/>
  <c r="C10" i="7" l="1"/>
  <c r="B10" i="7" s="1"/>
  <c r="C41" i="7"/>
  <c r="B41" i="7" s="1"/>
  <c r="B41" i="4"/>
  <c r="B40" i="4"/>
  <c r="B30" i="4"/>
  <c r="B38" i="4"/>
  <c r="C28" i="4"/>
  <c r="B28" i="4" s="1"/>
  <c r="B25" i="4"/>
  <c r="C11" i="7" l="1"/>
  <c r="C16" i="7" s="1"/>
  <c r="C42" i="4"/>
  <c r="C38" i="7" l="1"/>
  <c r="C40" i="7"/>
  <c r="D38" i="4"/>
  <c r="C25" i="7"/>
  <c r="B42" i="4"/>
  <c r="C42" i="7" l="1"/>
  <c r="B40" i="7"/>
  <c r="B38" i="7"/>
  <c r="C28" i="7"/>
  <c r="B25" i="7"/>
  <c r="B28" i="7" s="1"/>
  <c r="D38" i="7" l="1"/>
  <c r="B42" i="7"/>
</calcChain>
</file>

<file path=xl/sharedStrings.xml><?xml version="1.0" encoding="utf-8"?>
<sst xmlns="http://schemas.openxmlformats.org/spreadsheetml/2006/main" count="247" uniqueCount="44">
  <si>
    <t xml:space="preserve">Name </t>
  </si>
  <si>
    <t>Date of Birth</t>
  </si>
  <si>
    <t>Service Date</t>
  </si>
  <si>
    <t>Total</t>
  </si>
  <si>
    <t>Member 1</t>
  </si>
  <si>
    <t>Member Opening Taxable</t>
  </si>
  <si>
    <t>Member Opening Tax Free</t>
  </si>
  <si>
    <t>Total Opening Bal</t>
  </si>
  <si>
    <t>Percentage</t>
  </si>
  <si>
    <t>Change in MV of Assets</t>
  </si>
  <si>
    <t>Tax Free Income</t>
  </si>
  <si>
    <t>Taxable Income</t>
  </si>
  <si>
    <t>Deductable Expenses</t>
  </si>
  <si>
    <t>Earnings (Not Rounded)</t>
  </si>
  <si>
    <t>Tax on Rounded Earnings</t>
  </si>
  <si>
    <t>Employers taxable contribs</t>
  </si>
  <si>
    <t>Members Taxable Contribs</t>
  </si>
  <si>
    <t>Members Undeducted Contribs</t>
  </si>
  <si>
    <t>Government Co-contributions</t>
  </si>
  <si>
    <t>Pension Drawn</t>
  </si>
  <si>
    <t>Earnings</t>
  </si>
  <si>
    <t>Less Tax - Contributions</t>
  </si>
  <si>
    <t>Total Tax</t>
  </si>
  <si>
    <t>Roll In's - Taxable</t>
  </si>
  <si>
    <t>Roll In's - Tax Free</t>
  </si>
  <si>
    <t>Roll Out's</t>
  </si>
  <si>
    <t>Benefits Paid</t>
  </si>
  <si>
    <t>Forfeited Benefits</t>
  </si>
  <si>
    <t>Ledger Allocated Earnings</t>
  </si>
  <si>
    <t>Member Closing 'Taxable</t>
  </si>
  <si>
    <t>Member Closing 'Tax Free'</t>
  </si>
  <si>
    <t>Total Closing Balance</t>
  </si>
  <si>
    <t>Member Specific Expense</t>
  </si>
  <si>
    <t>As per Operating Statement</t>
  </si>
  <si>
    <t xml:space="preserve">Less Tax - Earnings </t>
  </si>
  <si>
    <t xml:space="preserve"> </t>
  </si>
  <si>
    <t>Roll In's - Taxed</t>
  </si>
  <si>
    <t>Financial Year Ending 30 June 2015</t>
  </si>
  <si>
    <t>Williamson Super fund</t>
  </si>
  <si>
    <t>Jennifer Williamson</t>
  </si>
  <si>
    <t>Financial Year Ending 30 June 2017</t>
  </si>
  <si>
    <t>Financial Year Ending 30 June 2018</t>
  </si>
  <si>
    <t>Financial Year Ending 30 June 2019</t>
  </si>
  <si>
    <t>Financial Year Ending 30 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</si>
</sst>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" fontId="0" fillId="0" borderId="0" xfId="0" applyNumberFormat="1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14" fontId="2" fillId="0" borderId="0" xfId="0" applyNumberFormat="1" applyFont="1" applyAlignment="1">
      <alignment horizontal="left"/>
    </xf>
    <xf numFmtId="4" fontId="2" fillId="0" borderId="0" xfId="0" applyNumberFormat="1" applyFont="1" applyAlignment="1">
      <alignment wrapText="1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43" fontId="3" fillId="0" borderId="0" xfId="0" applyNumberFormat="1" applyFont="1"/>
    <xf numFmtId="43" fontId="3" fillId="0" borderId="1" xfId="0" applyNumberFormat="1" applyFont="1" applyBorder="1"/>
    <xf numFmtId="10" fontId="3" fillId="0" borderId="0" xfId="0" applyNumberFormat="1" applyFont="1"/>
    <xf numFmtId="0" fontId="3" fillId="0" borderId="0" xfId="0" quotePrefix="1" applyFont="1"/>
    <xf numFmtId="43" fontId="2" fillId="0" borderId="0" xfId="0" applyNumberFormat="1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Larry%20Bushell\Super%20Fund%20Checklists\Wayne%20&amp;%20Julie%20Crosby%20SUPER%20FUND%20AUDIT%20CHECK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Audit checklist"/>
      <sheetName val="Calc 2019"/>
      <sheetName val="Calc 2018"/>
      <sheetName val="Calc 2017"/>
      <sheetName val="Calc 2016"/>
      <sheetName val="Calcs 2015"/>
      <sheetName val="Loan Clac"/>
      <sheetName val="Member Balan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6">
          <cell r="B16">
            <v>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63ED7-C701-470A-8A8D-F7F46085FCBA}">
  <sheetPr>
    <pageSetUpPr fitToPage="1"/>
  </sheetPr>
  <dimension ref="A1:E43"/>
  <sheetViews>
    <sheetView topLeftCell="A2" workbookViewId="0">
      <selection activeCell="C40" sqref="C40"/>
    </sheetView>
  </sheetViews>
  <sheetFormatPr defaultRowHeight="12" x14ac:dyDescent="0.35"/>
  <cols>
    <col min="1" max="1" width="26.3046875" style="4" customWidth="1"/>
    <col min="2" max="2" width="11.84375" style="4" customWidth="1"/>
    <col min="3" max="3" width="11.84375" style="5" customWidth="1"/>
    <col min="4" max="7" width="18.3046875" style="4" customWidth="1"/>
    <col min="8" max="247" width="9.15234375" style="4"/>
    <col min="248" max="248" width="26.3046875" style="4" customWidth="1"/>
    <col min="249" max="257" width="11.84375" style="4" customWidth="1"/>
    <col min="258" max="258" width="9.15234375" style="4"/>
    <col min="259" max="263" width="18.3046875" style="4" customWidth="1"/>
    <col min="264" max="503" width="9.15234375" style="4"/>
    <col min="504" max="504" width="26.3046875" style="4" customWidth="1"/>
    <col min="505" max="513" width="11.84375" style="4" customWidth="1"/>
    <col min="514" max="514" width="9.15234375" style="4"/>
    <col min="515" max="519" width="18.3046875" style="4" customWidth="1"/>
    <col min="520" max="759" width="9.15234375" style="4"/>
    <col min="760" max="760" width="26.3046875" style="4" customWidth="1"/>
    <col min="761" max="769" width="11.84375" style="4" customWidth="1"/>
    <col min="770" max="770" width="9.15234375" style="4"/>
    <col min="771" max="775" width="18.3046875" style="4" customWidth="1"/>
    <col min="776" max="1015" width="9.15234375" style="4"/>
    <col min="1016" max="1016" width="26.3046875" style="4" customWidth="1"/>
    <col min="1017" max="1025" width="11.84375" style="4" customWidth="1"/>
    <col min="1026" max="1026" width="9.15234375" style="4"/>
    <col min="1027" max="1031" width="18.3046875" style="4" customWidth="1"/>
    <col min="1032" max="1271" width="9.15234375" style="4"/>
    <col min="1272" max="1272" width="26.3046875" style="4" customWidth="1"/>
    <col min="1273" max="1281" width="11.84375" style="4" customWidth="1"/>
    <col min="1282" max="1282" width="9.15234375" style="4"/>
    <col min="1283" max="1287" width="18.3046875" style="4" customWidth="1"/>
    <col min="1288" max="1527" width="9.15234375" style="4"/>
    <col min="1528" max="1528" width="26.3046875" style="4" customWidth="1"/>
    <col min="1529" max="1537" width="11.84375" style="4" customWidth="1"/>
    <col min="1538" max="1538" width="9.15234375" style="4"/>
    <col min="1539" max="1543" width="18.3046875" style="4" customWidth="1"/>
    <col min="1544" max="1783" width="9.15234375" style="4"/>
    <col min="1784" max="1784" width="26.3046875" style="4" customWidth="1"/>
    <col min="1785" max="1793" width="11.84375" style="4" customWidth="1"/>
    <col min="1794" max="1794" width="9.15234375" style="4"/>
    <col min="1795" max="1799" width="18.3046875" style="4" customWidth="1"/>
    <col min="1800" max="2039" width="9.15234375" style="4"/>
    <col min="2040" max="2040" width="26.3046875" style="4" customWidth="1"/>
    <col min="2041" max="2049" width="11.84375" style="4" customWidth="1"/>
    <col min="2050" max="2050" width="9.15234375" style="4"/>
    <col min="2051" max="2055" width="18.3046875" style="4" customWidth="1"/>
    <col min="2056" max="2295" width="9.15234375" style="4"/>
    <col min="2296" max="2296" width="26.3046875" style="4" customWidth="1"/>
    <col min="2297" max="2305" width="11.84375" style="4" customWidth="1"/>
    <col min="2306" max="2306" width="9.15234375" style="4"/>
    <col min="2307" max="2311" width="18.3046875" style="4" customWidth="1"/>
    <col min="2312" max="2551" width="9.15234375" style="4"/>
    <col min="2552" max="2552" width="26.3046875" style="4" customWidth="1"/>
    <col min="2553" max="2561" width="11.84375" style="4" customWidth="1"/>
    <col min="2562" max="2562" width="9.15234375" style="4"/>
    <col min="2563" max="2567" width="18.3046875" style="4" customWidth="1"/>
    <col min="2568" max="2807" width="9.15234375" style="4"/>
    <col min="2808" max="2808" width="26.3046875" style="4" customWidth="1"/>
    <col min="2809" max="2817" width="11.84375" style="4" customWidth="1"/>
    <col min="2818" max="2818" width="9.15234375" style="4"/>
    <col min="2819" max="2823" width="18.3046875" style="4" customWidth="1"/>
    <col min="2824" max="3063" width="9.15234375" style="4"/>
    <col min="3064" max="3064" width="26.3046875" style="4" customWidth="1"/>
    <col min="3065" max="3073" width="11.84375" style="4" customWidth="1"/>
    <col min="3074" max="3074" width="9.15234375" style="4"/>
    <col min="3075" max="3079" width="18.3046875" style="4" customWidth="1"/>
    <col min="3080" max="3319" width="9.15234375" style="4"/>
    <col min="3320" max="3320" width="26.3046875" style="4" customWidth="1"/>
    <col min="3321" max="3329" width="11.84375" style="4" customWidth="1"/>
    <col min="3330" max="3330" width="9.15234375" style="4"/>
    <col min="3331" max="3335" width="18.3046875" style="4" customWidth="1"/>
    <col min="3336" max="3575" width="9.15234375" style="4"/>
    <col min="3576" max="3576" width="26.3046875" style="4" customWidth="1"/>
    <col min="3577" max="3585" width="11.84375" style="4" customWidth="1"/>
    <col min="3586" max="3586" width="9.15234375" style="4"/>
    <col min="3587" max="3591" width="18.3046875" style="4" customWidth="1"/>
    <col min="3592" max="3831" width="9.15234375" style="4"/>
    <col min="3832" max="3832" width="26.3046875" style="4" customWidth="1"/>
    <col min="3833" max="3841" width="11.84375" style="4" customWidth="1"/>
    <col min="3842" max="3842" width="9.15234375" style="4"/>
    <col min="3843" max="3847" width="18.3046875" style="4" customWidth="1"/>
    <col min="3848" max="4087" width="9.15234375" style="4"/>
    <col min="4088" max="4088" width="26.3046875" style="4" customWidth="1"/>
    <col min="4089" max="4097" width="11.84375" style="4" customWidth="1"/>
    <col min="4098" max="4098" width="9.15234375" style="4"/>
    <col min="4099" max="4103" width="18.3046875" style="4" customWidth="1"/>
    <col min="4104" max="4343" width="9.15234375" style="4"/>
    <col min="4344" max="4344" width="26.3046875" style="4" customWidth="1"/>
    <col min="4345" max="4353" width="11.84375" style="4" customWidth="1"/>
    <col min="4354" max="4354" width="9.15234375" style="4"/>
    <col min="4355" max="4359" width="18.3046875" style="4" customWidth="1"/>
    <col min="4360" max="4599" width="9.15234375" style="4"/>
    <col min="4600" max="4600" width="26.3046875" style="4" customWidth="1"/>
    <col min="4601" max="4609" width="11.84375" style="4" customWidth="1"/>
    <col min="4610" max="4610" width="9.15234375" style="4"/>
    <col min="4611" max="4615" width="18.3046875" style="4" customWidth="1"/>
    <col min="4616" max="4855" width="9.15234375" style="4"/>
    <col min="4856" max="4856" width="26.3046875" style="4" customWidth="1"/>
    <col min="4857" max="4865" width="11.84375" style="4" customWidth="1"/>
    <col min="4866" max="4866" width="9.15234375" style="4"/>
    <col min="4867" max="4871" width="18.3046875" style="4" customWidth="1"/>
    <col min="4872" max="5111" width="9.15234375" style="4"/>
    <col min="5112" max="5112" width="26.3046875" style="4" customWidth="1"/>
    <col min="5113" max="5121" width="11.84375" style="4" customWidth="1"/>
    <col min="5122" max="5122" width="9.15234375" style="4"/>
    <col min="5123" max="5127" width="18.3046875" style="4" customWidth="1"/>
    <col min="5128" max="5367" width="9.15234375" style="4"/>
    <col min="5368" max="5368" width="26.3046875" style="4" customWidth="1"/>
    <col min="5369" max="5377" width="11.84375" style="4" customWidth="1"/>
    <col min="5378" max="5378" width="9.15234375" style="4"/>
    <col min="5379" max="5383" width="18.3046875" style="4" customWidth="1"/>
    <col min="5384" max="5623" width="9.15234375" style="4"/>
    <col min="5624" max="5624" width="26.3046875" style="4" customWidth="1"/>
    <col min="5625" max="5633" width="11.84375" style="4" customWidth="1"/>
    <col min="5634" max="5634" width="9.15234375" style="4"/>
    <col min="5635" max="5639" width="18.3046875" style="4" customWidth="1"/>
    <col min="5640" max="5879" width="9.15234375" style="4"/>
    <col min="5880" max="5880" width="26.3046875" style="4" customWidth="1"/>
    <col min="5881" max="5889" width="11.84375" style="4" customWidth="1"/>
    <col min="5890" max="5890" width="9.15234375" style="4"/>
    <col min="5891" max="5895" width="18.3046875" style="4" customWidth="1"/>
    <col min="5896" max="6135" width="9.15234375" style="4"/>
    <col min="6136" max="6136" width="26.3046875" style="4" customWidth="1"/>
    <col min="6137" max="6145" width="11.84375" style="4" customWidth="1"/>
    <col min="6146" max="6146" width="9.15234375" style="4"/>
    <col min="6147" max="6151" width="18.3046875" style="4" customWidth="1"/>
    <col min="6152" max="6391" width="9.15234375" style="4"/>
    <col min="6392" max="6392" width="26.3046875" style="4" customWidth="1"/>
    <col min="6393" max="6401" width="11.84375" style="4" customWidth="1"/>
    <col min="6402" max="6402" width="9.15234375" style="4"/>
    <col min="6403" max="6407" width="18.3046875" style="4" customWidth="1"/>
    <col min="6408" max="6647" width="9.15234375" style="4"/>
    <col min="6648" max="6648" width="26.3046875" style="4" customWidth="1"/>
    <col min="6649" max="6657" width="11.84375" style="4" customWidth="1"/>
    <col min="6658" max="6658" width="9.15234375" style="4"/>
    <col min="6659" max="6663" width="18.3046875" style="4" customWidth="1"/>
    <col min="6664" max="6903" width="9.15234375" style="4"/>
    <col min="6904" max="6904" width="26.3046875" style="4" customWidth="1"/>
    <col min="6905" max="6913" width="11.84375" style="4" customWidth="1"/>
    <col min="6914" max="6914" width="9.15234375" style="4"/>
    <col min="6915" max="6919" width="18.3046875" style="4" customWidth="1"/>
    <col min="6920" max="7159" width="9.15234375" style="4"/>
    <col min="7160" max="7160" width="26.3046875" style="4" customWidth="1"/>
    <col min="7161" max="7169" width="11.84375" style="4" customWidth="1"/>
    <col min="7170" max="7170" width="9.15234375" style="4"/>
    <col min="7171" max="7175" width="18.3046875" style="4" customWidth="1"/>
    <col min="7176" max="7415" width="9.15234375" style="4"/>
    <col min="7416" max="7416" width="26.3046875" style="4" customWidth="1"/>
    <col min="7417" max="7425" width="11.84375" style="4" customWidth="1"/>
    <col min="7426" max="7426" width="9.15234375" style="4"/>
    <col min="7427" max="7431" width="18.3046875" style="4" customWidth="1"/>
    <col min="7432" max="7671" width="9.15234375" style="4"/>
    <col min="7672" max="7672" width="26.3046875" style="4" customWidth="1"/>
    <col min="7673" max="7681" width="11.84375" style="4" customWidth="1"/>
    <col min="7682" max="7682" width="9.15234375" style="4"/>
    <col min="7683" max="7687" width="18.3046875" style="4" customWidth="1"/>
    <col min="7688" max="7927" width="9.15234375" style="4"/>
    <col min="7928" max="7928" width="26.3046875" style="4" customWidth="1"/>
    <col min="7929" max="7937" width="11.84375" style="4" customWidth="1"/>
    <col min="7938" max="7938" width="9.15234375" style="4"/>
    <col min="7939" max="7943" width="18.3046875" style="4" customWidth="1"/>
    <col min="7944" max="8183" width="9.15234375" style="4"/>
    <col min="8184" max="8184" width="26.3046875" style="4" customWidth="1"/>
    <col min="8185" max="8193" width="11.84375" style="4" customWidth="1"/>
    <col min="8194" max="8194" width="9.15234375" style="4"/>
    <col min="8195" max="8199" width="18.3046875" style="4" customWidth="1"/>
    <col min="8200" max="8439" width="9.15234375" style="4"/>
    <col min="8440" max="8440" width="26.3046875" style="4" customWidth="1"/>
    <col min="8441" max="8449" width="11.84375" style="4" customWidth="1"/>
    <col min="8450" max="8450" width="9.15234375" style="4"/>
    <col min="8451" max="8455" width="18.3046875" style="4" customWidth="1"/>
    <col min="8456" max="8695" width="9.15234375" style="4"/>
    <col min="8696" max="8696" width="26.3046875" style="4" customWidth="1"/>
    <col min="8697" max="8705" width="11.84375" style="4" customWidth="1"/>
    <col min="8706" max="8706" width="9.15234375" style="4"/>
    <col min="8707" max="8711" width="18.3046875" style="4" customWidth="1"/>
    <col min="8712" max="8951" width="9.15234375" style="4"/>
    <col min="8952" max="8952" width="26.3046875" style="4" customWidth="1"/>
    <col min="8953" max="8961" width="11.84375" style="4" customWidth="1"/>
    <col min="8962" max="8962" width="9.15234375" style="4"/>
    <col min="8963" max="8967" width="18.3046875" style="4" customWidth="1"/>
    <col min="8968" max="9207" width="9.15234375" style="4"/>
    <col min="9208" max="9208" width="26.3046875" style="4" customWidth="1"/>
    <col min="9209" max="9217" width="11.84375" style="4" customWidth="1"/>
    <col min="9218" max="9218" width="9.15234375" style="4"/>
    <col min="9219" max="9223" width="18.3046875" style="4" customWidth="1"/>
    <col min="9224" max="9463" width="9.15234375" style="4"/>
    <col min="9464" max="9464" width="26.3046875" style="4" customWidth="1"/>
    <col min="9465" max="9473" width="11.84375" style="4" customWidth="1"/>
    <col min="9474" max="9474" width="9.15234375" style="4"/>
    <col min="9475" max="9479" width="18.3046875" style="4" customWidth="1"/>
    <col min="9480" max="9719" width="9.15234375" style="4"/>
    <col min="9720" max="9720" width="26.3046875" style="4" customWidth="1"/>
    <col min="9721" max="9729" width="11.84375" style="4" customWidth="1"/>
    <col min="9730" max="9730" width="9.15234375" style="4"/>
    <col min="9731" max="9735" width="18.3046875" style="4" customWidth="1"/>
    <col min="9736" max="9975" width="9.15234375" style="4"/>
    <col min="9976" max="9976" width="26.3046875" style="4" customWidth="1"/>
    <col min="9977" max="9985" width="11.84375" style="4" customWidth="1"/>
    <col min="9986" max="9986" width="9.15234375" style="4"/>
    <col min="9987" max="9991" width="18.3046875" style="4" customWidth="1"/>
    <col min="9992" max="10231" width="9.15234375" style="4"/>
    <col min="10232" max="10232" width="26.3046875" style="4" customWidth="1"/>
    <col min="10233" max="10241" width="11.84375" style="4" customWidth="1"/>
    <col min="10242" max="10242" width="9.15234375" style="4"/>
    <col min="10243" max="10247" width="18.3046875" style="4" customWidth="1"/>
    <col min="10248" max="10487" width="9.15234375" style="4"/>
    <col min="10488" max="10488" width="26.3046875" style="4" customWidth="1"/>
    <col min="10489" max="10497" width="11.84375" style="4" customWidth="1"/>
    <col min="10498" max="10498" width="9.15234375" style="4"/>
    <col min="10499" max="10503" width="18.3046875" style="4" customWidth="1"/>
    <col min="10504" max="10743" width="9.15234375" style="4"/>
    <col min="10744" max="10744" width="26.3046875" style="4" customWidth="1"/>
    <col min="10745" max="10753" width="11.84375" style="4" customWidth="1"/>
    <col min="10754" max="10754" width="9.15234375" style="4"/>
    <col min="10755" max="10759" width="18.3046875" style="4" customWidth="1"/>
    <col min="10760" max="10999" width="9.15234375" style="4"/>
    <col min="11000" max="11000" width="26.3046875" style="4" customWidth="1"/>
    <col min="11001" max="11009" width="11.84375" style="4" customWidth="1"/>
    <col min="11010" max="11010" width="9.15234375" style="4"/>
    <col min="11011" max="11015" width="18.3046875" style="4" customWidth="1"/>
    <col min="11016" max="11255" width="9.15234375" style="4"/>
    <col min="11256" max="11256" width="26.3046875" style="4" customWidth="1"/>
    <col min="11257" max="11265" width="11.84375" style="4" customWidth="1"/>
    <col min="11266" max="11266" width="9.15234375" style="4"/>
    <col min="11267" max="11271" width="18.3046875" style="4" customWidth="1"/>
    <col min="11272" max="11511" width="9.15234375" style="4"/>
    <col min="11512" max="11512" width="26.3046875" style="4" customWidth="1"/>
    <col min="11513" max="11521" width="11.84375" style="4" customWidth="1"/>
    <col min="11522" max="11522" width="9.15234375" style="4"/>
    <col min="11523" max="11527" width="18.3046875" style="4" customWidth="1"/>
    <col min="11528" max="11767" width="9.15234375" style="4"/>
    <col min="11768" max="11768" width="26.3046875" style="4" customWidth="1"/>
    <col min="11769" max="11777" width="11.84375" style="4" customWidth="1"/>
    <col min="11778" max="11778" width="9.15234375" style="4"/>
    <col min="11779" max="11783" width="18.3046875" style="4" customWidth="1"/>
    <col min="11784" max="12023" width="9.15234375" style="4"/>
    <col min="12024" max="12024" width="26.3046875" style="4" customWidth="1"/>
    <col min="12025" max="12033" width="11.84375" style="4" customWidth="1"/>
    <col min="12034" max="12034" width="9.15234375" style="4"/>
    <col min="12035" max="12039" width="18.3046875" style="4" customWidth="1"/>
    <col min="12040" max="12279" width="9.15234375" style="4"/>
    <col min="12280" max="12280" width="26.3046875" style="4" customWidth="1"/>
    <col min="12281" max="12289" width="11.84375" style="4" customWidth="1"/>
    <col min="12290" max="12290" width="9.15234375" style="4"/>
    <col min="12291" max="12295" width="18.3046875" style="4" customWidth="1"/>
    <col min="12296" max="12535" width="9.15234375" style="4"/>
    <col min="12536" max="12536" width="26.3046875" style="4" customWidth="1"/>
    <col min="12537" max="12545" width="11.84375" style="4" customWidth="1"/>
    <col min="12546" max="12546" width="9.15234375" style="4"/>
    <col min="12547" max="12551" width="18.3046875" style="4" customWidth="1"/>
    <col min="12552" max="12791" width="9.15234375" style="4"/>
    <col min="12792" max="12792" width="26.3046875" style="4" customWidth="1"/>
    <col min="12793" max="12801" width="11.84375" style="4" customWidth="1"/>
    <col min="12802" max="12802" width="9.15234375" style="4"/>
    <col min="12803" max="12807" width="18.3046875" style="4" customWidth="1"/>
    <col min="12808" max="13047" width="9.15234375" style="4"/>
    <col min="13048" max="13048" width="26.3046875" style="4" customWidth="1"/>
    <col min="13049" max="13057" width="11.84375" style="4" customWidth="1"/>
    <col min="13058" max="13058" width="9.15234375" style="4"/>
    <col min="13059" max="13063" width="18.3046875" style="4" customWidth="1"/>
    <col min="13064" max="13303" width="9.15234375" style="4"/>
    <col min="13304" max="13304" width="26.3046875" style="4" customWidth="1"/>
    <col min="13305" max="13313" width="11.84375" style="4" customWidth="1"/>
    <col min="13314" max="13314" width="9.15234375" style="4"/>
    <col min="13315" max="13319" width="18.3046875" style="4" customWidth="1"/>
    <col min="13320" max="13559" width="9.15234375" style="4"/>
    <col min="13560" max="13560" width="26.3046875" style="4" customWidth="1"/>
    <col min="13561" max="13569" width="11.84375" style="4" customWidth="1"/>
    <col min="13570" max="13570" width="9.15234375" style="4"/>
    <col min="13571" max="13575" width="18.3046875" style="4" customWidth="1"/>
    <col min="13576" max="13815" width="9.15234375" style="4"/>
    <col min="13816" max="13816" width="26.3046875" style="4" customWidth="1"/>
    <col min="13817" max="13825" width="11.84375" style="4" customWidth="1"/>
    <col min="13826" max="13826" width="9.15234375" style="4"/>
    <col min="13827" max="13831" width="18.3046875" style="4" customWidth="1"/>
    <col min="13832" max="14071" width="9.15234375" style="4"/>
    <col min="14072" max="14072" width="26.3046875" style="4" customWidth="1"/>
    <col min="14073" max="14081" width="11.84375" style="4" customWidth="1"/>
    <col min="14082" max="14082" width="9.15234375" style="4"/>
    <col min="14083" max="14087" width="18.3046875" style="4" customWidth="1"/>
    <col min="14088" max="14327" width="9.15234375" style="4"/>
    <col min="14328" max="14328" width="26.3046875" style="4" customWidth="1"/>
    <col min="14329" max="14337" width="11.84375" style="4" customWidth="1"/>
    <col min="14338" max="14338" width="9.15234375" style="4"/>
    <col min="14339" max="14343" width="18.3046875" style="4" customWidth="1"/>
    <col min="14344" max="14583" width="9.15234375" style="4"/>
    <col min="14584" max="14584" width="26.3046875" style="4" customWidth="1"/>
    <col min="14585" max="14593" width="11.84375" style="4" customWidth="1"/>
    <col min="14594" max="14594" width="9.15234375" style="4"/>
    <col min="14595" max="14599" width="18.3046875" style="4" customWidth="1"/>
    <col min="14600" max="14839" width="9.15234375" style="4"/>
    <col min="14840" max="14840" width="26.3046875" style="4" customWidth="1"/>
    <col min="14841" max="14849" width="11.84375" style="4" customWidth="1"/>
    <col min="14850" max="14850" width="9.15234375" style="4"/>
    <col min="14851" max="14855" width="18.3046875" style="4" customWidth="1"/>
    <col min="14856" max="15095" width="9.15234375" style="4"/>
    <col min="15096" max="15096" width="26.3046875" style="4" customWidth="1"/>
    <col min="15097" max="15105" width="11.84375" style="4" customWidth="1"/>
    <col min="15106" max="15106" width="9.15234375" style="4"/>
    <col min="15107" max="15111" width="18.3046875" style="4" customWidth="1"/>
    <col min="15112" max="15351" width="9.15234375" style="4"/>
    <col min="15352" max="15352" width="26.3046875" style="4" customWidth="1"/>
    <col min="15353" max="15361" width="11.84375" style="4" customWidth="1"/>
    <col min="15362" max="15362" width="9.15234375" style="4"/>
    <col min="15363" max="15367" width="18.3046875" style="4" customWidth="1"/>
    <col min="15368" max="15607" width="9.15234375" style="4"/>
    <col min="15608" max="15608" width="26.3046875" style="4" customWidth="1"/>
    <col min="15609" max="15617" width="11.84375" style="4" customWidth="1"/>
    <col min="15618" max="15618" width="9.15234375" style="4"/>
    <col min="15619" max="15623" width="18.3046875" style="4" customWidth="1"/>
    <col min="15624" max="15863" width="9.15234375" style="4"/>
    <col min="15864" max="15864" width="26.3046875" style="4" customWidth="1"/>
    <col min="15865" max="15873" width="11.84375" style="4" customWidth="1"/>
    <col min="15874" max="15874" width="9.15234375" style="4"/>
    <col min="15875" max="15879" width="18.3046875" style="4" customWidth="1"/>
    <col min="15880" max="16119" width="9.15234375" style="4"/>
    <col min="16120" max="16120" width="26.3046875" style="4" customWidth="1"/>
    <col min="16121" max="16129" width="11.84375" style="4" customWidth="1"/>
    <col min="16130" max="16130" width="9.15234375" style="4"/>
    <col min="16131" max="16135" width="18.3046875" style="4" customWidth="1"/>
    <col min="16136" max="16383" width="9.15234375" style="4"/>
    <col min="16384" max="16384" width="9.15234375" style="4" customWidth="1"/>
  </cols>
  <sheetData>
    <row r="1" spans="1:4" customFormat="1" ht="14.6" x14ac:dyDescent="0.4">
      <c r="A1" s="1" t="s">
        <v>38</v>
      </c>
      <c r="C1" s="2"/>
    </row>
    <row r="2" spans="1:4" x14ac:dyDescent="0.35">
      <c r="A2" s="3" t="s">
        <v>37</v>
      </c>
    </row>
    <row r="4" spans="1:4" ht="24" customHeight="1" x14ac:dyDescent="0.35">
      <c r="A4" s="6">
        <v>42185</v>
      </c>
      <c r="B4" s="4" t="s">
        <v>0</v>
      </c>
      <c r="C4" s="7" t="s">
        <v>39</v>
      </c>
    </row>
    <row r="5" spans="1:4" x14ac:dyDescent="0.35">
      <c r="B5" s="4" t="s">
        <v>1</v>
      </c>
      <c r="C5" s="8">
        <v>21205</v>
      </c>
    </row>
    <row r="6" spans="1:4" x14ac:dyDescent="0.35">
      <c r="B6" s="4" t="s">
        <v>2</v>
      </c>
      <c r="C6" s="8">
        <v>36621</v>
      </c>
    </row>
    <row r="7" spans="1:4" s="9" customFormat="1" x14ac:dyDescent="0.35">
      <c r="B7" s="9" t="s">
        <v>3</v>
      </c>
      <c r="C7" s="10" t="s">
        <v>4</v>
      </c>
      <c r="D7" s="9" t="s">
        <v>35</v>
      </c>
    </row>
    <row r="8" spans="1:4" x14ac:dyDescent="0.35">
      <c r="A8" s="4" t="s">
        <v>5</v>
      </c>
      <c r="B8" s="11"/>
      <c r="C8" s="11">
        <v>125394.53</v>
      </c>
    </row>
    <row r="9" spans="1:4" x14ac:dyDescent="0.35">
      <c r="A9" s="4" t="s">
        <v>6</v>
      </c>
      <c r="B9" s="11"/>
      <c r="C9" s="11">
        <v>0</v>
      </c>
    </row>
    <row r="10" spans="1:4" ht="12.45" thickBot="1" x14ac:dyDescent="0.4">
      <c r="A10" s="4" t="s">
        <v>7</v>
      </c>
      <c r="B10" s="12">
        <f>SUM(C10:C10)</f>
        <v>125394.53</v>
      </c>
      <c r="C10" s="12">
        <f>SUM(C8:C9)</f>
        <v>125394.53</v>
      </c>
    </row>
    <row r="11" spans="1:4" ht="12.45" thickTop="1" x14ac:dyDescent="0.35">
      <c r="A11" s="4" t="s">
        <v>8</v>
      </c>
      <c r="B11" s="11"/>
      <c r="C11" s="13">
        <f>C10/B10</f>
        <v>1</v>
      </c>
    </row>
    <row r="12" spans="1:4" x14ac:dyDescent="0.35">
      <c r="A12" s="4" t="s">
        <v>9</v>
      </c>
      <c r="B12" s="11">
        <f>'[1]Calcs 2015'!B16</f>
        <v>0</v>
      </c>
      <c r="C12" s="13">
        <v>0</v>
      </c>
    </row>
    <row r="13" spans="1:4" x14ac:dyDescent="0.35">
      <c r="A13" s="4" t="s">
        <v>10</v>
      </c>
      <c r="B13" s="11"/>
      <c r="C13" s="13" t="s">
        <v>35</v>
      </c>
    </row>
    <row r="14" spans="1:4" x14ac:dyDescent="0.35">
      <c r="A14" s="4" t="s">
        <v>11</v>
      </c>
      <c r="B14" s="11">
        <v>0</v>
      </c>
      <c r="C14" s="11"/>
    </row>
    <row r="15" spans="1:4" x14ac:dyDescent="0.35">
      <c r="A15" s="4" t="s">
        <v>12</v>
      </c>
      <c r="B15" s="11">
        <v>0</v>
      </c>
      <c r="C15" s="11"/>
    </row>
    <row r="16" spans="1:4" x14ac:dyDescent="0.35">
      <c r="A16" s="4" t="s">
        <v>13</v>
      </c>
      <c r="B16" s="11">
        <f>B14-B15</f>
        <v>0</v>
      </c>
      <c r="C16" s="11">
        <f>B16*C11</f>
        <v>0</v>
      </c>
    </row>
    <row r="17" spans="1:3" x14ac:dyDescent="0.35">
      <c r="A17" s="4" t="s">
        <v>14</v>
      </c>
      <c r="B17" s="11">
        <f>IF((B14-B15)&gt;0,(B14-B15)*0.15,0)</f>
        <v>0</v>
      </c>
      <c r="C17" s="11"/>
    </row>
    <row r="18" spans="1:3" x14ac:dyDescent="0.35">
      <c r="B18" s="11"/>
      <c r="C18" s="11"/>
    </row>
    <row r="19" spans="1:3" x14ac:dyDescent="0.35">
      <c r="A19" s="4" t="s">
        <v>15</v>
      </c>
      <c r="B19" s="11">
        <f>SUM(C19:C19)</f>
        <v>0</v>
      </c>
      <c r="C19" s="11">
        <v>0</v>
      </c>
    </row>
    <row r="20" spans="1:3" x14ac:dyDescent="0.35">
      <c r="A20" s="4" t="s">
        <v>16</v>
      </c>
      <c r="B20" s="11">
        <f>SUM(C20:C20)</f>
        <v>0</v>
      </c>
      <c r="C20" s="11"/>
    </row>
    <row r="21" spans="1:3" x14ac:dyDescent="0.35">
      <c r="A21" s="4" t="s">
        <v>17</v>
      </c>
      <c r="B21" s="11">
        <f>SUM(C21:C21)</f>
        <v>0</v>
      </c>
      <c r="C21" s="11"/>
    </row>
    <row r="22" spans="1:3" x14ac:dyDescent="0.35">
      <c r="A22" s="4" t="s">
        <v>18</v>
      </c>
      <c r="B22" s="11">
        <v>0</v>
      </c>
      <c r="C22" s="11">
        <v>0</v>
      </c>
    </row>
    <row r="23" spans="1:3" x14ac:dyDescent="0.35">
      <c r="A23" s="4" t="s">
        <v>19</v>
      </c>
      <c r="B23" s="11">
        <v>0</v>
      </c>
      <c r="C23" s="11">
        <v>0</v>
      </c>
    </row>
    <row r="24" spans="1:3" x14ac:dyDescent="0.35">
      <c r="A24" s="4" t="s">
        <v>32</v>
      </c>
      <c r="B24" s="11">
        <f t="shared" ref="B24:B34" si="0">SUM(C24:C24)</f>
        <v>0</v>
      </c>
      <c r="C24" s="11">
        <v>0</v>
      </c>
    </row>
    <row r="25" spans="1:3" x14ac:dyDescent="0.35">
      <c r="A25" s="4" t="s">
        <v>20</v>
      </c>
      <c r="B25" s="11">
        <f t="shared" si="0"/>
        <v>0</v>
      </c>
      <c r="C25" s="11">
        <f>C16-C24</f>
        <v>0</v>
      </c>
    </row>
    <row r="26" spans="1:3" x14ac:dyDescent="0.35">
      <c r="A26" s="4" t="s">
        <v>9</v>
      </c>
      <c r="B26" s="11">
        <f t="shared" si="0"/>
        <v>0</v>
      </c>
      <c r="C26" s="11">
        <v>0</v>
      </c>
    </row>
    <row r="27" spans="1:3" x14ac:dyDescent="0.35">
      <c r="A27" s="4" t="s">
        <v>10</v>
      </c>
      <c r="B27" s="11">
        <f t="shared" si="0"/>
        <v>0</v>
      </c>
      <c r="C27" s="11">
        <v>0</v>
      </c>
    </row>
    <row r="28" spans="1:3" x14ac:dyDescent="0.35">
      <c r="A28" s="3" t="s">
        <v>33</v>
      </c>
      <c r="B28" s="15">
        <f t="shared" si="0"/>
        <v>0</v>
      </c>
      <c r="C28" s="15">
        <f>C19+C25+C32+C33+C26+C27+C22+C23</f>
        <v>0</v>
      </c>
    </row>
    <row r="29" spans="1:3" x14ac:dyDescent="0.35">
      <c r="A29" s="4" t="s">
        <v>21</v>
      </c>
      <c r="B29" s="11">
        <f t="shared" si="0"/>
        <v>0</v>
      </c>
      <c r="C29" s="11">
        <v>0</v>
      </c>
    </row>
    <row r="30" spans="1:3" x14ac:dyDescent="0.35">
      <c r="A30" s="4" t="s">
        <v>34</v>
      </c>
      <c r="B30" s="11">
        <f t="shared" si="0"/>
        <v>0</v>
      </c>
      <c r="C30" s="11">
        <v>0</v>
      </c>
    </row>
    <row r="31" spans="1:3" ht="12.45" thickBot="1" x14ac:dyDescent="0.4">
      <c r="A31" s="4" t="s">
        <v>22</v>
      </c>
      <c r="B31" s="12">
        <f t="shared" si="0"/>
        <v>0</v>
      </c>
      <c r="C31" s="12">
        <f>SUM(C29:C30)</f>
        <v>0</v>
      </c>
    </row>
    <row r="32" spans="1:3" ht="12.45" thickTop="1" x14ac:dyDescent="0.35">
      <c r="A32" s="4" t="s">
        <v>36</v>
      </c>
      <c r="B32" s="11">
        <f t="shared" si="0"/>
        <v>0</v>
      </c>
      <c r="C32" s="11">
        <v>0</v>
      </c>
    </row>
    <row r="33" spans="1:5" x14ac:dyDescent="0.35">
      <c r="A33" s="4" t="s">
        <v>24</v>
      </c>
      <c r="B33" s="11">
        <f t="shared" si="0"/>
        <v>0</v>
      </c>
      <c r="C33" s="11">
        <v>0</v>
      </c>
    </row>
    <row r="34" spans="1:5" x14ac:dyDescent="0.35">
      <c r="A34" s="4" t="s">
        <v>25</v>
      </c>
      <c r="B34" s="11">
        <f t="shared" si="0"/>
        <v>0</v>
      </c>
      <c r="C34" s="11"/>
    </row>
    <row r="35" spans="1:5" x14ac:dyDescent="0.35">
      <c r="A35" s="4" t="s">
        <v>26</v>
      </c>
      <c r="B35" s="11">
        <v>0</v>
      </c>
      <c r="C35" s="11">
        <v>0</v>
      </c>
    </row>
    <row r="36" spans="1:5" x14ac:dyDescent="0.35">
      <c r="A36" s="4" t="s">
        <v>27</v>
      </c>
      <c r="B36" s="11">
        <f>SUM(C36:C36)</f>
        <v>0</v>
      </c>
      <c r="C36" s="11"/>
    </row>
    <row r="37" spans="1:5" x14ac:dyDescent="0.35">
      <c r="B37" s="11"/>
      <c r="C37" s="11"/>
    </row>
    <row r="38" spans="1:5" x14ac:dyDescent="0.35">
      <c r="A38" s="4" t="s">
        <v>28</v>
      </c>
      <c r="B38" s="11">
        <f>SUM(C38:C38)</f>
        <v>0</v>
      </c>
      <c r="C38" s="11">
        <f>C25-C30+C26+C27</f>
        <v>0</v>
      </c>
      <c r="D38" s="11">
        <f>C42-C8</f>
        <v>0</v>
      </c>
      <c r="E38" s="11" t="e">
        <f>#REF!-#REF!</f>
        <v>#REF!</v>
      </c>
    </row>
    <row r="39" spans="1:5" x14ac:dyDescent="0.35">
      <c r="B39" s="11"/>
      <c r="C39" s="11"/>
    </row>
    <row r="40" spans="1:5" x14ac:dyDescent="0.35">
      <c r="A40" s="4" t="s">
        <v>29</v>
      </c>
      <c r="B40" s="11">
        <f>SUM(C40:C40)</f>
        <v>125394.53</v>
      </c>
      <c r="C40" s="11">
        <f>C8/C10*(C16-C24)+C8</f>
        <v>125394.53</v>
      </c>
    </row>
    <row r="41" spans="1:5" x14ac:dyDescent="0.35">
      <c r="A41" s="14" t="s">
        <v>30</v>
      </c>
      <c r="B41" s="11">
        <f>SUM(C41:C41)</f>
        <v>0</v>
      </c>
      <c r="C41" s="11">
        <f>C9/C10*(C16-C24)+C9</f>
        <v>0</v>
      </c>
      <c r="D41" s="11">
        <f>C42-C10</f>
        <v>0</v>
      </c>
      <c r="E41" s="11" t="e">
        <f>#REF!-#REF!</f>
        <v>#REF!</v>
      </c>
    </row>
    <row r="42" spans="1:5" ht="12.45" thickBot="1" x14ac:dyDescent="0.4">
      <c r="A42" s="4" t="s">
        <v>31</v>
      </c>
      <c r="B42" s="12">
        <f>SUM(C42:C42)</f>
        <v>125394.53</v>
      </c>
      <c r="C42" s="12">
        <f>SUM(C40:C41)</f>
        <v>125394.53</v>
      </c>
    </row>
    <row r="43" spans="1:5" ht="12.45" thickTop="1" x14ac:dyDescent="0.35"/>
  </sheetData>
  <pageMargins left="0.7" right="0.7" top="0.75" bottom="0.75" header="0.3" footer="0.3"/>
  <pageSetup paperSize="9" scale="9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C2FCA-5F35-40A7-85A8-296AB1E734EB}">
  <sheetPr>
    <pageSetUpPr fitToPage="1"/>
  </sheetPr>
  <dimension ref="A1:E43"/>
  <sheetViews>
    <sheetView topLeftCell="A26" workbookViewId="0">
      <selection activeCell="D43" sqref="D43"/>
    </sheetView>
  </sheetViews>
  <sheetFormatPr defaultRowHeight="12" x14ac:dyDescent="0.35"/>
  <cols>
    <col min="1" max="1" width="26.3046875" style="4" customWidth="1"/>
    <col min="2" max="2" width="11.84375" style="4" customWidth="1"/>
    <col min="3" max="3" width="11.84375" style="5" customWidth="1"/>
    <col min="4" max="7" width="18.3046875" style="4" customWidth="1"/>
    <col min="8" max="247" width="9.15234375" style="4"/>
    <col min="248" max="248" width="26.3046875" style="4" customWidth="1"/>
    <col min="249" max="257" width="11.84375" style="4" customWidth="1"/>
    <col min="258" max="258" width="9.15234375" style="4"/>
    <col min="259" max="263" width="18.3046875" style="4" customWidth="1"/>
    <col min="264" max="503" width="9.15234375" style="4"/>
    <col min="504" max="504" width="26.3046875" style="4" customWidth="1"/>
    <col min="505" max="513" width="11.84375" style="4" customWidth="1"/>
    <col min="514" max="514" width="9.15234375" style="4"/>
    <col min="515" max="519" width="18.3046875" style="4" customWidth="1"/>
    <col min="520" max="759" width="9.15234375" style="4"/>
    <col min="760" max="760" width="26.3046875" style="4" customWidth="1"/>
    <col min="761" max="769" width="11.84375" style="4" customWidth="1"/>
    <col min="770" max="770" width="9.15234375" style="4"/>
    <col min="771" max="775" width="18.3046875" style="4" customWidth="1"/>
    <col min="776" max="1015" width="9.15234375" style="4"/>
    <col min="1016" max="1016" width="26.3046875" style="4" customWidth="1"/>
    <col min="1017" max="1025" width="11.84375" style="4" customWidth="1"/>
    <col min="1026" max="1026" width="9.15234375" style="4"/>
    <col min="1027" max="1031" width="18.3046875" style="4" customWidth="1"/>
    <col min="1032" max="1271" width="9.15234375" style="4"/>
    <col min="1272" max="1272" width="26.3046875" style="4" customWidth="1"/>
    <col min="1273" max="1281" width="11.84375" style="4" customWidth="1"/>
    <col min="1282" max="1282" width="9.15234375" style="4"/>
    <col min="1283" max="1287" width="18.3046875" style="4" customWidth="1"/>
    <col min="1288" max="1527" width="9.15234375" style="4"/>
    <col min="1528" max="1528" width="26.3046875" style="4" customWidth="1"/>
    <col min="1529" max="1537" width="11.84375" style="4" customWidth="1"/>
    <col min="1538" max="1538" width="9.15234375" style="4"/>
    <col min="1539" max="1543" width="18.3046875" style="4" customWidth="1"/>
    <col min="1544" max="1783" width="9.15234375" style="4"/>
    <col min="1784" max="1784" width="26.3046875" style="4" customWidth="1"/>
    <col min="1785" max="1793" width="11.84375" style="4" customWidth="1"/>
    <col min="1794" max="1794" width="9.15234375" style="4"/>
    <col min="1795" max="1799" width="18.3046875" style="4" customWidth="1"/>
    <col min="1800" max="2039" width="9.15234375" style="4"/>
    <col min="2040" max="2040" width="26.3046875" style="4" customWidth="1"/>
    <col min="2041" max="2049" width="11.84375" style="4" customWidth="1"/>
    <col min="2050" max="2050" width="9.15234375" style="4"/>
    <col min="2051" max="2055" width="18.3046875" style="4" customWidth="1"/>
    <col min="2056" max="2295" width="9.15234375" style="4"/>
    <col min="2296" max="2296" width="26.3046875" style="4" customWidth="1"/>
    <col min="2297" max="2305" width="11.84375" style="4" customWidth="1"/>
    <col min="2306" max="2306" width="9.15234375" style="4"/>
    <col min="2307" max="2311" width="18.3046875" style="4" customWidth="1"/>
    <col min="2312" max="2551" width="9.15234375" style="4"/>
    <col min="2552" max="2552" width="26.3046875" style="4" customWidth="1"/>
    <col min="2553" max="2561" width="11.84375" style="4" customWidth="1"/>
    <col min="2562" max="2562" width="9.15234375" style="4"/>
    <col min="2563" max="2567" width="18.3046875" style="4" customWidth="1"/>
    <col min="2568" max="2807" width="9.15234375" style="4"/>
    <col min="2808" max="2808" width="26.3046875" style="4" customWidth="1"/>
    <col min="2809" max="2817" width="11.84375" style="4" customWidth="1"/>
    <col min="2818" max="2818" width="9.15234375" style="4"/>
    <col min="2819" max="2823" width="18.3046875" style="4" customWidth="1"/>
    <col min="2824" max="3063" width="9.15234375" style="4"/>
    <col min="3064" max="3064" width="26.3046875" style="4" customWidth="1"/>
    <col min="3065" max="3073" width="11.84375" style="4" customWidth="1"/>
    <col min="3074" max="3074" width="9.15234375" style="4"/>
    <col min="3075" max="3079" width="18.3046875" style="4" customWidth="1"/>
    <col min="3080" max="3319" width="9.15234375" style="4"/>
    <col min="3320" max="3320" width="26.3046875" style="4" customWidth="1"/>
    <col min="3321" max="3329" width="11.84375" style="4" customWidth="1"/>
    <col min="3330" max="3330" width="9.15234375" style="4"/>
    <col min="3331" max="3335" width="18.3046875" style="4" customWidth="1"/>
    <col min="3336" max="3575" width="9.15234375" style="4"/>
    <col min="3576" max="3576" width="26.3046875" style="4" customWidth="1"/>
    <col min="3577" max="3585" width="11.84375" style="4" customWidth="1"/>
    <col min="3586" max="3586" width="9.15234375" style="4"/>
    <col min="3587" max="3591" width="18.3046875" style="4" customWidth="1"/>
    <col min="3592" max="3831" width="9.15234375" style="4"/>
    <col min="3832" max="3832" width="26.3046875" style="4" customWidth="1"/>
    <col min="3833" max="3841" width="11.84375" style="4" customWidth="1"/>
    <col min="3842" max="3842" width="9.15234375" style="4"/>
    <col min="3843" max="3847" width="18.3046875" style="4" customWidth="1"/>
    <col min="3848" max="4087" width="9.15234375" style="4"/>
    <col min="4088" max="4088" width="26.3046875" style="4" customWidth="1"/>
    <col min="4089" max="4097" width="11.84375" style="4" customWidth="1"/>
    <col min="4098" max="4098" width="9.15234375" style="4"/>
    <col min="4099" max="4103" width="18.3046875" style="4" customWidth="1"/>
    <col min="4104" max="4343" width="9.15234375" style="4"/>
    <col min="4344" max="4344" width="26.3046875" style="4" customWidth="1"/>
    <col min="4345" max="4353" width="11.84375" style="4" customWidth="1"/>
    <col min="4354" max="4354" width="9.15234375" style="4"/>
    <col min="4355" max="4359" width="18.3046875" style="4" customWidth="1"/>
    <col min="4360" max="4599" width="9.15234375" style="4"/>
    <col min="4600" max="4600" width="26.3046875" style="4" customWidth="1"/>
    <col min="4601" max="4609" width="11.84375" style="4" customWidth="1"/>
    <col min="4610" max="4610" width="9.15234375" style="4"/>
    <col min="4611" max="4615" width="18.3046875" style="4" customWidth="1"/>
    <col min="4616" max="4855" width="9.15234375" style="4"/>
    <col min="4856" max="4856" width="26.3046875" style="4" customWidth="1"/>
    <col min="4857" max="4865" width="11.84375" style="4" customWidth="1"/>
    <col min="4866" max="4866" width="9.15234375" style="4"/>
    <col min="4867" max="4871" width="18.3046875" style="4" customWidth="1"/>
    <col min="4872" max="5111" width="9.15234375" style="4"/>
    <col min="5112" max="5112" width="26.3046875" style="4" customWidth="1"/>
    <col min="5113" max="5121" width="11.84375" style="4" customWidth="1"/>
    <col min="5122" max="5122" width="9.15234375" style="4"/>
    <col min="5123" max="5127" width="18.3046875" style="4" customWidth="1"/>
    <col min="5128" max="5367" width="9.15234375" style="4"/>
    <col min="5368" max="5368" width="26.3046875" style="4" customWidth="1"/>
    <col min="5369" max="5377" width="11.84375" style="4" customWidth="1"/>
    <col min="5378" max="5378" width="9.15234375" style="4"/>
    <col min="5379" max="5383" width="18.3046875" style="4" customWidth="1"/>
    <col min="5384" max="5623" width="9.15234375" style="4"/>
    <col min="5624" max="5624" width="26.3046875" style="4" customWidth="1"/>
    <col min="5625" max="5633" width="11.84375" style="4" customWidth="1"/>
    <col min="5634" max="5634" width="9.15234375" style="4"/>
    <col min="5635" max="5639" width="18.3046875" style="4" customWidth="1"/>
    <col min="5640" max="5879" width="9.15234375" style="4"/>
    <col min="5880" max="5880" width="26.3046875" style="4" customWidth="1"/>
    <col min="5881" max="5889" width="11.84375" style="4" customWidth="1"/>
    <col min="5890" max="5890" width="9.15234375" style="4"/>
    <col min="5891" max="5895" width="18.3046875" style="4" customWidth="1"/>
    <col min="5896" max="6135" width="9.15234375" style="4"/>
    <col min="6136" max="6136" width="26.3046875" style="4" customWidth="1"/>
    <col min="6137" max="6145" width="11.84375" style="4" customWidth="1"/>
    <col min="6146" max="6146" width="9.15234375" style="4"/>
    <col min="6147" max="6151" width="18.3046875" style="4" customWidth="1"/>
    <col min="6152" max="6391" width="9.15234375" style="4"/>
    <col min="6392" max="6392" width="26.3046875" style="4" customWidth="1"/>
    <col min="6393" max="6401" width="11.84375" style="4" customWidth="1"/>
    <col min="6402" max="6402" width="9.15234375" style="4"/>
    <col min="6403" max="6407" width="18.3046875" style="4" customWidth="1"/>
    <col min="6408" max="6647" width="9.15234375" style="4"/>
    <col min="6648" max="6648" width="26.3046875" style="4" customWidth="1"/>
    <col min="6649" max="6657" width="11.84375" style="4" customWidth="1"/>
    <col min="6658" max="6658" width="9.15234375" style="4"/>
    <col min="6659" max="6663" width="18.3046875" style="4" customWidth="1"/>
    <col min="6664" max="6903" width="9.15234375" style="4"/>
    <col min="6904" max="6904" width="26.3046875" style="4" customWidth="1"/>
    <col min="6905" max="6913" width="11.84375" style="4" customWidth="1"/>
    <col min="6914" max="6914" width="9.15234375" style="4"/>
    <col min="6915" max="6919" width="18.3046875" style="4" customWidth="1"/>
    <col min="6920" max="7159" width="9.15234375" style="4"/>
    <col min="7160" max="7160" width="26.3046875" style="4" customWidth="1"/>
    <col min="7161" max="7169" width="11.84375" style="4" customWidth="1"/>
    <col min="7170" max="7170" width="9.15234375" style="4"/>
    <col min="7171" max="7175" width="18.3046875" style="4" customWidth="1"/>
    <col min="7176" max="7415" width="9.15234375" style="4"/>
    <col min="7416" max="7416" width="26.3046875" style="4" customWidth="1"/>
    <col min="7417" max="7425" width="11.84375" style="4" customWidth="1"/>
    <col min="7426" max="7426" width="9.15234375" style="4"/>
    <col min="7427" max="7431" width="18.3046875" style="4" customWidth="1"/>
    <col min="7432" max="7671" width="9.15234375" style="4"/>
    <col min="7672" max="7672" width="26.3046875" style="4" customWidth="1"/>
    <col min="7673" max="7681" width="11.84375" style="4" customWidth="1"/>
    <col min="7682" max="7682" width="9.15234375" style="4"/>
    <col min="7683" max="7687" width="18.3046875" style="4" customWidth="1"/>
    <col min="7688" max="7927" width="9.15234375" style="4"/>
    <col min="7928" max="7928" width="26.3046875" style="4" customWidth="1"/>
    <col min="7929" max="7937" width="11.84375" style="4" customWidth="1"/>
    <col min="7938" max="7938" width="9.15234375" style="4"/>
    <col min="7939" max="7943" width="18.3046875" style="4" customWidth="1"/>
    <col min="7944" max="8183" width="9.15234375" style="4"/>
    <col min="8184" max="8184" width="26.3046875" style="4" customWidth="1"/>
    <col min="8185" max="8193" width="11.84375" style="4" customWidth="1"/>
    <col min="8194" max="8194" width="9.15234375" style="4"/>
    <col min="8195" max="8199" width="18.3046875" style="4" customWidth="1"/>
    <col min="8200" max="8439" width="9.15234375" style="4"/>
    <col min="8440" max="8440" width="26.3046875" style="4" customWidth="1"/>
    <col min="8441" max="8449" width="11.84375" style="4" customWidth="1"/>
    <col min="8450" max="8450" width="9.15234375" style="4"/>
    <col min="8451" max="8455" width="18.3046875" style="4" customWidth="1"/>
    <col min="8456" max="8695" width="9.15234375" style="4"/>
    <col min="8696" max="8696" width="26.3046875" style="4" customWidth="1"/>
    <col min="8697" max="8705" width="11.84375" style="4" customWidth="1"/>
    <col min="8706" max="8706" width="9.15234375" style="4"/>
    <col min="8707" max="8711" width="18.3046875" style="4" customWidth="1"/>
    <col min="8712" max="8951" width="9.15234375" style="4"/>
    <col min="8952" max="8952" width="26.3046875" style="4" customWidth="1"/>
    <col min="8953" max="8961" width="11.84375" style="4" customWidth="1"/>
    <col min="8962" max="8962" width="9.15234375" style="4"/>
    <col min="8963" max="8967" width="18.3046875" style="4" customWidth="1"/>
    <col min="8968" max="9207" width="9.15234375" style="4"/>
    <col min="9208" max="9208" width="26.3046875" style="4" customWidth="1"/>
    <col min="9209" max="9217" width="11.84375" style="4" customWidth="1"/>
    <col min="9218" max="9218" width="9.15234375" style="4"/>
    <col min="9219" max="9223" width="18.3046875" style="4" customWidth="1"/>
    <col min="9224" max="9463" width="9.15234375" style="4"/>
    <col min="9464" max="9464" width="26.3046875" style="4" customWidth="1"/>
    <col min="9465" max="9473" width="11.84375" style="4" customWidth="1"/>
    <col min="9474" max="9474" width="9.15234375" style="4"/>
    <col min="9475" max="9479" width="18.3046875" style="4" customWidth="1"/>
    <col min="9480" max="9719" width="9.15234375" style="4"/>
    <col min="9720" max="9720" width="26.3046875" style="4" customWidth="1"/>
    <col min="9721" max="9729" width="11.84375" style="4" customWidth="1"/>
    <col min="9730" max="9730" width="9.15234375" style="4"/>
    <col min="9731" max="9735" width="18.3046875" style="4" customWidth="1"/>
    <col min="9736" max="9975" width="9.15234375" style="4"/>
    <col min="9976" max="9976" width="26.3046875" style="4" customWidth="1"/>
    <col min="9977" max="9985" width="11.84375" style="4" customWidth="1"/>
    <col min="9986" max="9986" width="9.15234375" style="4"/>
    <col min="9987" max="9991" width="18.3046875" style="4" customWidth="1"/>
    <col min="9992" max="10231" width="9.15234375" style="4"/>
    <col min="10232" max="10232" width="26.3046875" style="4" customWidth="1"/>
    <col min="10233" max="10241" width="11.84375" style="4" customWidth="1"/>
    <col min="10242" max="10242" width="9.15234375" style="4"/>
    <col min="10243" max="10247" width="18.3046875" style="4" customWidth="1"/>
    <col min="10248" max="10487" width="9.15234375" style="4"/>
    <col min="10488" max="10488" width="26.3046875" style="4" customWidth="1"/>
    <col min="10489" max="10497" width="11.84375" style="4" customWidth="1"/>
    <col min="10498" max="10498" width="9.15234375" style="4"/>
    <col min="10499" max="10503" width="18.3046875" style="4" customWidth="1"/>
    <col min="10504" max="10743" width="9.15234375" style="4"/>
    <col min="10744" max="10744" width="26.3046875" style="4" customWidth="1"/>
    <col min="10745" max="10753" width="11.84375" style="4" customWidth="1"/>
    <col min="10754" max="10754" width="9.15234375" style="4"/>
    <col min="10755" max="10759" width="18.3046875" style="4" customWidth="1"/>
    <col min="10760" max="10999" width="9.15234375" style="4"/>
    <col min="11000" max="11000" width="26.3046875" style="4" customWidth="1"/>
    <col min="11001" max="11009" width="11.84375" style="4" customWidth="1"/>
    <col min="11010" max="11010" width="9.15234375" style="4"/>
    <col min="11011" max="11015" width="18.3046875" style="4" customWidth="1"/>
    <col min="11016" max="11255" width="9.15234375" style="4"/>
    <col min="11256" max="11256" width="26.3046875" style="4" customWidth="1"/>
    <col min="11257" max="11265" width="11.84375" style="4" customWidth="1"/>
    <col min="11266" max="11266" width="9.15234375" style="4"/>
    <col min="11267" max="11271" width="18.3046875" style="4" customWidth="1"/>
    <col min="11272" max="11511" width="9.15234375" style="4"/>
    <col min="11512" max="11512" width="26.3046875" style="4" customWidth="1"/>
    <col min="11513" max="11521" width="11.84375" style="4" customWidth="1"/>
    <col min="11522" max="11522" width="9.15234375" style="4"/>
    <col min="11523" max="11527" width="18.3046875" style="4" customWidth="1"/>
    <col min="11528" max="11767" width="9.15234375" style="4"/>
    <col min="11768" max="11768" width="26.3046875" style="4" customWidth="1"/>
    <col min="11769" max="11777" width="11.84375" style="4" customWidth="1"/>
    <col min="11778" max="11778" width="9.15234375" style="4"/>
    <col min="11779" max="11783" width="18.3046875" style="4" customWidth="1"/>
    <col min="11784" max="12023" width="9.15234375" style="4"/>
    <col min="12024" max="12024" width="26.3046875" style="4" customWidth="1"/>
    <col min="12025" max="12033" width="11.84375" style="4" customWidth="1"/>
    <col min="12034" max="12034" width="9.15234375" style="4"/>
    <col min="12035" max="12039" width="18.3046875" style="4" customWidth="1"/>
    <col min="12040" max="12279" width="9.15234375" style="4"/>
    <col min="12280" max="12280" width="26.3046875" style="4" customWidth="1"/>
    <col min="12281" max="12289" width="11.84375" style="4" customWidth="1"/>
    <col min="12290" max="12290" width="9.15234375" style="4"/>
    <col min="12291" max="12295" width="18.3046875" style="4" customWidth="1"/>
    <col min="12296" max="12535" width="9.15234375" style="4"/>
    <col min="12536" max="12536" width="26.3046875" style="4" customWidth="1"/>
    <col min="12537" max="12545" width="11.84375" style="4" customWidth="1"/>
    <col min="12546" max="12546" width="9.15234375" style="4"/>
    <col min="12547" max="12551" width="18.3046875" style="4" customWidth="1"/>
    <col min="12552" max="12791" width="9.15234375" style="4"/>
    <col min="12792" max="12792" width="26.3046875" style="4" customWidth="1"/>
    <col min="12793" max="12801" width="11.84375" style="4" customWidth="1"/>
    <col min="12802" max="12802" width="9.15234375" style="4"/>
    <col min="12803" max="12807" width="18.3046875" style="4" customWidth="1"/>
    <col min="12808" max="13047" width="9.15234375" style="4"/>
    <col min="13048" max="13048" width="26.3046875" style="4" customWidth="1"/>
    <col min="13049" max="13057" width="11.84375" style="4" customWidth="1"/>
    <col min="13058" max="13058" width="9.15234375" style="4"/>
    <col min="13059" max="13063" width="18.3046875" style="4" customWidth="1"/>
    <col min="13064" max="13303" width="9.15234375" style="4"/>
    <col min="13304" max="13304" width="26.3046875" style="4" customWidth="1"/>
    <col min="13305" max="13313" width="11.84375" style="4" customWidth="1"/>
    <col min="13314" max="13314" width="9.15234375" style="4"/>
    <col min="13315" max="13319" width="18.3046875" style="4" customWidth="1"/>
    <col min="13320" max="13559" width="9.15234375" style="4"/>
    <col min="13560" max="13560" width="26.3046875" style="4" customWidth="1"/>
    <col min="13561" max="13569" width="11.84375" style="4" customWidth="1"/>
    <col min="13570" max="13570" width="9.15234375" style="4"/>
    <col min="13571" max="13575" width="18.3046875" style="4" customWidth="1"/>
    <col min="13576" max="13815" width="9.15234375" style="4"/>
    <col min="13816" max="13816" width="26.3046875" style="4" customWidth="1"/>
    <col min="13817" max="13825" width="11.84375" style="4" customWidth="1"/>
    <col min="13826" max="13826" width="9.15234375" style="4"/>
    <col min="13827" max="13831" width="18.3046875" style="4" customWidth="1"/>
    <col min="13832" max="14071" width="9.15234375" style="4"/>
    <col min="14072" max="14072" width="26.3046875" style="4" customWidth="1"/>
    <col min="14073" max="14081" width="11.84375" style="4" customWidth="1"/>
    <col min="14082" max="14082" width="9.15234375" style="4"/>
    <col min="14083" max="14087" width="18.3046875" style="4" customWidth="1"/>
    <col min="14088" max="14327" width="9.15234375" style="4"/>
    <col min="14328" max="14328" width="26.3046875" style="4" customWidth="1"/>
    <col min="14329" max="14337" width="11.84375" style="4" customWidth="1"/>
    <col min="14338" max="14338" width="9.15234375" style="4"/>
    <col min="14339" max="14343" width="18.3046875" style="4" customWidth="1"/>
    <col min="14344" max="14583" width="9.15234375" style="4"/>
    <col min="14584" max="14584" width="26.3046875" style="4" customWidth="1"/>
    <col min="14585" max="14593" width="11.84375" style="4" customWidth="1"/>
    <col min="14594" max="14594" width="9.15234375" style="4"/>
    <col min="14595" max="14599" width="18.3046875" style="4" customWidth="1"/>
    <col min="14600" max="14839" width="9.15234375" style="4"/>
    <col min="14840" max="14840" width="26.3046875" style="4" customWidth="1"/>
    <col min="14841" max="14849" width="11.84375" style="4" customWidth="1"/>
    <col min="14850" max="14850" width="9.15234375" style="4"/>
    <col min="14851" max="14855" width="18.3046875" style="4" customWidth="1"/>
    <col min="14856" max="15095" width="9.15234375" style="4"/>
    <col min="15096" max="15096" width="26.3046875" style="4" customWidth="1"/>
    <col min="15097" max="15105" width="11.84375" style="4" customWidth="1"/>
    <col min="15106" max="15106" width="9.15234375" style="4"/>
    <col min="15107" max="15111" width="18.3046875" style="4" customWidth="1"/>
    <col min="15112" max="15351" width="9.15234375" style="4"/>
    <col min="15352" max="15352" width="26.3046875" style="4" customWidth="1"/>
    <col min="15353" max="15361" width="11.84375" style="4" customWidth="1"/>
    <col min="15362" max="15362" width="9.15234375" style="4"/>
    <col min="15363" max="15367" width="18.3046875" style="4" customWidth="1"/>
    <col min="15368" max="15607" width="9.15234375" style="4"/>
    <col min="15608" max="15608" width="26.3046875" style="4" customWidth="1"/>
    <col min="15609" max="15617" width="11.84375" style="4" customWidth="1"/>
    <col min="15618" max="15618" width="9.15234375" style="4"/>
    <col min="15619" max="15623" width="18.3046875" style="4" customWidth="1"/>
    <col min="15624" max="15863" width="9.15234375" style="4"/>
    <col min="15864" max="15864" width="26.3046875" style="4" customWidth="1"/>
    <col min="15865" max="15873" width="11.84375" style="4" customWidth="1"/>
    <col min="15874" max="15874" width="9.15234375" style="4"/>
    <col min="15875" max="15879" width="18.3046875" style="4" customWidth="1"/>
    <col min="15880" max="16119" width="9.15234375" style="4"/>
    <col min="16120" max="16120" width="26.3046875" style="4" customWidth="1"/>
    <col min="16121" max="16129" width="11.84375" style="4" customWidth="1"/>
    <col min="16130" max="16130" width="9.15234375" style="4"/>
    <col min="16131" max="16135" width="18.3046875" style="4" customWidth="1"/>
    <col min="16136" max="16383" width="9.15234375" style="4"/>
    <col min="16384" max="16384" width="9.15234375" style="4" customWidth="1"/>
  </cols>
  <sheetData>
    <row r="1" spans="1:4" customFormat="1" ht="14.6" x14ac:dyDescent="0.4">
      <c r="A1" s="1" t="s">
        <v>38</v>
      </c>
      <c r="C1" s="2"/>
    </row>
    <row r="2" spans="1:4" x14ac:dyDescent="0.35">
      <c r="A2" s="3" t="s">
        <v>37</v>
      </c>
    </row>
    <row r="4" spans="1:4" ht="24" customHeight="1" x14ac:dyDescent="0.35">
      <c r="A4" s="6">
        <v>42551</v>
      </c>
      <c r="B4" s="4" t="s">
        <v>0</v>
      </c>
      <c r="C4" s="7" t="s">
        <v>39</v>
      </c>
    </row>
    <row r="5" spans="1:4" x14ac:dyDescent="0.35">
      <c r="B5" s="4" t="s">
        <v>1</v>
      </c>
      <c r="C5" s="8">
        <v>21205</v>
      </c>
    </row>
    <row r="6" spans="1:4" x14ac:dyDescent="0.35">
      <c r="B6" s="4" t="s">
        <v>2</v>
      </c>
      <c r="C6" s="8">
        <v>36621</v>
      </c>
    </row>
    <row r="7" spans="1:4" s="9" customFormat="1" x14ac:dyDescent="0.35">
      <c r="B7" s="9" t="s">
        <v>3</v>
      </c>
      <c r="C7" s="10" t="s">
        <v>4</v>
      </c>
      <c r="D7" s="9" t="s">
        <v>35</v>
      </c>
    </row>
    <row r="8" spans="1:4" x14ac:dyDescent="0.35">
      <c r="A8" s="4" t="s">
        <v>5</v>
      </c>
      <c r="B8" s="11"/>
      <c r="C8" s="11">
        <f>'2015'!C40</f>
        <v>125394.53</v>
      </c>
    </row>
    <row r="9" spans="1:4" x14ac:dyDescent="0.35">
      <c r="A9" s="4" t="s">
        <v>6</v>
      </c>
      <c r="B9" s="11"/>
      <c r="C9" s="11">
        <f>'2015'!C41</f>
        <v>0</v>
      </c>
    </row>
    <row r="10" spans="1:4" ht="12.45" thickBot="1" x14ac:dyDescent="0.4">
      <c r="A10" s="4" t="s">
        <v>7</v>
      </c>
      <c r="B10" s="12">
        <f>SUM(C10:C10)</f>
        <v>125394.53</v>
      </c>
      <c r="C10" s="12">
        <f>SUM(C8:C9)</f>
        <v>125394.53</v>
      </c>
    </row>
    <row r="11" spans="1:4" ht="12.45" thickTop="1" x14ac:dyDescent="0.35">
      <c r="A11" s="4" t="s">
        <v>8</v>
      </c>
      <c r="B11" s="11"/>
      <c r="C11" s="13">
        <f>C10/B10</f>
        <v>1</v>
      </c>
    </row>
    <row r="12" spans="1:4" x14ac:dyDescent="0.35">
      <c r="A12" s="4" t="s">
        <v>9</v>
      </c>
      <c r="B12" s="11">
        <v>449.67</v>
      </c>
      <c r="C12" s="11">
        <v>449.67</v>
      </c>
    </row>
    <row r="13" spans="1:4" x14ac:dyDescent="0.35">
      <c r="A13" s="4" t="s">
        <v>10</v>
      </c>
      <c r="B13" s="11">
        <v>-129</v>
      </c>
      <c r="C13" s="16">
        <v>-129</v>
      </c>
    </row>
    <row r="14" spans="1:4" x14ac:dyDescent="0.35">
      <c r="A14" s="4" t="s">
        <v>11</v>
      </c>
      <c r="B14" s="11">
        <f>366.74+3.53+157.18</f>
        <v>527.45000000000005</v>
      </c>
      <c r="C14" s="11"/>
    </row>
    <row r="15" spans="1:4" x14ac:dyDescent="0.35">
      <c r="A15" s="4" t="s">
        <v>12</v>
      </c>
      <c r="B15" s="11">
        <f>3300+70.27+3664+518+2382.14+2021.34</f>
        <v>11955.75</v>
      </c>
      <c r="C15" s="11"/>
    </row>
    <row r="16" spans="1:4" x14ac:dyDescent="0.35">
      <c r="A16" s="4" t="s">
        <v>13</v>
      </c>
      <c r="B16" s="11">
        <f>B14-B15</f>
        <v>-11428.3</v>
      </c>
      <c r="C16" s="11">
        <f>B16*C11</f>
        <v>-11428.3</v>
      </c>
    </row>
    <row r="17" spans="1:3" x14ac:dyDescent="0.35">
      <c r="A17" s="4" t="s">
        <v>14</v>
      </c>
      <c r="B17" s="11">
        <f>IF((B14-B15)&gt;0,(B14-B15)*0.15,0)</f>
        <v>0</v>
      </c>
      <c r="C17" s="11"/>
    </row>
    <row r="18" spans="1:3" x14ac:dyDescent="0.35">
      <c r="B18" s="11"/>
      <c r="C18" s="11"/>
    </row>
    <row r="19" spans="1:3" x14ac:dyDescent="0.35">
      <c r="A19" s="4" t="s">
        <v>15</v>
      </c>
      <c r="B19" s="11">
        <f t="shared" ref="B19:B36" si="0">SUM(C19:C19)</f>
        <v>0</v>
      </c>
      <c r="C19" s="11">
        <v>0</v>
      </c>
    </row>
    <row r="20" spans="1:3" x14ac:dyDescent="0.35">
      <c r="A20" s="4" t="s">
        <v>16</v>
      </c>
      <c r="B20" s="11">
        <f t="shared" si="0"/>
        <v>0</v>
      </c>
      <c r="C20" s="11"/>
    </row>
    <row r="21" spans="1:3" x14ac:dyDescent="0.35">
      <c r="A21" s="4" t="s">
        <v>17</v>
      </c>
      <c r="B21" s="11">
        <f t="shared" si="0"/>
        <v>5585.75</v>
      </c>
      <c r="C21" s="11">
        <v>5585.75</v>
      </c>
    </row>
    <row r="22" spans="1:3" x14ac:dyDescent="0.35">
      <c r="A22" s="4" t="s">
        <v>18</v>
      </c>
      <c r="B22" s="11">
        <f t="shared" si="0"/>
        <v>0</v>
      </c>
      <c r="C22" s="11">
        <v>0</v>
      </c>
    </row>
    <row r="23" spans="1:3" x14ac:dyDescent="0.35">
      <c r="A23" s="4" t="s">
        <v>19</v>
      </c>
      <c r="B23" s="11">
        <f t="shared" si="0"/>
        <v>0</v>
      </c>
      <c r="C23" s="11">
        <v>0</v>
      </c>
    </row>
    <row r="24" spans="1:3" x14ac:dyDescent="0.35">
      <c r="A24" s="4" t="s">
        <v>32</v>
      </c>
      <c r="B24" s="11">
        <f t="shared" si="0"/>
        <v>0</v>
      </c>
      <c r="C24" s="11">
        <v>0</v>
      </c>
    </row>
    <row r="25" spans="1:3" x14ac:dyDescent="0.35">
      <c r="A25" s="4" t="s">
        <v>20</v>
      </c>
      <c r="B25" s="11">
        <f t="shared" si="0"/>
        <v>-11107.63</v>
      </c>
      <c r="C25" s="11">
        <f>C16-C24+C12+C13</f>
        <v>-11107.63</v>
      </c>
    </row>
    <row r="26" spans="1:3" x14ac:dyDescent="0.35">
      <c r="A26" s="4" t="s">
        <v>9</v>
      </c>
      <c r="B26" s="11">
        <f t="shared" si="0"/>
        <v>0</v>
      </c>
      <c r="C26" s="11">
        <v>0</v>
      </c>
    </row>
    <row r="27" spans="1:3" x14ac:dyDescent="0.35">
      <c r="A27" s="4" t="s">
        <v>10</v>
      </c>
      <c r="B27" s="11">
        <f t="shared" si="0"/>
        <v>0</v>
      </c>
      <c r="C27" s="11">
        <v>0</v>
      </c>
    </row>
    <row r="28" spans="1:3" x14ac:dyDescent="0.35">
      <c r="A28" s="3" t="s">
        <v>33</v>
      </c>
      <c r="B28" s="15">
        <f t="shared" si="0"/>
        <v>-11107.63</v>
      </c>
      <c r="C28" s="15">
        <f>C19+C25+C32+C33+C26+C27+C22+C23</f>
        <v>-11107.63</v>
      </c>
    </row>
    <row r="29" spans="1:3" x14ac:dyDescent="0.35">
      <c r="A29" s="4" t="s">
        <v>21</v>
      </c>
      <c r="B29" s="11">
        <f t="shared" si="0"/>
        <v>0</v>
      </c>
      <c r="C29" s="11">
        <v>0</v>
      </c>
    </row>
    <row r="30" spans="1:3" x14ac:dyDescent="0.35">
      <c r="A30" s="4" t="s">
        <v>34</v>
      </c>
      <c r="B30" s="11">
        <f t="shared" si="0"/>
        <v>0</v>
      </c>
      <c r="C30" s="11">
        <v>0</v>
      </c>
    </row>
    <row r="31" spans="1:3" ht="12.45" thickBot="1" x14ac:dyDescent="0.4">
      <c r="A31" s="4" t="s">
        <v>22</v>
      </c>
      <c r="B31" s="12">
        <f t="shared" si="0"/>
        <v>0</v>
      </c>
      <c r="C31" s="12">
        <f>SUM(C29:C30)</f>
        <v>0</v>
      </c>
    </row>
    <row r="32" spans="1:3" ht="12.45" thickTop="1" x14ac:dyDescent="0.35">
      <c r="A32" s="4" t="s">
        <v>36</v>
      </c>
      <c r="B32" s="11">
        <f t="shared" si="0"/>
        <v>0</v>
      </c>
      <c r="C32" s="11">
        <v>0</v>
      </c>
    </row>
    <row r="33" spans="1:5" x14ac:dyDescent="0.35">
      <c r="A33" s="4" t="s">
        <v>24</v>
      </c>
      <c r="B33" s="11">
        <f t="shared" si="0"/>
        <v>0</v>
      </c>
      <c r="C33" s="11">
        <v>0</v>
      </c>
    </row>
    <row r="34" spans="1:5" x14ac:dyDescent="0.35">
      <c r="A34" s="4" t="s">
        <v>25</v>
      </c>
      <c r="B34" s="11">
        <f t="shared" si="0"/>
        <v>0</v>
      </c>
      <c r="C34" s="11"/>
    </row>
    <row r="35" spans="1:5" x14ac:dyDescent="0.35">
      <c r="A35" s="4" t="s">
        <v>26</v>
      </c>
      <c r="B35" s="11">
        <f t="shared" si="0"/>
        <v>0</v>
      </c>
      <c r="C35" s="11">
        <v>0</v>
      </c>
    </row>
    <row r="36" spans="1:5" x14ac:dyDescent="0.35">
      <c r="A36" s="4" t="s">
        <v>27</v>
      </c>
      <c r="B36" s="11">
        <f t="shared" si="0"/>
        <v>0</v>
      </c>
      <c r="C36" s="11"/>
    </row>
    <row r="37" spans="1:5" x14ac:dyDescent="0.35">
      <c r="B37" s="11"/>
      <c r="C37" s="11"/>
    </row>
    <row r="38" spans="1:5" x14ac:dyDescent="0.35">
      <c r="A38" s="4" t="s">
        <v>28</v>
      </c>
      <c r="B38" s="11">
        <f>SUM(C38:C38)</f>
        <v>-11107.63</v>
      </c>
      <c r="C38" s="11">
        <f>C25-C30+C26+C27</f>
        <v>-11107.63</v>
      </c>
      <c r="D38" s="11">
        <f>C42-C8</f>
        <v>-5521.8800000000047</v>
      </c>
      <c r="E38" s="11"/>
    </row>
    <row r="39" spans="1:5" x14ac:dyDescent="0.35">
      <c r="B39" s="11"/>
      <c r="C39" s="11"/>
    </row>
    <row r="40" spans="1:5" x14ac:dyDescent="0.35">
      <c r="A40" s="4" t="s">
        <v>29</v>
      </c>
      <c r="B40" s="11">
        <f>SUM(C40:C40)</f>
        <v>114286.9</v>
      </c>
      <c r="C40" s="11">
        <f>C8+C12+C13+C16</f>
        <v>114286.9</v>
      </c>
      <c r="D40" s="11">
        <f>C42-C10</f>
        <v>-5521.8800000000047</v>
      </c>
      <c r="E40" s="11"/>
    </row>
    <row r="41" spans="1:5" x14ac:dyDescent="0.35">
      <c r="A41" s="14" t="s">
        <v>30</v>
      </c>
      <c r="B41" s="11">
        <f>SUM(C41:C41)</f>
        <v>5585.75</v>
      </c>
      <c r="C41" s="11">
        <v>5585.75</v>
      </c>
    </row>
    <row r="42" spans="1:5" ht="12.45" thickBot="1" x14ac:dyDescent="0.4">
      <c r="A42" s="4" t="s">
        <v>31</v>
      </c>
      <c r="B42" s="12">
        <f>SUM(C42:C42)</f>
        <v>119872.65</v>
      </c>
      <c r="C42" s="12">
        <f>SUM(C40:C41)</f>
        <v>119872.65</v>
      </c>
      <c r="D42" s="11">
        <f>C42-C10</f>
        <v>-5521.8800000000047</v>
      </c>
    </row>
    <row r="43" spans="1:5" ht="12.45" thickTop="1" x14ac:dyDescent="0.35"/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5854F-5A4C-4BE7-8DDF-4EA00B8B194C}">
  <sheetPr>
    <pageSetUpPr fitToPage="1"/>
  </sheetPr>
  <dimension ref="A1:E43"/>
  <sheetViews>
    <sheetView topLeftCell="A26" workbookViewId="0">
      <selection activeCell="D43" sqref="D43"/>
    </sheetView>
  </sheetViews>
  <sheetFormatPr defaultRowHeight="12" x14ac:dyDescent="0.35"/>
  <cols>
    <col min="1" max="1" width="26.3046875" style="4" customWidth="1"/>
    <col min="2" max="2" width="11.84375" style="4" customWidth="1"/>
    <col min="3" max="3" width="11.84375" style="5" customWidth="1"/>
    <col min="4" max="7" width="18.3046875" style="4" customWidth="1"/>
    <col min="8" max="247" width="9.15234375" style="4"/>
    <col min="248" max="248" width="26.3046875" style="4" customWidth="1"/>
    <col min="249" max="257" width="11.84375" style="4" customWidth="1"/>
    <col min="258" max="258" width="9.15234375" style="4"/>
    <col min="259" max="263" width="18.3046875" style="4" customWidth="1"/>
    <col min="264" max="503" width="9.15234375" style="4"/>
    <col min="504" max="504" width="26.3046875" style="4" customWidth="1"/>
    <col min="505" max="513" width="11.84375" style="4" customWidth="1"/>
    <col min="514" max="514" width="9.15234375" style="4"/>
    <col min="515" max="519" width="18.3046875" style="4" customWidth="1"/>
    <col min="520" max="759" width="9.15234375" style="4"/>
    <col min="760" max="760" width="26.3046875" style="4" customWidth="1"/>
    <col min="761" max="769" width="11.84375" style="4" customWidth="1"/>
    <col min="770" max="770" width="9.15234375" style="4"/>
    <col min="771" max="775" width="18.3046875" style="4" customWidth="1"/>
    <col min="776" max="1015" width="9.15234375" style="4"/>
    <col min="1016" max="1016" width="26.3046875" style="4" customWidth="1"/>
    <col min="1017" max="1025" width="11.84375" style="4" customWidth="1"/>
    <col min="1026" max="1026" width="9.15234375" style="4"/>
    <col min="1027" max="1031" width="18.3046875" style="4" customWidth="1"/>
    <col min="1032" max="1271" width="9.15234375" style="4"/>
    <col min="1272" max="1272" width="26.3046875" style="4" customWidth="1"/>
    <col min="1273" max="1281" width="11.84375" style="4" customWidth="1"/>
    <col min="1282" max="1282" width="9.15234375" style="4"/>
    <col min="1283" max="1287" width="18.3046875" style="4" customWidth="1"/>
    <col min="1288" max="1527" width="9.15234375" style="4"/>
    <col min="1528" max="1528" width="26.3046875" style="4" customWidth="1"/>
    <col min="1529" max="1537" width="11.84375" style="4" customWidth="1"/>
    <col min="1538" max="1538" width="9.15234375" style="4"/>
    <col min="1539" max="1543" width="18.3046875" style="4" customWidth="1"/>
    <col min="1544" max="1783" width="9.15234375" style="4"/>
    <col min="1784" max="1784" width="26.3046875" style="4" customWidth="1"/>
    <col min="1785" max="1793" width="11.84375" style="4" customWidth="1"/>
    <col min="1794" max="1794" width="9.15234375" style="4"/>
    <col min="1795" max="1799" width="18.3046875" style="4" customWidth="1"/>
    <col min="1800" max="2039" width="9.15234375" style="4"/>
    <col min="2040" max="2040" width="26.3046875" style="4" customWidth="1"/>
    <col min="2041" max="2049" width="11.84375" style="4" customWidth="1"/>
    <col min="2050" max="2050" width="9.15234375" style="4"/>
    <col min="2051" max="2055" width="18.3046875" style="4" customWidth="1"/>
    <col min="2056" max="2295" width="9.15234375" style="4"/>
    <col min="2296" max="2296" width="26.3046875" style="4" customWidth="1"/>
    <col min="2297" max="2305" width="11.84375" style="4" customWidth="1"/>
    <col min="2306" max="2306" width="9.15234375" style="4"/>
    <col min="2307" max="2311" width="18.3046875" style="4" customWidth="1"/>
    <col min="2312" max="2551" width="9.15234375" style="4"/>
    <col min="2552" max="2552" width="26.3046875" style="4" customWidth="1"/>
    <col min="2553" max="2561" width="11.84375" style="4" customWidth="1"/>
    <col min="2562" max="2562" width="9.15234375" style="4"/>
    <col min="2563" max="2567" width="18.3046875" style="4" customWidth="1"/>
    <col min="2568" max="2807" width="9.15234375" style="4"/>
    <col min="2808" max="2808" width="26.3046875" style="4" customWidth="1"/>
    <col min="2809" max="2817" width="11.84375" style="4" customWidth="1"/>
    <col min="2818" max="2818" width="9.15234375" style="4"/>
    <col min="2819" max="2823" width="18.3046875" style="4" customWidth="1"/>
    <col min="2824" max="3063" width="9.15234375" style="4"/>
    <col min="3064" max="3064" width="26.3046875" style="4" customWidth="1"/>
    <col min="3065" max="3073" width="11.84375" style="4" customWidth="1"/>
    <col min="3074" max="3074" width="9.15234375" style="4"/>
    <col min="3075" max="3079" width="18.3046875" style="4" customWidth="1"/>
    <col min="3080" max="3319" width="9.15234375" style="4"/>
    <col min="3320" max="3320" width="26.3046875" style="4" customWidth="1"/>
    <col min="3321" max="3329" width="11.84375" style="4" customWidth="1"/>
    <col min="3330" max="3330" width="9.15234375" style="4"/>
    <col min="3331" max="3335" width="18.3046875" style="4" customWidth="1"/>
    <col min="3336" max="3575" width="9.15234375" style="4"/>
    <col min="3576" max="3576" width="26.3046875" style="4" customWidth="1"/>
    <col min="3577" max="3585" width="11.84375" style="4" customWidth="1"/>
    <col min="3586" max="3586" width="9.15234375" style="4"/>
    <col min="3587" max="3591" width="18.3046875" style="4" customWidth="1"/>
    <col min="3592" max="3831" width="9.15234375" style="4"/>
    <col min="3832" max="3832" width="26.3046875" style="4" customWidth="1"/>
    <col min="3833" max="3841" width="11.84375" style="4" customWidth="1"/>
    <col min="3842" max="3842" width="9.15234375" style="4"/>
    <col min="3843" max="3847" width="18.3046875" style="4" customWidth="1"/>
    <col min="3848" max="4087" width="9.15234375" style="4"/>
    <col min="4088" max="4088" width="26.3046875" style="4" customWidth="1"/>
    <col min="4089" max="4097" width="11.84375" style="4" customWidth="1"/>
    <col min="4098" max="4098" width="9.15234375" style="4"/>
    <col min="4099" max="4103" width="18.3046875" style="4" customWidth="1"/>
    <col min="4104" max="4343" width="9.15234375" style="4"/>
    <col min="4344" max="4344" width="26.3046875" style="4" customWidth="1"/>
    <col min="4345" max="4353" width="11.84375" style="4" customWidth="1"/>
    <col min="4354" max="4354" width="9.15234375" style="4"/>
    <col min="4355" max="4359" width="18.3046875" style="4" customWidth="1"/>
    <col min="4360" max="4599" width="9.15234375" style="4"/>
    <col min="4600" max="4600" width="26.3046875" style="4" customWidth="1"/>
    <col min="4601" max="4609" width="11.84375" style="4" customWidth="1"/>
    <col min="4610" max="4610" width="9.15234375" style="4"/>
    <col min="4611" max="4615" width="18.3046875" style="4" customWidth="1"/>
    <col min="4616" max="4855" width="9.15234375" style="4"/>
    <col min="4856" max="4856" width="26.3046875" style="4" customWidth="1"/>
    <col min="4857" max="4865" width="11.84375" style="4" customWidth="1"/>
    <col min="4866" max="4866" width="9.15234375" style="4"/>
    <col min="4867" max="4871" width="18.3046875" style="4" customWidth="1"/>
    <col min="4872" max="5111" width="9.15234375" style="4"/>
    <col min="5112" max="5112" width="26.3046875" style="4" customWidth="1"/>
    <col min="5113" max="5121" width="11.84375" style="4" customWidth="1"/>
    <col min="5122" max="5122" width="9.15234375" style="4"/>
    <col min="5123" max="5127" width="18.3046875" style="4" customWidth="1"/>
    <col min="5128" max="5367" width="9.15234375" style="4"/>
    <col min="5368" max="5368" width="26.3046875" style="4" customWidth="1"/>
    <col min="5369" max="5377" width="11.84375" style="4" customWidth="1"/>
    <col min="5378" max="5378" width="9.15234375" style="4"/>
    <col min="5379" max="5383" width="18.3046875" style="4" customWidth="1"/>
    <col min="5384" max="5623" width="9.15234375" style="4"/>
    <col min="5624" max="5624" width="26.3046875" style="4" customWidth="1"/>
    <col min="5625" max="5633" width="11.84375" style="4" customWidth="1"/>
    <col min="5634" max="5634" width="9.15234375" style="4"/>
    <col min="5635" max="5639" width="18.3046875" style="4" customWidth="1"/>
    <col min="5640" max="5879" width="9.15234375" style="4"/>
    <col min="5880" max="5880" width="26.3046875" style="4" customWidth="1"/>
    <col min="5881" max="5889" width="11.84375" style="4" customWidth="1"/>
    <col min="5890" max="5890" width="9.15234375" style="4"/>
    <col min="5891" max="5895" width="18.3046875" style="4" customWidth="1"/>
    <col min="5896" max="6135" width="9.15234375" style="4"/>
    <col min="6136" max="6136" width="26.3046875" style="4" customWidth="1"/>
    <col min="6137" max="6145" width="11.84375" style="4" customWidth="1"/>
    <col min="6146" max="6146" width="9.15234375" style="4"/>
    <col min="6147" max="6151" width="18.3046875" style="4" customWidth="1"/>
    <col min="6152" max="6391" width="9.15234375" style="4"/>
    <col min="6392" max="6392" width="26.3046875" style="4" customWidth="1"/>
    <col min="6393" max="6401" width="11.84375" style="4" customWidth="1"/>
    <col min="6402" max="6402" width="9.15234375" style="4"/>
    <col min="6403" max="6407" width="18.3046875" style="4" customWidth="1"/>
    <col min="6408" max="6647" width="9.15234375" style="4"/>
    <col min="6648" max="6648" width="26.3046875" style="4" customWidth="1"/>
    <col min="6649" max="6657" width="11.84375" style="4" customWidth="1"/>
    <col min="6658" max="6658" width="9.15234375" style="4"/>
    <col min="6659" max="6663" width="18.3046875" style="4" customWidth="1"/>
    <col min="6664" max="6903" width="9.15234375" style="4"/>
    <col min="6904" max="6904" width="26.3046875" style="4" customWidth="1"/>
    <col min="6905" max="6913" width="11.84375" style="4" customWidth="1"/>
    <col min="6914" max="6914" width="9.15234375" style="4"/>
    <col min="6915" max="6919" width="18.3046875" style="4" customWidth="1"/>
    <col min="6920" max="7159" width="9.15234375" style="4"/>
    <col min="7160" max="7160" width="26.3046875" style="4" customWidth="1"/>
    <col min="7161" max="7169" width="11.84375" style="4" customWidth="1"/>
    <col min="7170" max="7170" width="9.15234375" style="4"/>
    <col min="7171" max="7175" width="18.3046875" style="4" customWidth="1"/>
    <col min="7176" max="7415" width="9.15234375" style="4"/>
    <col min="7416" max="7416" width="26.3046875" style="4" customWidth="1"/>
    <col min="7417" max="7425" width="11.84375" style="4" customWidth="1"/>
    <col min="7426" max="7426" width="9.15234375" style="4"/>
    <col min="7427" max="7431" width="18.3046875" style="4" customWidth="1"/>
    <col min="7432" max="7671" width="9.15234375" style="4"/>
    <col min="7672" max="7672" width="26.3046875" style="4" customWidth="1"/>
    <col min="7673" max="7681" width="11.84375" style="4" customWidth="1"/>
    <col min="7682" max="7682" width="9.15234375" style="4"/>
    <col min="7683" max="7687" width="18.3046875" style="4" customWidth="1"/>
    <col min="7688" max="7927" width="9.15234375" style="4"/>
    <col min="7928" max="7928" width="26.3046875" style="4" customWidth="1"/>
    <col min="7929" max="7937" width="11.84375" style="4" customWidth="1"/>
    <col min="7938" max="7938" width="9.15234375" style="4"/>
    <col min="7939" max="7943" width="18.3046875" style="4" customWidth="1"/>
    <col min="7944" max="8183" width="9.15234375" style="4"/>
    <col min="8184" max="8184" width="26.3046875" style="4" customWidth="1"/>
    <col min="8185" max="8193" width="11.84375" style="4" customWidth="1"/>
    <col min="8194" max="8194" width="9.15234375" style="4"/>
    <col min="8195" max="8199" width="18.3046875" style="4" customWidth="1"/>
    <col min="8200" max="8439" width="9.15234375" style="4"/>
    <col min="8440" max="8440" width="26.3046875" style="4" customWidth="1"/>
    <col min="8441" max="8449" width="11.84375" style="4" customWidth="1"/>
    <col min="8450" max="8450" width="9.15234375" style="4"/>
    <col min="8451" max="8455" width="18.3046875" style="4" customWidth="1"/>
    <col min="8456" max="8695" width="9.15234375" style="4"/>
    <col min="8696" max="8696" width="26.3046875" style="4" customWidth="1"/>
    <col min="8697" max="8705" width="11.84375" style="4" customWidth="1"/>
    <col min="8706" max="8706" width="9.15234375" style="4"/>
    <col min="8707" max="8711" width="18.3046875" style="4" customWidth="1"/>
    <col min="8712" max="8951" width="9.15234375" style="4"/>
    <col min="8952" max="8952" width="26.3046875" style="4" customWidth="1"/>
    <col min="8953" max="8961" width="11.84375" style="4" customWidth="1"/>
    <col min="8962" max="8962" width="9.15234375" style="4"/>
    <col min="8963" max="8967" width="18.3046875" style="4" customWidth="1"/>
    <col min="8968" max="9207" width="9.15234375" style="4"/>
    <col min="9208" max="9208" width="26.3046875" style="4" customWidth="1"/>
    <col min="9209" max="9217" width="11.84375" style="4" customWidth="1"/>
    <col min="9218" max="9218" width="9.15234375" style="4"/>
    <col min="9219" max="9223" width="18.3046875" style="4" customWidth="1"/>
    <col min="9224" max="9463" width="9.15234375" style="4"/>
    <col min="9464" max="9464" width="26.3046875" style="4" customWidth="1"/>
    <col min="9465" max="9473" width="11.84375" style="4" customWidth="1"/>
    <col min="9474" max="9474" width="9.15234375" style="4"/>
    <col min="9475" max="9479" width="18.3046875" style="4" customWidth="1"/>
    <col min="9480" max="9719" width="9.15234375" style="4"/>
    <col min="9720" max="9720" width="26.3046875" style="4" customWidth="1"/>
    <col min="9721" max="9729" width="11.84375" style="4" customWidth="1"/>
    <col min="9730" max="9730" width="9.15234375" style="4"/>
    <col min="9731" max="9735" width="18.3046875" style="4" customWidth="1"/>
    <col min="9736" max="9975" width="9.15234375" style="4"/>
    <col min="9976" max="9976" width="26.3046875" style="4" customWidth="1"/>
    <col min="9977" max="9985" width="11.84375" style="4" customWidth="1"/>
    <col min="9986" max="9986" width="9.15234375" style="4"/>
    <col min="9987" max="9991" width="18.3046875" style="4" customWidth="1"/>
    <col min="9992" max="10231" width="9.15234375" style="4"/>
    <col min="10232" max="10232" width="26.3046875" style="4" customWidth="1"/>
    <col min="10233" max="10241" width="11.84375" style="4" customWidth="1"/>
    <col min="10242" max="10242" width="9.15234375" style="4"/>
    <col min="10243" max="10247" width="18.3046875" style="4" customWidth="1"/>
    <col min="10248" max="10487" width="9.15234375" style="4"/>
    <col min="10488" max="10488" width="26.3046875" style="4" customWidth="1"/>
    <col min="10489" max="10497" width="11.84375" style="4" customWidth="1"/>
    <col min="10498" max="10498" width="9.15234375" style="4"/>
    <col min="10499" max="10503" width="18.3046875" style="4" customWidth="1"/>
    <col min="10504" max="10743" width="9.15234375" style="4"/>
    <col min="10744" max="10744" width="26.3046875" style="4" customWidth="1"/>
    <col min="10745" max="10753" width="11.84375" style="4" customWidth="1"/>
    <col min="10754" max="10754" width="9.15234375" style="4"/>
    <col min="10755" max="10759" width="18.3046875" style="4" customWidth="1"/>
    <col min="10760" max="10999" width="9.15234375" style="4"/>
    <col min="11000" max="11000" width="26.3046875" style="4" customWidth="1"/>
    <col min="11001" max="11009" width="11.84375" style="4" customWidth="1"/>
    <col min="11010" max="11010" width="9.15234375" style="4"/>
    <col min="11011" max="11015" width="18.3046875" style="4" customWidth="1"/>
    <col min="11016" max="11255" width="9.15234375" style="4"/>
    <col min="11256" max="11256" width="26.3046875" style="4" customWidth="1"/>
    <col min="11257" max="11265" width="11.84375" style="4" customWidth="1"/>
    <col min="11266" max="11266" width="9.15234375" style="4"/>
    <col min="11267" max="11271" width="18.3046875" style="4" customWidth="1"/>
    <col min="11272" max="11511" width="9.15234375" style="4"/>
    <col min="11512" max="11512" width="26.3046875" style="4" customWidth="1"/>
    <col min="11513" max="11521" width="11.84375" style="4" customWidth="1"/>
    <col min="11522" max="11522" width="9.15234375" style="4"/>
    <col min="11523" max="11527" width="18.3046875" style="4" customWidth="1"/>
    <col min="11528" max="11767" width="9.15234375" style="4"/>
    <col min="11768" max="11768" width="26.3046875" style="4" customWidth="1"/>
    <col min="11769" max="11777" width="11.84375" style="4" customWidth="1"/>
    <col min="11778" max="11778" width="9.15234375" style="4"/>
    <col min="11779" max="11783" width="18.3046875" style="4" customWidth="1"/>
    <col min="11784" max="12023" width="9.15234375" style="4"/>
    <col min="12024" max="12024" width="26.3046875" style="4" customWidth="1"/>
    <col min="12025" max="12033" width="11.84375" style="4" customWidth="1"/>
    <col min="12034" max="12034" width="9.15234375" style="4"/>
    <col min="12035" max="12039" width="18.3046875" style="4" customWidth="1"/>
    <col min="12040" max="12279" width="9.15234375" style="4"/>
    <col min="12280" max="12280" width="26.3046875" style="4" customWidth="1"/>
    <col min="12281" max="12289" width="11.84375" style="4" customWidth="1"/>
    <col min="12290" max="12290" width="9.15234375" style="4"/>
    <col min="12291" max="12295" width="18.3046875" style="4" customWidth="1"/>
    <col min="12296" max="12535" width="9.15234375" style="4"/>
    <col min="12536" max="12536" width="26.3046875" style="4" customWidth="1"/>
    <col min="12537" max="12545" width="11.84375" style="4" customWidth="1"/>
    <col min="12546" max="12546" width="9.15234375" style="4"/>
    <col min="12547" max="12551" width="18.3046875" style="4" customWidth="1"/>
    <col min="12552" max="12791" width="9.15234375" style="4"/>
    <col min="12792" max="12792" width="26.3046875" style="4" customWidth="1"/>
    <col min="12793" max="12801" width="11.84375" style="4" customWidth="1"/>
    <col min="12802" max="12802" width="9.15234375" style="4"/>
    <col min="12803" max="12807" width="18.3046875" style="4" customWidth="1"/>
    <col min="12808" max="13047" width="9.15234375" style="4"/>
    <col min="13048" max="13048" width="26.3046875" style="4" customWidth="1"/>
    <col min="13049" max="13057" width="11.84375" style="4" customWidth="1"/>
    <col min="13058" max="13058" width="9.15234375" style="4"/>
    <col min="13059" max="13063" width="18.3046875" style="4" customWidth="1"/>
    <col min="13064" max="13303" width="9.15234375" style="4"/>
    <col min="13304" max="13304" width="26.3046875" style="4" customWidth="1"/>
    <col min="13305" max="13313" width="11.84375" style="4" customWidth="1"/>
    <col min="13314" max="13314" width="9.15234375" style="4"/>
    <col min="13315" max="13319" width="18.3046875" style="4" customWidth="1"/>
    <col min="13320" max="13559" width="9.15234375" style="4"/>
    <col min="13560" max="13560" width="26.3046875" style="4" customWidth="1"/>
    <col min="13561" max="13569" width="11.84375" style="4" customWidth="1"/>
    <col min="13570" max="13570" width="9.15234375" style="4"/>
    <col min="13571" max="13575" width="18.3046875" style="4" customWidth="1"/>
    <col min="13576" max="13815" width="9.15234375" style="4"/>
    <col min="13816" max="13816" width="26.3046875" style="4" customWidth="1"/>
    <col min="13817" max="13825" width="11.84375" style="4" customWidth="1"/>
    <col min="13826" max="13826" width="9.15234375" style="4"/>
    <col min="13827" max="13831" width="18.3046875" style="4" customWidth="1"/>
    <col min="13832" max="14071" width="9.15234375" style="4"/>
    <col min="14072" max="14072" width="26.3046875" style="4" customWidth="1"/>
    <col min="14073" max="14081" width="11.84375" style="4" customWidth="1"/>
    <col min="14082" max="14082" width="9.15234375" style="4"/>
    <col min="14083" max="14087" width="18.3046875" style="4" customWidth="1"/>
    <col min="14088" max="14327" width="9.15234375" style="4"/>
    <col min="14328" max="14328" width="26.3046875" style="4" customWidth="1"/>
    <col min="14329" max="14337" width="11.84375" style="4" customWidth="1"/>
    <col min="14338" max="14338" width="9.15234375" style="4"/>
    <col min="14339" max="14343" width="18.3046875" style="4" customWidth="1"/>
    <col min="14344" max="14583" width="9.15234375" style="4"/>
    <col min="14584" max="14584" width="26.3046875" style="4" customWidth="1"/>
    <col min="14585" max="14593" width="11.84375" style="4" customWidth="1"/>
    <col min="14594" max="14594" width="9.15234375" style="4"/>
    <col min="14595" max="14599" width="18.3046875" style="4" customWidth="1"/>
    <col min="14600" max="14839" width="9.15234375" style="4"/>
    <col min="14840" max="14840" width="26.3046875" style="4" customWidth="1"/>
    <col min="14841" max="14849" width="11.84375" style="4" customWidth="1"/>
    <col min="14850" max="14850" width="9.15234375" style="4"/>
    <col min="14851" max="14855" width="18.3046875" style="4" customWidth="1"/>
    <col min="14856" max="15095" width="9.15234375" style="4"/>
    <col min="15096" max="15096" width="26.3046875" style="4" customWidth="1"/>
    <col min="15097" max="15105" width="11.84375" style="4" customWidth="1"/>
    <col min="15106" max="15106" width="9.15234375" style="4"/>
    <col min="15107" max="15111" width="18.3046875" style="4" customWidth="1"/>
    <col min="15112" max="15351" width="9.15234375" style="4"/>
    <col min="15352" max="15352" width="26.3046875" style="4" customWidth="1"/>
    <col min="15353" max="15361" width="11.84375" style="4" customWidth="1"/>
    <col min="15362" max="15362" width="9.15234375" style="4"/>
    <col min="15363" max="15367" width="18.3046875" style="4" customWidth="1"/>
    <col min="15368" max="15607" width="9.15234375" style="4"/>
    <col min="15608" max="15608" width="26.3046875" style="4" customWidth="1"/>
    <col min="15609" max="15617" width="11.84375" style="4" customWidth="1"/>
    <col min="15618" max="15618" width="9.15234375" style="4"/>
    <col min="15619" max="15623" width="18.3046875" style="4" customWidth="1"/>
    <col min="15624" max="15863" width="9.15234375" style="4"/>
    <col min="15864" max="15864" width="26.3046875" style="4" customWidth="1"/>
    <col min="15865" max="15873" width="11.84375" style="4" customWidth="1"/>
    <col min="15874" max="15874" width="9.15234375" style="4"/>
    <col min="15875" max="15879" width="18.3046875" style="4" customWidth="1"/>
    <col min="15880" max="16119" width="9.15234375" style="4"/>
    <col min="16120" max="16120" width="26.3046875" style="4" customWidth="1"/>
    <col min="16121" max="16129" width="11.84375" style="4" customWidth="1"/>
    <col min="16130" max="16130" width="9.15234375" style="4"/>
    <col min="16131" max="16135" width="18.3046875" style="4" customWidth="1"/>
    <col min="16136" max="16383" width="9.15234375" style="4"/>
    <col min="16384" max="16384" width="9.15234375" style="4" customWidth="1"/>
  </cols>
  <sheetData>
    <row r="1" spans="1:5" customFormat="1" ht="14.6" x14ac:dyDescent="0.4">
      <c r="A1" s="1" t="s">
        <v>38</v>
      </c>
      <c r="C1" s="2"/>
    </row>
    <row r="2" spans="1:5" x14ac:dyDescent="0.35">
      <c r="A2" s="3" t="s">
        <v>40</v>
      </c>
    </row>
    <row r="4" spans="1:5" ht="24" customHeight="1" x14ac:dyDescent="0.35">
      <c r="A4" s="6">
        <v>42916</v>
      </c>
      <c r="B4" s="4" t="s">
        <v>0</v>
      </c>
      <c r="C4" s="7" t="s">
        <v>39</v>
      </c>
    </row>
    <row r="5" spans="1:5" x14ac:dyDescent="0.35">
      <c r="B5" s="4" t="s">
        <v>1</v>
      </c>
      <c r="C5" s="8">
        <v>21205</v>
      </c>
    </row>
    <row r="6" spans="1:5" x14ac:dyDescent="0.35">
      <c r="B6" s="4" t="s">
        <v>2</v>
      </c>
      <c r="C6" s="8">
        <v>36621</v>
      </c>
    </row>
    <row r="7" spans="1:5" s="9" customFormat="1" x14ac:dyDescent="0.35">
      <c r="B7" s="9" t="s">
        <v>3</v>
      </c>
      <c r="C7" s="10" t="s">
        <v>4</v>
      </c>
      <c r="D7" s="9" t="s">
        <v>35</v>
      </c>
    </row>
    <row r="8" spans="1:5" x14ac:dyDescent="0.35">
      <c r="A8" s="4" t="s">
        <v>5</v>
      </c>
      <c r="B8" s="11"/>
      <c r="C8" s="11">
        <f>'2016'!C40</f>
        <v>114286.9</v>
      </c>
    </row>
    <row r="9" spans="1:5" x14ac:dyDescent="0.35">
      <c r="A9" s="4" t="s">
        <v>6</v>
      </c>
      <c r="B9" s="11"/>
      <c r="C9" s="11">
        <f>'2016'!C41</f>
        <v>5585.75</v>
      </c>
    </row>
    <row r="10" spans="1:5" ht="12.45" thickBot="1" x14ac:dyDescent="0.4">
      <c r="A10" s="4" t="s">
        <v>7</v>
      </c>
      <c r="B10" s="12">
        <f>SUM(C10:C10)</f>
        <v>119872.65</v>
      </c>
      <c r="C10" s="12">
        <f>SUM(C8:C9)</f>
        <v>119872.65</v>
      </c>
    </row>
    <row r="11" spans="1:5" ht="12.45" thickTop="1" x14ac:dyDescent="0.35">
      <c r="A11" s="4" t="s">
        <v>8</v>
      </c>
      <c r="B11" s="11"/>
      <c r="C11" s="13">
        <f>C10/B10</f>
        <v>1</v>
      </c>
    </row>
    <row r="12" spans="1:5" x14ac:dyDescent="0.35">
      <c r="A12" s="4" t="s">
        <v>9</v>
      </c>
      <c r="B12" s="11">
        <v>1664.18</v>
      </c>
      <c r="C12" s="11">
        <v>1664.18</v>
      </c>
    </row>
    <row r="13" spans="1:5" x14ac:dyDescent="0.35">
      <c r="A13" s="4" t="s">
        <v>10</v>
      </c>
      <c r="B13" s="11">
        <v>0</v>
      </c>
      <c r="C13" s="11">
        <v>0</v>
      </c>
    </row>
    <row r="14" spans="1:5" x14ac:dyDescent="0.35">
      <c r="A14" s="4" t="s">
        <v>11</v>
      </c>
      <c r="B14" s="11">
        <f>875+345.11+147.9</f>
        <v>1368.0100000000002</v>
      </c>
      <c r="C14" s="11"/>
    </row>
    <row r="15" spans="1:5" x14ac:dyDescent="0.35">
      <c r="A15" s="4" t="s">
        <v>12</v>
      </c>
      <c r="B15" s="11">
        <f>64.65+3664+937.98+147.83+2136.54+100</f>
        <v>7051</v>
      </c>
      <c r="C15" s="11"/>
      <c r="E15" s="4" t="s">
        <v>35</v>
      </c>
    </row>
    <row r="16" spans="1:5" x14ac:dyDescent="0.35">
      <c r="A16" s="4" t="s">
        <v>13</v>
      </c>
      <c r="B16" s="11">
        <f>B14-B15</f>
        <v>-5682.99</v>
      </c>
      <c r="C16" s="11">
        <f>B16*C11</f>
        <v>-5682.99</v>
      </c>
    </row>
    <row r="17" spans="1:3" x14ac:dyDescent="0.35">
      <c r="A17" s="4" t="s">
        <v>14</v>
      </c>
      <c r="B17" s="11">
        <f>IF((B14-B15)&gt;0,(B14-B15)*0.15,0)</f>
        <v>0</v>
      </c>
      <c r="C17" s="11"/>
    </row>
    <row r="18" spans="1:3" x14ac:dyDescent="0.35">
      <c r="B18" s="11"/>
      <c r="C18" s="11"/>
    </row>
    <row r="19" spans="1:3" x14ac:dyDescent="0.35">
      <c r="A19" s="4" t="s">
        <v>15</v>
      </c>
      <c r="B19" s="11">
        <f t="shared" ref="B19:B27" si="0">SUM(C19:C19)</f>
        <v>0</v>
      </c>
      <c r="C19" s="11">
        <v>0</v>
      </c>
    </row>
    <row r="20" spans="1:3" x14ac:dyDescent="0.35">
      <c r="A20" s="4" t="s">
        <v>16</v>
      </c>
      <c r="B20" s="11">
        <f t="shared" si="0"/>
        <v>0</v>
      </c>
      <c r="C20" s="11"/>
    </row>
    <row r="21" spans="1:3" x14ac:dyDescent="0.35">
      <c r="A21" s="4" t="s">
        <v>17</v>
      </c>
      <c r="B21" s="11">
        <f t="shared" si="0"/>
        <v>2570</v>
      </c>
      <c r="C21" s="11">
        <v>2570</v>
      </c>
    </row>
    <row r="22" spans="1:3" x14ac:dyDescent="0.35">
      <c r="A22" s="4" t="s">
        <v>18</v>
      </c>
      <c r="B22" s="11">
        <f t="shared" si="0"/>
        <v>0</v>
      </c>
      <c r="C22" s="11">
        <v>0</v>
      </c>
    </row>
    <row r="23" spans="1:3" x14ac:dyDescent="0.35">
      <c r="A23" s="4" t="s">
        <v>19</v>
      </c>
      <c r="B23" s="11">
        <f t="shared" si="0"/>
        <v>0</v>
      </c>
      <c r="C23" s="11"/>
    </row>
    <row r="24" spans="1:3" x14ac:dyDescent="0.35">
      <c r="A24" s="4" t="s">
        <v>32</v>
      </c>
      <c r="B24" s="11">
        <f t="shared" si="0"/>
        <v>0</v>
      </c>
      <c r="C24" s="11">
        <v>0</v>
      </c>
    </row>
    <row r="25" spans="1:3" x14ac:dyDescent="0.35">
      <c r="A25" s="4" t="s">
        <v>20</v>
      </c>
      <c r="B25" s="11">
        <f t="shared" si="0"/>
        <v>-5682.99</v>
      </c>
      <c r="C25" s="11">
        <f>C16-C24+C22</f>
        <v>-5682.99</v>
      </c>
    </row>
    <row r="26" spans="1:3" x14ac:dyDescent="0.35">
      <c r="A26" s="4" t="s">
        <v>9</v>
      </c>
      <c r="B26" s="11">
        <f t="shared" si="0"/>
        <v>0</v>
      </c>
      <c r="C26" s="11"/>
    </row>
    <row r="27" spans="1:3" x14ac:dyDescent="0.35">
      <c r="A27" s="4" t="s">
        <v>10</v>
      </c>
      <c r="B27" s="11">
        <f t="shared" si="0"/>
        <v>0</v>
      </c>
      <c r="C27" s="11"/>
    </row>
    <row r="28" spans="1:3" x14ac:dyDescent="0.35">
      <c r="A28" s="3" t="s">
        <v>33</v>
      </c>
      <c r="B28" s="15">
        <f>B25+B19+B21</f>
        <v>-3112.99</v>
      </c>
      <c r="C28" s="15">
        <f>C19+C25+C32+C21</f>
        <v>-3112.99</v>
      </c>
    </row>
    <row r="29" spans="1:3" x14ac:dyDescent="0.35">
      <c r="A29" s="4" t="s">
        <v>21</v>
      </c>
      <c r="B29" s="11">
        <f t="shared" ref="B29:B36" si="1">SUM(C29:C29)</f>
        <v>0</v>
      </c>
      <c r="C29" s="11">
        <f>(C19+C20)*0.15</f>
        <v>0</v>
      </c>
    </row>
    <row r="30" spans="1:3" x14ac:dyDescent="0.35">
      <c r="A30" s="4" t="s">
        <v>34</v>
      </c>
      <c r="B30" s="11">
        <f t="shared" si="1"/>
        <v>0</v>
      </c>
      <c r="C30" s="11">
        <v>0</v>
      </c>
    </row>
    <row r="31" spans="1:3" ht="12.45" thickBot="1" x14ac:dyDescent="0.4">
      <c r="A31" s="4" t="s">
        <v>22</v>
      </c>
      <c r="B31" s="12">
        <f t="shared" si="1"/>
        <v>0</v>
      </c>
      <c r="C31" s="12">
        <f>SUM(C29:C30)</f>
        <v>0</v>
      </c>
    </row>
    <row r="32" spans="1:3" ht="12.45" thickTop="1" x14ac:dyDescent="0.35">
      <c r="A32" s="4" t="s">
        <v>23</v>
      </c>
      <c r="B32" s="11">
        <f t="shared" si="1"/>
        <v>0</v>
      </c>
      <c r="C32" s="11">
        <v>0</v>
      </c>
    </row>
    <row r="33" spans="1:5" x14ac:dyDescent="0.35">
      <c r="A33" s="4" t="s">
        <v>24</v>
      </c>
      <c r="B33" s="11">
        <f t="shared" si="1"/>
        <v>0</v>
      </c>
      <c r="C33" s="11"/>
    </row>
    <row r="34" spans="1:5" x14ac:dyDescent="0.35">
      <c r="A34" s="4" t="s">
        <v>25</v>
      </c>
      <c r="B34" s="11">
        <f t="shared" si="1"/>
        <v>0</v>
      </c>
      <c r="C34" s="11"/>
    </row>
    <row r="35" spans="1:5" x14ac:dyDescent="0.35">
      <c r="A35" s="4" t="s">
        <v>26</v>
      </c>
      <c r="B35" s="11">
        <f t="shared" si="1"/>
        <v>0</v>
      </c>
      <c r="C35" s="11"/>
    </row>
    <row r="36" spans="1:5" x14ac:dyDescent="0.35">
      <c r="A36" s="4" t="s">
        <v>27</v>
      </c>
      <c r="B36" s="11">
        <f t="shared" si="1"/>
        <v>0</v>
      </c>
      <c r="C36" s="11"/>
    </row>
    <row r="37" spans="1:5" x14ac:dyDescent="0.35">
      <c r="B37" s="11"/>
      <c r="C37" s="11"/>
    </row>
    <row r="38" spans="1:5" x14ac:dyDescent="0.35">
      <c r="A38" s="4" t="s">
        <v>28</v>
      </c>
      <c r="B38" s="11">
        <f>SUM(C38:C38)</f>
        <v>-4018.8099999999995</v>
      </c>
      <c r="C38" s="11">
        <f>C12+C16</f>
        <v>-4018.8099999999995</v>
      </c>
      <c r="D38" s="11"/>
      <c r="E38" s="11"/>
    </row>
    <row r="39" spans="1:5" x14ac:dyDescent="0.35">
      <c r="B39" s="11"/>
      <c r="C39" s="11"/>
    </row>
    <row r="40" spans="1:5" x14ac:dyDescent="0.35">
      <c r="A40" s="4" t="s">
        <v>29</v>
      </c>
      <c r="B40" s="11">
        <f>SUM(C40:C40)</f>
        <v>110268.08999999998</v>
      </c>
      <c r="C40" s="11">
        <f>C8+C12+C16</f>
        <v>110268.08999999998</v>
      </c>
    </row>
    <row r="41" spans="1:5" x14ac:dyDescent="0.35">
      <c r="A41" s="14" t="s">
        <v>30</v>
      </c>
      <c r="B41" s="11">
        <f>SUM(C41:C41)</f>
        <v>8155.75</v>
      </c>
      <c r="C41" s="11">
        <f>C9+C21</f>
        <v>8155.75</v>
      </c>
    </row>
    <row r="42" spans="1:5" ht="12.45" thickBot="1" x14ac:dyDescent="0.4">
      <c r="A42" s="4" t="s">
        <v>31</v>
      </c>
      <c r="B42" s="12">
        <f>SUM(C42:C42)</f>
        <v>118423.83999999998</v>
      </c>
      <c r="C42" s="12">
        <f>SUM(C40:C41)</f>
        <v>118423.83999999998</v>
      </c>
      <c r="D42" s="11">
        <f>C42-C10</f>
        <v>-1448.8100000000122</v>
      </c>
      <c r="E42" s="11"/>
    </row>
    <row r="43" spans="1:5" ht="12.45" thickTop="1" x14ac:dyDescent="0.35"/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6D48-9CD3-45FA-A546-6978A0EC9091}">
  <sheetPr>
    <pageSetUpPr fitToPage="1"/>
  </sheetPr>
  <dimension ref="A1:E43"/>
  <sheetViews>
    <sheetView topLeftCell="A2" workbookViewId="0">
      <selection activeCell="B16" sqref="B16"/>
    </sheetView>
  </sheetViews>
  <sheetFormatPr defaultRowHeight="12" x14ac:dyDescent="0.35"/>
  <cols>
    <col min="1" max="1" width="26.3046875" style="4" customWidth="1"/>
    <col min="2" max="2" width="11.84375" style="4" customWidth="1"/>
    <col min="3" max="3" width="11.84375" style="5" customWidth="1"/>
    <col min="4" max="7" width="18.3046875" style="4" customWidth="1"/>
    <col min="8" max="247" width="9.15234375" style="4"/>
    <col min="248" max="248" width="26.3046875" style="4" customWidth="1"/>
    <col min="249" max="257" width="11.84375" style="4" customWidth="1"/>
    <col min="258" max="258" width="9.15234375" style="4"/>
    <col min="259" max="263" width="18.3046875" style="4" customWidth="1"/>
    <col min="264" max="503" width="9.15234375" style="4"/>
    <col min="504" max="504" width="26.3046875" style="4" customWidth="1"/>
    <col min="505" max="513" width="11.84375" style="4" customWidth="1"/>
    <col min="514" max="514" width="9.15234375" style="4"/>
    <col min="515" max="519" width="18.3046875" style="4" customWidth="1"/>
    <col min="520" max="759" width="9.15234375" style="4"/>
    <col min="760" max="760" width="26.3046875" style="4" customWidth="1"/>
    <col min="761" max="769" width="11.84375" style="4" customWidth="1"/>
    <col min="770" max="770" width="9.15234375" style="4"/>
    <col min="771" max="775" width="18.3046875" style="4" customWidth="1"/>
    <col min="776" max="1015" width="9.15234375" style="4"/>
    <col min="1016" max="1016" width="26.3046875" style="4" customWidth="1"/>
    <col min="1017" max="1025" width="11.84375" style="4" customWidth="1"/>
    <col min="1026" max="1026" width="9.15234375" style="4"/>
    <col min="1027" max="1031" width="18.3046875" style="4" customWidth="1"/>
    <col min="1032" max="1271" width="9.15234375" style="4"/>
    <col min="1272" max="1272" width="26.3046875" style="4" customWidth="1"/>
    <col min="1273" max="1281" width="11.84375" style="4" customWidth="1"/>
    <col min="1282" max="1282" width="9.15234375" style="4"/>
    <col min="1283" max="1287" width="18.3046875" style="4" customWidth="1"/>
    <col min="1288" max="1527" width="9.15234375" style="4"/>
    <col min="1528" max="1528" width="26.3046875" style="4" customWidth="1"/>
    <col min="1529" max="1537" width="11.84375" style="4" customWidth="1"/>
    <col min="1538" max="1538" width="9.15234375" style="4"/>
    <col min="1539" max="1543" width="18.3046875" style="4" customWidth="1"/>
    <col min="1544" max="1783" width="9.15234375" style="4"/>
    <col min="1784" max="1784" width="26.3046875" style="4" customWidth="1"/>
    <col min="1785" max="1793" width="11.84375" style="4" customWidth="1"/>
    <col min="1794" max="1794" width="9.15234375" style="4"/>
    <col min="1795" max="1799" width="18.3046875" style="4" customWidth="1"/>
    <col min="1800" max="2039" width="9.15234375" style="4"/>
    <col min="2040" max="2040" width="26.3046875" style="4" customWidth="1"/>
    <col min="2041" max="2049" width="11.84375" style="4" customWidth="1"/>
    <col min="2050" max="2050" width="9.15234375" style="4"/>
    <col min="2051" max="2055" width="18.3046875" style="4" customWidth="1"/>
    <col min="2056" max="2295" width="9.15234375" style="4"/>
    <col min="2296" max="2296" width="26.3046875" style="4" customWidth="1"/>
    <col min="2297" max="2305" width="11.84375" style="4" customWidth="1"/>
    <col min="2306" max="2306" width="9.15234375" style="4"/>
    <col min="2307" max="2311" width="18.3046875" style="4" customWidth="1"/>
    <col min="2312" max="2551" width="9.15234375" style="4"/>
    <col min="2552" max="2552" width="26.3046875" style="4" customWidth="1"/>
    <col min="2553" max="2561" width="11.84375" style="4" customWidth="1"/>
    <col min="2562" max="2562" width="9.15234375" style="4"/>
    <col min="2563" max="2567" width="18.3046875" style="4" customWidth="1"/>
    <col min="2568" max="2807" width="9.15234375" style="4"/>
    <col min="2808" max="2808" width="26.3046875" style="4" customWidth="1"/>
    <col min="2809" max="2817" width="11.84375" style="4" customWidth="1"/>
    <col min="2818" max="2818" width="9.15234375" style="4"/>
    <col min="2819" max="2823" width="18.3046875" style="4" customWidth="1"/>
    <col min="2824" max="3063" width="9.15234375" style="4"/>
    <col min="3064" max="3064" width="26.3046875" style="4" customWidth="1"/>
    <col min="3065" max="3073" width="11.84375" style="4" customWidth="1"/>
    <col min="3074" max="3074" width="9.15234375" style="4"/>
    <col min="3075" max="3079" width="18.3046875" style="4" customWidth="1"/>
    <col min="3080" max="3319" width="9.15234375" style="4"/>
    <col min="3320" max="3320" width="26.3046875" style="4" customWidth="1"/>
    <col min="3321" max="3329" width="11.84375" style="4" customWidth="1"/>
    <col min="3330" max="3330" width="9.15234375" style="4"/>
    <col min="3331" max="3335" width="18.3046875" style="4" customWidth="1"/>
    <col min="3336" max="3575" width="9.15234375" style="4"/>
    <col min="3576" max="3576" width="26.3046875" style="4" customWidth="1"/>
    <col min="3577" max="3585" width="11.84375" style="4" customWidth="1"/>
    <col min="3586" max="3586" width="9.15234375" style="4"/>
    <col min="3587" max="3591" width="18.3046875" style="4" customWidth="1"/>
    <col min="3592" max="3831" width="9.15234375" style="4"/>
    <col min="3832" max="3832" width="26.3046875" style="4" customWidth="1"/>
    <col min="3833" max="3841" width="11.84375" style="4" customWidth="1"/>
    <col min="3842" max="3842" width="9.15234375" style="4"/>
    <col min="3843" max="3847" width="18.3046875" style="4" customWidth="1"/>
    <col min="3848" max="4087" width="9.15234375" style="4"/>
    <col min="4088" max="4088" width="26.3046875" style="4" customWidth="1"/>
    <col min="4089" max="4097" width="11.84375" style="4" customWidth="1"/>
    <col min="4098" max="4098" width="9.15234375" style="4"/>
    <col min="4099" max="4103" width="18.3046875" style="4" customWidth="1"/>
    <col min="4104" max="4343" width="9.15234375" style="4"/>
    <col min="4344" max="4344" width="26.3046875" style="4" customWidth="1"/>
    <col min="4345" max="4353" width="11.84375" style="4" customWidth="1"/>
    <col min="4354" max="4354" width="9.15234375" style="4"/>
    <col min="4355" max="4359" width="18.3046875" style="4" customWidth="1"/>
    <col min="4360" max="4599" width="9.15234375" style="4"/>
    <col min="4600" max="4600" width="26.3046875" style="4" customWidth="1"/>
    <col min="4601" max="4609" width="11.84375" style="4" customWidth="1"/>
    <col min="4610" max="4610" width="9.15234375" style="4"/>
    <col min="4611" max="4615" width="18.3046875" style="4" customWidth="1"/>
    <col min="4616" max="4855" width="9.15234375" style="4"/>
    <col min="4856" max="4856" width="26.3046875" style="4" customWidth="1"/>
    <col min="4857" max="4865" width="11.84375" style="4" customWidth="1"/>
    <col min="4866" max="4866" width="9.15234375" style="4"/>
    <col min="4867" max="4871" width="18.3046875" style="4" customWidth="1"/>
    <col min="4872" max="5111" width="9.15234375" style="4"/>
    <col min="5112" max="5112" width="26.3046875" style="4" customWidth="1"/>
    <col min="5113" max="5121" width="11.84375" style="4" customWidth="1"/>
    <col min="5122" max="5122" width="9.15234375" style="4"/>
    <col min="5123" max="5127" width="18.3046875" style="4" customWidth="1"/>
    <col min="5128" max="5367" width="9.15234375" style="4"/>
    <col min="5368" max="5368" width="26.3046875" style="4" customWidth="1"/>
    <col min="5369" max="5377" width="11.84375" style="4" customWidth="1"/>
    <col min="5378" max="5378" width="9.15234375" style="4"/>
    <col min="5379" max="5383" width="18.3046875" style="4" customWidth="1"/>
    <col min="5384" max="5623" width="9.15234375" style="4"/>
    <col min="5624" max="5624" width="26.3046875" style="4" customWidth="1"/>
    <col min="5625" max="5633" width="11.84375" style="4" customWidth="1"/>
    <col min="5634" max="5634" width="9.15234375" style="4"/>
    <col min="5635" max="5639" width="18.3046875" style="4" customWidth="1"/>
    <col min="5640" max="5879" width="9.15234375" style="4"/>
    <col min="5880" max="5880" width="26.3046875" style="4" customWidth="1"/>
    <col min="5881" max="5889" width="11.84375" style="4" customWidth="1"/>
    <col min="5890" max="5890" width="9.15234375" style="4"/>
    <col min="5891" max="5895" width="18.3046875" style="4" customWidth="1"/>
    <col min="5896" max="6135" width="9.15234375" style="4"/>
    <col min="6136" max="6136" width="26.3046875" style="4" customWidth="1"/>
    <col min="6137" max="6145" width="11.84375" style="4" customWidth="1"/>
    <col min="6146" max="6146" width="9.15234375" style="4"/>
    <col min="6147" max="6151" width="18.3046875" style="4" customWidth="1"/>
    <col min="6152" max="6391" width="9.15234375" style="4"/>
    <col min="6392" max="6392" width="26.3046875" style="4" customWidth="1"/>
    <col min="6393" max="6401" width="11.84375" style="4" customWidth="1"/>
    <col min="6402" max="6402" width="9.15234375" style="4"/>
    <col min="6403" max="6407" width="18.3046875" style="4" customWidth="1"/>
    <col min="6408" max="6647" width="9.15234375" style="4"/>
    <col min="6648" max="6648" width="26.3046875" style="4" customWidth="1"/>
    <col min="6649" max="6657" width="11.84375" style="4" customWidth="1"/>
    <col min="6658" max="6658" width="9.15234375" style="4"/>
    <col min="6659" max="6663" width="18.3046875" style="4" customWidth="1"/>
    <col min="6664" max="6903" width="9.15234375" style="4"/>
    <col min="6904" max="6904" width="26.3046875" style="4" customWidth="1"/>
    <col min="6905" max="6913" width="11.84375" style="4" customWidth="1"/>
    <col min="6914" max="6914" width="9.15234375" style="4"/>
    <col min="6915" max="6919" width="18.3046875" style="4" customWidth="1"/>
    <col min="6920" max="7159" width="9.15234375" style="4"/>
    <col min="7160" max="7160" width="26.3046875" style="4" customWidth="1"/>
    <col min="7161" max="7169" width="11.84375" style="4" customWidth="1"/>
    <col min="7170" max="7170" width="9.15234375" style="4"/>
    <col min="7171" max="7175" width="18.3046875" style="4" customWidth="1"/>
    <col min="7176" max="7415" width="9.15234375" style="4"/>
    <col min="7416" max="7416" width="26.3046875" style="4" customWidth="1"/>
    <col min="7417" max="7425" width="11.84375" style="4" customWidth="1"/>
    <col min="7426" max="7426" width="9.15234375" style="4"/>
    <col min="7427" max="7431" width="18.3046875" style="4" customWidth="1"/>
    <col min="7432" max="7671" width="9.15234375" style="4"/>
    <col min="7672" max="7672" width="26.3046875" style="4" customWidth="1"/>
    <col min="7673" max="7681" width="11.84375" style="4" customWidth="1"/>
    <col min="7682" max="7682" width="9.15234375" style="4"/>
    <col min="7683" max="7687" width="18.3046875" style="4" customWidth="1"/>
    <col min="7688" max="7927" width="9.15234375" style="4"/>
    <col min="7928" max="7928" width="26.3046875" style="4" customWidth="1"/>
    <col min="7929" max="7937" width="11.84375" style="4" customWidth="1"/>
    <col min="7938" max="7938" width="9.15234375" style="4"/>
    <col min="7939" max="7943" width="18.3046875" style="4" customWidth="1"/>
    <col min="7944" max="8183" width="9.15234375" style="4"/>
    <col min="8184" max="8184" width="26.3046875" style="4" customWidth="1"/>
    <col min="8185" max="8193" width="11.84375" style="4" customWidth="1"/>
    <col min="8194" max="8194" width="9.15234375" style="4"/>
    <col min="8195" max="8199" width="18.3046875" style="4" customWidth="1"/>
    <col min="8200" max="8439" width="9.15234375" style="4"/>
    <col min="8440" max="8440" width="26.3046875" style="4" customWidth="1"/>
    <col min="8441" max="8449" width="11.84375" style="4" customWidth="1"/>
    <col min="8450" max="8450" width="9.15234375" style="4"/>
    <col min="8451" max="8455" width="18.3046875" style="4" customWidth="1"/>
    <col min="8456" max="8695" width="9.15234375" style="4"/>
    <col min="8696" max="8696" width="26.3046875" style="4" customWidth="1"/>
    <col min="8697" max="8705" width="11.84375" style="4" customWidth="1"/>
    <col min="8706" max="8706" width="9.15234375" style="4"/>
    <col min="8707" max="8711" width="18.3046875" style="4" customWidth="1"/>
    <col min="8712" max="8951" width="9.15234375" style="4"/>
    <col min="8952" max="8952" width="26.3046875" style="4" customWidth="1"/>
    <col min="8953" max="8961" width="11.84375" style="4" customWidth="1"/>
    <col min="8962" max="8962" width="9.15234375" style="4"/>
    <col min="8963" max="8967" width="18.3046875" style="4" customWidth="1"/>
    <col min="8968" max="9207" width="9.15234375" style="4"/>
    <col min="9208" max="9208" width="26.3046875" style="4" customWidth="1"/>
    <col min="9209" max="9217" width="11.84375" style="4" customWidth="1"/>
    <col min="9218" max="9218" width="9.15234375" style="4"/>
    <col min="9219" max="9223" width="18.3046875" style="4" customWidth="1"/>
    <col min="9224" max="9463" width="9.15234375" style="4"/>
    <col min="9464" max="9464" width="26.3046875" style="4" customWidth="1"/>
    <col min="9465" max="9473" width="11.84375" style="4" customWidth="1"/>
    <col min="9474" max="9474" width="9.15234375" style="4"/>
    <col min="9475" max="9479" width="18.3046875" style="4" customWidth="1"/>
    <col min="9480" max="9719" width="9.15234375" style="4"/>
    <col min="9720" max="9720" width="26.3046875" style="4" customWidth="1"/>
    <col min="9721" max="9729" width="11.84375" style="4" customWidth="1"/>
    <col min="9730" max="9730" width="9.15234375" style="4"/>
    <col min="9731" max="9735" width="18.3046875" style="4" customWidth="1"/>
    <col min="9736" max="9975" width="9.15234375" style="4"/>
    <col min="9976" max="9976" width="26.3046875" style="4" customWidth="1"/>
    <col min="9977" max="9985" width="11.84375" style="4" customWidth="1"/>
    <col min="9986" max="9986" width="9.15234375" style="4"/>
    <col min="9987" max="9991" width="18.3046875" style="4" customWidth="1"/>
    <col min="9992" max="10231" width="9.15234375" style="4"/>
    <col min="10232" max="10232" width="26.3046875" style="4" customWidth="1"/>
    <col min="10233" max="10241" width="11.84375" style="4" customWidth="1"/>
    <col min="10242" max="10242" width="9.15234375" style="4"/>
    <col min="10243" max="10247" width="18.3046875" style="4" customWidth="1"/>
    <col min="10248" max="10487" width="9.15234375" style="4"/>
    <col min="10488" max="10488" width="26.3046875" style="4" customWidth="1"/>
    <col min="10489" max="10497" width="11.84375" style="4" customWidth="1"/>
    <col min="10498" max="10498" width="9.15234375" style="4"/>
    <col min="10499" max="10503" width="18.3046875" style="4" customWidth="1"/>
    <col min="10504" max="10743" width="9.15234375" style="4"/>
    <col min="10744" max="10744" width="26.3046875" style="4" customWidth="1"/>
    <col min="10745" max="10753" width="11.84375" style="4" customWidth="1"/>
    <col min="10754" max="10754" width="9.15234375" style="4"/>
    <col min="10755" max="10759" width="18.3046875" style="4" customWidth="1"/>
    <col min="10760" max="10999" width="9.15234375" style="4"/>
    <col min="11000" max="11000" width="26.3046875" style="4" customWidth="1"/>
    <col min="11001" max="11009" width="11.84375" style="4" customWidth="1"/>
    <col min="11010" max="11010" width="9.15234375" style="4"/>
    <col min="11011" max="11015" width="18.3046875" style="4" customWidth="1"/>
    <col min="11016" max="11255" width="9.15234375" style="4"/>
    <col min="11256" max="11256" width="26.3046875" style="4" customWidth="1"/>
    <col min="11257" max="11265" width="11.84375" style="4" customWidth="1"/>
    <col min="11266" max="11266" width="9.15234375" style="4"/>
    <col min="11267" max="11271" width="18.3046875" style="4" customWidth="1"/>
    <col min="11272" max="11511" width="9.15234375" style="4"/>
    <col min="11512" max="11512" width="26.3046875" style="4" customWidth="1"/>
    <col min="11513" max="11521" width="11.84375" style="4" customWidth="1"/>
    <col min="11522" max="11522" width="9.15234375" style="4"/>
    <col min="11523" max="11527" width="18.3046875" style="4" customWidth="1"/>
    <col min="11528" max="11767" width="9.15234375" style="4"/>
    <col min="11768" max="11768" width="26.3046875" style="4" customWidth="1"/>
    <col min="11769" max="11777" width="11.84375" style="4" customWidth="1"/>
    <col min="11778" max="11778" width="9.15234375" style="4"/>
    <col min="11779" max="11783" width="18.3046875" style="4" customWidth="1"/>
    <col min="11784" max="12023" width="9.15234375" style="4"/>
    <col min="12024" max="12024" width="26.3046875" style="4" customWidth="1"/>
    <col min="12025" max="12033" width="11.84375" style="4" customWidth="1"/>
    <col min="12034" max="12034" width="9.15234375" style="4"/>
    <col min="12035" max="12039" width="18.3046875" style="4" customWidth="1"/>
    <col min="12040" max="12279" width="9.15234375" style="4"/>
    <col min="12280" max="12280" width="26.3046875" style="4" customWidth="1"/>
    <col min="12281" max="12289" width="11.84375" style="4" customWidth="1"/>
    <col min="12290" max="12290" width="9.15234375" style="4"/>
    <col min="12291" max="12295" width="18.3046875" style="4" customWidth="1"/>
    <col min="12296" max="12535" width="9.15234375" style="4"/>
    <col min="12536" max="12536" width="26.3046875" style="4" customWidth="1"/>
    <col min="12537" max="12545" width="11.84375" style="4" customWidth="1"/>
    <col min="12546" max="12546" width="9.15234375" style="4"/>
    <col min="12547" max="12551" width="18.3046875" style="4" customWidth="1"/>
    <col min="12552" max="12791" width="9.15234375" style="4"/>
    <col min="12792" max="12792" width="26.3046875" style="4" customWidth="1"/>
    <col min="12793" max="12801" width="11.84375" style="4" customWidth="1"/>
    <col min="12802" max="12802" width="9.15234375" style="4"/>
    <col min="12803" max="12807" width="18.3046875" style="4" customWidth="1"/>
    <col min="12808" max="13047" width="9.15234375" style="4"/>
    <col min="13048" max="13048" width="26.3046875" style="4" customWidth="1"/>
    <col min="13049" max="13057" width="11.84375" style="4" customWidth="1"/>
    <col min="13058" max="13058" width="9.15234375" style="4"/>
    <col min="13059" max="13063" width="18.3046875" style="4" customWidth="1"/>
    <col min="13064" max="13303" width="9.15234375" style="4"/>
    <col min="13304" max="13304" width="26.3046875" style="4" customWidth="1"/>
    <col min="13305" max="13313" width="11.84375" style="4" customWidth="1"/>
    <col min="13314" max="13314" width="9.15234375" style="4"/>
    <col min="13315" max="13319" width="18.3046875" style="4" customWidth="1"/>
    <col min="13320" max="13559" width="9.15234375" style="4"/>
    <col min="13560" max="13560" width="26.3046875" style="4" customWidth="1"/>
    <col min="13561" max="13569" width="11.84375" style="4" customWidth="1"/>
    <col min="13570" max="13570" width="9.15234375" style="4"/>
    <col min="13571" max="13575" width="18.3046875" style="4" customWidth="1"/>
    <col min="13576" max="13815" width="9.15234375" style="4"/>
    <col min="13816" max="13816" width="26.3046875" style="4" customWidth="1"/>
    <col min="13817" max="13825" width="11.84375" style="4" customWidth="1"/>
    <col min="13826" max="13826" width="9.15234375" style="4"/>
    <col min="13827" max="13831" width="18.3046875" style="4" customWidth="1"/>
    <col min="13832" max="14071" width="9.15234375" style="4"/>
    <col min="14072" max="14072" width="26.3046875" style="4" customWidth="1"/>
    <col min="14073" max="14081" width="11.84375" style="4" customWidth="1"/>
    <col min="14082" max="14082" width="9.15234375" style="4"/>
    <col min="14083" max="14087" width="18.3046875" style="4" customWidth="1"/>
    <col min="14088" max="14327" width="9.15234375" style="4"/>
    <col min="14328" max="14328" width="26.3046875" style="4" customWidth="1"/>
    <col min="14329" max="14337" width="11.84375" style="4" customWidth="1"/>
    <col min="14338" max="14338" width="9.15234375" style="4"/>
    <col min="14339" max="14343" width="18.3046875" style="4" customWidth="1"/>
    <col min="14344" max="14583" width="9.15234375" style="4"/>
    <col min="14584" max="14584" width="26.3046875" style="4" customWidth="1"/>
    <col min="14585" max="14593" width="11.84375" style="4" customWidth="1"/>
    <col min="14594" max="14594" width="9.15234375" style="4"/>
    <col min="14595" max="14599" width="18.3046875" style="4" customWidth="1"/>
    <col min="14600" max="14839" width="9.15234375" style="4"/>
    <col min="14840" max="14840" width="26.3046875" style="4" customWidth="1"/>
    <col min="14841" max="14849" width="11.84375" style="4" customWidth="1"/>
    <col min="14850" max="14850" width="9.15234375" style="4"/>
    <col min="14851" max="14855" width="18.3046875" style="4" customWidth="1"/>
    <col min="14856" max="15095" width="9.15234375" style="4"/>
    <col min="15096" max="15096" width="26.3046875" style="4" customWidth="1"/>
    <col min="15097" max="15105" width="11.84375" style="4" customWidth="1"/>
    <col min="15106" max="15106" width="9.15234375" style="4"/>
    <col min="15107" max="15111" width="18.3046875" style="4" customWidth="1"/>
    <col min="15112" max="15351" width="9.15234375" style="4"/>
    <col min="15352" max="15352" width="26.3046875" style="4" customWidth="1"/>
    <col min="15353" max="15361" width="11.84375" style="4" customWidth="1"/>
    <col min="15362" max="15362" width="9.15234375" style="4"/>
    <col min="15363" max="15367" width="18.3046875" style="4" customWidth="1"/>
    <col min="15368" max="15607" width="9.15234375" style="4"/>
    <col min="15608" max="15608" width="26.3046875" style="4" customWidth="1"/>
    <col min="15609" max="15617" width="11.84375" style="4" customWidth="1"/>
    <col min="15618" max="15618" width="9.15234375" style="4"/>
    <col min="15619" max="15623" width="18.3046875" style="4" customWidth="1"/>
    <col min="15624" max="15863" width="9.15234375" style="4"/>
    <col min="15864" max="15864" width="26.3046875" style="4" customWidth="1"/>
    <col min="15865" max="15873" width="11.84375" style="4" customWidth="1"/>
    <col min="15874" max="15874" width="9.15234375" style="4"/>
    <col min="15875" max="15879" width="18.3046875" style="4" customWidth="1"/>
    <col min="15880" max="16119" width="9.15234375" style="4"/>
    <col min="16120" max="16120" width="26.3046875" style="4" customWidth="1"/>
    <col min="16121" max="16129" width="11.84375" style="4" customWidth="1"/>
    <col min="16130" max="16130" width="9.15234375" style="4"/>
    <col min="16131" max="16135" width="18.3046875" style="4" customWidth="1"/>
    <col min="16136" max="16383" width="9.15234375" style="4"/>
    <col min="16384" max="16384" width="9.15234375" style="4" customWidth="1"/>
  </cols>
  <sheetData>
    <row r="1" spans="1:4" customFormat="1" ht="14.6" x14ac:dyDescent="0.4">
      <c r="A1" s="1" t="s">
        <v>38</v>
      </c>
      <c r="C1" s="2"/>
    </row>
    <row r="2" spans="1:4" x14ac:dyDescent="0.35">
      <c r="A2" s="3" t="s">
        <v>41</v>
      </c>
    </row>
    <row r="4" spans="1:4" ht="24" customHeight="1" x14ac:dyDescent="0.35">
      <c r="A4" s="6">
        <v>43281</v>
      </c>
      <c r="B4" s="4" t="s">
        <v>0</v>
      </c>
      <c r="C4" s="7" t="s">
        <v>39</v>
      </c>
    </row>
    <row r="5" spans="1:4" x14ac:dyDescent="0.35">
      <c r="B5" s="4" t="s">
        <v>1</v>
      </c>
      <c r="C5" s="8">
        <v>21205</v>
      </c>
    </row>
    <row r="6" spans="1:4" x14ac:dyDescent="0.35">
      <c r="B6" s="4" t="s">
        <v>2</v>
      </c>
      <c r="C6" s="8">
        <v>36621</v>
      </c>
    </row>
    <row r="7" spans="1:4" s="9" customFormat="1" x14ac:dyDescent="0.35">
      <c r="B7" s="9" t="s">
        <v>3</v>
      </c>
      <c r="C7" s="8">
        <v>35594</v>
      </c>
      <c r="D7" s="9" t="s">
        <v>35</v>
      </c>
    </row>
    <row r="8" spans="1:4" x14ac:dyDescent="0.35">
      <c r="A8" s="4" t="s">
        <v>5</v>
      </c>
      <c r="B8" s="11"/>
      <c r="C8" s="11">
        <f>'2017'!C40</f>
        <v>110268.08999999998</v>
      </c>
    </row>
    <row r="9" spans="1:4" x14ac:dyDescent="0.35">
      <c r="A9" s="4" t="s">
        <v>6</v>
      </c>
      <c r="B9" s="11"/>
      <c r="C9" s="11">
        <f>'2017'!C41</f>
        <v>8155.75</v>
      </c>
    </row>
    <row r="10" spans="1:4" ht="12.45" thickBot="1" x14ac:dyDescent="0.4">
      <c r="A10" s="4" t="s">
        <v>7</v>
      </c>
      <c r="B10" s="12">
        <f>SUM(C10:C10)</f>
        <v>118423.83999999998</v>
      </c>
      <c r="C10" s="12">
        <f>SUM(C8:C9)</f>
        <v>118423.83999999998</v>
      </c>
    </row>
    <row r="11" spans="1:4" ht="12.45" thickTop="1" x14ac:dyDescent="0.35">
      <c r="A11" s="4" t="s">
        <v>8</v>
      </c>
      <c r="B11" s="11"/>
      <c r="C11" s="13">
        <f>C10/B10</f>
        <v>1</v>
      </c>
    </row>
    <row r="12" spans="1:4" x14ac:dyDescent="0.35">
      <c r="A12" s="4" t="s">
        <v>9</v>
      </c>
      <c r="B12" s="11">
        <v>-1038.5899999999999</v>
      </c>
      <c r="C12" s="11">
        <v>-1038.5899999999999</v>
      </c>
    </row>
    <row r="13" spans="1:4" x14ac:dyDescent="0.35">
      <c r="A13" s="4" t="s">
        <v>10</v>
      </c>
      <c r="B13" s="11">
        <v>0</v>
      </c>
      <c r="C13" s="11">
        <v>0</v>
      </c>
    </row>
    <row r="14" spans="1:4" x14ac:dyDescent="0.35">
      <c r="A14" s="4" t="s">
        <v>11</v>
      </c>
      <c r="B14" s="11">
        <f>3760+380.42+163.04</f>
        <v>4303.46</v>
      </c>
      <c r="C14" s="11"/>
    </row>
    <row r="15" spans="1:4" x14ac:dyDescent="0.35">
      <c r="A15" s="4" t="s">
        <v>12</v>
      </c>
      <c r="B15" s="11">
        <f>64.25+2483.43+470.06+2144.69+3664</f>
        <v>8826.43</v>
      </c>
      <c r="C15" s="11"/>
    </row>
    <row r="16" spans="1:4" x14ac:dyDescent="0.35">
      <c r="A16" s="4" t="s">
        <v>13</v>
      </c>
      <c r="B16" s="11">
        <f>B14-B15</f>
        <v>-4522.97</v>
      </c>
      <c r="C16" s="11">
        <f>B16*C11</f>
        <v>-4522.97</v>
      </c>
    </row>
    <row r="17" spans="1:3" x14ac:dyDescent="0.35">
      <c r="A17" s="4" t="s">
        <v>14</v>
      </c>
      <c r="B17" s="11">
        <f>IF((B14-B15)&gt;0,(B14-B15)*0.15,0)</f>
        <v>0</v>
      </c>
      <c r="C17" s="11"/>
    </row>
    <row r="18" spans="1:3" x14ac:dyDescent="0.35">
      <c r="B18" s="11"/>
      <c r="C18" s="11"/>
    </row>
    <row r="19" spans="1:3" x14ac:dyDescent="0.35">
      <c r="A19" s="4" t="s">
        <v>15</v>
      </c>
      <c r="B19" s="11">
        <f>SUM(C19:C19)</f>
        <v>0</v>
      </c>
      <c r="C19" s="11">
        <v>0</v>
      </c>
    </row>
    <row r="20" spans="1:3" x14ac:dyDescent="0.35">
      <c r="A20" s="4" t="s">
        <v>16</v>
      </c>
      <c r="B20" s="11">
        <f>SUM(C20:C20)</f>
        <v>0</v>
      </c>
      <c r="C20" s="11">
        <v>0</v>
      </c>
    </row>
    <row r="21" spans="1:3" x14ac:dyDescent="0.35">
      <c r="A21" s="4" t="s">
        <v>17</v>
      </c>
      <c r="B21" s="11">
        <v>0</v>
      </c>
      <c r="C21" s="11">
        <v>1400</v>
      </c>
    </row>
    <row r="22" spans="1:3" x14ac:dyDescent="0.35">
      <c r="A22" s="4" t="s">
        <v>18</v>
      </c>
      <c r="B22" s="11">
        <f t="shared" ref="B22:B27" si="0">SUM(C22:C22)</f>
        <v>0</v>
      </c>
      <c r="C22" s="11"/>
    </row>
    <row r="23" spans="1:3" x14ac:dyDescent="0.35">
      <c r="A23" s="4" t="s">
        <v>19</v>
      </c>
      <c r="B23" s="11">
        <f t="shared" si="0"/>
        <v>0</v>
      </c>
      <c r="C23" s="11"/>
    </row>
    <row r="24" spans="1:3" x14ac:dyDescent="0.35">
      <c r="A24" s="4" t="s">
        <v>32</v>
      </c>
      <c r="B24" s="11">
        <f t="shared" si="0"/>
        <v>0</v>
      </c>
      <c r="C24" s="11">
        <v>0</v>
      </c>
    </row>
    <row r="25" spans="1:3" x14ac:dyDescent="0.35">
      <c r="A25" s="4" t="s">
        <v>20</v>
      </c>
      <c r="B25" s="11">
        <f t="shared" si="0"/>
        <v>-4522.97</v>
      </c>
      <c r="C25" s="11">
        <f>C16</f>
        <v>-4522.97</v>
      </c>
    </row>
    <row r="26" spans="1:3" x14ac:dyDescent="0.35">
      <c r="A26" s="4" t="s">
        <v>9</v>
      </c>
      <c r="B26" s="11">
        <f t="shared" si="0"/>
        <v>0</v>
      </c>
      <c r="C26" s="11"/>
    </row>
    <row r="27" spans="1:3" x14ac:dyDescent="0.35">
      <c r="A27" s="4" t="s">
        <v>10</v>
      </c>
      <c r="B27" s="11">
        <f t="shared" si="0"/>
        <v>0</v>
      </c>
      <c r="C27" s="11"/>
    </row>
    <row r="28" spans="1:3" x14ac:dyDescent="0.35">
      <c r="A28" s="3" t="s">
        <v>33</v>
      </c>
      <c r="B28" s="15">
        <f>B25+B19+B21+B20-B24</f>
        <v>-4522.97</v>
      </c>
      <c r="C28" s="15">
        <f>C19+C25+C32+C21-C24</f>
        <v>-3122.9700000000003</v>
      </c>
    </row>
    <row r="29" spans="1:3" x14ac:dyDescent="0.35">
      <c r="A29" s="4" t="s">
        <v>21</v>
      </c>
      <c r="B29" s="11">
        <f t="shared" ref="B29:B36" si="1">SUM(C29:C29)</f>
        <v>0</v>
      </c>
      <c r="C29" s="11">
        <f>(C19+C20)*0.15</f>
        <v>0</v>
      </c>
    </row>
    <row r="30" spans="1:3" x14ac:dyDescent="0.35">
      <c r="A30" s="4" t="s">
        <v>34</v>
      </c>
      <c r="B30" s="11">
        <f t="shared" si="1"/>
        <v>0</v>
      </c>
      <c r="C30" s="11">
        <v>0</v>
      </c>
    </row>
    <row r="31" spans="1:3" ht="12.45" thickBot="1" x14ac:dyDescent="0.4">
      <c r="A31" s="4" t="s">
        <v>22</v>
      </c>
      <c r="B31" s="12">
        <f t="shared" si="1"/>
        <v>0</v>
      </c>
      <c r="C31" s="12">
        <f>SUM(C29:C30)</f>
        <v>0</v>
      </c>
    </row>
    <row r="32" spans="1:3" ht="12.45" thickTop="1" x14ac:dyDescent="0.35">
      <c r="A32" s="4" t="s">
        <v>23</v>
      </c>
      <c r="B32" s="11">
        <f t="shared" si="1"/>
        <v>0</v>
      </c>
      <c r="C32" s="11">
        <v>0</v>
      </c>
    </row>
    <row r="33" spans="1:5" x14ac:dyDescent="0.35">
      <c r="A33" s="4" t="s">
        <v>24</v>
      </c>
      <c r="B33" s="11">
        <f t="shared" si="1"/>
        <v>0</v>
      </c>
      <c r="C33" s="11"/>
    </row>
    <row r="34" spans="1:5" x14ac:dyDescent="0.35">
      <c r="A34" s="4" t="s">
        <v>25</v>
      </c>
      <c r="B34" s="11">
        <f t="shared" si="1"/>
        <v>0</v>
      </c>
      <c r="C34" s="11"/>
    </row>
    <row r="35" spans="1:5" x14ac:dyDescent="0.35">
      <c r="A35" s="4" t="s">
        <v>26</v>
      </c>
      <c r="B35" s="11">
        <f t="shared" si="1"/>
        <v>0</v>
      </c>
      <c r="C35" s="11"/>
    </row>
    <row r="36" spans="1:5" x14ac:dyDescent="0.35">
      <c r="A36" s="4" t="s">
        <v>27</v>
      </c>
      <c r="B36" s="11">
        <f t="shared" si="1"/>
        <v>0</v>
      </c>
      <c r="C36" s="11"/>
    </row>
    <row r="37" spans="1:5" x14ac:dyDescent="0.35">
      <c r="B37" s="11"/>
      <c r="C37" s="11"/>
    </row>
    <row r="38" spans="1:5" x14ac:dyDescent="0.35">
      <c r="A38" s="4" t="s">
        <v>28</v>
      </c>
      <c r="B38" s="11">
        <f>SUM(C38:C38)</f>
        <v>-5561.56</v>
      </c>
      <c r="C38" s="11">
        <f>C12+C16</f>
        <v>-5561.56</v>
      </c>
      <c r="D38" s="11">
        <f>C42-C10</f>
        <v>-4161.5599999999977</v>
      </c>
      <c r="E38" s="11"/>
    </row>
    <row r="39" spans="1:5" x14ac:dyDescent="0.35">
      <c r="B39" s="11"/>
      <c r="C39" s="11"/>
    </row>
    <row r="40" spans="1:5" x14ac:dyDescent="0.35">
      <c r="A40" s="4" t="s">
        <v>29</v>
      </c>
      <c r="B40" s="11">
        <f>SUM(C40:C40)</f>
        <v>104706.52999999998</v>
      </c>
      <c r="C40" s="11">
        <f>C8+C38</f>
        <v>104706.52999999998</v>
      </c>
    </row>
    <row r="41" spans="1:5" x14ac:dyDescent="0.35">
      <c r="A41" s="14" t="s">
        <v>30</v>
      </c>
      <c r="B41" s="11">
        <f>SUM(C41:C41)</f>
        <v>9555.75</v>
      </c>
      <c r="C41" s="11">
        <f>C9+C21</f>
        <v>9555.75</v>
      </c>
    </row>
    <row r="42" spans="1:5" ht="12.45" thickBot="1" x14ac:dyDescent="0.4">
      <c r="A42" s="4" t="s">
        <v>31</v>
      </c>
      <c r="B42" s="12">
        <f>SUM(C42:C42)</f>
        <v>114262.27999999998</v>
      </c>
      <c r="C42" s="12">
        <f>SUM(C40:C41)</f>
        <v>114262.27999999998</v>
      </c>
      <c r="D42" s="11">
        <f>C42-C10</f>
        <v>-4161.5599999999977</v>
      </c>
      <c r="E42" s="11"/>
    </row>
    <row r="43" spans="1:5" ht="12.45" thickTop="1" x14ac:dyDescent="0.35"/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B07BC-D80E-434A-8738-9BB0FC893F45}">
  <sheetPr>
    <pageSetUpPr fitToPage="1"/>
  </sheetPr>
  <dimension ref="A1:E43"/>
  <sheetViews>
    <sheetView workbookViewId="0">
      <selection activeCell="D42" sqref="D42"/>
    </sheetView>
  </sheetViews>
  <sheetFormatPr defaultRowHeight="12" x14ac:dyDescent="0.35"/>
  <cols>
    <col min="1" max="1" width="26.3046875" style="4" customWidth="1"/>
    <col min="2" max="2" width="11.84375" style="4" customWidth="1"/>
    <col min="3" max="3" width="11.84375" style="5" customWidth="1"/>
    <col min="4" max="7" width="18.3046875" style="4" customWidth="1"/>
    <col min="8" max="247" width="9.15234375" style="4"/>
    <col min="248" max="248" width="26.3046875" style="4" customWidth="1"/>
    <col min="249" max="257" width="11.84375" style="4" customWidth="1"/>
    <col min="258" max="258" width="9.15234375" style="4"/>
    <col min="259" max="263" width="18.3046875" style="4" customWidth="1"/>
    <col min="264" max="503" width="9.15234375" style="4"/>
    <col min="504" max="504" width="26.3046875" style="4" customWidth="1"/>
    <col min="505" max="513" width="11.84375" style="4" customWidth="1"/>
    <col min="514" max="514" width="9.15234375" style="4"/>
    <col min="515" max="519" width="18.3046875" style="4" customWidth="1"/>
    <col min="520" max="759" width="9.15234375" style="4"/>
    <col min="760" max="760" width="26.3046875" style="4" customWidth="1"/>
    <col min="761" max="769" width="11.84375" style="4" customWidth="1"/>
    <col min="770" max="770" width="9.15234375" style="4"/>
    <col min="771" max="775" width="18.3046875" style="4" customWidth="1"/>
    <col min="776" max="1015" width="9.15234375" style="4"/>
    <col min="1016" max="1016" width="26.3046875" style="4" customWidth="1"/>
    <col min="1017" max="1025" width="11.84375" style="4" customWidth="1"/>
    <col min="1026" max="1026" width="9.15234375" style="4"/>
    <col min="1027" max="1031" width="18.3046875" style="4" customWidth="1"/>
    <col min="1032" max="1271" width="9.15234375" style="4"/>
    <col min="1272" max="1272" width="26.3046875" style="4" customWidth="1"/>
    <col min="1273" max="1281" width="11.84375" style="4" customWidth="1"/>
    <col min="1282" max="1282" width="9.15234375" style="4"/>
    <col min="1283" max="1287" width="18.3046875" style="4" customWidth="1"/>
    <col min="1288" max="1527" width="9.15234375" style="4"/>
    <col min="1528" max="1528" width="26.3046875" style="4" customWidth="1"/>
    <col min="1529" max="1537" width="11.84375" style="4" customWidth="1"/>
    <col min="1538" max="1538" width="9.15234375" style="4"/>
    <col min="1539" max="1543" width="18.3046875" style="4" customWidth="1"/>
    <col min="1544" max="1783" width="9.15234375" style="4"/>
    <col min="1784" max="1784" width="26.3046875" style="4" customWidth="1"/>
    <col min="1785" max="1793" width="11.84375" style="4" customWidth="1"/>
    <col min="1794" max="1794" width="9.15234375" style="4"/>
    <col min="1795" max="1799" width="18.3046875" style="4" customWidth="1"/>
    <col min="1800" max="2039" width="9.15234375" style="4"/>
    <col min="2040" max="2040" width="26.3046875" style="4" customWidth="1"/>
    <col min="2041" max="2049" width="11.84375" style="4" customWidth="1"/>
    <col min="2050" max="2050" width="9.15234375" style="4"/>
    <col min="2051" max="2055" width="18.3046875" style="4" customWidth="1"/>
    <col min="2056" max="2295" width="9.15234375" style="4"/>
    <col min="2296" max="2296" width="26.3046875" style="4" customWidth="1"/>
    <col min="2297" max="2305" width="11.84375" style="4" customWidth="1"/>
    <col min="2306" max="2306" width="9.15234375" style="4"/>
    <col min="2307" max="2311" width="18.3046875" style="4" customWidth="1"/>
    <col min="2312" max="2551" width="9.15234375" style="4"/>
    <col min="2552" max="2552" width="26.3046875" style="4" customWidth="1"/>
    <col min="2553" max="2561" width="11.84375" style="4" customWidth="1"/>
    <col min="2562" max="2562" width="9.15234375" style="4"/>
    <col min="2563" max="2567" width="18.3046875" style="4" customWidth="1"/>
    <col min="2568" max="2807" width="9.15234375" style="4"/>
    <col min="2808" max="2808" width="26.3046875" style="4" customWidth="1"/>
    <col min="2809" max="2817" width="11.84375" style="4" customWidth="1"/>
    <col min="2818" max="2818" width="9.15234375" style="4"/>
    <col min="2819" max="2823" width="18.3046875" style="4" customWidth="1"/>
    <col min="2824" max="3063" width="9.15234375" style="4"/>
    <col min="3064" max="3064" width="26.3046875" style="4" customWidth="1"/>
    <col min="3065" max="3073" width="11.84375" style="4" customWidth="1"/>
    <col min="3074" max="3074" width="9.15234375" style="4"/>
    <col min="3075" max="3079" width="18.3046875" style="4" customWidth="1"/>
    <col min="3080" max="3319" width="9.15234375" style="4"/>
    <col min="3320" max="3320" width="26.3046875" style="4" customWidth="1"/>
    <col min="3321" max="3329" width="11.84375" style="4" customWidth="1"/>
    <col min="3330" max="3330" width="9.15234375" style="4"/>
    <col min="3331" max="3335" width="18.3046875" style="4" customWidth="1"/>
    <col min="3336" max="3575" width="9.15234375" style="4"/>
    <col min="3576" max="3576" width="26.3046875" style="4" customWidth="1"/>
    <col min="3577" max="3585" width="11.84375" style="4" customWidth="1"/>
    <col min="3586" max="3586" width="9.15234375" style="4"/>
    <col min="3587" max="3591" width="18.3046875" style="4" customWidth="1"/>
    <col min="3592" max="3831" width="9.15234375" style="4"/>
    <col min="3832" max="3832" width="26.3046875" style="4" customWidth="1"/>
    <col min="3833" max="3841" width="11.84375" style="4" customWidth="1"/>
    <col min="3842" max="3842" width="9.15234375" style="4"/>
    <col min="3843" max="3847" width="18.3046875" style="4" customWidth="1"/>
    <col min="3848" max="4087" width="9.15234375" style="4"/>
    <col min="4088" max="4088" width="26.3046875" style="4" customWidth="1"/>
    <col min="4089" max="4097" width="11.84375" style="4" customWidth="1"/>
    <col min="4098" max="4098" width="9.15234375" style="4"/>
    <col min="4099" max="4103" width="18.3046875" style="4" customWidth="1"/>
    <col min="4104" max="4343" width="9.15234375" style="4"/>
    <col min="4344" max="4344" width="26.3046875" style="4" customWidth="1"/>
    <col min="4345" max="4353" width="11.84375" style="4" customWidth="1"/>
    <col min="4354" max="4354" width="9.15234375" style="4"/>
    <col min="4355" max="4359" width="18.3046875" style="4" customWidth="1"/>
    <col min="4360" max="4599" width="9.15234375" style="4"/>
    <col min="4600" max="4600" width="26.3046875" style="4" customWidth="1"/>
    <col min="4601" max="4609" width="11.84375" style="4" customWidth="1"/>
    <col min="4610" max="4610" width="9.15234375" style="4"/>
    <col min="4611" max="4615" width="18.3046875" style="4" customWidth="1"/>
    <col min="4616" max="4855" width="9.15234375" style="4"/>
    <col min="4856" max="4856" width="26.3046875" style="4" customWidth="1"/>
    <col min="4857" max="4865" width="11.84375" style="4" customWidth="1"/>
    <col min="4866" max="4866" width="9.15234375" style="4"/>
    <col min="4867" max="4871" width="18.3046875" style="4" customWidth="1"/>
    <col min="4872" max="5111" width="9.15234375" style="4"/>
    <col min="5112" max="5112" width="26.3046875" style="4" customWidth="1"/>
    <col min="5113" max="5121" width="11.84375" style="4" customWidth="1"/>
    <col min="5122" max="5122" width="9.15234375" style="4"/>
    <col min="5123" max="5127" width="18.3046875" style="4" customWidth="1"/>
    <col min="5128" max="5367" width="9.15234375" style="4"/>
    <col min="5368" max="5368" width="26.3046875" style="4" customWidth="1"/>
    <col min="5369" max="5377" width="11.84375" style="4" customWidth="1"/>
    <col min="5378" max="5378" width="9.15234375" style="4"/>
    <col min="5379" max="5383" width="18.3046875" style="4" customWidth="1"/>
    <col min="5384" max="5623" width="9.15234375" style="4"/>
    <col min="5624" max="5624" width="26.3046875" style="4" customWidth="1"/>
    <col min="5625" max="5633" width="11.84375" style="4" customWidth="1"/>
    <col min="5634" max="5634" width="9.15234375" style="4"/>
    <col min="5635" max="5639" width="18.3046875" style="4" customWidth="1"/>
    <col min="5640" max="5879" width="9.15234375" style="4"/>
    <col min="5880" max="5880" width="26.3046875" style="4" customWidth="1"/>
    <col min="5881" max="5889" width="11.84375" style="4" customWidth="1"/>
    <col min="5890" max="5890" width="9.15234375" style="4"/>
    <col min="5891" max="5895" width="18.3046875" style="4" customWidth="1"/>
    <col min="5896" max="6135" width="9.15234375" style="4"/>
    <col min="6136" max="6136" width="26.3046875" style="4" customWidth="1"/>
    <col min="6137" max="6145" width="11.84375" style="4" customWidth="1"/>
    <col min="6146" max="6146" width="9.15234375" style="4"/>
    <col min="6147" max="6151" width="18.3046875" style="4" customWidth="1"/>
    <col min="6152" max="6391" width="9.15234375" style="4"/>
    <col min="6392" max="6392" width="26.3046875" style="4" customWidth="1"/>
    <col min="6393" max="6401" width="11.84375" style="4" customWidth="1"/>
    <col min="6402" max="6402" width="9.15234375" style="4"/>
    <col min="6403" max="6407" width="18.3046875" style="4" customWidth="1"/>
    <col min="6408" max="6647" width="9.15234375" style="4"/>
    <col min="6648" max="6648" width="26.3046875" style="4" customWidth="1"/>
    <col min="6649" max="6657" width="11.84375" style="4" customWidth="1"/>
    <col min="6658" max="6658" width="9.15234375" style="4"/>
    <col min="6659" max="6663" width="18.3046875" style="4" customWidth="1"/>
    <col min="6664" max="6903" width="9.15234375" style="4"/>
    <col min="6904" max="6904" width="26.3046875" style="4" customWidth="1"/>
    <col min="6905" max="6913" width="11.84375" style="4" customWidth="1"/>
    <col min="6914" max="6914" width="9.15234375" style="4"/>
    <col min="6915" max="6919" width="18.3046875" style="4" customWidth="1"/>
    <col min="6920" max="7159" width="9.15234375" style="4"/>
    <col min="7160" max="7160" width="26.3046875" style="4" customWidth="1"/>
    <col min="7161" max="7169" width="11.84375" style="4" customWidth="1"/>
    <col min="7170" max="7170" width="9.15234375" style="4"/>
    <col min="7171" max="7175" width="18.3046875" style="4" customWidth="1"/>
    <col min="7176" max="7415" width="9.15234375" style="4"/>
    <col min="7416" max="7416" width="26.3046875" style="4" customWidth="1"/>
    <col min="7417" max="7425" width="11.84375" style="4" customWidth="1"/>
    <col min="7426" max="7426" width="9.15234375" style="4"/>
    <col min="7427" max="7431" width="18.3046875" style="4" customWidth="1"/>
    <col min="7432" max="7671" width="9.15234375" style="4"/>
    <col min="7672" max="7672" width="26.3046875" style="4" customWidth="1"/>
    <col min="7673" max="7681" width="11.84375" style="4" customWidth="1"/>
    <col min="7682" max="7682" width="9.15234375" style="4"/>
    <col min="7683" max="7687" width="18.3046875" style="4" customWidth="1"/>
    <col min="7688" max="7927" width="9.15234375" style="4"/>
    <col min="7928" max="7928" width="26.3046875" style="4" customWidth="1"/>
    <col min="7929" max="7937" width="11.84375" style="4" customWidth="1"/>
    <col min="7938" max="7938" width="9.15234375" style="4"/>
    <col min="7939" max="7943" width="18.3046875" style="4" customWidth="1"/>
    <col min="7944" max="8183" width="9.15234375" style="4"/>
    <col min="8184" max="8184" width="26.3046875" style="4" customWidth="1"/>
    <col min="8185" max="8193" width="11.84375" style="4" customWidth="1"/>
    <col min="8194" max="8194" width="9.15234375" style="4"/>
    <col min="8195" max="8199" width="18.3046875" style="4" customWidth="1"/>
    <col min="8200" max="8439" width="9.15234375" style="4"/>
    <col min="8440" max="8440" width="26.3046875" style="4" customWidth="1"/>
    <col min="8441" max="8449" width="11.84375" style="4" customWidth="1"/>
    <col min="8450" max="8450" width="9.15234375" style="4"/>
    <col min="8451" max="8455" width="18.3046875" style="4" customWidth="1"/>
    <col min="8456" max="8695" width="9.15234375" style="4"/>
    <col min="8696" max="8696" width="26.3046875" style="4" customWidth="1"/>
    <col min="8697" max="8705" width="11.84375" style="4" customWidth="1"/>
    <col min="8706" max="8706" width="9.15234375" style="4"/>
    <col min="8707" max="8711" width="18.3046875" style="4" customWidth="1"/>
    <col min="8712" max="8951" width="9.15234375" style="4"/>
    <col min="8952" max="8952" width="26.3046875" style="4" customWidth="1"/>
    <col min="8953" max="8961" width="11.84375" style="4" customWidth="1"/>
    <col min="8962" max="8962" width="9.15234375" style="4"/>
    <col min="8963" max="8967" width="18.3046875" style="4" customWidth="1"/>
    <col min="8968" max="9207" width="9.15234375" style="4"/>
    <col min="9208" max="9208" width="26.3046875" style="4" customWidth="1"/>
    <col min="9209" max="9217" width="11.84375" style="4" customWidth="1"/>
    <col min="9218" max="9218" width="9.15234375" style="4"/>
    <col min="9219" max="9223" width="18.3046875" style="4" customWidth="1"/>
    <col min="9224" max="9463" width="9.15234375" style="4"/>
    <col min="9464" max="9464" width="26.3046875" style="4" customWidth="1"/>
    <col min="9465" max="9473" width="11.84375" style="4" customWidth="1"/>
    <col min="9474" max="9474" width="9.15234375" style="4"/>
    <col min="9475" max="9479" width="18.3046875" style="4" customWidth="1"/>
    <col min="9480" max="9719" width="9.15234375" style="4"/>
    <col min="9720" max="9720" width="26.3046875" style="4" customWidth="1"/>
    <col min="9721" max="9729" width="11.84375" style="4" customWidth="1"/>
    <col min="9730" max="9730" width="9.15234375" style="4"/>
    <col min="9731" max="9735" width="18.3046875" style="4" customWidth="1"/>
    <col min="9736" max="9975" width="9.15234375" style="4"/>
    <col min="9976" max="9976" width="26.3046875" style="4" customWidth="1"/>
    <col min="9977" max="9985" width="11.84375" style="4" customWidth="1"/>
    <col min="9986" max="9986" width="9.15234375" style="4"/>
    <col min="9987" max="9991" width="18.3046875" style="4" customWidth="1"/>
    <col min="9992" max="10231" width="9.15234375" style="4"/>
    <col min="10232" max="10232" width="26.3046875" style="4" customWidth="1"/>
    <col min="10233" max="10241" width="11.84375" style="4" customWidth="1"/>
    <col min="10242" max="10242" width="9.15234375" style="4"/>
    <col min="10243" max="10247" width="18.3046875" style="4" customWidth="1"/>
    <col min="10248" max="10487" width="9.15234375" style="4"/>
    <col min="10488" max="10488" width="26.3046875" style="4" customWidth="1"/>
    <col min="10489" max="10497" width="11.84375" style="4" customWidth="1"/>
    <col min="10498" max="10498" width="9.15234375" style="4"/>
    <col min="10499" max="10503" width="18.3046875" style="4" customWidth="1"/>
    <col min="10504" max="10743" width="9.15234375" style="4"/>
    <col min="10744" max="10744" width="26.3046875" style="4" customWidth="1"/>
    <col min="10745" max="10753" width="11.84375" style="4" customWidth="1"/>
    <col min="10754" max="10754" width="9.15234375" style="4"/>
    <col min="10755" max="10759" width="18.3046875" style="4" customWidth="1"/>
    <col min="10760" max="10999" width="9.15234375" style="4"/>
    <col min="11000" max="11000" width="26.3046875" style="4" customWidth="1"/>
    <col min="11001" max="11009" width="11.84375" style="4" customWidth="1"/>
    <col min="11010" max="11010" width="9.15234375" style="4"/>
    <col min="11011" max="11015" width="18.3046875" style="4" customWidth="1"/>
    <col min="11016" max="11255" width="9.15234375" style="4"/>
    <col min="11256" max="11256" width="26.3046875" style="4" customWidth="1"/>
    <col min="11257" max="11265" width="11.84375" style="4" customWidth="1"/>
    <col min="11266" max="11266" width="9.15234375" style="4"/>
    <col min="11267" max="11271" width="18.3046875" style="4" customWidth="1"/>
    <col min="11272" max="11511" width="9.15234375" style="4"/>
    <col min="11512" max="11512" width="26.3046875" style="4" customWidth="1"/>
    <col min="11513" max="11521" width="11.84375" style="4" customWidth="1"/>
    <col min="11522" max="11522" width="9.15234375" style="4"/>
    <col min="11523" max="11527" width="18.3046875" style="4" customWidth="1"/>
    <col min="11528" max="11767" width="9.15234375" style="4"/>
    <col min="11768" max="11768" width="26.3046875" style="4" customWidth="1"/>
    <col min="11769" max="11777" width="11.84375" style="4" customWidth="1"/>
    <col min="11778" max="11778" width="9.15234375" style="4"/>
    <col min="11779" max="11783" width="18.3046875" style="4" customWidth="1"/>
    <col min="11784" max="12023" width="9.15234375" style="4"/>
    <col min="12024" max="12024" width="26.3046875" style="4" customWidth="1"/>
    <col min="12025" max="12033" width="11.84375" style="4" customWidth="1"/>
    <col min="12034" max="12034" width="9.15234375" style="4"/>
    <col min="12035" max="12039" width="18.3046875" style="4" customWidth="1"/>
    <col min="12040" max="12279" width="9.15234375" style="4"/>
    <col min="12280" max="12280" width="26.3046875" style="4" customWidth="1"/>
    <col min="12281" max="12289" width="11.84375" style="4" customWidth="1"/>
    <col min="12290" max="12290" width="9.15234375" style="4"/>
    <col min="12291" max="12295" width="18.3046875" style="4" customWidth="1"/>
    <col min="12296" max="12535" width="9.15234375" style="4"/>
    <col min="12536" max="12536" width="26.3046875" style="4" customWidth="1"/>
    <col min="12537" max="12545" width="11.84375" style="4" customWidth="1"/>
    <col min="12546" max="12546" width="9.15234375" style="4"/>
    <col min="12547" max="12551" width="18.3046875" style="4" customWidth="1"/>
    <col min="12552" max="12791" width="9.15234375" style="4"/>
    <col min="12792" max="12792" width="26.3046875" style="4" customWidth="1"/>
    <col min="12793" max="12801" width="11.84375" style="4" customWidth="1"/>
    <col min="12802" max="12802" width="9.15234375" style="4"/>
    <col min="12803" max="12807" width="18.3046875" style="4" customWidth="1"/>
    <col min="12808" max="13047" width="9.15234375" style="4"/>
    <col min="13048" max="13048" width="26.3046875" style="4" customWidth="1"/>
    <col min="13049" max="13057" width="11.84375" style="4" customWidth="1"/>
    <col min="13058" max="13058" width="9.15234375" style="4"/>
    <col min="13059" max="13063" width="18.3046875" style="4" customWidth="1"/>
    <col min="13064" max="13303" width="9.15234375" style="4"/>
    <col min="13304" max="13304" width="26.3046875" style="4" customWidth="1"/>
    <col min="13305" max="13313" width="11.84375" style="4" customWidth="1"/>
    <col min="13314" max="13314" width="9.15234375" style="4"/>
    <col min="13315" max="13319" width="18.3046875" style="4" customWidth="1"/>
    <col min="13320" max="13559" width="9.15234375" style="4"/>
    <col min="13560" max="13560" width="26.3046875" style="4" customWidth="1"/>
    <col min="13561" max="13569" width="11.84375" style="4" customWidth="1"/>
    <col min="13570" max="13570" width="9.15234375" style="4"/>
    <col min="13571" max="13575" width="18.3046875" style="4" customWidth="1"/>
    <col min="13576" max="13815" width="9.15234375" style="4"/>
    <col min="13816" max="13816" width="26.3046875" style="4" customWidth="1"/>
    <col min="13817" max="13825" width="11.84375" style="4" customWidth="1"/>
    <col min="13826" max="13826" width="9.15234375" style="4"/>
    <col min="13827" max="13831" width="18.3046875" style="4" customWidth="1"/>
    <col min="13832" max="14071" width="9.15234375" style="4"/>
    <col min="14072" max="14072" width="26.3046875" style="4" customWidth="1"/>
    <col min="14073" max="14081" width="11.84375" style="4" customWidth="1"/>
    <col min="14082" max="14082" width="9.15234375" style="4"/>
    <col min="14083" max="14087" width="18.3046875" style="4" customWidth="1"/>
    <col min="14088" max="14327" width="9.15234375" style="4"/>
    <col min="14328" max="14328" width="26.3046875" style="4" customWidth="1"/>
    <col min="14329" max="14337" width="11.84375" style="4" customWidth="1"/>
    <col min="14338" max="14338" width="9.15234375" style="4"/>
    <col min="14339" max="14343" width="18.3046875" style="4" customWidth="1"/>
    <col min="14344" max="14583" width="9.15234375" style="4"/>
    <col min="14584" max="14584" width="26.3046875" style="4" customWidth="1"/>
    <col min="14585" max="14593" width="11.84375" style="4" customWidth="1"/>
    <col min="14594" max="14594" width="9.15234375" style="4"/>
    <col min="14595" max="14599" width="18.3046875" style="4" customWidth="1"/>
    <col min="14600" max="14839" width="9.15234375" style="4"/>
    <col min="14840" max="14840" width="26.3046875" style="4" customWidth="1"/>
    <col min="14841" max="14849" width="11.84375" style="4" customWidth="1"/>
    <col min="14850" max="14850" width="9.15234375" style="4"/>
    <col min="14851" max="14855" width="18.3046875" style="4" customWidth="1"/>
    <col min="14856" max="15095" width="9.15234375" style="4"/>
    <col min="15096" max="15096" width="26.3046875" style="4" customWidth="1"/>
    <col min="15097" max="15105" width="11.84375" style="4" customWidth="1"/>
    <col min="15106" max="15106" width="9.15234375" style="4"/>
    <col min="15107" max="15111" width="18.3046875" style="4" customWidth="1"/>
    <col min="15112" max="15351" width="9.15234375" style="4"/>
    <col min="15352" max="15352" width="26.3046875" style="4" customWidth="1"/>
    <col min="15353" max="15361" width="11.84375" style="4" customWidth="1"/>
    <col min="15362" max="15362" width="9.15234375" style="4"/>
    <col min="15363" max="15367" width="18.3046875" style="4" customWidth="1"/>
    <col min="15368" max="15607" width="9.15234375" style="4"/>
    <col min="15608" max="15608" width="26.3046875" style="4" customWidth="1"/>
    <col min="15609" max="15617" width="11.84375" style="4" customWidth="1"/>
    <col min="15618" max="15618" width="9.15234375" style="4"/>
    <col min="15619" max="15623" width="18.3046875" style="4" customWidth="1"/>
    <col min="15624" max="15863" width="9.15234375" style="4"/>
    <col min="15864" max="15864" width="26.3046875" style="4" customWidth="1"/>
    <col min="15865" max="15873" width="11.84375" style="4" customWidth="1"/>
    <col min="15874" max="15874" width="9.15234375" style="4"/>
    <col min="15875" max="15879" width="18.3046875" style="4" customWidth="1"/>
    <col min="15880" max="16119" width="9.15234375" style="4"/>
    <col min="16120" max="16120" width="26.3046875" style="4" customWidth="1"/>
    <col min="16121" max="16129" width="11.84375" style="4" customWidth="1"/>
    <col min="16130" max="16130" width="9.15234375" style="4"/>
    <col min="16131" max="16135" width="18.3046875" style="4" customWidth="1"/>
    <col min="16136" max="16383" width="9.15234375" style="4"/>
    <col min="16384" max="16384" width="9.15234375" style="4" customWidth="1"/>
  </cols>
  <sheetData>
    <row r="1" spans="1:5" customFormat="1" ht="14.6" x14ac:dyDescent="0.4">
      <c r="A1" s="1" t="s">
        <v>38</v>
      </c>
      <c r="C1" s="2"/>
    </row>
    <row r="2" spans="1:5" x14ac:dyDescent="0.35">
      <c r="A2" s="3" t="s">
        <v>42</v>
      </c>
    </row>
    <row r="4" spans="1:5" ht="24" customHeight="1" x14ac:dyDescent="0.35">
      <c r="A4" s="6">
        <v>43646</v>
      </c>
      <c r="B4" s="4" t="s">
        <v>0</v>
      </c>
      <c r="C4" s="7" t="s">
        <v>39</v>
      </c>
    </row>
    <row r="5" spans="1:5" x14ac:dyDescent="0.35">
      <c r="B5" s="4" t="s">
        <v>1</v>
      </c>
      <c r="C5" s="8">
        <v>21205</v>
      </c>
    </row>
    <row r="6" spans="1:5" x14ac:dyDescent="0.35">
      <c r="B6" s="4" t="s">
        <v>2</v>
      </c>
      <c r="C6" s="8">
        <v>36621</v>
      </c>
    </row>
    <row r="7" spans="1:5" s="9" customFormat="1" x14ac:dyDescent="0.35">
      <c r="B7" s="9" t="s">
        <v>3</v>
      </c>
      <c r="C7" s="10" t="s">
        <v>4</v>
      </c>
      <c r="D7" s="9" t="s">
        <v>35</v>
      </c>
    </row>
    <row r="8" spans="1:5" x14ac:dyDescent="0.35">
      <c r="A8" s="4" t="s">
        <v>5</v>
      </c>
      <c r="B8" s="11"/>
      <c r="C8" s="11">
        <f>'2018'!C40</f>
        <v>104706.52999999998</v>
      </c>
    </row>
    <row r="9" spans="1:5" x14ac:dyDescent="0.35">
      <c r="A9" s="4" t="s">
        <v>6</v>
      </c>
      <c r="B9" s="11"/>
      <c r="C9" s="11">
        <f>'2018'!C41</f>
        <v>9555.75</v>
      </c>
    </row>
    <row r="10" spans="1:5" ht="12.45" thickBot="1" x14ac:dyDescent="0.4">
      <c r="A10" s="4" t="s">
        <v>7</v>
      </c>
      <c r="B10" s="12">
        <f>SUM(C10:C10)</f>
        <v>114262.27999999998</v>
      </c>
      <c r="C10" s="12">
        <f>SUM(C8:C9)</f>
        <v>114262.27999999998</v>
      </c>
    </row>
    <row r="11" spans="1:5" ht="12.45" thickTop="1" x14ac:dyDescent="0.35">
      <c r="A11" s="4" t="s">
        <v>8</v>
      </c>
      <c r="B11" s="11"/>
      <c r="C11" s="13">
        <f>C10/B10</f>
        <v>1</v>
      </c>
    </row>
    <row r="12" spans="1:5" x14ac:dyDescent="0.35">
      <c r="A12" s="4" t="s">
        <v>9</v>
      </c>
      <c r="B12" s="11">
        <v>1249.94</v>
      </c>
      <c r="C12" s="11">
        <v>1249.94</v>
      </c>
    </row>
    <row r="13" spans="1:5" x14ac:dyDescent="0.35">
      <c r="A13" s="4" t="s">
        <v>10</v>
      </c>
      <c r="B13" s="11">
        <v>0</v>
      </c>
      <c r="C13" s="11">
        <v>0</v>
      </c>
    </row>
    <row r="14" spans="1:5" x14ac:dyDescent="0.35">
      <c r="A14" s="4" t="s">
        <v>11</v>
      </c>
      <c r="B14" s="11">
        <f>4700+397.75+170.47</f>
        <v>5268.22</v>
      </c>
      <c r="C14" s="11"/>
    </row>
    <row r="15" spans="1:5" x14ac:dyDescent="0.35">
      <c r="A15" s="4" t="s">
        <v>12</v>
      </c>
      <c r="B15" s="11">
        <f>65.25+3664+1504.7+542.08+2263.98</f>
        <v>8040.01</v>
      </c>
      <c r="C15" s="11"/>
    </row>
    <row r="16" spans="1:5" x14ac:dyDescent="0.35">
      <c r="A16" s="4" t="s">
        <v>13</v>
      </c>
      <c r="B16" s="11">
        <f>B14-B15</f>
        <v>-2771.79</v>
      </c>
      <c r="C16" s="11">
        <f>B16*C11</f>
        <v>-2771.79</v>
      </c>
      <c r="E16" s="4" t="s">
        <v>35</v>
      </c>
    </row>
    <row r="17" spans="1:3" x14ac:dyDescent="0.35">
      <c r="A17" s="4" t="s">
        <v>14</v>
      </c>
      <c r="B17" s="11">
        <v>0</v>
      </c>
      <c r="C17" s="11"/>
    </row>
    <row r="18" spans="1:3" x14ac:dyDescent="0.35">
      <c r="B18" s="11"/>
      <c r="C18" s="11"/>
    </row>
    <row r="19" spans="1:3" x14ac:dyDescent="0.35">
      <c r="A19" s="4" t="s">
        <v>15</v>
      </c>
      <c r="B19" s="11">
        <v>0</v>
      </c>
      <c r="C19" s="11">
        <v>0</v>
      </c>
    </row>
    <row r="20" spans="1:3" x14ac:dyDescent="0.35">
      <c r="A20" s="4" t="s">
        <v>16</v>
      </c>
      <c r="B20" s="11">
        <f t="shared" ref="B20:B36" si="0">SUM(C20:C20)</f>
        <v>0</v>
      </c>
      <c r="C20" s="11">
        <v>0</v>
      </c>
    </row>
    <row r="21" spans="1:3" x14ac:dyDescent="0.35">
      <c r="A21" s="4" t="s">
        <v>17</v>
      </c>
      <c r="B21" s="11">
        <f t="shared" si="0"/>
        <v>11</v>
      </c>
      <c r="C21" s="11">
        <v>11</v>
      </c>
    </row>
    <row r="22" spans="1:3" x14ac:dyDescent="0.35">
      <c r="A22" s="4" t="s">
        <v>18</v>
      </c>
      <c r="B22" s="11">
        <f t="shared" si="0"/>
        <v>0</v>
      </c>
      <c r="C22" s="11"/>
    </row>
    <row r="23" spans="1:3" x14ac:dyDescent="0.35">
      <c r="A23" s="4" t="s">
        <v>19</v>
      </c>
      <c r="B23" s="11">
        <f t="shared" si="0"/>
        <v>0</v>
      </c>
      <c r="C23" s="11"/>
    </row>
    <row r="24" spans="1:3" x14ac:dyDescent="0.35">
      <c r="A24" s="4" t="s">
        <v>32</v>
      </c>
      <c r="B24" s="11">
        <f t="shared" si="0"/>
        <v>0</v>
      </c>
      <c r="C24" s="11">
        <v>0</v>
      </c>
    </row>
    <row r="25" spans="1:3" x14ac:dyDescent="0.35">
      <c r="A25" s="4" t="s">
        <v>20</v>
      </c>
      <c r="B25" s="11">
        <f t="shared" si="0"/>
        <v>-2771.79</v>
      </c>
      <c r="C25" s="11">
        <f>C16-C24</f>
        <v>-2771.79</v>
      </c>
    </row>
    <row r="26" spans="1:3" x14ac:dyDescent="0.35">
      <c r="A26" s="4" t="s">
        <v>9</v>
      </c>
      <c r="B26" s="11">
        <f t="shared" si="0"/>
        <v>0</v>
      </c>
      <c r="C26" s="11"/>
    </row>
    <row r="27" spans="1:3" x14ac:dyDescent="0.35">
      <c r="A27" s="4" t="s">
        <v>10</v>
      </c>
      <c r="B27" s="11">
        <f t="shared" si="0"/>
        <v>0</v>
      </c>
      <c r="C27" s="11"/>
    </row>
    <row r="28" spans="1:3" x14ac:dyDescent="0.35">
      <c r="A28" s="3" t="s">
        <v>33</v>
      </c>
      <c r="B28" s="15">
        <f t="shared" si="0"/>
        <v>-2760.79</v>
      </c>
      <c r="C28" s="15">
        <f>C19+C25+C32+C21+C20</f>
        <v>-2760.79</v>
      </c>
    </row>
    <row r="29" spans="1:3" x14ac:dyDescent="0.35">
      <c r="A29" s="4" t="s">
        <v>21</v>
      </c>
      <c r="B29" s="11">
        <f t="shared" si="0"/>
        <v>0</v>
      </c>
      <c r="C29" s="11">
        <f>(C19+C20)*0.15</f>
        <v>0</v>
      </c>
    </row>
    <row r="30" spans="1:3" x14ac:dyDescent="0.35">
      <c r="A30" s="4" t="s">
        <v>34</v>
      </c>
      <c r="B30" s="11">
        <f t="shared" si="0"/>
        <v>0</v>
      </c>
      <c r="C30" s="11">
        <v>0</v>
      </c>
    </row>
    <row r="31" spans="1:3" ht="12.45" thickBot="1" x14ac:dyDescent="0.4">
      <c r="A31" s="4" t="s">
        <v>22</v>
      </c>
      <c r="B31" s="12">
        <f t="shared" si="0"/>
        <v>0</v>
      </c>
      <c r="C31" s="12">
        <f>SUM(C29:C30)</f>
        <v>0</v>
      </c>
    </row>
    <row r="32" spans="1:3" ht="12.45" thickTop="1" x14ac:dyDescent="0.35">
      <c r="A32" s="4" t="s">
        <v>23</v>
      </c>
      <c r="B32" s="11">
        <f t="shared" si="0"/>
        <v>0</v>
      </c>
      <c r="C32" s="11">
        <v>0</v>
      </c>
    </row>
    <row r="33" spans="1:5" x14ac:dyDescent="0.35">
      <c r="A33" s="4" t="s">
        <v>24</v>
      </c>
      <c r="B33" s="11">
        <f t="shared" si="0"/>
        <v>0</v>
      </c>
      <c r="C33" s="11"/>
    </row>
    <row r="34" spans="1:5" x14ac:dyDescent="0.35">
      <c r="A34" s="4" t="s">
        <v>25</v>
      </c>
      <c r="B34" s="11">
        <f t="shared" si="0"/>
        <v>0</v>
      </c>
      <c r="C34" s="11"/>
    </row>
    <row r="35" spans="1:5" x14ac:dyDescent="0.35">
      <c r="A35" s="4" t="s">
        <v>26</v>
      </c>
      <c r="B35" s="11">
        <f t="shared" si="0"/>
        <v>0</v>
      </c>
      <c r="C35" s="11">
        <v>0</v>
      </c>
    </row>
    <row r="36" spans="1:5" x14ac:dyDescent="0.35">
      <c r="A36" s="4" t="s">
        <v>27</v>
      </c>
      <c r="B36" s="11">
        <f t="shared" si="0"/>
        <v>0</v>
      </c>
      <c r="C36" s="11"/>
    </row>
    <row r="37" spans="1:5" x14ac:dyDescent="0.35">
      <c r="B37" s="11"/>
      <c r="C37" s="11"/>
    </row>
    <row r="38" spans="1:5" x14ac:dyDescent="0.35">
      <c r="A38" s="4" t="s">
        <v>28</v>
      </c>
      <c r="B38" s="11">
        <f>SUM(C38:C38)</f>
        <v>-1521.85</v>
      </c>
      <c r="C38" s="11">
        <f>C16+C12</f>
        <v>-1521.85</v>
      </c>
      <c r="D38" s="11">
        <f>C42-C10</f>
        <v>-1510.8500000000058</v>
      </c>
      <c r="E38" s="11"/>
    </row>
    <row r="39" spans="1:5" x14ac:dyDescent="0.35">
      <c r="B39" s="11"/>
      <c r="C39" s="11"/>
    </row>
    <row r="40" spans="1:5" x14ac:dyDescent="0.35">
      <c r="A40" s="4" t="s">
        <v>29</v>
      </c>
      <c r="B40" s="11">
        <f>SUM(C40:C40)</f>
        <v>103184.67999999998</v>
      </c>
      <c r="C40" s="11">
        <f>C8+C38</f>
        <v>103184.67999999998</v>
      </c>
    </row>
    <row r="41" spans="1:5" x14ac:dyDescent="0.35">
      <c r="A41" s="14" t="s">
        <v>30</v>
      </c>
      <c r="B41" s="11">
        <f>SUM(C41:C41)</f>
        <v>9566.75</v>
      </c>
      <c r="C41" s="11">
        <f>C9+C21</f>
        <v>9566.75</v>
      </c>
    </row>
    <row r="42" spans="1:5" ht="12.45" thickBot="1" x14ac:dyDescent="0.4">
      <c r="A42" s="4" t="s">
        <v>31</v>
      </c>
      <c r="B42" s="12">
        <f>SUM(C42:C42)</f>
        <v>112751.42999999998</v>
      </c>
      <c r="C42" s="12">
        <f>SUM(C40:C41)</f>
        <v>112751.42999999998</v>
      </c>
      <c r="D42" s="11">
        <f>C42-C10</f>
        <v>-1510.8500000000058</v>
      </c>
      <c r="E42" s="11"/>
    </row>
    <row r="43" spans="1:5" ht="12.45" thickTop="1" x14ac:dyDescent="0.35"/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E0F7F-A56D-46BD-8598-73093F1154E8}">
  <sheetPr>
    <pageSetUpPr fitToPage="1"/>
  </sheetPr>
  <dimension ref="A1:E43"/>
  <sheetViews>
    <sheetView tabSelected="1" workbookViewId="0">
      <selection activeCell="B16" sqref="B16"/>
    </sheetView>
  </sheetViews>
  <sheetFormatPr defaultRowHeight="12" x14ac:dyDescent="0.35"/>
  <cols>
    <col min="1" max="1" width="26.3046875" style="4" customWidth="1"/>
    <col min="2" max="2" width="11.84375" style="4" customWidth="1"/>
    <col min="3" max="3" width="11.84375" style="5" customWidth="1"/>
    <col min="4" max="7" width="18.3046875" style="4" customWidth="1"/>
    <col min="8" max="247" width="9.23046875" style="4"/>
    <col min="248" max="248" width="26.3046875" style="4" customWidth="1"/>
    <col min="249" max="257" width="11.84375" style="4" customWidth="1"/>
    <col min="258" max="258" width="9.23046875" style="4"/>
    <col min="259" max="263" width="18.3046875" style="4" customWidth="1"/>
    <col min="264" max="503" width="9.23046875" style="4"/>
    <col min="504" max="504" width="26.3046875" style="4" customWidth="1"/>
    <col min="505" max="513" width="11.84375" style="4" customWidth="1"/>
    <col min="514" max="514" width="9.23046875" style="4"/>
    <col min="515" max="519" width="18.3046875" style="4" customWidth="1"/>
    <col min="520" max="759" width="9.23046875" style="4"/>
    <col min="760" max="760" width="26.3046875" style="4" customWidth="1"/>
    <col min="761" max="769" width="11.84375" style="4" customWidth="1"/>
    <col min="770" max="770" width="9.23046875" style="4"/>
    <col min="771" max="775" width="18.3046875" style="4" customWidth="1"/>
    <col min="776" max="1015" width="9.23046875" style="4"/>
    <col min="1016" max="1016" width="26.3046875" style="4" customWidth="1"/>
    <col min="1017" max="1025" width="11.84375" style="4" customWidth="1"/>
    <col min="1026" max="1026" width="9.23046875" style="4"/>
    <col min="1027" max="1031" width="18.3046875" style="4" customWidth="1"/>
    <col min="1032" max="1271" width="9.23046875" style="4"/>
    <col min="1272" max="1272" width="26.3046875" style="4" customWidth="1"/>
    <col min="1273" max="1281" width="11.84375" style="4" customWidth="1"/>
    <col min="1282" max="1282" width="9.23046875" style="4"/>
    <col min="1283" max="1287" width="18.3046875" style="4" customWidth="1"/>
    <col min="1288" max="1527" width="9.23046875" style="4"/>
    <col min="1528" max="1528" width="26.3046875" style="4" customWidth="1"/>
    <col min="1529" max="1537" width="11.84375" style="4" customWidth="1"/>
    <col min="1538" max="1538" width="9.23046875" style="4"/>
    <col min="1539" max="1543" width="18.3046875" style="4" customWidth="1"/>
    <col min="1544" max="1783" width="9.23046875" style="4"/>
    <col min="1784" max="1784" width="26.3046875" style="4" customWidth="1"/>
    <col min="1785" max="1793" width="11.84375" style="4" customWidth="1"/>
    <col min="1794" max="1794" width="9.23046875" style="4"/>
    <col min="1795" max="1799" width="18.3046875" style="4" customWidth="1"/>
    <col min="1800" max="2039" width="9.23046875" style="4"/>
    <col min="2040" max="2040" width="26.3046875" style="4" customWidth="1"/>
    <col min="2041" max="2049" width="11.84375" style="4" customWidth="1"/>
    <col min="2050" max="2050" width="9.23046875" style="4"/>
    <col min="2051" max="2055" width="18.3046875" style="4" customWidth="1"/>
    <col min="2056" max="2295" width="9.23046875" style="4"/>
    <col min="2296" max="2296" width="26.3046875" style="4" customWidth="1"/>
    <col min="2297" max="2305" width="11.84375" style="4" customWidth="1"/>
    <col min="2306" max="2306" width="9.23046875" style="4"/>
    <col min="2307" max="2311" width="18.3046875" style="4" customWidth="1"/>
    <col min="2312" max="2551" width="9.23046875" style="4"/>
    <col min="2552" max="2552" width="26.3046875" style="4" customWidth="1"/>
    <col min="2553" max="2561" width="11.84375" style="4" customWidth="1"/>
    <col min="2562" max="2562" width="9.23046875" style="4"/>
    <col min="2563" max="2567" width="18.3046875" style="4" customWidth="1"/>
    <col min="2568" max="2807" width="9.23046875" style="4"/>
    <col min="2808" max="2808" width="26.3046875" style="4" customWidth="1"/>
    <col min="2809" max="2817" width="11.84375" style="4" customWidth="1"/>
    <col min="2818" max="2818" width="9.23046875" style="4"/>
    <col min="2819" max="2823" width="18.3046875" style="4" customWidth="1"/>
    <col min="2824" max="3063" width="9.23046875" style="4"/>
    <col min="3064" max="3064" width="26.3046875" style="4" customWidth="1"/>
    <col min="3065" max="3073" width="11.84375" style="4" customWidth="1"/>
    <col min="3074" max="3074" width="9.23046875" style="4"/>
    <col min="3075" max="3079" width="18.3046875" style="4" customWidth="1"/>
    <col min="3080" max="3319" width="9.23046875" style="4"/>
    <col min="3320" max="3320" width="26.3046875" style="4" customWidth="1"/>
    <col min="3321" max="3329" width="11.84375" style="4" customWidth="1"/>
    <col min="3330" max="3330" width="9.23046875" style="4"/>
    <col min="3331" max="3335" width="18.3046875" style="4" customWidth="1"/>
    <col min="3336" max="3575" width="9.23046875" style="4"/>
    <col min="3576" max="3576" width="26.3046875" style="4" customWidth="1"/>
    <col min="3577" max="3585" width="11.84375" style="4" customWidth="1"/>
    <col min="3586" max="3586" width="9.23046875" style="4"/>
    <col min="3587" max="3591" width="18.3046875" style="4" customWidth="1"/>
    <col min="3592" max="3831" width="9.23046875" style="4"/>
    <col min="3832" max="3832" width="26.3046875" style="4" customWidth="1"/>
    <col min="3833" max="3841" width="11.84375" style="4" customWidth="1"/>
    <col min="3842" max="3842" width="9.23046875" style="4"/>
    <col min="3843" max="3847" width="18.3046875" style="4" customWidth="1"/>
    <col min="3848" max="4087" width="9.23046875" style="4"/>
    <col min="4088" max="4088" width="26.3046875" style="4" customWidth="1"/>
    <col min="4089" max="4097" width="11.84375" style="4" customWidth="1"/>
    <col min="4098" max="4098" width="9.23046875" style="4"/>
    <col min="4099" max="4103" width="18.3046875" style="4" customWidth="1"/>
    <col min="4104" max="4343" width="9.23046875" style="4"/>
    <col min="4344" max="4344" width="26.3046875" style="4" customWidth="1"/>
    <col min="4345" max="4353" width="11.84375" style="4" customWidth="1"/>
    <col min="4354" max="4354" width="9.23046875" style="4"/>
    <col min="4355" max="4359" width="18.3046875" style="4" customWidth="1"/>
    <col min="4360" max="4599" width="9.23046875" style="4"/>
    <col min="4600" max="4600" width="26.3046875" style="4" customWidth="1"/>
    <col min="4601" max="4609" width="11.84375" style="4" customWidth="1"/>
    <col min="4610" max="4610" width="9.23046875" style="4"/>
    <col min="4611" max="4615" width="18.3046875" style="4" customWidth="1"/>
    <col min="4616" max="4855" width="9.23046875" style="4"/>
    <col min="4856" max="4856" width="26.3046875" style="4" customWidth="1"/>
    <col min="4857" max="4865" width="11.84375" style="4" customWidth="1"/>
    <col min="4866" max="4866" width="9.23046875" style="4"/>
    <col min="4867" max="4871" width="18.3046875" style="4" customWidth="1"/>
    <col min="4872" max="5111" width="9.23046875" style="4"/>
    <col min="5112" max="5112" width="26.3046875" style="4" customWidth="1"/>
    <col min="5113" max="5121" width="11.84375" style="4" customWidth="1"/>
    <col min="5122" max="5122" width="9.23046875" style="4"/>
    <col min="5123" max="5127" width="18.3046875" style="4" customWidth="1"/>
    <col min="5128" max="5367" width="9.23046875" style="4"/>
    <col min="5368" max="5368" width="26.3046875" style="4" customWidth="1"/>
    <col min="5369" max="5377" width="11.84375" style="4" customWidth="1"/>
    <col min="5378" max="5378" width="9.23046875" style="4"/>
    <col min="5379" max="5383" width="18.3046875" style="4" customWidth="1"/>
    <col min="5384" max="5623" width="9.23046875" style="4"/>
    <col min="5624" max="5624" width="26.3046875" style="4" customWidth="1"/>
    <col min="5625" max="5633" width="11.84375" style="4" customWidth="1"/>
    <col min="5634" max="5634" width="9.23046875" style="4"/>
    <col min="5635" max="5639" width="18.3046875" style="4" customWidth="1"/>
    <col min="5640" max="5879" width="9.23046875" style="4"/>
    <col min="5880" max="5880" width="26.3046875" style="4" customWidth="1"/>
    <col min="5881" max="5889" width="11.84375" style="4" customWidth="1"/>
    <col min="5890" max="5890" width="9.23046875" style="4"/>
    <col min="5891" max="5895" width="18.3046875" style="4" customWidth="1"/>
    <col min="5896" max="6135" width="9.23046875" style="4"/>
    <col min="6136" max="6136" width="26.3046875" style="4" customWidth="1"/>
    <col min="6137" max="6145" width="11.84375" style="4" customWidth="1"/>
    <col min="6146" max="6146" width="9.23046875" style="4"/>
    <col min="6147" max="6151" width="18.3046875" style="4" customWidth="1"/>
    <col min="6152" max="6391" width="9.23046875" style="4"/>
    <col min="6392" max="6392" width="26.3046875" style="4" customWidth="1"/>
    <col min="6393" max="6401" width="11.84375" style="4" customWidth="1"/>
    <col min="6402" max="6402" width="9.23046875" style="4"/>
    <col min="6403" max="6407" width="18.3046875" style="4" customWidth="1"/>
    <col min="6408" max="6647" width="9.23046875" style="4"/>
    <col min="6648" max="6648" width="26.3046875" style="4" customWidth="1"/>
    <col min="6649" max="6657" width="11.84375" style="4" customWidth="1"/>
    <col min="6658" max="6658" width="9.23046875" style="4"/>
    <col min="6659" max="6663" width="18.3046875" style="4" customWidth="1"/>
    <col min="6664" max="6903" width="9.23046875" style="4"/>
    <col min="6904" max="6904" width="26.3046875" style="4" customWidth="1"/>
    <col min="6905" max="6913" width="11.84375" style="4" customWidth="1"/>
    <col min="6914" max="6914" width="9.23046875" style="4"/>
    <col min="6915" max="6919" width="18.3046875" style="4" customWidth="1"/>
    <col min="6920" max="7159" width="9.23046875" style="4"/>
    <col min="7160" max="7160" width="26.3046875" style="4" customWidth="1"/>
    <col min="7161" max="7169" width="11.84375" style="4" customWidth="1"/>
    <col min="7170" max="7170" width="9.23046875" style="4"/>
    <col min="7171" max="7175" width="18.3046875" style="4" customWidth="1"/>
    <col min="7176" max="7415" width="9.23046875" style="4"/>
    <col min="7416" max="7416" width="26.3046875" style="4" customWidth="1"/>
    <col min="7417" max="7425" width="11.84375" style="4" customWidth="1"/>
    <col min="7426" max="7426" width="9.23046875" style="4"/>
    <col min="7427" max="7431" width="18.3046875" style="4" customWidth="1"/>
    <col min="7432" max="7671" width="9.23046875" style="4"/>
    <col min="7672" max="7672" width="26.3046875" style="4" customWidth="1"/>
    <col min="7673" max="7681" width="11.84375" style="4" customWidth="1"/>
    <col min="7682" max="7682" width="9.23046875" style="4"/>
    <col min="7683" max="7687" width="18.3046875" style="4" customWidth="1"/>
    <col min="7688" max="7927" width="9.23046875" style="4"/>
    <col min="7928" max="7928" width="26.3046875" style="4" customWidth="1"/>
    <col min="7929" max="7937" width="11.84375" style="4" customWidth="1"/>
    <col min="7938" max="7938" width="9.23046875" style="4"/>
    <col min="7939" max="7943" width="18.3046875" style="4" customWidth="1"/>
    <col min="7944" max="8183" width="9.23046875" style="4"/>
    <col min="8184" max="8184" width="26.3046875" style="4" customWidth="1"/>
    <col min="8185" max="8193" width="11.84375" style="4" customWidth="1"/>
    <col min="8194" max="8194" width="9.23046875" style="4"/>
    <col min="8195" max="8199" width="18.3046875" style="4" customWidth="1"/>
    <col min="8200" max="8439" width="9.23046875" style="4"/>
    <col min="8440" max="8440" width="26.3046875" style="4" customWidth="1"/>
    <col min="8441" max="8449" width="11.84375" style="4" customWidth="1"/>
    <col min="8450" max="8450" width="9.23046875" style="4"/>
    <col min="8451" max="8455" width="18.3046875" style="4" customWidth="1"/>
    <col min="8456" max="8695" width="9.23046875" style="4"/>
    <col min="8696" max="8696" width="26.3046875" style="4" customWidth="1"/>
    <col min="8697" max="8705" width="11.84375" style="4" customWidth="1"/>
    <col min="8706" max="8706" width="9.23046875" style="4"/>
    <col min="8707" max="8711" width="18.3046875" style="4" customWidth="1"/>
    <col min="8712" max="8951" width="9.23046875" style="4"/>
    <col min="8952" max="8952" width="26.3046875" style="4" customWidth="1"/>
    <col min="8953" max="8961" width="11.84375" style="4" customWidth="1"/>
    <col min="8962" max="8962" width="9.23046875" style="4"/>
    <col min="8963" max="8967" width="18.3046875" style="4" customWidth="1"/>
    <col min="8968" max="9207" width="9.23046875" style="4"/>
    <col min="9208" max="9208" width="26.3046875" style="4" customWidth="1"/>
    <col min="9209" max="9217" width="11.84375" style="4" customWidth="1"/>
    <col min="9218" max="9218" width="9.23046875" style="4"/>
    <col min="9219" max="9223" width="18.3046875" style="4" customWidth="1"/>
    <col min="9224" max="9463" width="9.23046875" style="4"/>
    <col min="9464" max="9464" width="26.3046875" style="4" customWidth="1"/>
    <col min="9465" max="9473" width="11.84375" style="4" customWidth="1"/>
    <col min="9474" max="9474" width="9.23046875" style="4"/>
    <col min="9475" max="9479" width="18.3046875" style="4" customWidth="1"/>
    <col min="9480" max="9719" width="9.23046875" style="4"/>
    <col min="9720" max="9720" width="26.3046875" style="4" customWidth="1"/>
    <col min="9721" max="9729" width="11.84375" style="4" customWidth="1"/>
    <col min="9730" max="9730" width="9.23046875" style="4"/>
    <col min="9731" max="9735" width="18.3046875" style="4" customWidth="1"/>
    <col min="9736" max="9975" width="9.23046875" style="4"/>
    <col min="9976" max="9976" width="26.3046875" style="4" customWidth="1"/>
    <col min="9977" max="9985" width="11.84375" style="4" customWidth="1"/>
    <col min="9986" max="9986" width="9.23046875" style="4"/>
    <col min="9987" max="9991" width="18.3046875" style="4" customWidth="1"/>
    <col min="9992" max="10231" width="9.23046875" style="4"/>
    <col min="10232" max="10232" width="26.3046875" style="4" customWidth="1"/>
    <col min="10233" max="10241" width="11.84375" style="4" customWidth="1"/>
    <col min="10242" max="10242" width="9.23046875" style="4"/>
    <col min="10243" max="10247" width="18.3046875" style="4" customWidth="1"/>
    <col min="10248" max="10487" width="9.23046875" style="4"/>
    <col min="10488" max="10488" width="26.3046875" style="4" customWidth="1"/>
    <col min="10489" max="10497" width="11.84375" style="4" customWidth="1"/>
    <col min="10498" max="10498" width="9.23046875" style="4"/>
    <col min="10499" max="10503" width="18.3046875" style="4" customWidth="1"/>
    <col min="10504" max="10743" width="9.23046875" style="4"/>
    <col min="10744" max="10744" width="26.3046875" style="4" customWidth="1"/>
    <col min="10745" max="10753" width="11.84375" style="4" customWidth="1"/>
    <col min="10754" max="10754" width="9.23046875" style="4"/>
    <col min="10755" max="10759" width="18.3046875" style="4" customWidth="1"/>
    <col min="10760" max="10999" width="9.23046875" style="4"/>
    <col min="11000" max="11000" width="26.3046875" style="4" customWidth="1"/>
    <col min="11001" max="11009" width="11.84375" style="4" customWidth="1"/>
    <col min="11010" max="11010" width="9.23046875" style="4"/>
    <col min="11011" max="11015" width="18.3046875" style="4" customWidth="1"/>
    <col min="11016" max="11255" width="9.23046875" style="4"/>
    <col min="11256" max="11256" width="26.3046875" style="4" customWidth="1"/>
    <col min="11257" max="11265" width="11.84375" style="4" customWidth="1"/>
    <col min="11266" max="11266" width="9.23046875" style="4"/>
    <col min="11267" max="11271" width="18.3046875" style="4" customWidth="1"/>
    <col min="11272" max="11511" width="9.23046875" style="4"/>
    <col min="11512" max="11512" width="26.3046875" style="4" customWidth="1"/>
    <col min="11513" max="11521" width="11.84375" style="4" customWidth="1"/>
    <col min="11522" max="11522" width="9.23046875" style="4"/>
    <col min="11523" max="11527" width="18.3046875" style="4" customWidth="1"/>
    <col min="11528" max="11767" width="9.23046875" style="4"/>
    <col min="11768" max="11768" width="26.3046875" style="4" customWidth="1"/>
    <col min="11769" max="11777" width="11.84375" style="4" customWidth="1"/>
    <col min="11778" max="11778" width="9.23046875" style="4"/>
    <col min="11779" max="11783" width="18.3046875" style="4" customWidth="1"/>
    <col min="11784" max="12023" width="9.23046875" style="4"/>
    <col min="12024" max="12024" width="26.3046875" style="4" customWidth="1"/>
    <col min="12025" max="12033" width="11.84375" style="4" customWidth="1"/>
    <col min="12034" max="12034" width="9.23046875" style="4"/>
    <col min="12035" max="12039" width="18.3046875" style="4" customWidth="1"/>
    <col min="12040" max="12279" width="9.23046875" style="4"/>
    <col min="12280" max="12280" width="26.3046875" style="4" customWidth="1"/>
    <col min="12281" max="12289" width="11.84375" style="4" customWidth="1"/>
    <col min="12290" max="12290" width="9.23046875" style="4"/>
    <col min="12291" max="12295" width="18.3046875" style="4" customWidth="1"/>
    <col min="12296" max="12535" width="9.23046875" style="4"/>
    <col min="12536" max="12536" width="26.3046875" style="4" customWidth="1"/>
    <col min="12537" max="12545" width="11.84375" style="4" customWidth="1"/>
    <col min="12546" max="12546" width="9.23046875" style="4"/>
    <col min="12547" max="12551" width="18.3046875" style="4" customWidth="1"/>
    <col min="12552" max="12791" width="9.23046875" style="4"/>
    <col min="12792" max="12792" width="26.3046875" style="4" customWidth="1"/>
    <col min="12793" max="12801" width="11.84375" style="4" customWidth="1"/>
    <col min="12802" max="12802" width="9.23046875" style="4"/>
    <col min="12803" max="12807" width="18.3046875" style="4" customWidth="1"/>
    <col min="12808" max="13047" width="9.23046875" style="4"/>
    <col min="13048" max="13048" width="26.3046875" style="4" customWidth="1"/>
    <col min="13049" max="13057" width="11.84375" style="4" customWidth="1"/>
    <col min="13058" max="13058" width="9.23046875" style="4"/>
    <col min="13059" max="13063" width="18.3046875" style="4" customWidth="1"/>
    <col min="13064" max="13303" width="9.23046875" style="4"/>
    <col min="13304" max="13304" width="26.3046875" style="4" customWidth="1"/>
    <col min="13305" max="13313" width="11.84375" style="4" customWidth="1"/>
    <col min="13314" max="13314" width="9.23046875" style="4"/>
    <col min="13315" max="13319" width="18.3046875" style="4" customWidth="1"/>
    <col min="13320" max="13559" width="9.23046875" style="4"/>
    <col min="13560" max="13560" width="26.3046875" style="4" customWidth="1"/>
    <col min="13561" max="13569" width="11.84375" style="4" customWidth="1"/>
    <col min="13570" max="13570" width="9.23046875" style="4"/>
    <col min="13571" max="13575" width="18.3046875" style="4" customWidth="1"/>
    <col min="13576" max="13815" width="9.23046875" style="4"/>
    <col min="13816" max="13816" width="26.3046875" style="4" customWidth="1"/>
    <col min="13817" max="13825" width="11.84375" style="4" customWidth="1"/>
    <col min="13826" max="13826" width="9.23046875" style="4"/>
    <col min="13827" max="13831" width="18.3046875" style="4" customWidth="1"/>
    <col min="13832" max="14071" width="9.23046875" style="4"/>
    <col min="14072" max="14072" width="26.3046875" style="4" customWidth="1"/>
    <col min="14073" max="14081" width="11.84375" style="4" customWidth="1"/>
    <col min="14082" max="14082" width="9.23046875" style="4"/>
    <col min="14083" max="14087" width="18.3046875" style="4" customWidth="1"/>
    <col min="14088" max="14327" width="9.23046875" style="4"/>
    <col min="14328" max="14328" width="26.3046875" style="4" customWidth="1"/>
    <col min="14329" max="14337" width="11.84375" style="4" customWidth="1"/>
    <col min="14338" max="14338" width="9.23046875" style="4"/>
    <col min="14339" max="14343" width="18.3046875" style="4" customWidth="1"/>
    <col min="14344" max="14583" width="9.23046875" style="4"/>
    <col min="14584" max="14584" width="26.3046875" style="4" customWidth="1"/>
    <col min="14585" max="14593" width="11.84375" style="4" customWidth="1"/>
    <col min="14594" max="14594" width="9.23046875" style="4"/>
    <col min="14595" max="14599" width="18.3046875" style="4" customWidth="1"/>
    <col min="14600" max="14839" width="9.23046875" style="4"/>
    <col min="14840" max="14840" width="26.3046875" style="4" customWidth="1"/>
    <col min="14841" max="14849" width="11.84375" style="4" customWidth="1"/>
    <col min="14850" max="14850" width="9.23046875" style="4"/>
    <col min="14851" max="14855" width="18.3046875" style="4" customWidth="1"/>
    <col min="14856" max="15095" width="9.23046875" style="4"/>
    <col min="15096" max="15096" width="26.3046875" style="4" customWidth="1"/>
    <col min="15097" max="15105" width="11.84375" style="4" customWidth="1"/>
    <col min="15106" max="15106" width="9.23046875" style="4"/>
    <col min="15107" max="15111" width="18.3046875" style="4" customWidth="1"/>
    <col min="15112" max="15351" width="9.23046875" style="4"/>
    <col min="15352" max="15352" width="26.3046875" style="4" customWidth="1"/>
    <col min="15353" max="15361" width="11.84375" style="4" customWidth="1"/>
    <col min="15362" max="15362" width="9.23046875" style="4"/>
    <col min="15363" max="15367" width="18.3046875" style="4" customWidth="1"/>
    <col min="15368" max="15607" width="9.23046875" style="4"/>
    <col min="15608" max="15608" width="26.3046875" style="4" customWidth="1"/>
    <col min="15609" max="15617" width="11.84375" style="4" customWidth="1"/>
    <col min="15618" max="15618" width="9.23046875" style="4"/>
    <col min="15619" max="15623" width="18.3046875" style="4" customWidth="1"/>
    <col min="15624" max="15863" width="9.23046875" style="4"/>
    <col min="15864" max="15864" width="26.3046875" style="4" customWidth="1"/>
    <col min="15865" max="15873" width="11.84375" style="4" customWidth="1"/>
    <col min="15874" max="15874" width="9.23046875" style="4"/>
    <col min="15875" max="15879" width="18.3046875" style="4" customWidth="1"/>
    <col min="15880" max="16119" width="9.23046875" style="4"/>
    <col min="16120" max="16120" width="26.3046875" style="4" customWidth="1"/>
    <col min="16121" max="16129" width="11.84375" style="4" customWidth="1"/>
    <col min="16130" max="16130" width="9.23046875" style="4"/>
    <col min="16131" max="16135" width="18.3046875" style="4" customWidth="1"/>
    <col min="16136" max="16384" width="9.23046875" style="4"/>
  </cols>
  <sheetData>
    <row r="1" spans="1:4" customFormat="1" ht="14.6" x14ac:dyDescent="0.4">
      <c r="A1" s="1" t="s">
        <v>38</v>
      </c>
      <c r="C1" s="2"/>
    </row>
    <row r="2" spans="1:4" x14ac:dyDescent="0.35">
      <c r="A2" s="3" t="s">
        <v>43</v>
      </c>
    </row>
    <row r="4" spans="1:4" ht="24" customHeight="1" x14ac:dyDescent="0.35">
      <c r="A4" s="6">
        <v>44012</v>
      </c>
      <c r="B4" s="4" t="s">
        <v>0</v>
      </c>
      <c r="C4" s="7" t="s">
        <v>39</v>
      </c>
    </row>
    <row r="5" spans="1:4" x14ac:dyDescent="0.35">
      <c r="B5" s="4" t="s">
        <v>1</v>
      </c>
      <c r="C5" s="8">
        <v>21205</v>
      </c>
    </row>
    <row r="6" spans="1:4" x14ac:dyDescent="0.35">
      <c r="B6" s="4" t="s">
        <v>2</v>
      </c>
      <c r="C6" s="8">
        <v>36621</v>
      </c>
    </row>
    <row r="7" spans="1:4" s="9" customFormat="1" x14ac:dyDescent="0.35">
      <c r="B7" s="9" t="s">
        <v>3</v>
      </c>
      <c r="C7" s="8">
        <v>35594</v>
      </c>
      <c r="D7" s="9" t="s">
        <v>35</v>
      </c>
    </row>
    <row r="8" spans="1:4" x14ac:dyDescent="0.35">
      <c r="A8" s="4" t="s">
        <v>5</v>
      </c>
      <c r="B8" s="11"/>
      <c r="C8" s="11">
        <f>'2019'!C40</f>
        <v>103184.67999999998</v>
      </c>
    </row>
    <row r="9" spans="1:4" x14ac:dyDescent="0.35">
      <c r="A9" s="4" t="s">
        <v>6</v>
      </c>
      <c r="B9" s="11"/>
      <c r="C9" s="11">
        <f>'2019'!C41</f>
        <v>9566.75</v>
      </c>
    </row>
    <row r="10" spans="1:4" ht="12.45" thickBot="1" x14ac:dyDescent="0.4">
      <c r="A10" s="4" t="s">
        <v>7</v>
      </c>
      <c r="B10" s="12">
        <f>SUM(C10:C10)</f>
        <v>112751.42999999998</v>
      </c>
      <c r="C10" s="12">
        <f>SUM(C8:C9)</f>
        <v>112751.42999999998</v>
      </c>
    </row>
    <row r="11" spans="1:4" ht="12.45" thickTop="1" x14ac:dyDescent="0.35">
      <c r="A11" s="4" t="s">
        <v>8</v>
      </c>
      <c r="B11" s="11"/>
      <c r="C11" s="13">
        <f>C10/B10</f>
        <v>1</v>
      </c>
    </row>
    <row r="12" spans="1:4" x14ac:dyDescent="0.35">
      <c r="A12" s="4" t="s">
        <v>9</v>
      </c>
      <c r="B12" s="11">
        <v>-765.29</v>
      </c>
      <c r="C12" s="11">
        <v>-765.29</v>
      </c>
    </row>
    <row r="13" spans="1:4" x14ac:dyDescent="0.35">
      <c r="A13" s="4" t="s">
        <v>10</v>
      </c>
      <c r="B13" s="11">
        <v>0</v>
      </c>
      <c r="C13" s="11">
        <v>0</v>
      </c>
    </row>
    <row r="14" spans="1:4" x14ac:dyDescent="0.35">
      <c r="A14" s="4" t="s">
        <v>11</v>
      </c>
      <c r="B14" s="11">
        <f>4380+428.27+183.55</f>
        <v>4991.8200000000006</v>
      </c>
      <c r="C14" s="11"/>
    </row>
    <row r="15" spans="1:4" x14ac:dyDescent="0.35">
      <c r="A15" s="4" t="s">
        <v>12</v>
      </c>
      <c r="B15" s="11">
        <f>53.65+3664+2072.49+482.4+2172.11+700</f>
        <v>9144.65</v>
      </c>
      <c r="C15" s="11"/>
    </row>
    <row r="16" spans="1:4" x14ac:dyDescent="0.35">
      <c r="A16" s="4" t="s">
        <v>13</v>
      </c>
      <c r="B16" s="11">
        <f>B14-B15</f>
        <v>-4152.829999999999</v>
      </c>
      <c r="C16" s="11">
        <f>B16*C11</f>
        <v>-4152.829999999999</v>
      </c>
    </row>
    <row r="17" spans="1:3" x14ac:dyDescent="0.35">
      <c r="A17" s="4" t="s">
        <v>14</v>
      </c>
      <c r="B17" s="11">
        <f>IF((B14-B15)&gt;0,(B14-B15)*0.15,0)</f>
        <v>0</v>
      </c>
      <c r="C17" s="11"/>
    </row>
    <row r="18" spans="1:3" x14ac:dyDescent="0.35">
      <c r="B18" s="11"/>
      <c r="C18" s="11"/>
    </row>
    <row r="19" spans="1:3" x14ac:dyDescent="0.35">
      <c r="A19" s="4" t="s">
        <v>15</v>
      </c>
      <c r="B19" s="11">
        <f>SUM(C19:C19)</f>
        <v>0</v>
      </c>
      <c r="C19" s="11">
        <v>0</v>
      </c>
    </row>
    <row r="20" spans="1:3" x14ac:dyDescent="0.35">
      <c r="A20" s="4" t="s">
        <v>16</v>
      </c>
      <c r="B20" s="11">
        <f>SUM(C20:C20)</f>
        <v>0</v>
      </c>
      <c r="C20" s="11">
        <v>0</v>
      </c>
    </row>
    <row r="21" spans="1:3" x14ac:dyDescent="0.35">
      <c r="A21" s="4" t="s">
        <v>17</v>
      </c>
      <c r="B21" s="11">
        <v>0</v>
      </c>
      <c r="C21" s="11">
        <v>0</v>
      </c>
    </row>
    <row r="22" spans="1:3" x14ac:dyDescent="0.35">
      <c r="A22" s="4" t="s">
        <v>18</v>
      </c>
      <c r="B22" s="11">
        <f t="shared" ref="B22:B27" si="0">SUM(C22:C22)</f>
        <v>0</v>
      </c>
      <c r="C22" s="11"/>
    </row>
    <row r="23" spans="1:3" x14ac:dyDescent="0.35">
      <c r="A23" s="4" t="s">
        <v>19</v>
      </c>
      <c r="B23" s="11">
        <f t="shared" si="0"/>
        <v>0</v>
      </c>
      <c r="C23" s="11"/>
    </row>
    <row r="24" spans="1:3" x14ac:dyDescent="0.35">
      <c r="A24" s="4" t="s">
        <v>32</v>
      </c>
      <c r="B24" s="11">
        <f t="shared" si="0"/>
        <v>0</v>
      </c>
      <c r="C24" s="11">
        <v>0</v>
      </c>
    </row>
    <row r="25" spans="1:3" x14ac:dyDescent="0.35">
      <c r="A25" s="4" t="s">
        <v>20</v>
      </c>
      <c r="B25" s="11">
        <f t="shared" si="0"/>
        <v>-4152.829999999999</v>
      </c>
      <c r="C25" s="11">
        <f>C16</f>
        <v>-4152.829999999999</v>
      </c>
    </row>
    <row r="26" spans="1:3" x14ac:dyDescent="0.35">
      <c r="A26" s="4" t="s">
        <v>9</v>
      </c>
      <c r="B26" s="11">
        <f t="shared" si="0"/>
        <v>0</v>
      </c>
      <c r="C26" s="11"/>
    </row>
    <row r="27" spans="1:3" x14ac:dyDescent="0.35">
      <c r="A27" s="4" t="s">
        <v>10</v>
      </c>
      <c r="B27" s="11">
        <f t="shared" si="0"/>
        <v>0</v>
      </c>
      <c r="C27" s="11"/>
    </row>
    <row r="28" spans="1:3" x14ac:dyDescent="0.35">
      <c r="A28" s="3" t="s">
        <v>33</v>
      </c>
      <c r="B28" s="15">
        <f>B25+B19+B21+B20-B24</f>
        <v>-4152.829999999999</v>
      </c>
      <c r="C28" s="15">
        <f>C19+C25+C32+C21-C24</f>
        <v>-4152.829999999999</v>
      </c>
    </row>
    <row r="29" spans="1:3" x14ac:dyDescent="0.35">
      <c r="A29" s="4" t="s">
        <v>21</v>
      </c>
      <c r="B29" s="11">
        <f t="shared" ref="B29:B36" si="1">SUM(C29:C29)</f>
        <v>0</v>
      </c>
      <c r="C29" s="11">
        <f>(C19+C20)*0.15</f>
        <v>0</v>
      </c>
    </row>
    <row r="30" spans="1:3" x14ac:dyDescent="0.35">
      <c r="A30" s="4" t="s">
        <v>34</v>
      </c>
      <c r="B30" s="11">
        <f t="shared" si="1"/>
        <v>0</v>
      </c>
      <c r="C30" s="11">
        <v>0</v>
      </c>
    </row>
    <row r="31" spans="1:3" ht="12.45" thickBot="1" x14ac:dyDescent="0.4">
      <c r="A31" s="4" t="s">
        <v>22</v>
      </c>
      <c r="B31" s="12">
        <f t="shared" si="1"/>
        <v>0</v>
      </c>
      <c r="C31" s="12">
        <f>SUM(C29:C30)</f>
        <v>0</v>
      </c>
    </row>
    <row r="32" spans="1:3" ht="12.45" thickTop="1" x14ac:dyDescent="0.35">
      <c r="A32" s="4" t="s">
        <v>23</v>
      </c>
      <c r="B32" s="11">
        <f t="shared" si="1"/>
        <v>0</v>
      </c>
      <c r="C32" s="11">
        <v>0</v>
      </c>
    </row>
    <row r="33" spans="1:5" x14ac:dyDescent="0.35">
      <c r="A33" s="4" t="s">
        <v>24</v>
      </c>
      <c r="B33" s="11">
        <f t="shared" si="1"/>
        <v>0</v>
      </c>
      <c r="C33" s="11"/>
    </row>
    <row r="34" spans="1:5" x14ac:dyDescent="0.35">
      <c r="A34" s="4" t="s">
        <v>25</v>
      </c>
      <c r="B34" s="11">
        <f t="shared" si="1"/>
        <v>0</v>
      </c>
      <c r="C34" s="11"/>
    </row>
    <row r="35" spans="1:5" x14ac:dyDescent="0.35">
      <c r="A35" s="4" t="s">
        <v>26</v>
      </c>
      <c r="B35" s="11">
        <f t="shared" si="1"/>
        <v>0</v>
      </c>
      <c r="C35" s="11"/>
    </row>
    <row r="36" spans="1:5" x14ac:dyDescent="0.35">
      <c r="A36" s="4" t="s">
        <v>27</v>
      </c>
      <c r="B36" s="11">
        <f t="shared" si="1"/>
        <v>0</v>
      </c>
      <c r="C36" s="11"/>
    </row>
    <row r="37" spans="1:5" x14ac:dyDescent="0.35">
      <c r="B37" s="11"/>
      <c r="C37" s="11"/>
    </row>
    <row r="38" spans="1:5" x14ac:dyDescent="0.35">
      <c r="A38" s="4" t="s">
        <v>28</v>
      </c>
      <c r="B38" s="11">
        <f>SUM(C38:C38)</f>
        <v>-4918.119999999999</v>
      </c>
      <c r="C38" s="11">
        <f>C12+C16</f>
        <v>-4918.119999999999</v>
      </c>
      <c r="D38" s="11">
        <f>C42-C10</f>
        <v>-4918.1199999999953</v>
      </c>
      <c r="E38" s="11"/>
    </row>
    <row r="39" spans="1:5" x14ac:dyDescent="0.35">
      <c r="B39" s="11"/>
      <c r="C39" s="11"/>
    </row>
    <row r="40" spans="1:5" x14ac:dyDescent="0.35">
      <c r="A40" s="4" t="s">
        <v>29</v>
      </c>
      <c r="B40" s="11">
        <f>SUM(C40:C40)</f>
        <v>98266.559999999983</v>
      </c>
      <c r="C40" s="11">
        <f>C8+C12+C16</f>
        <v>98266.559999999983</v>
      </c>
    </row>
    <row r="41" spans="1:5" x14ac:dyDescent="0.35">
      <c r="A41" s="14" t="s">
        <v>30</v>
      </c>
      <c r="B41" s="11">
        <f>SUM(C41:C41)</f>
        <v>9566.75</v>
      </c>
      <c r="C41" s="11">
        <f>C9</f>
        <v>9566.75</v>
      </c>
    </row>
    <row r="42" spans="1:5" ht="12.45" thickBot="1" x14ac:dyDescent="0.4">
      <c r="A42" s="4" t="s">
        <v>31</v>
      </c>
      <c r="B42" s="12">
        <f>SUM(C42:C42)</f>
        <v>107833.30999999998</v>
      </c>
      <c r="C42" s="12">
        <f>SUM(C40:C41)</f>
        <v>107833.30999999998</v>
      </c>
      <c r="D42" s="11">
        <f>C42-C10</f>
        <v>-4918.1199999999953</v>
      </c>
      <c r="E42" s="11"/>
    </row>
    <row r="43" spans="1:5" ht="12.45" thickTop="1" x14ac:dyDescent="0.3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2015</vt:lpstr>
      <vt:lpstr>2016</vt:lpstr>
      <vt:lpstr>2017</vt:lpstr>
      <vt:lpstr>2018</vt:lpstr>
      <vt:lpstr>2019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KMS</dc:creator>
  <cp:lastModifiedBy>Collin McKenzie</cp:lastModifiedBy>
  <cp:lastPrinted>2021-06-04T06:47:07Z</cp:lastPrinted>
  <dcterms:created xsi:type="dcterms:W3CDTF">2020-01-20T00:51:48Z</dcterms:created>
  <dcterms:modified xsi:type="dcterms:W3CDTF">2021-06-04T07:47:28Z</dcterms:modified>
</cp:coreProperties>
</file>