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printerSettings/printerSettings4.bin" ContentType="application/vnd.openxmlformats-officedocument.spreadsheetml.printerSettings"/>
  <Override PartName="/xl/drawings/drawing4.xml" ContentType="application/vnd.openxmlformats-officedocument.drawing+xml"/>
  <Override PartName="/xl/printerSettings/printerSettings5.bin" ContentType="application/vnd.openxmlformats-officedocument.spreadsheetml.printerSettings"/>
  <Override PartName="/xl/drawings/drawing5.xml" ContentType="application/vnd.openxmlformats-officedocument.drawing+xml"/>
  <Override PartName="/xl/printerSettings/printerSettings6.bin" ContentType="application/vnd.openxmlformats-officedocument.spreadsheetml.printerSettings"/>
  <Override PartName="/xl/drawings/drawing6.xml" ContentType="application/vnd.openxmlformats-officedocument.drawing+xml"/>
  <Override PartName="/xl/printerSettings/printerSettings7.bin" ContentType="application/vnd.openxmlformats-officedocument.spreadsheetml.printerSettings"/>
  <Override PartName="/xl/drawings/drawing7.xml" ContentType="application/vnd.openxmlformats-officedocument.drawing+xml"/>
  <Override PartName="/xl/printerSettings/printerSettings8.bin" ContentType="application/vnd.openxmlformats-officedocument.spreadsheetml.printerSettings"/>
  <Override PartName="/xl/printerSettings/printerSettings9.bin" ContentType="application/vnd.openxmlformats-officedocument.spreadsheetml.printerSettings"/>
  <Override PartName="/xl/printerSettings/printerSettings10.bin" ContentType="application/vnd.openxmlformats-officedocument.spreadsheetml.printerSettings"/>
  <Override PartName="/xl/printerSettings/printerSettings11.bin" ContentType="application/vnd.openxmlformats-officedocument.spreadsheetml.printerSettings"/>
  <Override PartName="/xl/printerSettings/printerSettings12.bin" ContentType="application/vnd.openxmlformats-officedocument.spreadsheetml.printerSettings"/>
  <Override PartName="/xl/drawings/drawing8.xml" ContentType="application/vnd.openxmlformats-officedocument.drawing+xml"/>
  <Override PartName="/xl/printerSettings/printerSettings13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\\SCA-APP01\HowNow\Data\Records\contacts\9623584\2019\"/>
    </mc:Choice>
  </mc:AlternateContent>
  <xr:revisionPtr revIDLastSave="0" documentId="13_ncr:1_{18EF9E63-4245-4BA6-B968-042CFD7BA220}" xr6:coauthVersionLast="41" xr6:coauthVersionMax="41" xr10:uidLastSave="{00000000-0000-0000-0000-000000000000}"/>
  <bookViews>
    <workbookView xWindow="-120" yWindow="-120" windowWidth="29040" windowHeight="15840" tabRatio="874" firstSheet="5" activeTab="5" xr2:uid="{00000000-000D-0000-FFFF-FFFF00000000}"/>
  </bookViews>
  <sheets>
    <sheet name="HNSW_Properties" sheetId="70" state="veryHidden" r:id="rId1"/>
    <sheet name="Rep_Settings" sheetId="37" state="hidden" r:id="rId2"/>
    <sheet name="HNSW_StatusLog" sheetId="38" state="veryHidden" r:id="rId3"/>
    <sheet name="Rep_Status" sheetId="39" state="hidden" r:id="rId4"/>
    <sheet name="HNSW_ItemsCount" sheetId="50" state="veryHidden" r:id="rId5"/>
    <sheet name="Assignment To do" sheetId="52" r:id="rId6"/>
    <sheet name="Brief" sheetId="68" state="hidden" r:id="rId7"/>
    <sheet name="DeBrief" sheetId="69" state="hidden" r:id="rId8"/>
    <sheet name="Agenda Points" sheetId="53" r:id="rId9"/>
    <sheet name="Queries" sheetId="71" state="hidden" r:id="rId10"/>
    <sheet name="Tax Payment Sch" sheetId="55" r:id="rId11"/>
    <sheet name="Home" sheetId="7" r:id="rId12"/>
    <sheet name="Index" sheetId="6" r:id="rId13"/>
    <sheet name="Review Points" sheetId="57" r:id="rId14"/>
    <sheet name="Prov for Income Tax" sheetId="59" r:id="rId15"/>
    <sheet name="Investments" sheetId="60" r:id="rId16"/>
    <sheet name="Investment Summary" sheetId="61" r:id="rId17"/>
    <sheet name="Rental Inc &amp; Exp" sheetId="73" state="hidden" r:id="rId18"/>
    <sheet name="GST Rec" sheetId="67" state="hidden" r:id="rId19"/>
    <sheet name="TBAR" sheetId="75" state="hidden" r:id="rId20"/>
  </sheets>
  <externalReferences>
    <externalReference r:id="rId21"/>
    <externalReference r:id="rId22"/>
    <externalReference r:id="rId23"/>
    <externalReference r:id="rId24"/>
  </externalReferences>
  <definedNames>
    <definedName name="AddWorkpaper">INDIRECT(_xll.CurrentCell())</definedName>
    <definedName name="BF_DocumentType" localSheetId="0">HNSW_Properties!$B$5</definedName>
    <definedName name="BF_LocalTemplateLocation" localSheetId="0">HNSW_Properties!$B$3</definedName>
    <definedName name="BF_ProductNumber" localSheetId="0">HNSW_Properties!$B$2</definedName>
    <definedName name="BF_StarterVersion" localSheetId="0">HNSW_Properties!$B$4</definedName>
    <definedName name="BF_WorkpaperId" localSheetId="0">HNSW_Properties!$B$1</definedName>
    <definedName name="Cl_ABNTFN">Home!$C$19</definedName>
    <definedName name="Cl_Code">Home!$C$17</definedName>
    <definedName name="Cl_Connected" localSheetId="8">[1]Home!$K$6</definedName>
    <definedName name="Cl_Connected" localSheetId="5">[2]Home!$K$6</definedName>
    <definedName name="Cl_Connected" localSheetId="16">[1]Home!$K$6</definedName>
    <definedName name="Cl_Connected" localSheetId="15">[1]Home!$K$6</definedName>
    <definedName name="Cl_Connected" localSheetId="14">[1]Home!$K$6</definedName>
    <definedName name="Cl_Connected" localSheetId="13">[1]Home!$K$6</definedName>
    <definedName name="Cl_Connected" localSheetId="10">[1]Home!$K$6</definedName>
    <definedName name="Cl_Connected">Home!$K$6</definedName>
    <definedName name="Cl_Contact">Home!$C$44</definedName>
    <definedName name="Cl_Email">Home!$G$46</definedName>
    <definedName name="Cl_EntityType">Home!$C$21</definedName>
    <definedName name="Cl_FileId" localSheetId="8">[1]Home!$C$55</definedName>
    <definedName name="Cl_FileId" localSheetId="5">[2]Home!$C$55</definedName>
    <definedName name="Cl_FileId" localSheetId="16">[1]Home!$C$55</definedName>
    <definedName name="Cl_FileId" localSheetId="15">[1]Home!$C$55</definedName>
    <definedName name="Cl_FileId" localSheetId="14">[1]Home!$C$55</definedName>
    <definedName name="Cl_FileId" localSheetId="13">[1]Home!$C$55</definedName>
    <definedName name="Cl_FileId" localSheetId="10">[1]Home!$C$55</definedName>
    <definedName name="Cl_FileId">Home!$C$55</definedName>
    <definedName name="Cl_FileName" localSheetId="8">[1]Home!$C$57</definedName>
    <definedName name="Cl_FileName" localSheetId="5">[2]Home!$C$57</definedName>
    <definedName name="Cl_FileName" localSheetId="16">[1]Home!$C$57</definedName>
    <definedName name="Cl_FileName" localSheetId="15">[1]Home!$C$57</definedName>
    <definedName name="Cl_FileName" localSheetId="14">[1]Home!$C$57</definedName>
    <definedName name="Cl_FileName" localSheetId="13">[1]Home!$C$57</definedName>
    <definedName name="Cl_FileName" localSheetId="10">[1]Home!$C$57</definedName>
    <definedName name="Cl_FileName">Home!$C$57</definedName>
    <definedName name="Cl_Member1">Home!$C$32</definedName>
    <definedName name="Cl_Member2">Home!$G$32</definedName>
    <definedName name="Cl_Member3">Home!$C$34</definedName>
    <definedName name="Cl_Member4">Home!$G$34</definedName>
    <definedName name="Cl_Member5">Home!$C$36</definedName>
    <definedName name="Cl_Member6">Home!$G$36</definedName>
    <definedName name="Cl_Member7">Home!$C$38</definedName>
    <definedName name="Cl_Member8">Home!$G$38</definedName>
    <definedName name="Cl_Name">Home!$C$15</definedName>
    <definedName name="Cl_Phone">Home!$C$46</definedName>
    <definedName name="Cl_Software">Home!$C$51</definedName>
    <definedName name="Cl_SoftwareComparatives">Home!$C$59</definedName>
    <definedName name="Cl_SoftwarePassword">Home!$G$53</definedName>
    <definedName name="Cl_SoftwareUsername">Home!$C$53</definedName>
    <definedName name="Cl_SoftwareVariance">Home!$G$59</definedName>
    <definedName name="DeleteWorkpaper">INDIRECT(_xll.CurrentCell())</definedName>
    <definedName name="Firm_Name">Home!$C$64</definedName>
    <definedName name="Firm_Partner">Home!$C$66</definedName>
    <definedName name="Firm_PartnerId">Home!$K$66</definedName>
    <definedName name="Firm_Preparer">Home!$C$68</definedName>
    <definedName name="Firm_PreparerDate">Home!$G$68</definedName>
    <definedName name="Firm_PreparerId">Home!$K$68</definedName>
    <definedName name="Firm_Reviewer">Home!$C$70</definedName>
    <definedName name="Firm_ReviewerDate">Home!$G$70</definedName>
    <definedName name="Firm_ReviewerId">Home!$K$70</definedName>
    <definedName name="FlaggedItems" localSheetId="8">[1]Index!$AM$9</definedName>
    <definedName name="FlaggedItems" localSheetId="5">[2]Index!$AM$9</definedName>
    <definedName name="FlaggedItems" localSheetId="16">[1]Index!$AM$9</definedName>
    <definedName name="FlaggedItems" localSheetId="15">[1]Index!$AM$9</definedName>
    <definedName name="FlaggedItems" localSheetId="14">[1]Index!$AM$9</definedName>
    <definedName name="FlaggedItems" localSheetId="13">[1]Index!$AM$9</definedName>
    <definedName name="FlaggedItems" localSheetId="10">[1]Index!$AM$9</definedName>
    <definedName name="FlaggedItems">Index!$AM$9</definedName>
    <definedName name="Go_AddWorkpaper">INDIRECT(_xll.CurrentCell())</definedName>
    <definedName name="Go_Chat">INDIRECT(_xll.CurrentCell())</definedName>
    <definedName name="Go_CollapseAll">Index!$N$25</definedName>
    <definedName name="Go_ConfigureFileSource">Home!$B$8</definedName>
    <definedName name="Go_DeleteWorkpaper">INDIRECT(_xll.CurrentCell())</definedName>
    <definedName name="Go_ExpandAll">Index!$M$25</definedName>
    <definedName name="Go_ExpandCollapse">INDIRECT(_xll.CurrentCell())</definedName>
    <definedName name="Go_FollowHyperlink">INDIRECT(_xll.CurrentCell())</definedName>
    <definedName name="Go_Help">Index!$AM$5</definedName>
    <definedName name="Go_Index">INDIRECT(_xll.CurrentCell())</definedName>
    <definedName name="Go_ManageItems" localSheetId="12">INDIRECT(_xll.CurrentCell())</definedName>
    <definedName name="Go_OpeningBalance">Index!$AI$5</definedName>
    <definedName name="Go_RefreshTrialBalance">Index!$AK$5</definedName>
    <definedName name="Go_RollUp" localSheetId="11">Home!$F$8</definedName>
    <definedName name="Go_SelectUser_Partner">Home!$H$66</definedName>
    <definedName name="Go_SelectUser_Preparer">Home!$E$68</definedName>
    <definedName name="Go_SelectUser_Reviewer">Home!$E$70</definedName>
    <definedName name="Go_StatusLog">INDIRECT(_xll.CurrentCell())</definedName>
    <definedName name="Go_TickBox">INDIRECT(_xll.CurrentCell())</definedName>
    <definedName name="Go_Toggle_O_P">INDIRECT(_xll.CurrentCell())</definedName>
    <definedName name="IssueTypes" localSheetId="8">[1]Index!$AI$9</definedName>
    <definedName name="IssueTypes" localSheetId="5">[2]Index!$AI$9</definedName>
    <definedName name="IssueTypes" localSheetId="16">[1]Index!$AI$9</definedName>
    <definedName name="IssueTypes" localSheetId="15">[1]Index!$AI$9</definedName>
    <definedName name="IssueTypes" localSheetId="14">[1]Index!$AI$9</definedName>
    <definedName name="IssueTypes" localSheetId="13">[1]Index!$AI$9</definedName>
    <definedName name="IssueTypes" localSheetId="10">[1]Index!$AI$9</definedName>
    <definedName name="IssueTypes">Index!$AI$9</definedName>
    <definedName name="Options_Tolerance" localSheetId="8">[1]Home!$C$75</definedName>
    <definedName name="Options_Tolerance" localSheetId="5">[2]Home!$C$75</definedName>
    <definedName name="Options_Tolerance" localSheetId="16">[1]Home!$C$75</definedName>
    <definedName name="Options_Tolerance" localSheetId="15">[1]Home!$C$75</definedName>
    <definedName name="Options_Tolerance" localSheetId="14">[1]Home!$C$75</definedName>
    <definedName name="Options_Tolerance" localSheetId="13">[1]Home!$C$75</definedName>
    <definedName name="Options_Tolerance" localSheetId="10">[1]Home!$C$75</definedName>
    <definedName name="Options_Tolerance">Home!$C$75</definedName>
    <definedName name="PeriodEndDate" localSheetId="8">[1]Home!$G$23</definedName>
    <definedName name="PeriodEndDate" localSheetId="5">[2]Home!$G$23</definedName>
    <definedName name="PeriodEndDate" localSheetId="16">[1]Home!$G$23</definedName>
    <definedName name="PeriodEndDate" localSheetId="15">[1]Home!$G$23</definedName>
    <definedName name="PeriodEndDate" localSheetId="14">[1]Home!$G$23</definedName>
    <definedName name="PeriodEndDate" localSheetId="13">[1]Home!$G$23</definedName>
    <definedName name="PeriodEndDate" localSheetId="10">[1]Home!$G$23</definedName>
    <definedName name="PeriodEndDate">Home!$G$23</definedName>
    <definedName name="PeriodStartDate">Home!$C$23</definedName>
    <definedName name="_xlnm.Print_Area" localSheetId="8">'Agenda Points'!$B$11:$F$46</definedName>
    <definedName name="_xlnm.Print_Area" localSheetId="5">'Assignment To do'!$A$1:$I$95</definedName>
    <definedName name="_xlnm.Print_Area" localSheetId="15">Investments!$A$1:$Q$67</definedName>
    <definedName name="_xlnm.Print_Area" localSheetId="13">'Review Points'!$A$1:$M$43</definedName>
    <definedName name="_xlnm.Print_Area" localSheetId="10">'Tax Payment Sch'!$B$3:$E$40</definedName>
    <definedName name="_xlnm.Print_Titles" localSheetId="15">Investments!$1:$14</definedName>
    <definedName name="Setting_CompareDataSetId">Rep_Settings!$B$7</definedName>
    <definedName name="Setting_CompareEntityId">Rep_Settings!$B$6</definedName>
    <definedName name="Setting_DataSetId">Rep_Settings!$B$5</definedName>
    <definedName name="Setting_EntityId">Rep_Settings!$B$4</definedName>
    <definedName name="Setting_FileConnectionString">Rep_Settings!$B$3</definedName>
    <definedName name="Setting_ShowSubTotals">Rep_Settings!$B$8</definedName>
    <definedName name="Setting_ShowVariance">Rep_Settings!$B$9</definedName>
    <definedName name="Settings_Version">Rep_Settings!$B$2</definedName>
    <definedName name="ShowAlert" localSheetId="8">[1]Index!$AJ$9</definedName>
    <definedName name="ShowAlert" localSheetId="5">[2]Index!$AJ$9</definedName>
    <definedName name="ShowAlert" localSheetId="16">[1]Index!$AJ$9</definedName>
    <definedName name="ShowAlert" localSheetId="15">[1]Index!$AJ$9</definedName>
    <definedName name="ShowAlert" localSheetId="14">[1]Index!$AJ$9</definedName>
    <definedName name="ShowAlert" localSheetId="13">[1]Index!$AJ$9</definedName>
    <definedName name="ShowAlert" localSheetId="10">[1]Index!$AJ$9</definedName>
    <definedName name="ShowAlert">Index!$AJ$9</definedName>
    <definedName name="StatusBlank" localSheetId="8">[1]Rep_Status!$A$2</definedName>
    <definedName name="StatusBlank" localSheetId="5">[2]Rep_Status!$A$2</definedName>
    <definedName name="StatusBlank" localSheetId="16">[1]Rep_Status!$A$2</definedName>
    <definedName name="StatusBlank" localSheetId="15">[1]Rep_Status!$A$2</definedName>
    <definedName name="StatusBlank" localSheetId="14">[1]Rep_Status!$A$2</definedName>
    <definedName name="StatusBlank" localSheetId="13">[1]Rep_Status!$A$2</definedName>
    <definedName name="StatusBlank" localSheetId="10">[1]Rep_Status!$A$2</definedName>
    <definedName name="StatusBlank">Rep_Status!$A$2</definedName>
    <definedName name="StatusDescriptions" localSheetId="8">[1]Rep_Status!$A$2:$A$10</definedName>
    <definedName name="StatusDescriptions" localSheetId="5">[2]Rep_Status!$A$2:$A$10</definedName>
    <definedName name="StatusDescriptions" localSheetId="16">[1]Rep_Status!$A$2:$A$10</definedName>
    <definedName name="StatusDescriptions" localSheetId="15">[1]Rep_Status!$A$2:$A$10</definedName>
    <definedName name="StatusDescriptions" localSheetId="14">[1]Rep_Status!$A$2:$A$10</definedName>
    <definedName name="StatusDescriptions" localSheetId="13">[1]Rep_Status!$A$2:$A$10</definedName>
    <definedName name="StatusDescriptions" localSheetId="10">[1]Rep_Status!$A$2:$A$10</definedName>
    <definedName name="StatusDescriptions">Rep_Status!$A$2:$A$10</definedName>
    <definedName name="StatusDescriptionsOrder" localSheetId="8">[1]Rep_Status!$A$2:$B$10</definedName>
    <definedName name="StatusDescriptionsOrder" localSheetId="5">[2]Rep_Status!$A$2:$B$10</definedName>
    <definedName name="StatusDescriptionsOrder" localSheetId="16">[1]Rep_Status!$A$2:$B$10</definedName>
    <definedName name="StatusDescriptionsOrder" localSheetId="15">[1]Rep_Status!$A$2:$B$10</definedName>
    <definedName name="StatusDescriptionsOrder" localSheetId="14">[1]Rep_Status!$A$2:$B$10</definedName>
    <definedName name="StatusDescriptionsOrder" localSheetId="13">[1]Rep_Status!$A$2:$B$10</definedName>
    <definedName name="StatusDescriptionsOrder" localSheetId="10">[1]Rep_Status!$A$2:$B$10</definedName>
    <definedName name="StatusDescriptionsOrder">Rep_Status!$A$2:$B$10</definedName>
    <definedName name="Tax_AccountingMethod">Home!$G$27</definedName>
    <definedName name="Tax_SmallBusinessEntity">Home!$C$27</definedName>
    <definedName name="Tax_Year">Home!$C$25</definedName>
    <definedName name="TB_SortOrders" localSheetId="8">INDEX('Agenda Points'!TrialBalanceExact,0,1)</definedName>
    <definedName name="TB_SortOrders" localSheetId="5">INDEX('Assignment To do'!TrialBalanceExact,0,1)</definedName>
    <definedName name="TB_SortOrders" localSheetId="16">INDEX('Investment Summary'!TrialBalanceExact,0,1)</definedName>
    <definedName name="TB_SortOrders" localSheetId="15">INDEX(Investments!TrialBalanceExact,0,1)</definedName>
    <definedName name="TB_SortOrders" localSheetId="14">INDEX('Prov for Income Tax'!TrialBalanceExact,0,1)</definedName>
    <definedName name="TB_SortOrders" localSheetId="17">INDEX('Rental Inc &amp; Exp'!TrialBalanceExact,0,1)</definedName>
    <definedName name="TB_SortOrders" localSheetId="13">INDEX('Review Points'!TrialBalanceExact,0,1)</definedName>
    <definedName name="TB_SortOrders" localSheetId="10">INDEX('Tax Payment Sch'!TrialBalanceExact,0,1)</definedName>
    <definedName name="TB_SortOrders">INDEX(TrialBalanceExact,0,1)</definedName>
    <definedName name="TB_StatusOrders" localSheetId="8">INDEX('Agenda Points'!TrialBalanceExact,0,MATCH("StatusOrder",[1]Index!$1:$1,0)-COLUMN('Agenda Points'!TrialBalanceExact)+1)</definedName>
    <definedName name="TB_StatusOrders" localSheetId="5">INDEX('Assignment To do'!TrialBalanceExact,0,MATCH("StatusOrder",[2]Index!$1:$1,0)-COLUMN('Assignment To do'!TrialBalanceExact)+1)</definedName>
    <definedName name="TB_StatusOrders" localSheetId="16">INDEX('Investment Summary'!TrialBalanceExact,0,MATCH("StatusOrder",[1]Index!$1:$1,0)-COLUMN('Investment Summary'!TrialBalanceExact)+1)</definedName>
    <definedName name="TB_StatusOrders" localSheetId="15">INDEX(Investments!TrialBalanceExact,0,MATCH("StatusOrder",[1]Index!$1:$1,0)-COLUMN(Investments!TrialBalanceExact)+1)</definedName>
    <definedName name="TB_StatusOrders" localSheetId="14">INDEX('Prov for Income Tax'!TrialBalanceExact,0,MATCH("StatusOrder",[1]Index!$1:$1,0)-COLUMN('Prov for Income Tax'!TrialBalanceExact)+1)</definedName>
    <definedName name="TB_StatusOrders" localSheetId="17">INDEX('Rental Inc &amp; Exp'!TrialBalanceExact,0,MATCH("StatusOrder",Index!$1:$1,0)-COLUMN('Rental Inc &amp; Exp'!TrialBalanceExact)+1)</definedName>
    <definedName name="TB_StatusOrders" localSheetId="13">INDEX('Review Points'!TrialBalanceExact,0,MATCH("StatusOrder",[1]Index!$1:$1,0)-COLUMN('Review Points'!TrialBalanceExact)+1)</definedName>
    <definedName name="TB_StatusOrders" localSheetId="10">INDEX('Tax Payment Sch'!TrialBalanceExact,0,MATCH("StatusOrder",[1]Index!$1:$1,0)-COLUMN('Tax Payment Sch'!TrialBalanceExact)+1)</definedName>
    <definedName name="TB_StatusOrders">INDEX(TrialBalanceExact,0,MATCH("StatusOrder",Index!$1:$1,0)-COLUMN(TrialBalanceExact)+1)</definedName>
    <definedName name="TB_WPTags" comment="A list of workpapers identified by their sort order and 'level' of 100, for use in Excel function that look at whether or not a workpaper belongs to the current accounts SortOrder" localSheetId="8">INDEX('Agenda Points'!TrialBalanceExact,0,MATCH("WPTag",[1]Index!$1:$1,0)-COLUMN('Agenda Points'!TrialBalanceExact)+1)</definedName>
    <definedName name="TB_WPTags" comment="A list of workpapers identified by their sort order and 'level' of 100, for use in Excel function that look at whether or not a workpaper belongs to the current accounts SortOrder" localSheetId="5">INDEX('Assignment To do'!TrialBalanceExact,0,MATCH("WPTag",[2]Index!$1:$1,0)-COLUMN('Assignment To do'!TrialBalanceExact)+1)</definedName>
    <definedName name="TB_WPTags" comment="A list of workpapers identified by their sort order and 'level' of 100, for use in Excel function that look at whether or not a workpaper belongs to the current accounts SortOrder" localSheetId="16">INDEX('Investment Summary'!TrialBalanceExact,0,MATCH("WPTag",[1]Index!$1:$1,0)-COLUMN('Investment Summary'!TrialBalanceExact)+1)</definedName>
    <definedName name="TB_WPTags" comment="A list of workpapers identified by their sort order and 'level' of 100, for use in Excel function that look at whether or not a workpaper belongs to the current accounts SortOrder" localSheetId="15">INDEX(Investments!TrialBalanceExact,0,MATCH("WPTag",[1]Index!$1:$1,0)-COLUMN(Investments!TrialBalanceExact)+1)</definedName>
    <definedName name="TB_WPTags" comment="A list of workpapers identified by their sort order and 'level' of 100, for use in Excel function that look at whether or not a workpaper belongs to the current accounts SortOrder" localSheetId="14">INDEX('Prov for Income Tax'!TrialBalanceExact,0,MATCH("WPTag",[1]Index!$1:$1,0)-COLUMN('Prov for Income Tax'!TrialBalanceExact)+1)</definedName>
    <definedName name="TB_WPTags" comment="A list of workpapers identified by their sort order and 'level' of 100, for use in Excel function that look at whether or not a workpaper belongs to the current accounts SortOrder" localSheetId="17">INDEX('Rental Inc &amp; Exp'!TrialBalanceExact,0,MATCH("WPTag",Index!$1:$1,0)-COLUMN('Rental Inc &amp; Exp'!TrialBalanceExact)+1)</definedName>
    <definedName name="TB_WPTags" comment="A list of workpapers identified by their sort order and 'level' of 100, for use in Excel function that look at whether or not a workpaper belongs to the current accounts SortOrder" localSheetId="13">INDEX('Review Points'!TrialBalanceExact,0,MATCH("WPTag",[1]Index!$1:$1,0)-COLUMN('Review Points'!TrialBalanceExact)+1)</definedName>
    <definedName name="TB_WPTags" comment="A list of workpapers identified by their sort order and 'level' of 100, for use in Excel function that look at whether or not a workpaper belongs to the current accounts SortOrder" localSheetId="10">INDEX('Tax Payment Sch'!TrialBalanceExact,0,MATCH("WPTag",[1]Index!$1:$1,0)-COLUMN('Tax Payment Sch'!TrialBalanceExact)+1)</definedName>
    <definedName name="TB_WPTags" comment="A list of workpapers identified by their sort order and 'level' of 100, for use in Excel function that look at whether or not a workpaper belongs to the current accounts SortOrder">INDEX(TrialBalanceExact,0,MATCH("WPTag",Index!$1:$1,0)-COLUMN(TrialBalanceExact)+1)</definedName>
    <definedName name="Tm_EndRollUp" localSheetId="11">Home!$B$10</definedName>
    <definedName name="Tm_StartRollUp" localSheetId="11">Home!$B$10</definedName>
    <definedName name="TrialBalance" localSheetId="8">[1]Index!$B$32:$AM$348</definedName>
    <definedName name="TrialBalance" localSheetId="5">[2]Index!$B$32:$AM$348</definedName>
    <definedName name="TrialBalance" localSheetId="16">[1]Index!$B$32:$AM$348</definedName>
    <definedName name="TrialBalance" localSheetId="15">[1]Index!$B$32:$AM$348</definedName>
    <definedName name="TrialBalance" localSheetId="14">[1]Index!$B$32:$AM$348</definedName>
    <definedName name="TrialBalance" localSheetId="13">[1]Index!$B$32:$AM$348</definedName>
    <definedName name="TrialBalance" localSheetId="10">[1]Index!$B$32:$AM$348</definedName>
    <definedName name="TrialBalance">Index!$B$25:$AM$178</definedName>
    <definedName name="TrialBalanceExact" localSheetId="8">OFFSET('Agenda Points'!TrialBalance,1,1,ROWS('Agenda Points'!TrialBalance)-2,COLUMNS('Agenda Points'!TrialBalance)-2)</definedName>
    <definedName name="TrialBalanceExact" localSheetId="5">OFFSET('Assignment To do'!TrialBalance,1,1,ROWS('Assignment To do'!TrialBalance)-2,COLUMNS('Assignment To do'!TrialBalance)-2)</definedName>
    <definedName name="TrialBalanceExact" localSheetId="16">OFFSET('Investment Summary'!TrialBalance,1,1,ROWS('Investment Summary'!TrialBalance)-2,COLUMNS('Investment Summary'!TrialBalance)-2)</definedName>
    <definedName name="TrialBalanceExact" localSheetId="15">OFFSET(Investments!TrialBalance,1,1,ROWS(Investments!TrialBalance)-2,COLUMNS(Investments!TrialBalance)-2)</definedName>
    <definedName name="TrialBalanceExact" localSheetId="14">OFFSET('Prov for Income Tax'!TrialBalance,1,1,ROWS('Prov for Income Tax'!TrialBalance)-2,COLUMNS('Prov for Income Tax'!TrialBalance)-2)</definedName>
    <definedName name="TrialBalanceExact" localSheetId="17">OFFSET(TrialBalance,1,1,ROWS(TrialBalance)-2,COLUMNS(TrialBalance)-2)</definedName>
    <definedName name="TrialBalanceExact" localSheetId="13">OFFSET('Review Points'!TrialBalance,1,1,ROWS('Review Points'!TrialBalance)-2,COLUMNS('Review Points'!TrialBalance)-2)</definedName>
    <definedName name="TrialBalanceExact" localSheetId="10">OFFSET('Tax Payment Sch'!TrialBalance,1,1,ROWS('Tax Payment Sch'!TrialBalance)-2,COLUMNS('Tax Payment Sch'!TrialBalance)-2)</definedName>
    <definedName name="TrialBalanceExact">OFFSET(TrialBalance,1,1,ROWS(TrialBalance)-2,COLUMNS(TrialBalance)-2)</definedName>
    <definedName name="UnreconciledWorkpapers" localSheetId="8">[1]Index!$AL$9</definedName>
    <definedName name="UnreconciledWorkpapers" localSheetId="5">[2]Index!$AL$9</definedName>
    <definedName name="UnreconciledWorkpapers" localSheetId="16">[1]Index!$AL$9</definedName>
    <definedName name="UnreconciledWorkpapers" localSheetId="15">[1]Index!$AL$9</definedName>
    <definedName name="UnreconciledWorkpapers" localSheetId="14">[1]Index!$AL$9</definedName>
    <definedName name="UnreconciledWorkpapers" localSheetId="13">[1]Index!$AL$9</definedName>
    <definedName name="UnreconciledWorkpapers" localSheetId="10">[1]Index!$AL$9</definedName>
    <definedName name="UnreconciledWorkpapers">Index!$AL$9</definedName>
    <definedName name="UnresolvedItems" localSheetId="8">[1]Index!$AK$9</definedName>
    <definedName name="UnresolvedItems" localSheetId="5">[2]Index!$AK$9</definedName>
    <definedName name="UnresolvedItems" localSheetId="16">[1]Index!$AK$9</definedName>
    <definedName name="UnresolvedItems" localSheetId="15">[1]Index!$AK$9</definedName>
    <definedName name="UnresolvedItems" localSheetId="14">[1]Index!$AK$9</definedName>
    <definedName name="UnresolvedItems" localSheetId="13">[1]Index!$AK$9</definedName>
    <definedName name="UnresolvedItems" localSheetId="10">[1]Index!$AK$9</definedName>
    <definedName name="UnresolvedItems">Index!$AK$9</definedName>
    <definedName name="Z_558B4E49_BF54_4A2C_ACEB_D2B2F89A7C90_.wvu.PrintArea" localSheetId="12" hidden="1">Index!$Q$7:$AI$24</definedName>
    <definedName name="Z_833AC96D_4EBC_4216_8F63_12A77F8DCBC4_.wvu.PrintArea" localSheetId="12" hidden="1">Index!$Q$7:$AI$24</definedName>
    <definedName name="Z_CAD51596_6B73_4932_BD63_A9B6500D33A2_.wvu.PrintArea" localSheetId="12" hidden="1">Index!$Q$7:$AI$24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59" l="1"/>
  <c r="AB165" i="6" l="1"/>
  <c r="AG165" i="6" s="1"/>
  <c r="AA165" i="6"/>
  <c r="X165" i="6"/>
  <c r="U165" i="6"/>
  <c r="T165" i="6"/>
  <c r="P165" i="6"/>
  <c r="D165" i="6"/>
  <c r="AB142" i="6"/>
  <c r="AG142" i="6" s="1"/>
  <c r="AA142" i="6"/>
  <c r="X142" i="6"/>
  <c r="U142" i="6"/>
  <c r="T142" i="6"/>
  <c r="P142" i="6"/>
  <c r="D142" i="6"/>
  <c r="AB107" i="6"/>
  <c r="AG107" i="6" s="1"/>
  <c r="AA107" i="6"/>
  <c r="X107" i="6"/>
  <c r="U107" i="6"/>
  <c r="T107" i="6"/>
  <c r="P107" i="6"/>
  <c r="D107" i="6"/>
  <c r="AB105" i="6"/>
  <c r="AG105" i="6" s="1"/>
  <c r="AA105" i="6"/>
  <c r="X105" i="6"/>
  <c r="U105" i="6"/>
  <c r="T105" i="6"/>
  <c r="P105" i="6"/>
  <c r="D105" i="6"/>
  <c r="V165" i="6" l="1"/>
  <c r="W165" i="6" s="1"/>
  <c r="V142" i="6"/>
  <c r="W142" i="6" s="1"/>
  <c r="V107" i="6"/>
  <c r="W107" i="6" s="1"/>
  <c r="V105" i="6"/>
  <c r="W105" i="6" s="1"/>
  <c r="AB98" i="6"/>
  <c r="AG98" i="6" s="1"/>
  <c r="AA98" i="6"/>
  <c r="X98" i="6"/>
  <c r="U98" i="6"/>
  <c r="T98" i="6"/>
  <c r="P98" i="6"/>
  <c r="D98" i="6"/>
  <c r="AB96" i="6"/>
  <c r="AG96" i="6" s="1"/>
  <c r="AA96" i="6"/>
  <c r="X96" i="6"/>
  <c r="U96" i="6"/>
  <c r="T96" i="6"/>
  <c r="P96" i="6"/>
  <c r="D96" i="6"/>
  <c r="AH85" i="6"/>
  <c r="U85" i="6" s="1"/>
  <c r="AB84" i="6"/>
  <c r="AG84" i="6" s="1"/>
  <c r="AA84" i="6"/>
  <c r="X84" i="6"/>
  <c r="U84" i="6"/>
  <c r="T84" i="6"/>
  <c r="P84" i="6"/>
  <c r="D84" i="6"/>
  <c r="AB85" i="6"/>
  <c r="AG85" i="6" s="1"/>
  <c r="AA85" i="6"/>
  <c r="X85" i="6"/>
  <c r="T85" i="6"/>
  <c r="P85" i="6"/>
  <c r="D85" i="6"/>
  <c r="AH39" i="6"/>
  <c r="AH40" i="6" s="1"/>
  <c r="AB45" i="6"/>
  <c r="AG45" i="6" s="1"/>
  <c r="AA45" i="6"/>
  <c r="X45" i="6"/>
  <c r="U45" i="6"/>
  <c r="T45" i="6"/>
  <c r="P45" i="6"/>
  <c r="D45" i="6"/>
  <c r="AB38" i="6"/>
  <c r="AG38" i="6" s="1"/>
  <c r="AA38" i="6"/>
  <c r="X38" i="6"/>
  <c r="U38" i="6"/>
  <c r="T38" i="6"/>
  <c r="P38" i="6"/>
  <c r="D38" i="6"/>
  <c r="AB32" i="6"/>
  <c r="AG32" i="6" s="1"/>
  <c r="AA32" i="6"/>
  <c r="X32" i="6"/>
  <c r="U32" i="6"/>
  <c r="T32" i="6"/>
  <c r="P32" i="6"/>
  <c r="D32" i="6"/>
  <c r="AB51" i="6"/>
  <c r="AG51" i="6" s="1"/>
  <c r="AA51" i="6"/>
  <c r="X51" i="6"/>
  <c r="U51" i="6"/>
  <c r="T51" i="6"/>
  <c r="P51" i="6"/>
  <c r="D51" i="6"/>
  <c r="AB39" i="6"/>
  <c r="AG39" i="6" s="1"/>
  <c r="AA39" i="6"/>
  <c r="X39" i="6"/>
  <c r="U39" i="6"/>
  <c r="T39" i="6"/>
  <c r="P39" i="6"/>
  <c r="D39" i="6"/>
  <c r="AB40" i="6"/>
  <c r="AG40" i="6" s="1"/>
  <c r="AA40" i="6"/>
  <c r="X40" i="6"/>
  <c r="T40" i="6"/>
  <c r="P40" i="6"/>
  <c r="D40" i="6"/>
  <c r="AB41" i="6"/>
  <c r="AG41" i="6" s="1"/>
  <c r="AA41" i="6"/>
  <c r="X41" i="6"/>
  <c r="T41" i="6"/>
  <c r="P41" i="6"/>
  <c r="D41" i="6"/>
  <c r="F42" i="52"/>
  <c r="O175" i="6" l="1"/>
  <c r="O171" i="6"/>
  <c r="O167" i="6"/>
  <c r="O162" i="6"/>
  <c r="O158" i="6"/>
  <c r="O154" i="6"/>
  <c r="O150" i="6"/>
  <c r="O146" i="6"/>
  <c r="O141" i="6"/>
  <c r="O176" i="6"/>
  <c r="O172" i="6"/>
  <c r="O168" i="6"/>
  <c r="O163" i="6"/>
  <c r="O159" i="6"/>
  <c r="O155" i="6"/>
  <c r="O151" i="6"/>
  <c r="O147" i="6"/>
  <c r="O173" i="6"/>
  <c r="O169" i="6"/>
  <c r="O164" i="6"/>
  <c r="O160" i="6"/>
  <c r="O156" i="6"/>
  <c r="O152" i="6"/>
  <c r="O148" i="6"/>
  <c r="O144" i="6"/>
  <c r="O174" i="6"/>
  <c r="O170" i="6"/>
  <c r="O166" i="6"/>
  <c r="O161" i="6"/>
  <c r="O157" i="6"/>
  <c r="O153" i="6"/>
  <c r="O149" i="6"/>
  <c r="O145" i="6"/>
  <c r="O140" i="6"/>
  <c r="O136" i="6"/>
  <c r="O132" i="6"/>
  <c r="O128" i="6"/>
  <c r="O124" i="6"/>
  <c r="O120" i="6"/>
  <c r="O116" i="6"/>
  <c r="O112" i="6"/>
  <c r="O108" i="6"/>
  <c r="O137" i="6"/>
  <c r="O133" i="6"/>
  <c r="O129" i="6"/>
  <c r="O125" i="6"/>
  <c r="O121" i="6"/>
  <c r="O117" i="6"/>
  <c r="O113" i="6"/>
  <c r="O109" i="6"/>
  <c r="O138" i="6"/>
  <c r="O134" i="6"/>
  <c r="O130" i="6"/>
  <c r="O126" i="6"/>
  <c r="O122" i="6"/>
  <c r="O118" i="6"/>
  <c r="O114" i="6"/>
  <c r="O110" i="6"/>
  <c r="O143" i="6"/>
  <c r="O139" i="6"/>
  <c r="O135" i="6"/>
  <c r="O131" i="6"/>
  <c r="O127" i="6"/>
  <c r="O123" i="6"/>
  <c r="O119" i="6"/>
  <c r="O115" i="6"/>
  <c r="O111" i="6"/>
  <c r="O104" i="6"/>
  <c r="O100" i="6"/>
  <c r="O94" i="6"/>
  <c r="O90" i="6"/>
  <c r="O86" i="6"/>
  <c r="O80" i="6"/>
  <c r="O76" i="6"/>
  <c r="O72" i="6"/>
  <c r="O106" i="6"/>
  <c r="O101" i="6"/>
  <c r="O95" i="6"/>
  <c r="O91" i="6"/>
  <c r="O87" i="6"/>
  <c r="O81" i="6"/>
  <c r="O77" i="6"/>
  <c r="O73" i="6"/>
  <c r="O102" i="6"/>
  <c r="O97" i="6"/>
  <c r="O92" i="6"/>
  <c r="O88" i="6"/>
  <c r="O82" i="6"/>
  <c r="O78" i="6"/>
  <c r="O74" i="6"/>
  <c r="O70" i="6"/>
  <c r="O103" i="6"/>
  <c r="O99" i="6"/>
  <c r="O93" i="6"/>
  <c r="O89" i="6"/>
  <c r="O83" i="6"/>
  <c r="O79" i="6"/>
  <c r="O75" i="6"/>
  <c r="O71" i="6"/>
  <c r="O69" i="6"/>
  <c r="O67" i="6"/>
  <c r="O63" i="6"/>
  <c r="O59" i="6"/>
  <c r="O55" i="6"/>
  <c r="O50" i="6"/>
  <c r="O46" i="6"/>
  <c r="O37" i="6"/>
  <c r="O33" i="6"/>
  <c r="O68" i="6"/>
  <c r="O64" i="6"/>
  <c r="O60" i="6"/>
  <c r="O56" i="6"/>
  <c r="O52" i="6"/>
  <c r="O47" i="6"/>
  <c r="O42" i="6"/>
  <c r="O34" i="6"/>
  <c r="O65" i="6"/>
  <c r="O61" i="6"/>
  <c r="O57" i="6"/>
  <c r="O53" i="6"/>
  <c r="O48" i="6"/>
  <c r="O43" i="6"/>
  <c r="O35" i="6"/>
  <c r="O30" i="6"/>
  <c r="O66" i="6"/>
  <c r="O62" i="6"/>
  <c r="O58" i="6"/>
  <c r="O54" i="6"/>
  <c r="O49" i="6"/>
  <c r="O44" i="6"/>
  <c r="O36" i="6"/>
  <c r="O31" i="6"/>
  <c r="O27" i="6"/>
  <c r="O29" i="6"/>
  <c r="O26" i="6"/>
  <c r="O28" i="6"/>
  <c r="V98" i="6"/>
  <c r="W98" i="6" s="1"/>
  <c r="V84" i="6"/>
  <c r="W84" i="6" s="1"/>
  <c r="V96" i="6"/>
  <c r="W96" i="6" s="1"/>
  <c r="V85" i="6"/>
  <c r="W85" i="6" s="1"/>
  <c r="AH41" i="6"/>
  <c r="U41" i="6" s="1"/>
  <c r="V41" i="6" s="1"/>
  <c r="W41" i="6" s="1"/>
  <c r="U40" i="6"/>
  <c r="V40" i="6" s="1"/>
  <c r="W40" i="6" s="1"/>
  <c r="V45" i="6"/>
  <c r="W45" i="6" s="1"/>
  <c r="V38" i="6"/>
  <c r="W38" i="6" s="1"/>
  <c r="V32" i="6"/>
  <c r="W32" i="6" s="1"/>
  <c r="V51" i="6"/>
  <c r="W51" i="6" s="1"/>
  <c r="V39" i="6"/>
  <c r="W39" i="6" s="1"/>
  <c r="J5" i="75"/>
  <c r="D5" i="75"/>
  <c r="J4" i="75"/>
  <c r="D4" i="75"/>
  <c r="J3" i="75"/>
  <c r="D3" i="75"/>
  <c r="B8" i="73"/>
  <c r="I9" i="73"/>
  <c r="I8" i="73"/>
  <c r="I7" i="73"/>
  <c r="B7" i="73"/>
  <c r="E60" i="73"/>
  <c r="F59" i="73"/>
  <c r="F58" i="73"/>
  <c r="F57" i="73"/>
  <c r="F56" i="73"/>
  <c r="F55" i="73"/>
  <c r="F54" i="73"/>
  <c r="F53" i="73"/>
  <c r="F52" i="73"/>
  <c r="F51" i="73"/>
  <c r="F50" i="73"/>
  <c r="F49" i="73"/>
  <c r="F48" i="73"/>
  <c r="F47" i="73"/>
  <c r="F46" i="73"/>
  <c r="F45" i="73"/>
  <c r="F44" i="73"/>
  <c r="F43" i="73"/>
  <c r="F42" i="73"/>
  <c r="E36" i="73"/>
  <c r="F35" i="73"/>
  <c r="F34" i="73"/>
  <c r="F33" i="73"/>
  <c r="F32" i="73"/>
  <c r="F31" i="73"/>
  <c r="F30" i="73"/>
  <c r="F29" i="73"/>
  <c r="F28" i="73"/>
  <c r="F27" i="73"/>
  <c r="F26" i="73"/>
  <c r="F25" i="73"/>
  <c r="F24" i="73"/>
  <c r="F23" i="73"/>
  <c r="F22" i="73"/>
  <c r="E19" i="73"/>
  <c r="F18" i="73"/>
  <c r="F17" i="73"/>
  <c r="B9" i="73"/>
  <c r="AB28" i="6" l="1"/>
  <c r="AG28" i="6" s="1"/>
  <c r="AI28" i="6"/>
  <c r="AA28" i="6"/>
  <c r="X28" i="6"/>
  <c r="Y28" i="6"/>
  <c r="AF28" i="6" s="1"/>
  <c r="M28" i="6"/>
  <c r="Z28" i="6"/>
  <c r="AB31" i="6"/>
  <c r="AG31" i="6" s="1"/>
  <c r="AA31" i="6"/>
  <c r="Z31" i="6"/>
  <c r="M31" i="6"/>
  <c r="Y31" i="6"/>
  <c r="AF31" i="6" s="1"/>
  <c r="Y54" i="6"/>
  <c r="AF54" i="6" s="1"/>
  <c r="M54" i="6"/>
  <c r="AB54" i="6"/>
  <c r="AG54" i="6" s="1"/>
  <c r="X54" i="6"/>
  <c r="AI54" i="6"/>
  <c r="AA54" i="6"/>
  <c r="Z54" i="6"/>
  <c r="AI30" i="6"/>
  <c r="AA30" i="6"/>
  <c r="Z30" i="6"/>
  <c r="Y30" i="6"/>
  <c r="AF30" i="6" s="1"/>
  <c r="M30" i="6"/>
  <c r="AB30" i="6"/>
  <c r="AG30" i="6" s="1"/>
  <c r="X30" i="6"/>
  <c r="AB53" i="6"/>
  <c r="AG53" i="6" s="1"/>
  <c r="X53" i="6"/>
  <c r="AI53" i="6"/>
  <c r="AA53" i="6"/>
  <c r="Z53" i="6"/>
  <c r="Y53" i="6"/>
  <c r="AF53" i="6" s="1"/>
  <c r="M53" i="6"/>
  <c r="AI34" i="6"/>
  <c r="AA34" i="6"/>
  <c r="Z34" i="6"/>
  <c r="Y34" i="6"/>
  <c r="AF34" i="6" s="1"/>
  <c r="M34" i="6"/>
  <c r="AB34" i="6"/>
  <c r="AG34" i="6" s="1"/>
  <c r="X34" i="6"/>
  <c r="AI56" i="6"/>
  <c r="AA56" i="6"/>
  <c r="Z56" i="6"/>
  <c r="Y56" i="6"/>
  <c r="AF56" i="6" s="1"/>
  <c r="M56" i="6"/>
  <c r="AB56" i="6"/>
  <c r="AG56" i="6" s="1"/>
  <c r="X56" i="6"/>
  <c r="Z33" i="6"/>
  <c r="Y33" i="6"/>
  <c r="AF33" i="6" s="1"/>
  <c r="M33" i="6"/>
  <c r="AB33" i="6"/>
  <c r="AG33" i="6" s="1"/>
  <c r="X33" i="6"/>
  <c r="X31" i="6" s="1"/>
  <c r="AI31" i="6" s="1"/>
  <c r="AI33" i="6"/>
  <c r="AA33" i="6"/>
  <c r="Z55" i="6"/>
  <c r="Y55" i="6"/>
  <c r="AF55" i="6" s="1"/>
  <c r="M55" i="6"/>
  <c r="AB55" i="6"/>
  <c r="AG55" i="6" s="1"/>
  <c r="X55" i="6"/>
  <c r="AI55" i="6"/>
  <c r="AA55" i="6"/>
  <c r="AI69" i="6"/>
  <c r="AA69" i="6"/>
  <c r="AB69" i="6"/>
  <c r="AG69" i="6" s="1"/>
  <c r="X69" i="6"/>
  <c r="Z69" i="6"/>
  <c r="M69" i="6"/>
  <c r="Y69" i="6"/>
  <c r="AF69" i="6" s="1"/>
  <c r="Y83" i="6"/>
  <c r="AF83" i="6" s="1"/>
  <c r="M83" i="6"/>
  <c r="AB83" i="6"/>
  <c r="AG83" i="6" s="1"/>
  <c r="AA83" i="6"/>
  <c r="Z83" i="6"/>
  <c r="Y103" i="6"/>
  <c r="AF103" i="6" s="1"/>
  <c r="M103" i="6"/>
  <c r="AB103" i="6"/>
  <c r="AG103" i="6" s="1"/>
  <c r="X103" i="6"/>
  <c r="AI103" i="6"/>
  <c r="AA103" i="6"/>
  <c r="Z103" i="6"/>
  <c r="AB82" i="6"/>
  <c r="AG82" i="6" s="1"/>
  <c r="X82" i="6"/>
  <c r="AI82" i="6"/>
  <c r="AA82" i="6"/>
  <c r="Z82" i="6"/>
  <c r="Y82" i="6"/>
  <c r="AF82" i="6" s="1"/>
  <c r="M82" i="6"/>
  <c r="AB102" i="6"/>
  <c r="AG102" i="6" s="1"/>
  <c r="X102" i="6"/>
  <c r="AI102" i="6"/>
  <c r="AA102" i="6"/>
  <c r="Z102" i="6"/>
  <c r="Y102" i="6"/>
  <c r="AF102" i="6" s="1"/>
  <c r="M102" i="6"/>
  <c r="AI87" i="6"/>
  <c r="AA87" i="6"/>
  <c r="Z87" i="6"/>
  <c r="Y87" i="6"/>
  <c r="AF87" i="6" s="1"/>
  <c r="M87" i="6"/>
  <c r="AB87" i="6"/>
  <c r="AG87" i="6" s="1"/>
  <c r="X87" i="6"/>
  <c r="AA106" i="6"/>
  <c r="AB106" i="6"/>
  <c r="AG106" i="6" s="1"/>
  <c r="Z106" i="6"/>
  <c r="Y106" i="6"/>
  <c r="AF106" i="6" s="1"/>
  <c r="M106" i="6"/>
  <c r="Z86" i="6"/>
  <c r="Y86" i="6"/>
  <c r="AF86" i="6" s="1"/>
  <c r="M86" i="6"/>
  <c r="AB86" i="6"/>
  <c r="AG86" i="6" s="1"/>
  <c r="X86" i="6"/>
  <c r="X83" i="6" s="1"/>
  <c r="AI83" i="6" s="1"/>
  <c r="AI86" i="6"/>
  <c r="AA86" i="6"/>
  <c r="Z104" i="6"/>
  <c r="Y104" i="6"/>
  <c r="AF104" i="6" s="1"/>
  <c r="M104" i="6"/>
  <c r="AB104" i="6"/>
  <c r="AG104" i="6" s="1"/>
  <c r="AA104" i="6"/>
  <c r="Y123" i="6"/>
  <c r="AF123" i="6" s="1"/>
  <c r="M123" i="6"/>
  <c r="AB123" i="6"/>
  <c r="AG123" i="6" s="1"/>
  <c r="X123" i="6"/>
  <c r="AI123" i="6"/>
  <c r="AA123" i="6"/>
  <c r="Z123" i="6"/>
  <c r="Y139" i="6"/>
  <c r="AF139" i="6" s="1"/>
  <c r="M139" i="6"/>
  <c r="AB139" i="6"/>
  <c r="AG139" i="6" s="1"/>
  <c r="X139" i="6"/>
  <c r="AI139" i="6"/>
  <c r="AA139" i="6"/>
  <c r="Z139" i="6"/>
  <c r="AB118" i="6"/>
  <c r="AG118" i="6" s="1"/>
  <c r="X118" i="6"/>
  <c r="AI118" i="6"/>
  <c r="AA118" i="6"/>
  <c r="Z118" i="6"/>
  <c r="Y118" i="6"/>
  <c r="AF118" i="6" s="1"/>
  <c r="M118" i="6"/>
  <c r="AB134" i="6"/>
  <c r="AG134" i="6" s="1"/>
  <c r="X134" i="6"/>
  <c r="AI134" i="6"/>
  <c r="AA134" i="6"/>
  <c r="Z134" i="6"/>
  <c r="Y134" i="6"/>
  <c r="AF134" i="6" s="1"/>
  <c r="M134" i="6"/>
  <c r="AI117" i="6"/>
  <c r="AA117" i="6"/>
  <c r="Z117" i="6"/>
  <c r="Y117" i="6"/>
  <c r="AF117" i="6" s="1"/>
  <c r="M117" i="6"/>
  <c r="AB117" i="6"/>
  <c r="AG117" i="6" s="1"/>
  <c r="X117" i="6"/>
  <c r="AI133" i="6"/>
  <c r="AA133" i="6"/>
  <c r="Z133" i="6"/>
  <c r="Y133" i="6"/>
  <c r="AF133" i="6" s="1"/>
  <c r="M133" i="6"/>
  <c r="AB133" i="6"/>
  <c r="AG133" i="6" s="1"/>
  <c r="X133" i="6"/>
  <c r="Z116" i="6"/>
  <c r="Y116" i="6"/>
  <c r="AF116" i="6" s="1"/>
  <c r="M116" i="6"/>
  <c r="AB116" i="6"/>
  <c r="AG116" i="6" s="1"/>
  <c r="X116" i="6"/>
  <c r="AI116" i="6"/>
  <c r="AA116" i="6"/>
  <c r="Z132" i="6"/>
  <c r="Y132" i="6"/>
  <c r="AF132" i="6" s="1"/>
  <c r="M132" i="6"/>
  <c r="AB132" i="6"/>
  <c r="AG132" i="6" s="1"/>
  <c r="X132" i="6"/>
  <c r="AI132" i="6"/>
  <c r="AA132" i="6"/>
  <c r="Y149" i="6"/>
  <c r="AF149" i="6" s="1"/>
  <c r="M149" i="6"/>
  <c r="AB149" i="6"/>
  <c r="AG149" i="6" s="1"/>
  <c r="X149" i="6"/>
  <c r="AI149" i="6"/>
  <c r="AA149" i="6"/>
  <c r="Z149" i="6"/>
  <c r="Y166" i="6"/>
  <c r="AF166" i="6" s="1"/>
  <c r="M166" i="6"/>
  <c r="AB166" i="6"/>
  <c r="AG166" i="6" s="1"/>
  <c r="X166" i="6"/>
  <c r="AI166" i="6"/>
  <c r="AA166" i="6"/>
  <c r="Z166" i="6"/>
  <c r="AB148" i="6"/>
  <c r="AG148" i="6" s="1"/>
  <c r="X148" i="6"/>
  <c r="AI148" i="6"/>
  <c r="AA148" i="6"/>
  <c r="Z148" i="6"/>
  <c r="Y148" i="6"/>
  <c r="AF148" i="6" s="1"/>
  <c r="M148" i="6"/>
  <c r="AB164" i="6"/>
  <c r="AG164" i="6" s="1"/>
  <c r="X164" i="6"/>
  <c r="AI164" i="6" s="1"/>
  <c r="AA164" i="6"/>
  <c r="Z164" i="6"/>
  <c r="Y164" i="6"/>
  <c r="AF164" i="6" s="1"/>
  <c r="M164" i="6"/>
  <c r="AI151" i="6"/>
  <c r="AA151" i="6"/>
  <c r="Z151" i="6"/>
  <c r="Y151" i="6"/>
  <c r="AF151" i="6" s="1"/>
  <c r="M151" i="6"/>
  <c r="AB151" i="6"/>
  <c r="AG151" i="6" s="1"/>
  <c r="X151" i="6"/>
  <c r="AI168" i="6"/>
  <c r="AA168" i="6"/>
  <c r="Z168" i="6"/>
  <c r="Y168" i="6"/>
  <c r="AF168" i="6" s="1"/>
  <c r="M168" i="6"/>
  <c r="AB168" i="6"/>
  <c r="AG168" i="6" s="1"/>
  <c r="X168" i="6"/>
  <c r="Z146" i="6"/>
  <c r="Y146" i="6"/>
  <c r="AF146" i="6" s="1"/>
  <c r="M146" i="6"/>
  <c r="AB146" i="6"/>
  <c r="AG146" i="6" s="1"/>
  <c r="X146" i="6"/>
  <c r="AI146" i="6"/>
  <c r="AA146" i="6"/>
  <c r="Z162" i="6"/>
  <c r="Y162" i="6"/>
  <c r="AF162" i="6" s="1"/>
  <c r="M162" i="6"/>
  <c r="AB162" i="6"/>
  <c r="AG162" i="6" s="1"/>
  <c r="X162" i="6"/>
  <c r="AI162" i="6"/>
  <c r="AA162" i="6"/>
  <c r="AI26" i="6"/>
  <c r="AA26" i="6"/>
  <c r="Z26" i="6"/>
  <c r="Y26" i="6"/>
  <c r="AF26" i="6" s="1"/>
  <c r="M26" i="6"/>
  <c r="AB26" i="6"/>
  <c r="AG26" i="6" s="1"/>
  <c r="X26" i="6"/>
  <c r="Y36" i="6"/>
  <c r="AF36" i="6" s="1"/>
  <c r="M36" i="6"/>
  <c r="AB36" i="6"/>
  <c r="AG36" i="6" s="1"/>
  <c r="X36" i="6"/>
  <c r="AI36" i="6"/>
  <c r="AA36" i="6"/>
  <c r="Z36" i="6"/>
  <c r="Y58" i="6"/>
  <c r="AF58" i="6" s="1"/>
  <c r="M58" i="6"/>
  <c r="AB58" i="6"/>
  <c r="AG58" i="6" s="1"/>
  <c r="X58" i="6"/>
  <c r="AI58" i="6"/>
  <c r="AA58" i="6"/>
  <c r="Z58" i="6"/>
  <c r="AB35" i="6"/>
  <c r="AG35" i="6" s="1"/>
  <c r="X35" i="6"/>
  <c r="AI35" i="6"/>
  <c r="AA35" i="6"/>
  <c r="Z35" i="6"/>
  <c r="Y35" i="6"/>
  <c r="AF35" i="6" s="1"/>
  <c r="M35" i="6"/>
  <c r="AB57" i="6"/>
  <c r="AG57" i="6" s="1"/>
  <c r="X57" i="6"/>
  <c r="AI57" i="6"/>
  <c r="AA57" i="6"/>
  <c r="Z57" i="6"/>
  <c r="Y57" i="6"/>
  <c r="AF57" i="6" s="1"/>
  <c r="M57" i="6"/>
  <c r="AI42" i="6"/>
  <c r="AA42" i="6"/>
  <c r="Z42" i="6"/>
  <c r="Y42" i="6"/>
  <c r="AF42" i="6" s="1"/>
  <c r="M42" i="6"/>
  <c r="AB42" i="6"/>
  <c r="AG42" i="6" s="1"/>
  <c r="X42" i="6"/>
  <c r="AI60" i="6"/>
  <c r="AA60" i="6"/>
  <c r="Z60" i="6"/>
  <c r="Y60" i="6"/>
  <c r="AF60" i="6" s="1"/>
  <c r="M60" i="6"/>
  <c r="AB60" i="6"/>
  <c r="AG60" i="6" s="1"/>
  <c r="X60" i="6"/>
  <c r="Z37" i="6"/>
  <c r="Y37" i="6"/>
  <c r="AF37" i="6" s="1"/>
  <c r="M37" i="6"/>
  <c r="AB37" i="6"/>
  <c r="AG37" i="6" s="1"/>
  <c r="AA37" i="6"/>
  <c r="Z59" i="6"/>
  <c r="Y59" i="6"/>
  <c r="AF59" i="6" s="1"/>
  <c r="M59" i="6"/>
  <c r="AB59" i="6"/>
  <c r="AG59" i="6" s="1"/>
  <c r="X59" i="6"/>
  <c r="AI59" i="6"/>
  <c r="AA59" i="6"/>
  <c r="Y71" i="6"/>
  <c r="AF71" i="6" s="1"/>
  <c r="M71" i="6"/>
  <c r="AB71" i="6"/>
  <c r="AG71" i="6" s="1"/>
  <c r="X71" i="6"/>
  <c r="AI71" i="6"/>
  <c r="AA71" i="6"/>
  <c r="Z71" i="6"/>
  <c r="Y89" i="6"/>
  <c r="AF89" i="6" s="1"/>
  <c r="M89" i="6"/>
  <c r="AB89" i="6"/>
  <c r="AG89" i="6" s="1"/>
  <c r="X89" i="6"/>
  <c r="AI89" i="6"/>
  <c r="AA89" i="6"/>
  <c r="Z89" i="6"/>
  <c r="AB70" i="6"/>
  <c r="AG70" i="6" s="1"/>
  <c r="X70" i="6"/>
  <c r="AI70" i="6"/>
  <c r="AA70" i="6"/>
  <c r="Z70" i="6"/>
  <c r="Y70" i="6"/>
  <c r="AF70" i="6" s="1"/>
  <c r="M70" i="6"/>
  <c r="AB88" i="6"/>
  <c r="AG88" i="6" s="1"/>
  <c r="X88" i="6"/>
  <c r="AI88" i="6"/>
  <c r="AA88" i="6"/>
  <c r="Z88" i="6"/>
  <c r="Y88" i="6"/>
  <c r="AF88" i="6" s="1"/>
  <c r="M88" i="6"/>
  <c r="AI73" i="6"/>
  <c r="AA73" i="6"/>
  <c r="Z73" i="6"/>
  <c r="Y73" i="6"/>
  <c r="AF73" i="6" s="1"/>
  <c r="M73" i="6"/>
  <c r="AB73" i="6"/>
  <c r="AG73" i="6" s="1"/>
  <c r="X73" i="6"/>
  <c r="AI91" i="6"/>
  <c r="AA91" i="6"/>
  <c r="Z91" i="6"/>
  <c r="Y91" i="6"/>
  <c r="AF91" i="6" s="1"/>
  <c r="M91" i="6"/>
  <c r="AB91" i="6"/>
  <c r="AG91" i="6" s="1"/>
  <c r="X91" i="6"/>
  <c r="Z72" i="6"/>
  <c r="Y72" i="6"/>
  <c r="AF72" i="6" s="1"/>
  <c r="M72" i="6"/>
  <c r="AB72" i="6"/>
  <c r="AG72" i="6" s="1"/>
  <c r="X72" i="6"/>
  <c r="AI72" i="6"/>
  <c r="AA72" i="6"/>
  <c r="Z90" i="6"/>
  <c r="Y90" i="6"/>
  <c r="AF90" i="6" s="1"/>
  <c r="M90" i="6"/>
  <c r="AB90" i="6"/>
  <c r="AG90" i="6" s="1"/>
  <c r="X90" i="6"/>
  <c r="AI90" i="6"/>
  <c r="AA90" i="6"/>
  <c r="Y111" i="6"/>
  <c r="AF111" i="6" s="1"/>
  <c r="M111" i="6"/>
  <c r="AB111" i="6"/>
  <c r="AG111" i="6" s="1"/>
  <c r="X111" i="6"/>
  <c r="AI111" i="6"/>
  <c r="AA111" i="6"/>
  <c r="Z111" i="6"/>
  <c r="Y127" i="6"/>
  <c r="AF127" i="6" s="1"/>
  <c r="M127" i="6"/>
  <c r="AB127" i="6"/>
  <c r="AG127" i="6" s="1"/>
  <c r="X127" i="6"/>
  <c r="AI127" i="6"/>
  <c r="AA127" i="6"/>
  <c r="Z127" i="6"/>
  <c r="AI143" i="6"/>
  <c r="AA143" i="6"/>
  <c r="Y143" i="6"/>
  <c r="AF143" i="6" s="1"/>
  <c r="M143" i="6"/>
  <c r="AB143" i="6"/>
  <c r="AG143" i="6" s="1"/>
  <c r="X143" i="6"/>
  <c r="Z143" i="6"/>
  <c r="AB122" i="6"/>
  <c r="AG122" i="6" s="1"/>
  <c r="X122" i="6"/>
  <c r="AI122" i="6"/>
  <c r="AA122" i="6"/>
  <c r="Z122" i="6"/>
  <c r="Y122" i="6"/>
  <c r="AF122" i="6" s="1"/>
  <c r="M122" i="6"/>
  <c r="AB138" i="6"/>
  <c r="AG138" i="6" s="1"/>
  <c r="X138" i="6"/>
  <c r="AI138" i="6"/>
  <c r="AA138" i="6"/>
  <c r="Z138" i="6"/>
  <c r="Y138" i="6"/>
  <c r="AF138" i="6" s="1"/>
  <c r="M138" i="6"/>
  <c r="AI121" i="6"/>
  <c r="AA121" i="6"/>
  <c r="Z121" i="6"/>
  <c r="Y121" i="6"/>
  <c r="AF121" i="6" s="1"/>
  <c r="M121" i="6"/>
  <c r="AB121" i="6"/>
  <c r="AG121" i="6" s="1"/>
  <c r="X121" i="6"/>
  <c r="AI137" i="6"/>
  <c r="AA137" i="6"/>
  <c r="Z137" i="6"/>
  <c r="Y137" i="6"/>
  <c r="AF137" i="6" s="1"/>
  <c r="M137" i="6"/>
  <c r="AB137" i="6"/>
  <c r="AG137" i="6" s="1"/>
  <c r="X137" i="6"/>
  <c r="Z120" i="6"/>
  <c r="Y120" i="6"/>
  <c r="AF120" i="6" s="1"/>
  <c r="M120" i="6"/>
  <c r="AB120" i="6"/>
  <c r="AG120" i="6" s="1"/>
  <c r="X120" i="6"/>
  <c r="AI120" i="6"/>
  <c r="AA120" i="6"/>
  <c r="Z136" i="6"/>
  <c r="Y136" i="6"/>
  <c r="AF136" i="6" s="1"/>
  <c r="M136" i="6"/>
  <c r="AB136" i="6"/>
  <c r="AG136" i="6" s="1"/>
  <c r="X136" i="6"/>
  <c r="AI136" i="6"/>
  <c r="AA136" i="6"/>
  <c r="Y153" i="6"/>
  <c r="AF153" i="6" s="1"/>
  <c r="M153" i="6"/>
  <c r="AB153" i="6"/>
  <c r="AG153" i="6" s="1"/>
  <c r="X153" i="6"/>
  <c r="AI153" i="6"/>
  <c r="AA153" i="6"/>
  <c r="Z153" i="6"/>
  <c r="Y170" i="6"/>
  <c r="AF170" i="6" s="1"/>
  <c r="M170" i="6"/>
  <c r="AB170" i="6"/>
  <c r="AG170" i="6" s="1"/>
  <c r="X170" i="6"/>
  <c r="AI170" i="6"/>
  <c r="AA170" i="6"/>
  <c r="Z170" i="6"/>
  <c r="AB152" i="6"/>
  <c r="AG152" i="6" s="1"/>
  <c r="X152" i="6"/>
  <c r="AI152" i="6"/>
  <c r="AA152" i="6"/>
  <c r="Z152" i="6"/>
  <c r="Y152" i="6"/>
  <c r="AF152" i="6" s="1"/>
  <c r="M152" i="6"/>
  <c r="AB169" i="6"/>
  <c r="AG169" i="6" s="1"/>
  <c r="X169" i="6"/>
  <c r="AI169" i="6"/>
  <c r="AA169" i="6"/>
  <c r="Z169" i="6"/>
  <c r="Y169" i="6"/>
  <c r="AF169" i="6" s="1"/>
  <c r="M169" i="6"/>
  <c r="AI155" i="6"/>
  <c r="AA155" i="6"/>
  <c r="Z155" i="6"/>
  <c r="Y155" i="6"/>
  <c r="AF155" i="6" s="1"/>
  <c r="M155" i="6"/>
  <c r="AB155" i="6"/>
  <c r="AG155" i="6" s="1"/>
  <c r="X155" i="6"/>
  <c r="AI172" i="6"/>
  <c r="AA172" i="6"/>
  <c r="Z172" i="6"/>
  <c r="Y172" i="6"/>
  <c r="AF172" i="6" s="1"/>
  <c r="M172" i="6"/>
  <c r="AB172" i="6"/>
  <c r="AG172" i="6" s="1"/>
  <c r="X172" i="6"/>
  <c r="Z150" i="6"/>
  <c r="Y150" i="6"/>
  <c r="AF150" i="6" s="1"/>
  <c r="M150" i="6"/>
  <c r="AB150" i="6"/>
  <c r="AG150" i="6" s="1"/>
  <c r="X150" i="6"/>
  <c r="AI150" i="6"/>
  <c r="AA150" i="6"/>
  <c r="Z167" i="6"/>
  <c r="Y167" i="6"/>
  <c r="AF167" i="6" s="1"/>
  <c r="M167" i="6"/>
  <c r="AB167" i="6"/>
  <c r="AG167" i="6" s="1"/>
  <c r="X167" i="6"/>
  <c r="AI167" i="6"/>
  <c r="AA167" i="6"/>
  <c r="Z29" i="6"/>
  <c r="Y29" i="6"/>
  <c r="AF29" i="6" s="1"/>
  <c r="M29" i="6"/>
  <c r="AB29" i="6"/>
  <c r="AG29" i="6" s="1"/>
  <c r="X29" i="6"/>
  <c r="AI29" i="6"/>
  <c r="AA29" i="6"/>
  <c r="Y44" i="6"/>
  <c r="AF44" i="6" s="1"/>
  <c r="M44" i="6"/>
  <c r="AB44" i="6"/>
  <c r="AG44" i="6" s="1"/>
  <c r="AA44" i="6"/>
  <c r="Z44" i="6"/>
  <c r="Y62" i="6"/>
  <c r="AF62" i="6" s="1"/>
  <c r="M62" i="6"/>
  <c r="AB62" i="6"/>
  <c r="AG62" i="6" s="1"/>
  <c r="X62" i="6"/>
  <c r="AI62" i="6"/>
  <c r="AA62" i="6"/>
  <c r="Z62" i="6"/>
  <c r="AB43" i="6"/>
  <c r="AG43" i="6" s="1"/>
  <c r="X43" i="6"/>
  <c r="AI43" i="6"/>
  <c r="AA43" i="6"/>
  <c r="Z43" i="6"/>
  <c r="Y43" i="6"/>
  <c r="AF43" i="6" s="1"/>
  <c r="M43" i="6"/>
  <c r="AB61" i="6"/>
  <c r="AG61" i="6" s="1"/>
  <c r="X61" i="6"/>
  <c r="AI61" i="6"/>
  <c r="AA61" i="6"/>
  <c r="Z61" i="6"/>
  <c r="Y61" i="6"/>
  <c r="AF61" i="6" s="1"/>
  <c r="M61" i="6"/>
  <c r="AI47" i="6"/>
  <c r="AA47" i="6"/>
  <c r="Z47" i="6"/>
  <c r="Y47" i="6"/>
  <c r="AF47" i="6" s="1"/>
  <c r="M47" i="6"/>
  <c r="AB47" i="6"/>
  <c r="AG47" i="6" s="1"/>
  <c r="X47" i="6"/>
  <c r="AI64" i="6"/>
  <c r="AA64" i="6"/>
  <c r="Z64" i="6"/>
  <c r="Y64" i="6"/>
  <c r="AF64" i="6" s="1"/>
  <c r="M64" i="6"/>
  <c r="AB64" i="6"/>
  <c r="AG64" i="6" s="1"/>
  <c r="X64" i="6"/>
  <c r="Z46" i="6"/>
  <c r="Y46" i="6"/>
  <c r="AF46" i="6" s="1"/>
  <c r="M46" i="6"/>
  <c r="AB46" i="6"/>
  <c r="AG46" i="6" s="1"/>
  <c r="X46" i="6"/>
  <c r="X44" i="6" s="1"/>
  <c r="AI44" i="6" s="1"/>
  <c r="AI46" i="6"/>
  <c r="AA46" i="6"/>
  <c r="Z63" i="6"/>
  <c r="Y63" i="6"/>
  <c r="AF63" i="6" s="1"/>
  <c r="M63" i="6"/>
  <c r="AB63" i="6"/>
  <c r="AG63" i="6" s="1"/>
  <c r="X63" i="6"/>
  <c r="AI63" i="6"/>
  <c r="AA63" i="6"/>
  <c r="Y75" i="6"/>
  <c r="AF75" i="6" s="1"/>
  <c r="M75" i="6"/>
  <c r="AB75" i="6"/>
  <c r="AG75" i="6" s="1"/>
  <c r="X75" i="6"/>
  <c r="AI75" i="6"/>
  <c r="AA75" i="6"/>
  <c r="Z75" i="6"/>
  <c r="Y93" i="6"/>
  <c r="AF93" i="6" s="1"/>
  <c r="M93" i="6"/>
  <c r="AB93" i="6"/>
  <c r="AG93" i="6" s="1"/>
  <c r="X93" i="6"/>
  <c r="AI93" i="6"/>
  <c r="AA93" i="6"/>
  <c r="Z93" i="6"/>
  <c r="AB74" i="6"/>
  <c r="AG74" i="6" s="1"/>
  <c r="X74" i="6"/>
  <c r="AI74" i="6"/>
  <c r="AA74" i="6"/>
  <c r="Z74" i="6"/>
  <c r="Y74" i="6"/>
  <c r="AF74" i="6" s="1"/>
  <c r="M74" i="6"/>
  <c r="AB92" i="6"/>
  <c r="AG92" i="6" s="1"/>
  <c r="X92" i="6"/>
  <c r="AI92" i="6"/>
  <c r="AA92" i="6"/>
  <c r="Z92" i="6"/>
  <c r="Y92" i="6"/>
  <c r="AF92" i="6" s="1"/>
  <c r="M92" i="6"/>
  <c r="AI77" i="6"/>
  <c r="AA77" i="6"/>
  <c r="Z77" i="6"/>
  <c r="Y77" i="6"/>
  <c r="AF77" i="6" s="1"/>
  <c r="M77" i="6"/>
  <c r="AB77" i="6"/>
  <c r="AG77" i="6" s="1"/>
  <c r="X77" i="6"/>
  <c r="AA95" i="6"/>
  <c r="Z95" i="6"/>
  <c r="Y95" i="6"/>
  <c r="AF95" i="6" s="1"/>
  <c r="M95" i="6"/>
  <c r="AB95" i="6"/>
  <c r="AG95" i="6" s="1"/>
  <c r="Z76" i="6"/>
  <c r="Y76" i="6"/>
  <c r="AF76" i="6" s="1"/>
  <c r="M76" i="6"/>
  <c r="AB76" i="6"/>
  <c r="AG76" i="6" s="1"/>
  <c r="X76" i="6"/>
  <c r="AI76" i="6"/>
  <c r="AA76" i="6"/>
  <c r="Z94" i="6"/>
  <c r="Y94" i="6"/>
  <c r="AF94" i="6" s="1"/>
  <c r="M94" i="6"/>
  <c r="AB94" i="6"/>
  <c r="AG94" i="6" s="1"/>
  <c r="X94" i="6"/>
  <c r="AI94" i="6"/>
  <c r="AA94" i="6"/>
  <c r="Y115" i="6"/>
  <c r="AF115" i="6" s="1"/>
  <c r="M115" i="6"/>
  <c r="AB115" i="6"/>
  <c r="AG115" i="6" s="1"/>
  <c r="X115" i="6"/>
  <c r="AI115" i="6"/>
  <c r="AA115" i="6"/>
  <c r="Z115" i="6"/>
  <c r="Y131" i="6"/>
  <c r="AF131" i="6" s="1"/>
  <c r="M131" i="6"/>
  <c r="AB131" i="6"/>
  <c r="AG131" i="6" s="1"/>
  <c r="X131" i="6"/>
  <c r="AI131" i="6"/>
  <c r="AA131" i="6"/>
  <c r="Z131" i="6"/>
  <c r="AB110" i="6"/>
  <c r="AG110" i="6" s="1"/>
  <c r="X110" i="6"/>
  <c r="AI110" i="6"/>
  <c r="AA110" i="6"/>
  <c r="Z110" i="6"/>
  <c r="Y110" i="6"/>
  <c r="AF110" i="6" s="1"/>
  <c r="M110" i="6"/>
  <c r="AB126" i="6"/>
  <c r="AG126" i="6" s="1"/>
  <c r="X126" i="6"/>
  <c r="AI126" i="6"/>
  <c r="AA126" i="6"/>
  <c r="Z126" i="6"/>
  <c r="Y126" i="6"/>
  <c r="AF126" i="6" s="1"/>
  <c r="M126" i="6"/>
  <c r="AI109" i="6"/>
  <c r="AA109" i="6"/>
  <c r="Z109" i="6"/>
  <c r="Y109" i="6"/>
  <c r="AF109" i="6" s="1"/>
  <c r="M109" i="6"/>
  <c r="AB109" i="6"/>
  <c r="AG109" i="6" s="1"/>
  <c r="X109" i="6"/>
  <c r="AI125" i="6"/>
  <c r="AA125" i="6"/>
  <c r="Z125" i="6"/>
  <c r="Y125" i="6"/>
  <c r="AF125" i="6" s="1"/>
  <c r="M125" i="6"/>
  <c r="AB125" i="6"/>
  <c r="AG125" i="6" s="1"/>
  <c r="X125" i="6"/>
  <c r="Z108" i="6"/>
  <c r="Y108" i="6"/>
  <c r="AF108" i="6" s="1"/>
  <c r="M108" i="6"/>
  <c r="AB108" i="6"/>
  <c r="AG108" i="6" s="1"/>
  <c r="X108" i="6"/>
  <c r="X106" i="6" s="1"/>
  <c r="X104" i="6" s="1"/>
  <c r="AI104" i="6" s="1"/>
  <c r="AA108" i="6"/>
  <c r="AI108" i="6"/>
  <c r="Z124" i="6"/>
  <c r="Y124" i="6"/>
  <c r="AF124" i="6" s="1"/>
  <c r="M124" i="6"/>
  <c r="AB124" i="6"/>
  <c r="AG124" i="6" s="1"/>
  <c r="X124" i="6"/>
  <c r="AI124" i="6"/>
  <c r="AA124" i="6"/>
  <c r="AI140" i="6"/>
  <c r="Z140" i="6"/>
  <c r="Y140" i="6"/>
  <c r="AF140" i="6" s="1"/>
  <c r="M140" i="6"/>
  <c r="AB140" i="6"/>
  <c r="AG140" i="6" s="1"/>
  <c r="X140" i="6"/>
  <c r="AA140" i="6"/>
  <c r="Y157" i="6"/>
  <c r="AF157" i="6" s="1"/>
  <c r="M157" i="6"/>
  <c r="AB157" i="6"/>
  <c r="AG157" i="6" s="1"/>
  <c r="X157" i="6"/>
  <c r="AI157" i="6"/>
  <c r="AA157" i="6"/>
  <c r="Z157" i="6"/>
  <c r="Y174" i="6"/>
  <c r="AF174" i="6" s="1"/>
  <c r="M174" i="6"/>
  <c r="AB174" i="6"/>
  <c r="AG174" i="6" s="1"/>
  <c r="X174" i="6"/>
  <c r="AI174" i="6"/>
  <c r="AA174" i="6"/>
  <c r="Z174" i="6"/>
  <c r="AB156" i="6"/>
  <c r="AG156" i="6" s="1"/>
  <c r="X156" i="6"/>
  <c r="AI156" i="6"/>
  <c r="AA156" i="6"/>
  <c r="Z156" i="6"/>
  <c r="Y156" i="6"/>
  <c r="AF156" i="6" s="1"/>
  <c r="M156" i="6"/>
  <c r="AB173" i="6"/>
  <c r="AG173" i="6" s="1"/>
  <c r="X173" i="6"/>
  <c r="AI173" i="6"/>
  <c r="AA173" i="6"/>
  <c r="Z173" i="6"/>
  <c r="Y173" i="6"/>
  <c r="AF173" i="6" s="1"/>
  <c r="M173" i="6"/>
  <c r="AI159" i="6"/>
  <c r="AA159" i="6"/>
  <c r="Z159" i="6"/>
  <c r="Y159" i="6"/>
  <c r="AF159" i="6" s="1"/>
  <c r="M159" i="6"/>
  <c r="AB159" i="6"/>
  <c r="AG159" i="6" s="1"/>
  <c r="X159" i="6"/>
  <c r="AI176" i="6"/>
  <c r="AA176" i="6"/>
  <c r="Z176" i="6"/>
  <c r="Y176" i="6"/>
  <c r="AF176" i="6" s="1"/>
  <c r="M176" i="6"/>
  <c r="AB176" i="6"/>
  <c r="AG176" i="6" s="1"/>
  <c r="X176" i="6"/>
  <c r="Z154" i="6"/>
  <c r="Y154" i="6"/>
  <c r="AF154" i="6" s="1"/>
  <c r="M154" i="6"/>
  <c r="AB154" i="6"/>
  <c r="AG154" i="6" s="1"/>
  <c r="X154" i="6"/>
  <c r="AI154" i="6"/>
  <c r="AA154" i="6"/>
  <c r="Z171" i="6"/>
  <c r="Y171" i="6"/>
  <c r="AF171" i="6" s="1"/>
  <c r="M171" i="6"/>
  <c r="AB171" i="6"/>
  <c r="AG171" i="6" s="1"/>
  <c r="X171" i="6"/>
  <c r="AI171" i="6"/>
  <c r="AA171" i="6"/>
  <c r="Z27" i="6"/>
  <c r="AI27" i="6"/>
  <c r="Y27" i="6"/>
  <c r="AF27" i="6" s="1"/>
  <c r="X27" i="6"/>
  <c r="AB27" i="6"/>
  <c r="AG27" i="6" s="1"/>
  <c r="AA27" i="6"/>
  <c r="M27" i="6"/>
  <c r="Y49" i="6"/>
  <c r="AF49" i="6" s="1"/>
  <c r="M49" i="6"/>
  <c r="AB49" i="6"/>
  <c r="AG49" i="6" s="1"/>
  <c r="X49" i="6"/>
  <c r="AI49" i="6"/>
  <c r="AA49" i="6"/>
  <c r="Z49" i="6"/>
  <c r="Y66" i="6"/>
  <c r="AF66" i="6" s="1"/>
  <c r="M66" i="6"/>
  <c r="AB66" i="6"/>
  <c r="AG66" i="6" s="1"/>
  <c r="X66" i="6"/>
  <c r="AI66" i="6"/>
  <c r="AA66" i="6"/>
  <c r="Z66" i="6"/>
  <c r="AB48" i="6"/>
  <c r="AG48" i="6" s="1"/>
  <c r="X48" i="6"/>
  <c r="AI48" i="6"/>
  <c r="AA48" i="6"/>
  <c r="Z48" i="6"/>
  <c r="Y48" i="6"/>
  <c r="AF48" i="6" s="1"/>
  <c r="M48" i="6"/>
  <c r="AB65" i="6"/>
  <c r="AG65" i="6" s="1"/>
  <c r="X65" i="6"/>
  <c r="AI65" i="6"/>
  <c r="AA65" i="6"/>
  <c r="Z65" i="6"/>
  <c r="Y65" i="6"/>
  <c r="AF65" i="6" s="1"/>
  <c r="M65" i="6"/>
  <c r="AI52" i="6"/>
  <c r="AA52" i="6"/>
  <c r="Z52" i="6"/>
  <c r="Y52" i="6"/>
  <c r="AF52" i="6" s="1"/>
  <c r="M52" i="6"/>
  <c r="AB52" i="6"/>
  <c r="AG52" i="6" s="1"/>
  <c r="X52" i="6"/>
  <c r="AI68" i="6"/>
  <c r="AA68" i="6"/>
  <c r="Z68" i="6"/>
  <c r="Y68" i="6"/>
  <c r="AF68" i="6" s="1"/>
  <c r="M68" i="6"/>
  <c r="AB68" i="6"/>
  <c r="AG68" i="6" s="1"/>
  <c r="X68" i="6"/>
  <c r="Z50" i="6"/>
  <c r="Y50" i="6"/>
  <c r="AF50" i="6" s="1"/>
  <c r="M50" i="6"/>
  <c r="AB50" i="6"/>
  <c r="AG50" i="6" s="1"/>
  <c r="X50" i="6"/>
  <c r="AI50" i="6" s="1"/>
  <c r="AA50" i="6"/>
  <c r="Z67" i="6"/>
  <c r="Y67" i="6"/>
  <c r="AF67" i="6" s="1"/>
  <c r="M67" i="6"/>
  <c r="AB67" i="6"/>
  <c r="AG67" i="6" s="1"/>
  <c r="X67" i="6"/>
  <c r="AI67" i="6"/>
  <c r="AA67" i="6"/>
  <c r="Y79" i="6"/>
  <c r="AF79" i="6" s="1"/>
  <c r="M79" i="6"/>
  <c r="AB79" i="6"/>
  <c r="AG79" i="6" s="1"/>
  <c r="X79" i="6"/>
  <c r="AI79" i="6"/>
  <c r="AA79" i="6"/>
  <c r="Z79" i="6"/>
  <c r="Y99" i="6"/>
  <c r="AF99" i="6" s="1"/>
  <c r="M99" i="6"/>
  <c r="AB99" i="6"/>
  <c r="AG99" i="6" s="1"/>
  <c r="X99" i="6"/>
  <c r="AI99" i="6"/>
  <c r="AA99" i="6"/>
  <c r="Z99" i="6"/>
  <c r="AB78" i="6"/>
  <c r="AG78" i="6" s="1"/>
  <c r="X78" i="6"/>
  <c r="AI78" i="6"/>
  <c r="AA78" i="6"/>
  <c r="Z78" i="6"/>
  <c r="Y78" i="6"/>
  <c r="AF78" i="6" s="1"/>
  <c r="M78" i="6"/>
  <c r="AB97" i="6"/>
  <c r="AG97" i="6" s="1"/>
  <c r="X97" i="6"/>
  <c r="X95" i="6" s="1"/>
  <c r="AI95" i="6" s="1"/>
  <c r="AA97" i="6"/>
  <c r="Z97" i="6"/>
  <c r="Y97" i="6"/>
  <c r="AF97" i="6" s="1"/>
  <c r="M97" i="6"/>
  <c r="AI81" i="6"/>
  <c r="AA81" i="6"/>
  <c r="Z81" i="6"/>
  <c r="Y81" i="6"/>
  <c r="AF81" i="6" s="1"/>
  <c r="M81" i="6"/>
  <c r="AB81" i="6"/>
  <c r="AG81" i="6" s="1"/>
  <c r="X81" i="6"/>
  <c r="AI101" i="6"/>
  <c r="AA101" i="6"/>
  <c r="Z101" i="6"/>
  <c r="Y101" i="6"/>
  <c r="AF101" i="6" s="1"/>
  <c r="M101" i="6"/>
  <c r="AB101" i="6"/>
  <c r="AG101" i="6" s="1"/>
  <c r="X101" i="6"/>
  <c r="Z80" i="6"/>
  <c r="Y80" i="6"/>
  <c r="AF80" i="6" s="1"/>
  <c r="M80" i="6"/>
  <c r="AB80" i="6"/>
  <c r="AG80" i="6" s="1"/>
  <c r="X80" i="6"/>
  <c r="AI80" i="6"/>
  <c r="AA80" i="6"/>
  <c r="Z100" i="6"/>
  <c r="Y100" i="6"/>
  <c r="AF100" i="6" s="1"/>
  <c r="M100" i="6"/>
  <c r="AB100" i="6"/>
  <c r="AG100" i="6" s="1"/>
  <c r="X100" i="6"/>
  <c r="AI100" i="6"/>
  <c r="AA100" i="6"/>
  <c r="Y119" i="6"/>
  <c r="AF119" i="6" s="1"/>
  <c r="M119" i="6"/>
  <c r="AB119" i="6"/>
  <c r="AG119" i="6" s="1"/>
  <c r="X119" i="6"/>
  <c r="AI119" i="6"/>
  <c r="AA119" i="6"/>
  <c r="Z119" i="6"/>
  <c r="Y135" i="6"/>
  <c r="AF135" i="6" s="1"/>
  <c r="M135" i="6"/>
  <c r="AB135" i="6"/>
  <c r="AG135" i="6" s="1"/>
  <c r="X135" i="6"/>
  <c r="AI135" i="6"/>
  <c r="AA135" i="6"/>
  <c r="Z135" i="6"/>
  <c r="AB114" i="6"/>
  <c r="AG114" i="6" s="1"/>
  <c r="X114" i="6"/>
  <c r="AI114" i="6"/>
  <c r="AA114" i="6"/>
  <c r="Z114" i="6"/>
  <c r="Y114" i="6"/>
  <c r="AF114" i="6" s="1"/>
  <c r="M114" i="6"/>
  <c r="AB130" i="6"/>
  <c r="AG130" i="6" s="1"/>
  <c r="X130" i="6"/>
  <c r="AI130" i="6"/>
  <c r="AA130" i="6"/>
  <c r="Z130" i="6"/>
  <c r="Y130" i="6"/>
  <c r="AF130" i="6" s="1"/>
  <c r="M130" i="6"/>
  <c r="AI113" i="6"/>
  <c r="AA113" i="6"/>
  <c r="Z113" i="6"/>
  <c r="Y113" i="6"/>
  <c r="AF113" i="6" s="1"/>
  <c r="M113" i="6"/>
  <c r="AB113" i="6"/>
  <c r="AG113" i="6" s="1"/>
  <c r="X113" i="6"/>
  <c r="AI129" i="6"/>
  <c r="AA129" i="6"/>
  <c r="Z129" i="6"/>
  <c r="Y129" i="6"/>
  <c r="AF129" i="6" s="1"/>
  <c r="M129" i="6"/>
  <c r="AB129" i="6"/>
  <c r="AG129" i="6" s="1"/>
  <c r="X129" i="6"/>
  <c r="Z112" i="6"/>
  <c r="Y112" i="6"/>
  <c r="AF112" i="6" s="1"/>
  <c r="M112" i="6"/>
  <c r="AB112" i="6"/>
  <c r="AG112" i="6" s="1"/>
  <c r="X112" i="6"/>
  <c r="AI112" i="6"/>
  <c r="AA112" i="6"/>
  <c r="Z128" i="6"/>
  <c r="Y128" i="6"/>
  <c r="AF128" i="6" s="1"/>
  <c r="M128" i="6"/>
  <c r="AB128" i="6"/>
  <c r="AG128" i="6" s="1"/>
  <c r="X128" i="6"/>
  <c r="AI128" i="6"/>
  <c r="AA128" i="6"/>
  <c r="Y145" i="6"/>
  <c r="AF145" i="6" s="1"/>
  <c r="M145" i="6"/>
  <c r="AB145" i="6"/>
  <c r="AG145" i="6" s="1"/>
  <c r="X145" i="6"/>
  <c r="AI145" i="6"/>
  <c r="AA145" i="6"/>
  <c r="Z145" i="6"/>
  <c r="Y161" i="6"/>
  <c r="AF161" i="6" s="1"/>
  <c r="M161" i="6"/>
  <c r="AB161" i="6"/>
  <c r="AG161" i="6" s="1"/>
  <c r="X161" i="6"/>
  <c r="AI161" i="6"/>
  <c r="AA161" i="6"/>
  <c r="Z161" i="6"/>
  <c r="AB144" i="6"/>
  <c r="AG144" i="6" s="1"/>
  <c r="X144" i="6"/>
  <c r="AI144" i="6"/>
  <c r="AA144" i="6"/>
  <c r="Z144" i="6"/>
  <c r="Y144" i="6"/>
  <c r="AF144" i="6" s="1"/>
  <c r="M144" i="6"/>
  <c r="AB160" i="6"/>
  <c r="AG160" i="6" s="1"/>
  <c r="X160" i="6"/>
  <c r="AI160" i="6"/>
  <c r="AA160" i="6"/>
  <c r="Z160" i="6"/>
  <c r="Y160" i="6"/>
  <c r="AF160" i="6" s="1"/>
  <c r="M160" i="6"/>
  <c r="AI147" i="6"/>
  <c r="AA147" i="6"/>
  <c r="Z147" i="6"/>
  <c r="Y147" i="6"/>
  <c r="AF147" i="6" s="1"/>
  <c r="M147" i="6"/>
  <c r="AB147" i="6"/>
  <c r="AG147" i="6" s="1"/>
  <c r="X147" i="6"/>
  <c r="AI163" i="6"/>
  <c r="AA163" i="6"/>
  <c r="Z163" i="6"/>
  <c r="Y163" i="6"/>
  <c r="AF163" i="6" s="1"/>
  <c r="M163" i="6"/>
  <c r="AB163" i="6"/>
  <c r="AG163" i="6" s="1"/>
  <c r="X163" i="6"/>
  <c r="Z141" i="6"/>
  <c r="AB141" i="6"/>
  <c r="AG141" i="6" s="1"/>
  <c r="X141" i="6"/>
  <c r="AI141" i="6" s="1"/>
  <c r="AA141" i="6"/>
  <c r="Y141" i="6"/>
  <c r="AF141" i="6" s="1"/>
  <c r="M141" i="6"/>
  <c r="Z158" i="6"/>
  <c r="Y158" i="6"/>
  <c r="AF158" i="6" s="1"/>
  <c r="M158" i="6"/>
  <c r="AB158" i="6"/>
  <c r="AG158" i="6" s="1"/>
  <c r="X158" i="6"/>
  <c r="AI158" i="6"/>
  <c r="AA158" i="6"/>
  <c r="Z175" i="6"/>
  <c r="Y175" i="6"/>
  <c r="AF175" i="6" s="1"/>
  <c r="M175" i="6"/>
  <c r="AB175" i="6"/>
  <c r="AG175" i="6" s="1"/>
  <c r="X175" i="6"/>
  <c r="AI175" i="6"/>
  <c r="AA175" i="6"/>
  <c r="F19" i="73"/>
  <c r="E38" i="73"/>
  <c r="E62" i="73" s="1"/>
  <c r="F60" i="73"/>
  <c r="F36" i="73"/>
  <c r="F38" i="73" l="1"/>
  <c r="AI97" i="6"/>
  <c r="AI106" i="6"/>
  <c r="X37" i="6"/>
  <c r="AI37" i="6" s="1"/>
  <c r="F62" i="73"/>
  <c r="D5" i="71"/>
  <c r="D3" i="71"/>
  <c r="J5" i="71"/>
  <c r="J4" i="71"/>
  <c r="D4" i="71"/>
  <c r="J3" i="71"/>
  <c r="D8" i="53"/>
  <c r="D29" i="67"/>
  <c r="E29" i="67" l="1"/>
  <c r="D28" i="67"/>
  <c r="D30" i="67" l="1"/>
  <c r="B10" i="69"/>
  <c r="B8" i="69"/>
  <c r="B6" i="69"/>
  <c r="B4" i="69"/>
  <c r="B2" i="69"/>
  <c r="B10" i="68"/>
  <c r="B8" i="68"/>
  <c r="B6" i="68"/>
  <c r="B4" i="68"/>
  <c r="B2" i="68"/>
  <c r="F20" i="69"/>
  <c r="D20" i="69"/>
  <c r="C19" i="69"/>
  <c r="E19" i="69" s="1"/>
  <c r="C18" i="69"/>
  <c r="E18" i="69" s="1"/>
  <c r="C17" i="69"/>
  <c r="E17" i="69" s="1"/>
  <c r="C16" i="69"/>
  <c r="E16" i="69" s="1"/>
  <c r="C15" i="69"/>
  <c r="E15" i="69" s="1"/>
  <c r="C14" i="69"/>
  <c r="F20" i="68"/>
  <c r="C20" i="68"/>
  <c r="E20" i="69" l="1"/>
  <c r="C20" i="69"/>
  <c r="I5" i="67" l="1"/>
  <c r="B5" i="67"/>
  <c r="B6" i="67"/>
  <c r="I6" i="67"/>
  <c r="B7" i="67"/>
  <c r="I7" i="67"/>
  <c r="F11" i="67"/>
  <c r="F12" i="67"/>
  <c r="F13" i="67"/>
  <c r="F14" i="67"/>
  <c r="F17" i="67" s="1"/>
  <c r="G42" i="67" s="1"/>
  <c r="D15" i="67"/>
  <c r="E15" i="67"/>
  <c r="E21" i="67"/>
  <c r="G21" i="67" s="1"/>
  <c r="E22" i="67"/>
  <c r="G22" i="67" s="1"/>
  <c r="E23" i="67"/>
  <c r="G23" i="67" s="1"/>
  <c r="E28" i="67"/>
  <c r="G28" i="67" s="1"/>
  <c r="G29" i="67"/>
  <c r="E31" i="67"/>
  <c r="G31" i="67" s="1"/>
  <c r="E32" i="67"/>
  <c r="G32" i="67" s="1"/>
  <c r="E33" i="67"/>
  <c r="G33" i="67" s="1"/>
  <c r="E34" i="67"/>
  <c r="G34" i="67" s="1"/>
  <c r="E35" i="67"/>
  <c r="G35" i="67" s="1"/>
  <c r="F15" i="67" l="1"/>
  <c r="G25" i="67"/>
  <c r="E30" i="67"/>
  <c r="G30" i="67" s="1"/>
  <c r="G37" i="67" s="1"/>
  <c r="B6" i="55"/>
  <c r="B15" i="55"/>
  <c r="G39" i="67" l="1"/>
  <c r="G41" i="67" s="1"/>
  <c r="G44" i="67" s="1"/>
  <c r="L6" i="57" l="1"/>
  <c r="F8" i="53" l="1"/>
  <c r="F7" i="53"/>
  <c r="F6" i="53"/>
  <c r="B5" i="55" l="1"/>
  <c r="I8" i="61" l="1"/>
  <c r="I7" i="61"/>
  <c r="S8" i="60"/>
  <c r="F8" i="59"/>
  <c r="L8" i="57"/>
  <c r="S7" i="60"/>
  <c r="F7" i="59"/>
  <c r="L7" i="57"/>
  <c r="I6" i="61"/>
  <c r="S6" i="60"/>
  <c r="F6" i="59"/>
  <c r="B7" i="61"/>
  <c r="B7" i="60"/>
  <c r="B7" i="59"/>
  <c r="B7" i="57"/>
  <c r="D7" i="53"/>
  <c r="B6" i="61"/>
  <c r="B6" i="60"/>
  <c r="B6" i="59"/>
  <c r="B6" i="57"/>
  <c r="D6" i="53"/>
  <c r="AB20" i="6"/>
  <c r="AG20" i="6" s="1"/>
  <c r="AA20" i="6"/>
  <c r="D20" i="6"/>
  <c r="AB19" i="6" l="1"/>
  <c r="AG19" i="6" s="1"/>
  <c r="AA19" i="6"/>
  <c r="D19" i="6"/>
  <c r="H20" i="61"/>
  <c r="G20" i="61"/>
  <c r="F20" i="61"/>
  <c r="E20" i="61"/>
  <c r="D20" i="61"/>
  <c r="C20" i="61"/>
  <c r="B20" i="61"/>
  <c r="B19" i="61"/>
  <c r="B8" i="61"/>
  <c r="AB18" i="6" l="1"/>
  <c r="AG18" i="6" s="1"/>
  <c r="AA18" i="6"/>
  <c r="D18" i="6"/>
  <c r="B8" i="60"/>
  <c r="AB17" i="6" l="1"/>
  <c r="AG17" i="6" s="1"/>
  <c r="AA17" i="6"/>
  <c r="D17" i="6"/>
  <c r="B8" i="59"/>
  <c r="AB16" i="6" l="1"/>
  <c r="AG16" i="6" s="1"/>
  <c r="AA16" i="6"/>
  <c r="D16" i="6"/>
  <c r="B8" i="57"/>
  <c r="AB15" i="6" l="1"/>
  <c r="AG15" i="6" s="1"/>
  <c r="AA15" i="6"/>
  <c r="D15" i="6"/>
  <c r="E30" i="55"/>
  <c r="E14" i="55"/>
  <c r="E20" i="55" s="1"/>
  <c r="E8" i="55"/>
  <c r="B34" i="55"/>
  <c r="E23" i="55" l="1"/>
  <c r="F49" i="52" s="1"/>
  <c r="D18" i="59"/>
  <c r="E20" i="59" s="1"/>
  <c r="E22" i="59" s="1"/>
  <c r="E32" i="55" l="1"/>
  <c r="AB14" i="6"/>
  <c r="AG14" i="6" s="1"/>
  <c r="AA14" i="6"/>
  <c r="D14" i="6"/>
  <c r="AB13" i="6" l="1"/>
  <c r="AG13" i="6" s="1"/>
  <c r="AA13" i="6"/>
  <c r="D13" i="6"/>
  <c r="M28" i="52"/>
  <c r="L28" i="52"/>
  <c r="M27" i="52"/>
  <c r="L27" i="52"/>
  <c r="M23" i="52"/>
  <c r="L23" i="52"/>
  <c r="M22" i="52"/>
  <c r="L22" i="52"/>
  <c r="M18" i="52"/>
  <c r="L18" i="52"/>
  <c r="M17" i="52"/>
  <c r="L17" i="52"/>
  <c r="M13" i="52"/>
  <c r="L13" i="52"/>
  <c r="M12" i="52"/>
  <c r="L12" i="52"/>
  <c r="U3" i="6" l="1"/>
  <c r="T3" i="6"/>
  <c r="V3" i="6" l="1"/>
  <c r="AK9" i="6"/>
  <c r="AA3" i="6" l="1"/>
  <c r="AB3" i="6"/>
  <c r="AB2" i="6"/>
  <c r="AA2" i="6"/>
  <c r="AG3" i="6" l="1"/>
  <c r="AG2" i="6"/>
  <c r="K6" i="7" l="1"/>
  <c r="D5" i="7" s="1"/>
  <c r="B6" i="7" l="1"/>
  <c r="J25" i="6" l="1"/>
  <c r="K25" i="6" s="1"/>
  <c r="X3" i="6" l="1"/>
  <c r="C25" i="7" l="1"/>
  <c r="D2" i="6" l="1"/>
  <c r="D3" i="6"/>
  <c r="P3" i="6"/>
  <c r="O4" i="6"/>
  <c r="V4" i="6"/>
  <c r="AI4" i="6" l="1"/>
  <c r="AB4" i="6"/>
  <c r="AG4" i="6" s="1"/>
  <c r="Y4" i="6"/>
  <c r="AF4" i="6" s="1"/>
  <c r="AA4" i="6"/>
  <c r="Z4" i="6"/>
  <c r="X4" i="6"/>
  <c r="M4" i="6"/>
  <c r="W3" i="6"/>
  <c r="AM9" i="6"/>
  <c r="V176" i="6" l="1"/>
  <c r="V172" i="6"/>
  <c r="V168" i="6"/>
  <c r="V163" i="6"/>
  <c r="V159" i="6"/>
  <c r="V155" i="6"/>
  <c r="V151" i="6"/>
  <c r="V147" i="6"/>
  <c r="V143" i="6"/>
  <c r="V138" i="6"/>
  <c r="V134" i="6"/>
  <c r="V130" i="6"/>
  <c r="V126" i="6"/>
  <c r="V122" i="6"/>
  <c r="V118" i="6"/>
  <c r="V114" i="6"/>
  <c r="V110" i="6"/>
  <c r="V104" i="6"/>
  <c r="V100" i="6"/>
  <c r="V94" i="6"/>
  <c r="V90" i="6"/>
  <c r="V86" i="6"/>
  <c r="V80" i="6"/>
  <c r="V76" i="6"/>
  <c r="V72" i="6"/>
  <c r="V68" i="6"/>
  <c r="V64" i="6"/>
  <c r="V60" i="6"/>
  <c r="V56" i="6"/>
  <c r="V52" i="6"/>
  <c r="V47" i="6"/>
  <c r="V42" i="6"/>
  <c r="V34" i="6"/>
  <c r="V29" i="6"/>
  <c r="V173" i="6"/>
  <c r="V160" i="6"/>
  <c r="V148" i="6"/>
  <c r="V135" i="6"/>
  <c r="V119" i="6"/>
  <c r="V111" i="6"/>
  <c r="V95" i="6"/>
  <c r="V81" i="6"/>
  <c r="V69" i="6"/>
  <c r="V57" i="6"/>
  <c r="V43" i="6"/>
  <c r="V26" i="6"/>
  <c r="V175" i="6"/>
  <c r="V171" i="6"/>
  <c r="V167" i="6"/>
  <c r="V162" i="6"/>
  <c r="V158" i="6"/>
  <c r="V154" i="6"/>
  <c r="V150" i="6"/>
  <c r="V146" i="6"/>
  <c r="V141" i="6"/>
  <c r="V137" i="6"/>
  <c r="V133" i="6"/>
  <c r="V129" i="6"/>
  <c r="V125" i="6"/>
  <c r="V121" i="6"/>
  <c r="V117" i="6"/>
  <c r="V113" i="6"/>
  <c r="V109" i="6"/>
  <c r="V103" i="6"/>
  <c r="V99" i="6"/>
  <c r="V93" i="6"/>
  <c r="V89" i="6"/>
  <c r="V83" i="6"/>
  <c r="V79" i="6"/>
  <c r="V75" i="6"/>
  <c r="V71" i="6"/>
  <c r="V67" i="6"/>
  <c r="V63" i="6"/>
  <c r="V59" i="6"/>
  <c r="V55" i="6"/>
  <c r="V50" i="6"/>
  <c r="V46" i="6"/>
  <c r="V37" i="6"/>
  <c r="V33" i="6"/>
  <c r="V28" i="6"/>
  <c r="V169" i="6"/>
  <c r="V156" i="6"/>
  <c r="V144" i="6"/>
  <c r="V127" i="6"/>
  <c r="V115" i="6"/>
  <c r="V101" i="6"/>
  <c r="V87" i="6"/>
  <c r="V73" i="6"/>
  <c r="V61" i="6"/>
  <c r="V53" i="6"/>
  <c r="V35" i="6"/>
  <c r="V174" i="6"/>
  <c r="V170" i="6"/>
  <c r="V166" i="6"/>
  <c r="V161" i="6"/>
  <c r="V157" i="6"/>
  <c r="V153" i="6"/>
  <c r="V149" i="6"/>
  <c r="V145" i="6"/>
  <c r="V140" i="6"/>
  <c r="V136" i="6"/>
  <c r="V132" i="6"/>
  <c r="V128" i="6"/>
  <c r="V124" i="6"/>
  <c r="V120" i="6"/>
  <c r="V116" i="6"/>
  <c r="V112" i="6"/>
  <c r="V108" i="6"/>
  <c r="V102" i="6"/>
  <c r="V97" i="6"/>
  <c r="V92" i="6"/>
  <c r="V88" i="6"/>
  <c r="V82" i="6"/>
  <c r="V78" i="6"/>
  <c r="V74" i="6"/>
  <c r="V70" i="6"/>
  <c r="V66" i="6"/>
  <c r="V62" i="6"/>
  <c r="V58" i="6"/>
  <c r="V54" i="6"/>
  <c r="V49" i="6"/>
  <c r="V44" i="6"/>
  <c r="V36" i="6"/>
  <c r="V31" i="6"/>
  <c r="V27" i="6"/>
  <c r="V164" i="6"/>
  <c r="V152" i="6"/>
  <c r="V139" i="6"/>
  <c r="V131" i="6"/>
  <c r="V123" i="6"/>
  <c r="V106" i="6"/>
  <c r="V91" i="6"/>
  <c r="V77" i="6"/>
  <c r="V65" i="6"/>
  <c r="V48" i="6"/>
  <c r="V30" i="6"/>
  <c r="AL9" i="6" l="1"/>
  <c r="AI9" i="6" s="1"/>
  <c r="AJ9" i="6" l="1"/>
  <c r="AP9" i="6" s="1"/>
  <c r="I9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Amanda Wright</author>
  </authors>
  <commentList>
    <comment ref="I92" authorId="0" shapeId="0" xr:uid="{00000000-0006-0000-0400-000001000000}">
      <text>
        <r>
          <rPr>
            <b/>
            <sz val="10"/>
            <color indexed="81"/>
            <rFont val="Tahoma"/>
            <family val="2"/>
          </rPr>
          <t>Lodged copy of ACR to be sent to Client with Audit Docs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<sst xmlns="http://schemas.openxmlformats.org/spreadsheetml/2006/main" count="2101" uniqueCount="899">
  <si>
    <t>Date</t>
  </si>
  <si>
    <t>Links</t>
  </si>
  <si>
    <t>Notes</t>
  </si>
  <si>
    <t>Status</t>
  </si>
  <si>
    <t>Template</t>
  </si>
  <si>
    <t>Reviewer</t>
  </si>
  <si>
    <t>Preparer</t>
  </si>
  <si>
    <t>Partner</t>
  </si>
  <si>
    <t>Name of firm</t>
  </si>
  <si>
    <t>Firm Details</t>
  </si>
  <si>
    <t>Email</t>
  </si>
  <si>
    <t>Telephone</t>
  </si>
  <si>
    <t>Contact name</t>
  </si>
  <si>
    <t>Contact Details</t>
  </si>
  <si>
    <t>Accounting method</t>
  </si>
  <si>
    <t>Small business entity</t>
  </si>
  <si>
    <t>Depreciation method</t>
  </si>
  <si>
    <t>Tax year</t>
  </si>
  <si>
    <t>Period end date</t>
  </si>
  <si>
    <t>Period start date</t>
  </si>
  <si>
    <t>Entity Type</t>
  </si>
  <si>
    <t>ABN/TFN</t>
  </si>
  <si>
    <t>Client code</t>
  </si>
  <si>
    <t>Name of client</t>
  </si>
  <si>
    <t>Entity Details</t>
  </si>
  <si>
    <t>Q</t>
  </si>
  <si>
    <t>Mode</t>
  </si>
  <si>
    <t>Ref</t>
  </si>
  <si>
    <t>add workpaper</t>
  </si>
  <si>
    <t>WPType</t>
  </si>
  <si>
    <t>Del</t>
  </si>
  <si>
    <t>Ready for Review</t>
  </si>
  <si>
    <t>Status Descriptions</t>
  </si>
  <si>
    <t>Started</t>
  </si>
  <si>
    <t>Client Query</t>
  </si>
  <si>
    <t>Rework Required</t>
  </si>
  <si>
    <t>Rework Complete</t>
  </si>
  <si>
    <t>Complete</t>
  </si>
  <si>
    <t>-</t>
  </si>
  <si>
    <t>General</t>
  </si>
  <si>
    <t>Trial Balance</t>
  </si>
  <si>
    <t>Account Name</t>
  </si>
  <si>
    <t>Balance</t>
  </si>
  <si>
    <t>FileConnectionString</t>
  </si>
  <si>
    <t>Settings</t>
  </si>
  <si>
    <t>Level</t>
  </si>
  <si>
    <t>SortOrder</t>
  </si>
  <si>
    <t>EntityId</t>
  </si>
  <si>
    <t>DataSetId</t>
  </si>
  <si>
    <t>Comparatives</t>
  </si>
  <si>
    <t>CompareEntityId</t>
  </si>
  <si>
    <t>CompareDataSetId</t>
  </si>
  <si>
    <t>SortId</t>
  </si>
  <si>
    <t>ShowSubTotals</t>
  </si>
  <si>
    <t>1.00.00</t>
  </si>
  <si>
    <t>Version</t>
  </si>
  <si>
    <t>Notes/Workpaper Title</t>
  </si>
  <si>
    <t>Reconcile To</t>
  </si>
  <si>
    <t>P</t>
  </si>
  <si>
    <t>StatusUpdatedBy</t>
  </si>
  <si>
    <t>StatusChangeDate</t>
  </si>
  <si>
    <t>Formatting</t>
  </si>
  <si>
    <t>AddA</t>
  </si>
  <si>
    <t>AccountName</t>
  </si>
  <si>
    <t>Reconcile</t>
  </si>
  <si>
    <t>RelatedBalance</t>
  </si>
  <si>
    <t>WorkpaperType</t>
  </si>
  <si>
    <t>UniqueRef</t>
  </si>
  <si>
    <t>UpdatedBy</t>
  </si>
  <si>
    <t>UpdatedTime</t>
  </si>
  <si>
    <t>Created</t>
  </si>
  <si>
    <t>Content</t>
  </si>
  <si>
    <t>LogType</t>
  </si>
  <si>
    <t>Chat</t>
  </si>
  <si>
    <t>]</t>
  </si>
  <si>
    <t>HasChat</t>
  </si>
  <si>
    <t>HasUnreadChat</t>
  </si>
  <si>
    <t>Has Chat</t>
  </si>
  <si>
    <t>Has Unread Chat</t>
  </si>
  <si>
    <t>Variance</t>
  </si>
  <si>
    <t>ShowVariance</t>
  </si>
  <si>
    <t>Movement</t>
  </si>
  <si>
    <t>Expanded</t>
  </si>
  <si>
    <t>Add</t>
  </si>
  <si>
    <t>ReconciledStatus</t>
  </si>
  <si>
    <t>Related Balance</t>
  </si>
  <si>
    <t>Reconciled Status</t>
  </si>
  <si>
    <t>StatusOrder</t>
  </si>
  <si>
    <t>Updated By</t>
  </si>
  <si>
    <t>Change Date</t>
  </si>
  <si>
    <t>R/O</t>
  </si>
  <si>
    <t>Status Order</t>
  </si>
  <si>
    <t>WPTag</t>
  </si>
  <si>
    <t>WPCount</t>
  </si>
  <si>
    <t>Flag</t>
  </si>
  <si>
    <t>Reconciled</t>
  </si>
  <si>
    <t>Not Started</t>
  </si>
  <si>
    <t>Review</t>
  </si>
  <si>
    <t>Final Review</t>
  </si>
  <si>
    <t>File Id</t>
  </si>
  <si>
    <t>Refresh</t>
  </si>
  <si>
    <t>Opening Balances</t>
  </si>
  <si>
    <t>s</t>
  </si>
  <si>
    <t>Commands</t>
  </si>
  <si>
    <t>Software Details</t>
  </si>
  <si>
    <t>Client software</t>
  </si>
  <si>
    <t>Login name</t>
  </si>
  <si>
    <t>Password</t>
  </si>
  <si>
    <t>Show Comparatives</t>
  </si>
  <si>
    <t>Show Variance</t>
  </si>
  <si>
    <t>q</t>
  </si>
  <si>
    <t>+</t>
  </si>
  <si>
    <t>WORKPAPERS</t>
  </si>
  <si>
    <t>i</t>
  </si>
  <si>
    <t>CONNECT FILE</t>
  </si>
  <si>
    <t>Select 'Connect File' to select the online accounting file that you wish to connect this workpaper to.</t>
  </si>
  <si>
    <t>File Name</t>
  </si>
  <si>
    <t>Items</t>
  </si>
  <si>
    <t>SheetId</t>
  </si>
  <si>
    <t>Unresolved</t>
  </si>
  <si>
    <t>Resolved</t>
  </si>
  <si>
    <t>Total</t>
  </si>
  <si>
    <t>HasUnresolvedItems</t>
  </si>
  <si>
    <t>Member Details</t>
  </si>
  <si>
    <t>Member 1</t>
  </si>
  <si>
    <t>Member 2</t>
  </si>
  <si>
    <t>Enter name</t>
  </si>
  <si>
    <t>Member 3</t>
  </si>
  <si>
    <t>Member 4</t>
  </si>
  <si>
    <t>Member 5</t>
  </si>
  <si>
    <t>Member 6</t>
  </si>
  <si>
    <t>Member 7</t>
  </si>
  <si>
    <t>Member 8</t>
  </si>
  <si>
    <t>RollOver</t>
  </si>
  <si>
    <t>Options</t>
  </si>
  <si>
    <t>Reconciliation Accuracy (Tolerance) $</t>
  </si>
  <si>
    <t>}</t>
  </si>
  <si>
    <t>Assignment To Do</t>
  </si>
  <si>
    <t>Year</t>
  </si>
  <si>
    <t>Biller Client</t>
  </si>
  <si>
    <t>Fund Information</t>
  </si>
  <si>
    <t>Job</t>
  </si>
  <si>
    <t>Notes to Admin Hub</t>
  </si>
  <si>
    <t>Fund Members</t>
  </si>
  <si>
    <t>No. of members</t>
  </si>
  <si>
    <t>Due Date</t>
  </si>
  <si>
    <t>Member Information</t>
  </si>
  <si>
    <t>Name</t>
  </si>
  <si>
    <t>Is the job on Direct Debit</t>
  </si>
  <si>
    <t>Date of Birth</t>
  </si>
  <si>
    <t>Permanent Information Doc</t>
  </si>
  <si>
    <t>Does an invoice need to be raised?</t>
  </si>
  <si>
    <t>How is the job going to client?</t>
  </si>
  <si>
    <t>**GST excl</t>
  </si>
  <si>
    <t>Person discussed with Client</t>
  </si>
  <si>
    <t>How will the invoice be paid</t>
  </si>
  <si>
    <t>Letter Sign off?</t>
  </si>
  <si>
    <t>Have you checked the Class exceptions report?</t>
  </si>
  <si>
    <t>CLIENT FINANCIALS PACKAGE</t>
  </si>
  <si>
    <t>From Class - PDF after review</t>
  </si>
  <si>
    <t>Prepared</t>
  </si>
  <si>
    <t>Audit</t>
  </si>
  <si>
    <t>NOTES</t>
  </si>
  <si>
    <t>Link In Document where applicable from AE</t>
  </si>
  <si>
    <t>Send Out Letter</t>
  </si>
  <si>
    <t>Admin Hub to Draft</t>
  </si>
  <si>
    <t>Tax Payment Schedule</t>
  </si>
  <si>
    <t>Linked into Workpaper</t>
  </si>
  <si>
    <t>Pension Advice Schedule</t>
  </si>
  <si>
    <t>Actuarial Certificate</t>
  </si>
  <si>
    <t>From Heffron via Class $130+GST</t>
  </si>
  <si>
    <t>GST &amp; BAS Rec</t>
  </si>
  <si>
    <t>From Hownow</t>
  </si>
  <si>
    <t>Other</t>
  </si>
  <si>
    <t>To be emailed to the client with invoice</t>
  </si>
  <si>
    <t>ATO payslips</t>
  </si>
  <si>
    <t xml:space="preserve"> - ICA</t>
  </si>
  <si>
    <t xml:space="preserve"> - ITA</t>
  </si>
  <si>
    <t>Documents to be Mailed Out (Original Hard Copies to be Posted)</t>
  </si>
  <si>
    <t>Loan Agreements</t>
  </si>
  <si>
    <t>Now Infinity - provide details to Admin Hub</t>
  </si>
  <si>
    <t>Pension Minutes</t>
  </si>
  <si>
    <t xml:space="preserve">From Class </t>
  </si>
  <si>
    <t>Payment Summaries</t>
  </si>
  <si>
    <t>Add into documents from AE Intranet</t>
  </si>
  <si>
    <t>Binding Death Benefit Nominations</t>
  </si>
  <si>
    <t>Other (Detail)</t>
  </si>
  <si>
    <t>Items for review - NOT to be sent out</t>
  </si>
  <si>
    <t>This is instead of the ATO associates report</t>
  </si>
  <si>
    <t>http://asic.gov.au/</t>
  </si>
  <si>
    <t>Add ASIC report for Bare trustee if applicable</t>
  </si>
  <si>
    <t>Client Information checklist</t>
  </si>
  <si>
    <t>Completed By</t>
  </si>
  <si>
    <t>CLIENT AUDIT PACKAGE</t>
  </si>
  <si>
    <t>Auditor Compliance Documents</t>
  </si>
  <si>
    <t>Completed</t>
  </si>
  <si>
    <t xml:space="preserve">AUDITORS </t>
  </si>
  <si>
    <t>E2 - Acceptance &amp; Continuance Assessment</t>
  </si>
  <si>
    <t>E1 - Independence Assessment</t>
  </si>
  <si>
    <t>E4 - Audit Plan</t>
  </si>
  <si>
    <t xml:space="preserve">J1 - Audit Program </t>
  </si>
  <si>
    <t>J2 - Additional Audit Programs  (if relevant)</t>
  </si>
  <si>
    <t>D2 - Audit Completion Document</t>
  </si>
  <si>
    <t>Auditor Completion Approval from Auditor</t>
  </si>
  <si>
    <t xml:space="preserve">Link in </t>
  </si>
  <si>
    <t>Client Audit Documents</t>
  </si>
  <si>
    <t xml:space="preserve">Audit Report </t>
  </si>
  <si>
    <t>ExternalSheet</t>
  </si>
  <si>
    <t>ee1fe8c7-f3fb-444f-949e-3fb620eee027</t>
  </si>
  <si>
    <t>Assignment To do</t>
  </si>
  <si>
    <t>}_ee1fe8c7-f3fb-444f-949e-3fb620eee027</t>
  </si>
  <si>
    <t>Stuart Flinn</t>
  </si>
  <si>
    <t>Agenda Items</t>
  </si>
  <si>
    <t xml:space="preserve">FOR REFERENCE - these are some of our alliance partners </t>
  </si>
  <si>
    <t>Finance and Investment</t>
  </si>
  <si>
    <t>Fitzpatricks Financial Planning  www.fitz.com.au</t>
  </si>
  <si>
    <t xml:space="preserve">High wealth clients / portoflio management etc </t>
  </si>
  <si>
    <t>Politis Investment Strategies  www.politis.com.au</t>
  </si>
  <si>
    <t>Portoflio management</t>
  </si>
  <si>
    <t>Client:</t>
  </si>
  <si>
    <t>Date:</t>
  </si>
  <si>
    <t>Job:</t>
  </si>
  <si>
    <t>Prepared By:</t>
  </si>
  <si>
    <t>        </t>
  </si>
  <si>
    <t xml:space="preserve">Subject:  </t>
  </si>
  <si>
    <t>Risk</t>
  </si>
  <si>
    <t>Tax Depreciation</t>
  </si>
  <si>
    <t>Hunter Financial   www.hunterfinancial.com.au </t>
  </si>
  <si>
    <t>Capital Claims    www.capitalclaims.com.au</t>
  </si>
  <si>
    <t>Pivotal Financial Planning  www.pivotalfp.com</t>
  </si>
  <si>
    <t xml:space="preserve"> - </t>
  </si>
  <si>
    <t>9c13b1fb-8f80-4e3f-859b-8da87e5bb07e</t>
  </si>
  <si>
    <t>Agenda &amp; Partner Points</t>
  </si>
  <si>
    <t>}_9c13b1fb-8f80-4e3f-859b-8da87e5bb07e</t>
  </si>
  <si>
    <t>Subject:</t>
  </si>
  <si>
    <t>}_6e9e1219-8f50-4491-8d62-2d34dbdd16b2</t>
  </si>
  <si>
    <t>Taxable Income</t>
  </si>
  <si>
    <t xml:space="preserve"> * Enter as per Statement of Taxable Income</t>
  </si>
  <si>
    <t>Income Tax Payable</t>
  </si>
  <si>
    <t>Imputation Credits</t>
  </si>
  <si>
    <t xml:space="preserve"> * Amounts to be entered as negatives</t>
  </si>
  <si>
    <t>TFN Credits</t>
  </si>
  <si>
    <t>Foreign Tax Credits</t>
  </si>
  <si>
    <t>PAYG instalments Paid</t>
  </si>
  <si>
    <t>Net Income Tax Payable / (Refundable)</t>
  </si>
  <si>
    <t>Add: ATO Supervisory Levy</t>
  </si>
  <si>
    <t xml:space="preserve"> * Select option for 1st year ($518.00) or non 1st year ($259.00) fund</t>
  </si>
  <si>
    <t>Total Tax Payable / (Refundable)</t>
  </si>
  <si>
    <t>DUE DATE</t>
  </si>
  <si>
    <t xml:space="preserve"> * Pick from list</t>
  </si>
  <si>
    <t>Other ATO Payments/(Refunds)</t>
  </si>
  <si>
    <t>Income Tax Account</t>
  </si>
  <si>
    <t>ATO Integrated Client Account</t>
  </si>
  <si>
    <t>ASAP</t>
  </si>
  <si>
    <t>GST Adjustments</t>
  </si>
  <si>
    <t>Pay As You Go Withholding Adjustments</t>
  </si>
  <si>
    <t>Total Other ATO Payable/(Refundable)</t>
  </si>
  <si>
    <t>TOTAL ATO PAYABLE/(REFUNDABLE)</t>
  </si>
  <si>
    <t>Already Paid</t>
  </si>
  <si>
    <t>Outstanding</t>
  </si>
  <si>
    <t>Division 293 tax will be included in the group entity group tax payment schedule if applicable</t>
  </si>
  <si>
    <t>4b351428-81a7-48b9-9493-2b1c1e9f67d6</t>
  </si>
  <si>
    <t>Tax Payment Sch</t>
  </si>
  <si>
    <t>}_4b351428-81a7-48b9-9493-2b1c1e9f67d6</t>
  </si>
  <si>
    <t>}_aa4c3b4f-e21a-4eda-8bfd-9d0c6c791432</t>
  </si>
  <si>
    <t>Review Points</t>
  </si>
  <si>
    <t>Action Taken</t>
  </si>
  <si>
    <t>5262ba3b-d069-4ec8-8946-9ebcb0783622</t>
  </si>
  <si>
    <t>}_5262ba3b-d069-4ec8-8946-9ebcb0783622</t>
  </si>
  <si>
    <t>}_3ef776f2-a581-45e0-af98-5a52cbec5ce8</t>
  </si>
  <si>
    <t>Tax Reconciliation</t>
  </si>
  <si>
    <t xml:space="preserve">Reconciliation </t>
  </si>
  <si>
    <t>Balance of Income Tax Payable / (Refundable) per Financials</t>
  </si>
  <si>
    <t>(Less):</t>
  </si>
  <si>
    <t>Other years</t>
  </si>
  <si>
    <t>Difference</t>
  </si>
  <si>
    <t>*sorted by effective date</t>
  </si>
  <si>
    <t>ATO PAYGI Report</t>
  </si>
  <si>
    <t>0cf9defd-6a9c-4180-9ac5-d310d3bac0d7</t>
  </si>
  <si>
    <t>Prov for Income Tax</t>
  </si>
  <si>
    <t>}_0cf9defd-6a9c-4180-9ac5-d310d3bac0d7</t>
  </si>
  <si>
    <t xml:space="preserve">Investment Confirmations </t>
  </si>
  <si>
    <t>** USE THE INVESTMENT SUMMARY REPORT AT 30 JUNE  &gt; RUN REPORT AS CSV  &gt; COPY CELL B2 TILL Q2 &amp; DOWN FOR AS MANY ASSETS HELD, PASTE IN CELL A16 + FORMATE THE NUMBER CELLS WITH THE COMMA BUTTON</t>
  </si>
  <si>
    <t>Security Code</t>
  </si>
  <si>
    <t>Holding Account Name</t>
  </si>
  <si>
    <t>Feed Reference</t>
  </si>
  <si>
    <t>Market Type</t>
  </si>
  <si>
    <t>Asset Pool</t>
  </si>
  <si>
    <t>G/L Class</t>
  </si>
  <si>
    <t>Units</t>
  </si>
  <si>
    <t>Average Cost</t>
  </si>
  <si>
    <t>Market Price</t>
  </si>
  <si>
    <t>Total Cost</t>
  </si>
  <si>
    <t>Market Value</t>
  </si>
  <si>
    <t>Unrealised Gain</t>
  </si>
  <si>
    <t>Gain/loss %</t>
  </si>
  <si>
    <t>Portfoliio weight %</t>
  </si>
  <si>
    <t>Estimated Income</t>
  </si>
  <si>
    <t>Estimated Yield %</t>
  </si>
  <si>
    <t>Link Confirmations Here</t>
  </si>
  <si>
    <t>2e747b36-25bd-4494-9478-12cf43f2cb27</t>
  </si>
  <si>
    <t>Investments</t>
  </si>
  <si>
    <t>}_2e747b36-25bd-4494-9478-12cf43f2cb27</t>
  </si>
  <si>
    <t>Investment Strategy</t>
  </si>
  <si>
    <t>Optional Workpaper</t>
  </si>
  <si>
    <t xml:space="preserve"> ** USE THE INVESTMENT SUMMARY REPORT &gt; RUN AS PDF &gt; USE PORTFOLIO WEIGHT %'S</t>
  </si>
  <si>
    <t>Cash</t>
  </si>
  <si>
    <t>Fixed Interest</t>
  </si>
  <si>
    <t>Australian Equities</t>
  </si>
  <si>
    <t>International Equities</t>
  </si>
  <si>
    <t>Property 
(Direct &amp; Indirect)</t>
  </si>
  <si>
    <t>Derivative, Options, Futures etc</t>
  </si>
  <si>
    <t>Other Investments</t>
  </si>
  <si>
    <t>Holdings</t>
  </si>
  <si>
    <t>Total Assets</t>
  </si>
  <si>
    <t>Minimum</t>
  </si>
  <si>
    <t>Maximum</t>
  </si>
  <si>
    <t xml:space="preserve"> * Insert ranges as per current investment strategy or all 0% if no strategy held</t>
  </si>
  <si>
    <t>Check to confirm if current investment strategy still ok, any "False" appear above consider whether new investment strategy required.</t>
  </si>
  <si>
    <t>Note please select the appropriate option:</t>
  </si>
  <si>
    <t>Investment ranges for the current financial year are within the current investment strategy ranges, however does not mention insurances - new strategy must be completed.</t>
  </si>
  <si>
    <t>Investment ranges for the current financial year are within the current investment strategy ranges and mention insurances - no further action is required.</t>
  </si>
  <si>
    <t>Investment ranges for the current financial year are minimally outside the current investment strategy ranges and do not remain so post 30 June 2015 but don't mention insurances - new strategy must be completed.</t>
  </si>
  <si>
    <t>Investment ranges for the current financial year are minimally outside the current investment strategy ranges and do not remain so post 30 June 2015 and mention insurances - no further action is required.</t>
  </si>
  <si>
    <t>Investment ranges for the current financial year are not within the current investment strategy ranges - new strategy must be completed.</t>
  </si>
  <si>
    <t>Investment ranges for the current financial year are not within the current investment strategy ranges as there are no ranges - new strategy must be completed.</t>
  </si>
  <si>
    <t>6a5dd7cd-6387-42af-b0f0-80677e99628e</t>
  </si>
  <si>
    <t>Investment Summary</t>
  </si>
  <si>
    <t>}_6a5dd7cd-6387-42af-b0f0-80677e99628e</t>
  </si>
  <si>
    <t>}_2cebcd5f-c71b-4a63-b318-562393de8854</t>
  </si>
  <si>
    <t>}_91936721-54d9-40b4-af9c-2fac87625a9c</t>
  </si>
  <si>
    <t>}_9943e8f3-bc6f-400b-95e4-0fb405ba3db1</t>
  </si>
  <si>
    <t>Interest</t>
  </si>
  <si>
    <t>}_29e71f86-b123-4142-9d5c-d4c92cbf701d</t>
  </si>
  <si>
    <t>CGT Relief</t>
  </si>
  <si>
    <t>33b912d6-46cc-4d08-b82b-9cdda32c1ff8</t>
  </si>
  <si>
    <t>}_33b912d6-46cc-4d08-b82b-9cdda32c1ff8</t>
  </si>
  <si>
    <t>Please consider moving prior years to debtors or creditors if relevant</t>
  </si>
  <si>
    <t>QUESTIONS BEFORE SUBMISSION FOR AUDIT</t>
  </si>
  <si>
    <t>Client Email Address</t>
  </si>
  <si>
    <t>ASIC report - Bare Trust</t>
  </si>
  <si>
    <t>Bank Feed Authority Form</t>
  </si>
  <si>
    <t>Add into documents from Hownow</t>
  </si>
  <si>
    <t>Accountant to Prepare from Class</t>
  </si>
  <si>
    <t>HIN / SRN</t>
  </si>
  <si>
    <t>Manager Review Points</t>
  </si>
  <si>
    <t>All auditor / audit assitant points in Evolv</t>
  </si>
  <si>
    <t>CSM</t>
  </si>
  <si>
    <t>Client Team</t>
  </si>
  <si>
    <t>CSD</t>
  </si>
  <si>
    <t>Does the tax return Validate in Class?</t>
  </si>
  <si>
    <t xml:space="preserve">Have you linked the Engagement/Trustee Rep letter from Evolv? </t>
  </si>
  <si>
    <t>Has work been Reviewed by CSD?</t>
  </si>
  <si>
    <t>Financial Statements &amp; Income Tax Returns</t>
  </si>
  <si>
    <t>Audit Completion Letter</t>
  </si>
  <si>
    <t>From Evolv - Preparer to link</t>
  </si>
  <si>
    <t>Only required if docs are being posted. HUB to draft</t>
  </si>
  <si>
    <t>Audit Finalisation Cover Letter (CSD to sign)</t>
  </si>
  <si>
    <t>Auditor: Is there an ACR</t>
  </si>
  <si>
    <t>If Yes, how much is the Year End invoice?</t>
  </si>
  <si>
    <t xml:space="preserve">Link In Document where applicable </t>
  </si>
  <si>
    <t>Accrual Intentions</t>
  </si>
  <si>
    <t>Intangibles</t>
  </si>
  <si>
    <t>Suits</t>
  </si>
  <si>
    <t>Super</t>
  </si>
  <si>
    <t>Tax Mania</t>
  </si>
  <si>
    <t>Meeting Date &amp; Staff</t>
  </si>
  <si>
    <t>eSAT: Link Draft ACR at Stage1 &amp; Lodged copy on Completion</t>
  </si>
  <si>
    <t>No</t>
  </si>
  <si>
    <t>Are we winding up the fund?</t>
  </si>
  <si>
    <t>Class Tax Agent</t>
  </si>
  <si>
    <t>Yes</t>
  </si>
  <si>
    <t>P.I Link</t>
  </si>
  <si>
    <t>GST as per Statement of Financial Position</t>
  </si>
  <si>
    <t>June BAS</t>
  </si>
  <si>
    <t>Net Actual GST</t>
  </si>
  <si>
    <t>Total GST Receivable on Expenses Paid</t>
  </si>
  <si>
    <t>Rounding</t>
  </si>
  <si>
    <t>Commercial Property Expenses</t>
  </si>
  <si>
    <t>Brokerage</t>
  </si>
  <si>
    <t>Management Fees</t>
  </si>
  <si>
    <t>Technical Advice</t>
  </si>
  <si>
    <t>Other Accounting Fees</t>
  </si>
  <si>
    <t>Accounting Fees</t>
  </si>
  <si>
    <t>Audit Fees</t>
  </si>
  <si>
    <t>Income Tax Return</t>
  </si>
  <si>
    <t>Expenses</t>
  </si>
  <si>
    <t>SiDCOR Accounting Fees</t>
  </si>
  <si>
    <t>Total GST Payable on Income Received</t>
  </si>
  <si>
    <t>Other Income</t>
  </si>
  <si>
    <t>Rental Income (Commercial Property 2)</t>
  </si>
  <si>
    <t>Rental Income (Commercial Property)</t>
  </si>
  <si>
    <t>GST</t>
  </si>
  <si>
    <t>Claimable %</t>
  </si>
  <si>
    <t>Gross Amount</t>
  </si>
  <si>
    <t>Income</t>
  </si>
  <si>
    <t>Actual Amounts per Simplefund</t>
  </si>
  <si>
    <t>Business Activity Statements</t>
  </si>
  <si>
    <t>Net</t>
  </si>
  <si>
    <t>1B</t>
  </si>
  <si>
    <t>1A</t>
  </si>
  <si>
    <t>GST Reported to ATO</t>
  </si>
  <si>
    <t>Reviewed By:</t>
  </si>
  <si>
    <t>GST Reconciliation</t>
  </si>
  <si>
    <t>Gold Coast (Mr P Siderovski)</t>
  </si>
  <si>
    <t>Newcastle (Mr Paul Siderovski)</t>
  </si>
  <si>
    <t>Port Douglas (Paul Siderovski)</t>
  </si>
  <si>
    <t>Newcastle (Mr Scott Douglas)</t>
  </si>
  <si>
    <t>Newcastle (Ms Lesa Sylvester)</t>
  </si>
  <si>
    <t>DocuSign</t>
  </si>
  <si>
    <t>Express Post</t>
  </si>
  <si>
    <t>Meeting</t>
  </si>
  <si>
    <t xml:space="preserve">Compilation Report </t>
  </si>
  <si>
    <t>Cameron Tink - Tax Mania</t>
  </si>
  <si>
    <t>Heidi Ruch - Accrual Intentions</t>
  </si>
  <si>
    <t>Janelle Wheeler - Mossman</t>
  </si>
  <si>
    <t>Janet Simpson - Port Douglas</t>
  </si>
  <si>
    <t>Lesa Sylvester - Tax Advisory</t>
  </si>
  <si>
    <t>Matthew Hunt - Busness Advisory</t>
  </si>
  <si>
    <t>Matthew Hunt - Suits</t>
  </si>
  <si>
    <t>Michelle Chesworth - Super Team</t>
  </si>
  <si>
    <t>Paul Sidverovski - PMG Team</t>
  </si>
  <si>
    <t>Scott Douglas - SMSF Auditor</t>
  </si>
  <si>
    <t>Reviewed By</t>
  </si>
  <si>
    <t>Have you identified a reportable breach &amp; noted in the tax return?</t>
  </si>
  <si>
    <t>2018 Provision</t>
  </si>
  <si>
    <t>Reviewe By:</t>
  </si>
  <si>
    <t>SiDCOR letter - Loan Confirmation</t>
  </si>
  <si>
    <t>For related Party Loan - from Hownow</t>
  </si>
  <si>
    <t>Client Service Manager (CSM)</t>
  </si>
  <si>
    <t>Client Service Director (CSD)</t>
  </si>
  <si>
    <t>Person</t>
  </si>
  <si>
    <t>Hours</t>
  </si>
  <si>
    <t>Budget</t>
  </si>
  <si>
    <t>Team Member</t>
  </si>
  <si>
    <t>Detailed Review</t>
  </si>
  <si>
    <t>CSD Sign Off</t>
  </si>
  <si>
    <t>Total Hours Budgeted</t>
  </si>
  <si>
    <t>Job Brief Notes</t>
  </si>
  <si>
    <t>Link handwritten notes or type in notes section above</t>
  </si>
  <si>
    <t>Checklist</t>
  </si>
  <si>
    <t>Responsibility</t>
  </si>
  <si>
    <t>Does the client have any oustanding debtors that need to be resolved prior to commencing work.</t>
  </si>
  <si>
    <t>CSC</t>
  </si>
  <si>
    <t>Review of client group structure and scope of work</t>
  </si>
  <si>
    <t>CSM/CSD</t>
  </si>
  <si>
    <t xml:space="preserve">Has scope of work and budgeted hours been agreed </t>
  </si>
  <si>
    <t>CSM /CSD</t>
  </si>
  <si>
    <t>Has the turn around time for client work been agreed</t>
  </si>
  <si>
    <t>Enter Date</t>
  </si>
  <si>
    <t>Has CSD sign off been tentatively booked</t>
  </si>
  <si>
    <t>Has a client meeting been tentatively booked with client</t>
  </si>
  <si>
    <t>Actual</t>
  </si>
  <si>
    <t>De Brief Notes</t>
  </si>
  <si>
    <t>What went well with this job?</t>
  </si>
  <si>
    <t>What didn’t go well with this job?</t>
  </si>
  <si>
    <t>What training areas could you benefit from?</t>
  </si>
  <si>
    <t>What suggestions (if any) do you have for improving efficiency for this job</t>
  </si>
  <si>
    <t xml:space="preserve">Was turn around time met? </t>
  </si>
  <si>
    <t>Reasons for any budget overruns and actions to avoid next time (please comment in notes)</t>
  </si>
  <si>
    <t>Inefficient Processes</t>
  </si>
  <si>
    <t xml:space="preserve">Inefficiencies by SiDCOR </t>
  </si>
  <si>
    <t xml:space="preserve">Client Issues </t>
  </si>
  <si>
    <t>Scope Creep</t>
  </si>
  <si>
    <t>Review of client information (including Compliance) / to client checklist</t>
  </si>
  <si>
    <t>Is there a related Compliance Job and has this been scheduled where appropriate with the relevant team</t>
  </si>
  <si>
    <t>Asset Class</t>
  </si>
  <si>
    <t>Workpaper Id</t>
  </si>
  <si>
    <t>Product Number</t>
  </si>
  <si>
    <t>Local Template Location</t>
  </si>
  <si>
    <t>Starter Version</t>
  </si>
  <si>
    <t>2.2.0.0</t>
  </si>
  <si>
    <t>Document Type</t>
  </si>
  <si>
    <t>Class_Workpaper</t>
  </si>
  <si>
    <t>2019 Year End</t>
  </si>
  <si>
    <t>b448d956-a5f7-4d06-a10a-70636a3df3fe</t>
  </si>
  <si>
    <t>2019 Provision</t>
  </si>
  <si>
    <t>Outstanding as at 30 June 2019</t>
  </si>
  <si>
    <t>28 February 2020</t>
  </si>
  <si>
    <t>31 October 2019</t>
  </si>
  <si>
    <t>September PAYG Instalment (October 2019)</t>
  </si>
  <si>
    <t>December PAYG Instalment (February 2020)</t>
  </si>
  <si>
    <t>March PAYG Instalment (April 2020)</t>
  </si>
  <si>
    <t>June PAYG Instalment (July 2020)</t>
  </si>
  <si>
    <t>Annual PAYG Instalment (October 2020)</t>
  </si>
  <si>
    <t>Income threshold is $250,000.</t>
  </si>
  <si>
    <t xml:space="preserve"> -</t>
  </si>
  <si>
    <t xml:space="preserve">  -</t>
  </si>
  <si>
    <t>Discussion Points</t>
  </si>
  <si>
    <t>Meeting Outcome</t>
  </si>
  <si>
    <t>Audit Points</t>
  </si>
  <si>
    <r>
      <t xml:space="preserve">Run </t>
    </r>
    <r>
      <rPr>
        <i/>
        <sz val="10"/>
        <rFont val="Arial"/>
        <family val="2"/>
      </rPr>
      <t>2019 Financial Statements</t>
    </r>
    <r>
      <rPr>
        <sz val="10"/>
        <rFont val="Arial"/>
        <family val="2"/>
      </rPr>
      <t xml:space="preserve"> report pack in Class</t>
    </r>
  </si>
  <si>
    <t>Agenda Tab</t>
  </si>
  <si>
    <t xml:space="preserve">From Class - must be sent if feeds not activated </t>
  </si>
  <si>
    <t>Hard Copy Docs for Meeting then Docusign</t>
  </si>
  <si>
    <t>P Siderovski - Gold Coast</t>
  </si>
  <si>
    <t>Matt Hunt - Intangibles</t>
  </si>
  <si>
    <t>Gold Coast</t>
  </si>
  <si>
    <t>Port Douglas</t>
  </si>
  <si>
    <t>Auditor</t>
  </si>
  <si>
    <t>Queries</t>
  </si>
  <si>
    <t>Resolution</t>
  </si>
  <si>
    <t>2019 Year Queries</t>
  </si>
  <si>
    <t>Income Comparison Report Link:</t>
  </si>
  <si>
    <t>For funds with listed shares</t>
  </si>
  <si>
    <t>Work Test Declaration</t>
  </si>
  <si>
    <t>Retirement Declaration</t>
  </si>
  <si>
    <t>Prepare in Hownow if member(s) are over 65 and contributing</t>
  </si>
  <si>
    <t>Prepare in Hownow if member is under 65 and has retired this year</t>
  </si>
  <si>
    <t>Following Financial Year - 2020 Compliance</t>
  </si>
  <si>
    <t>Are there original Source Docs to return to Client?</t>
  </si>
  <si>
    <r>
      <t>From Class -</t>
    </r>
    <r>
      <rPr>
        <sz val="8"/>
        <color rgb="FFFF0000"/>
        <rFont val="Arial"/>
        <family val="2"/>
      </rPr>
      <t xml:space="preserve"> Please Date 30/6/2019</t>
    </r>
  </si>
  <si>
    <t>15 May 2020</t>
  </si>
  <si>
    <t>General Lump Sum Minutes</t>
  </si>
  <si>
    <t xml:space="preserve">For funds to take lump sums for amounts over the minimum. From Hownow. </t>
  </si>
  <si>
    <t>Rent Received</t>
  </si>
  <si>
    <t>Rental Property Details</t>
  </si>
  <si>
    <t>Address</t>
  </si>
  <si>
    <t>Owned</t>
  </si>
  <si>
    <t>Share</t>
  </si>
  <si>
    <t>Rental Income</t>
  </si>
  <si>
    <t>Other Rental Income</t>
  </si>
  <si>
    <t>Total Income</t>
  </si>
  <si>
    <t>Advertising</t>
  </si>
  <si>
    <t>Body Corporate Fees</t>
  </si>
  <si>
    <t>Cleaning</t>
  </si>
  <si>
    <t>Council Rates</t>
  </si>
  <si>
    <t>Garden Maintenance</t>
  </si>
  <si>
    <t>Insurance</t>
  </si>
  <si>
    <t>Is the property insured in the name of the fund?</t>
  </si>
  <si>
    <t>Land Tax</t>
  </si>
  <si>
    <t>Postage, Printing &amp; Stationery</t>
  </si>
  <si>
    <t>Property Agent Commission</t>
  </si>
  <si>
    <t>Repairs &amp; Maintenance</t>
  </si>
  <si>
    <t>Water Rates</t>
  </si>
  <si>
    <t>Sundry:</t>
  </si>
  <si>
    <t xml:space="preserve"> - Sundry XX</t>
  </si>
  <si>
    <t xml:space="preserve"> - Sundry XXX</t>
  </si>
  <si>
    <t>Total Expenses</t>
  </si>
  <si>
    <t>Net Profit / (Loss) from Real Estate Summary</t>
  </si>
  <si>
    <t>Annual Real Estate Summary</t>
  </si>
  <si>
    <t>Amounts Managed Personally &amp; SiDCOR Adjustments</t>
  </si>
  <si>
    <t>Supporting Documentation</t>
  </si>
  <si>
    <t>Borrowing Costs</t>
  </si>
  <si>
    <t>Capital Allowances (Depreciation)</t>
  </si>
  <si>
    <t>Capital Claims Report</t>
  </si>
  <si>
    <t>Interest Paid</t>
  </si>
  <si>
    <t>Loan Statements</t>
  </si>
  <si>
    <t>OSR Land Tax Assessment</t>
  </si>
  <si>
    <t>Legal Fees</t>
  </si>
  <si>
    <t>Special Building Write Off (Capital Works Deductions)</t>
  </si>
  <si>
    <t>Total Adjustments</t>
  </si>
  <si>
    <t>Net Profit / (Loss) from Rental Property</t>
  </si>
  <si>
    <t>Description:</t>
  </si>
  <si>
    <t>Cost:</t>
  </si>
  <si>
    <t>1st year:</t>
  </si>
  <si>
    <t>1st year days:</t>
  </si>
  <si>
    <t>OWDV</t>
  </si>
  <si>
    <t>Write Off</t>
  </si>
  <si>
    <t>CWDV</t>
  </si>
  <si>
    <t>Cost</t>
  </si>
  <si>
    <t>02 4943 4876</t>
  </si>
  <si>
    <t>mail@hunterfinancial.com.au</t>
  </si>
  <si>
    <t>Hunter Financial Planning</t>
  </si>
  <si>
    <t>Infinity Financial Advisors</t>
  </si>
  <si>
    <t>02 4047 1888</t>
  </si>
  <si>
    <t>info@infinityfinancialadvisors.com.au</t>
  </si>
  <si>
    <t>Phil Smith</t>
  </si>
  <si>
    <t>Andrew Masson</t>
  </si>
  <si>
    <t>Total Super Balance</t>
  </si>
  <si>
    <t>Pensions External to SMSF</t>
  </si>
  <si>
    <t>This tab only needs to be completed for members with total super balances over $1,000,000</t>
  </si>
  <si>
    <t>https://www.ato.gov.au/Individuals/Super/Withdrawing-and-using-your-super/Transfer-balance-cap/</t>
  </si>
  <si>
    <t>Transfer Balance Account Balances</t>
  </si>
  <si>
    <t xml:space="preserve">These figures can be obtained from the tax agent portal where we are the agent for the individuals. </t>
  </si>
  <si>
    <t xml:space="preserve">For TSB's over $1,400,000 add agenda point to advise reduced NCC cap. </t>
  </si>
  <si>
    <t>MT &amp; SR Jones Superannuation Fund</t>
  </si>
  <si>
    <t>Stu</t>
  </si>
  <si>
    <t>Michelle</t>
  </si>
  <si>
    <t>Chris</t>
  </si>
  <si>
    <t>Stu/Michelle</t>
  </si>
  <si>
    <t>On Completion</t>
  </si>
  <si>
    <t>https://app.practiceignition.com/proposals/710829</t>
  </si>
  <si>
    <t>N/A</t>
  </si>
  <si>
    <t>susiejo60@hotmail.com</t>
  </si>
  <si>
    <t>Paul</t>
  </si>
  <si>
    <t>Michael Jones</t>
  </si>
  <si>
    <t>Susan Jones</t>
  </si>
  <si>
    <t>2019 ASIC</t>
  </si>
  <si>
    <t>2019 Associates _ Australian Business Register</t>
  </si>
  <si>
    <t>2020 Windup - client wants to go with Retail super fund. $2,400 quoted</t>
  </si>
  <si>
    <t>All assets sold in the 2019FY. Only 2 bank accounts remain</t>
  </si>
  <si>
    <t>Class</t>
  </si>
  <si>
    <t>JON07S1</t>
  </si>
  <si>
    <t>Superannuation Fund</t>
  </si>
  <si>
    <t>Header_1</t>
  </si>
  <si>
    <t>AddE</t>
  </si>
  <si>
    <t>member_receipts</t>
  </si>
  <si>
    <t>Header_2</t>
  </si>
  <si>
    <t>Member Receipts</t>
  </si>
  <si>
    <t>contributions</t>
  </si>
  <si>
    <t>Header_3</t>
  </si>
  <si>
    <t>Contributions</t>
  </si>
  <si>
    <t>employer</t>
  </si>
  <si>
    <t>Header_4</t>
  </si>
  <si>
    <t>Employer</t>
  </si>
  <si>
    <t>employer.JONESS0</t>
  </si>
  <si>
    <t>Line_5</t>
  </si>
  <si>
    <t>Mrs Susan Jones</t>
  </si>
  <si>
    <t>Totalemployer</t>
  </si>
  <si>
    <t>Total_4</t>
  </si>
  <si>
    <t>Total Employer</t>
  </si>
  <si>
    <t>member</t>
  </si>
  <si>
    <t>Member</t>
  </si>
  <si>
    <t>deducted</t>
  </si>
  <si>
    <t>Header_5</t>
  </si>
  <si>
    <t>Personal Concessional</t>
  </si>
  <si>
    <t>deducted.JONESM1</t>
  </si>
  <si>
    <t>Line_6</t>
  </si>
  <si>
    <t>Mr Michael Jones</t>
  </si>
  <si>
    <t>deducted.JONESS0</t>
  </si>
  <si>
    <t>Totaldeducted</t>
  </si>
  <si>
    <t>Total_5</t>
  </si>
  <si>
    <t>Total Personal Concessional</t>
  </si>
  <si>
    <t>undeducted</t>
  </si>
  <si>
    <t>Personal Non-Concessional</t>
  </si>
  <si>
    <t>undeducted.JONESM1</t>
  </si>
  <si>
    <t>Totalundeducted</t>
  </si>
  <si>
    <t>Total Personal Non-Concessional</t>
  </si>
  <si>
    <t>Totalmember</t>
  </si>
  <si>
    <t>Total Member</t>
  </si>
  <si>
    <t>government_co-contributions</t>
  </si>
  <si>
    <t>Government Co-Contributions</t>
  </si>
  <si>
    <t>government_co-contributions.JONESM1</t>
  </si>
  <si>
    <t>government_co-contributions.JONESS0</t>
  </si>
  <si>
    <t>Totalgovernment_co-contributions</t>
  </si>
  <si>
    <t>Total Government Co-Contributions</t>
  </si>
  <si>
    <t>Totalcontributions</t>
  </si>
  <si>
    <t>Total_3</t>
  </si>
  <si>
    <t>Total Contributions</t>
  </si>
  <si>
    <t>Totalmember_receipts</t>
  </si>
  <si>
    <t>Total_2</t>
  </si>
  <si>
    <t>Total Member Receipts</t>
  </si>
  <si>
    <t>investment_gains</t>
  </si>
  <si>
    <t>Investment Gains</t>
  </si>
  <si>
    <t>increase_in_market_value</t>
  </si>
  <si>
    <t>Increase in Market Value</t>
  </si>
  <si>
    <t>increase_in_market_value.ListedShares</t>
  </si>
  <si>
    <t>Shares in Listed Companies</t>
  </si>
  <si>
    <t>increase_in_market_value.ListedShares.9632e8bb-e614-4a33-8157-72dad24b0c27</t>
  </si>
  <si>
    <t>Atlas Iron Limited</t>
  </si>
  <si>
    <t>increase_in_market_value.ListedShares.8a1e7c59-6964-4a3e-b107-0ee8c56f7edb</t>
  </si>
  <si>
    <t>Beach Energy Limited</t>
  </si>
  <si>
    <t>increase_in_market_value.ListedShares.1663fb4f-d79a-4d3d-a7ce-317afd72b2ed</t>
  </si>
  <si>
    <t>BHP Billiton Limited</t>
  </si>
  <si>
    <t>increase_in_market_value.ListedShares.c415f494-136f-4015-9084-b7dce5a5bcf8</t>
  </si>
  <si>
    <t>Fleetwood Corporation Limited</t>
  </si>
  <si>
    <t>increase_in_market_value.ListedShares.cec2d7c5-9b58-4e57-a96e-ab5e6da2d7a6</t>
  </si>
  <si>
    <t>National Australia Bank Limited</t>
  </si>
  <si>
    <t>increase_in_market_value.ListedShares.312941d7-8f93-4b0a-8a2e-ce064c7dac74</t>
  </si>
  <si>
    <t>Santos Limited</t>
  </si>
  <si>
    <t>increase_in_market_value.ListedShares.ea2f407c-d1cf-4398-aac5-603484531e7e</t>
  </si>
  <si>
    <t>Senex Energy Limited</t>
  </si>
  <si>
    <t>increase_in_market_value.ListedShares.283f07db-3a93-4619-b930-18bfc09faff8</t>
  </si>
  <si>
    <t>South32 Limited</t>
  </si>
  <si>
    <t>increase_in_market_value.ListedShares.09126aad-75e3-48ca-ad26-35dd262c76a0</t>
  </si>
  <si>
    <t>Tabcorp Holdings Limited</t>
  </si>
  <si>
    <t>increase_in_market_value.ListedShares.2ded42c6-8433-4c10-9ab2-641116968311</t>
  </si>
  <si>
    <t>Telstra Corporation Limited</t>
  </si>
  <si>
    <t>increase_in_market_value.ListedShares.b024aa6a-cf8c-4a63-85d1-867506f93a56</t>
  </si>
  <si>
    <t>Westpac Banking Corporation</t>
  </si>
  <si>
    <t>Totalincrease_in_market_value.ListedShares</t>
  </si>
  <si>
    <t>Total Shares in Listed Companies</t>
  </si>
  <si>
    <t>Totalincrease_in_market_value</t>
  </si>
  <si>
    <t>Total Increase in Market Value</t>
  </si>
  <si>
    <t>Totalinvestment_gains</t>
  </si>
  <si>
    <t>Total Investment Gains</t>
  </si>
  <si>
    <t>investment_income</t>
  </si>
  <si>
    <t>Investment Income</t>
  </si>
  <si>
    <t>dividends</t>
  </si>
  <si>
    <t>Dividends</t>
  </si>
  <si>
    <t>dividends.ListedShares</t>
  </si>
  <si>
    <t>dividends.ListedShares.8a1e7c59-6964-4a3e-b107-0ee8c56f7edb</t>
  </si>
  <si>
    <t>dividends.ListedShares.1663fb4f-d79a-4d3d-a7ce-317afd72b2ed</t>
  </si>
  <si>
    <t>dividends.ListedShares.cec2d7c5-9b58-4e57-a96e-ab5e6da2d7a6</t>
  </si>
  <si>
    <t>dividends.ListedShares.312941d7-8f93-4b0a-8a2e-ce064c7dac74</t>
  </si>
  <si>
    <t>dividends.ListedShares.283f07db-3a93-4619-b930-18bfc09faff8</t>
  </si>
  <si>
    <t>dividends.ListedShares.09126aad-75e3-48ca-ad26-35dd262c76a0</t>
  </si>
  <si>
    <t>dividends.ListedShares.2ded42c6-8433-4c10-9ab2-641116968311</t>
  </si>
  <si>
    <t>dividends.ListedShares.b024aa6a-cf8c-4a63-85d1-867506f93a56</t>
  </si>
  <si>
    <t>Totaldividends.ListedShares</t>
  </si>
  <si>
    <t>Totaldividends</t>
  </si>
  <si>
    <t>Total Dividends</t>
  </si>
  <si>
    <t>interest</t>
  </si>
  <si>
    <t>interest.OtherAssets.CashAtBank</t>
  </si>
  <si>
    <t>Cash At Bank</t>
  </si>
  <si>
    <t>interest.OtherAssets.CashAtBank.e0914fb8-a8ae-4c49-90e6-b08d8dac3632</t>
  </si>
  <si>
    <t>Commonwealth Direct Investment Account ...0082</t>
  </si>
  <si>
    <t>Totalinterest.OtherAssets.CashAtBank</t>
  </si>
  <si>
    <t>Total Cash At Bank</t>
  </si>
  <si>
    <t>Totalinterest</t>
  </si>
  <si>
    <t>Total Interest</t>
  </si>
  <si>
    <t>Totalinvestment_income</t>
  </si>
  <si>
    <t>Total Investment Income</t>
  </si>
  <si>
    <t>TotalIncome</t>
  </si>
  <si>
    <t>Total_1</t>
  </si>
  <si>
    <t>Expense</t>
  </si>
  <si>
    <t>AddF</t>
  </si>
  <si>
    <t>other_expenses</t>
  </si>
  <si>
    <t>Other Expenses</t>
  </si>
  <si>
    <t>sundries_expense.AdministrationExpense.AccountancyFee</t>
  </si>
  <si>
    <t>Line_3</t>
  </si>
  <si>
    <t>Accountancy Fee</t>
  </si>
  <si>
    <t>sundries_expense.AdministrationExpense.AuditorFee</t>
  </si>
  <si>
    <t>Auditor Fee</t>
  </si>
  <si>
    <t>bank_fees_expense</t>
  </si>
  <si>
    <t>Bank Fees</t>
  </si>
  <si>
    <t>bank_fees_expense.OtherAssets.CashAtBank</t>
  </si>
  <si>
    <t>bank_fees_expense.OtherAssets.CashAtBank.221bd926-7bd6-4e65-8671-57771dd9e3e3</t>
  </si>
  <si>
    <t>NAB Business Cheque Account ...2915</t>
  </si>
  <si>
    <t>Totalbank_fees_expense.OtherAssets.CashAtBank</t>
  </si>
  <si>
    <t>Totalbank_fees_expense</t>
  </si>
  <si>
    <t>Total Bank Fees</t>
  </si>
  <si>
    <t>sundries_expense.AdministrationExpense.PostagePrintingandStationery</t>
  </si>
  <si>
    <t>Postage Printing and Stationery</t>
  </si>
  <si>
    <t>regulatory_fees_expense</t>
  </si>
  <si>
    <t>Regulatory Fees</t>
  </si>
  <si>
    <t>sundries_expense.RegulatoryExpense.SMSFSupervisoryLevy</t>
  </si>
  <si>
    <t>SMSF Supervisory Levy</t>
  </si>
  <si>
    <t>Totalother_expenses</t>
  </si>
  <si>
    <t>Total Other Expenses</t>
  </si>
  <si>
    <t>investment_losses</t>
  </si>
  <si>
    <t>Investment Losses</t>
  </si>
  <si>
    <t>realised_capital_gains</t>
  </si>
  <si>
    <t>Realised Capital Losses</t>
  </si>
  <si>
    <t>realised_capital_gains.ListedShares</t>
  </si>
  <si>
    <t>realised_capital_gains.ListedShares.9632e8bb-e614-4a33-8157-72dad24b0c27</t>
  </si>
  <si>
    <t>realised_capital_gains.ListedShares.8a1e7c59-6964-4a3e-b107-0ee8c56f7edb</t>
  </si>
  <si>
    <t>realised_capital_gains.ListedShares.1663fb4f-d79a-4d3d-a7ce-317afd72b2ed</t>
  </si>
  <si>
    <t>realised_capital_gains.ListedShares.c415f494-136f-4015-9084-b7dce5a5bcf8</t>
  </si>
  <si>
    <t>realised_capital_gains.ListedShares.cec2d7c5-9b58-4e57-a96e-ab5e6da2d7a6</t>
  </si>
  <si>
    <t>realised_capital_gains.ListedShares.312941d7-8f93-4b0a-8a2e-ce064c7dac74</t>
  </si>
  <si>
    <t>realised_capital_gains.ListedShares.ea2f407c-d1cf-4398-aac5-603484531e7e</t>
  </si>
  <si>
    <t>realised_capital_gains.ListedShares.283f07db-3a93-4619-b930-18bfc09faff8</t>
  </si>
  <si>
    <t>realised_capital_gains.ListedShares.09126aad-75e3-48ca-ad26-35dd262c76a0</t>
  </si>
  <si>
    <t>realised_capital_gains.ListedShares.2ded42c6-8433-4c10-9ab2-641116968311</t>
  </si>
  <si>
    <t>realised_capital_gains.ListedShares.b024aa6a-cf8c-4a63-85d1-867506f93a56</t>
  </si>
  <si>
    <t>Totalrealised_capital_gains.ListedShares</t>
  </si>
  <si>
    <t>Totalrealised_capital_gains</t>
  </si>
  <si>
    <t>Total Realised Capital Losses</t>
  </si>
  <si>
    <t>Totalinvestment_losses</t>
  </si>
  <si>
    <t>Total Investment Losses</t>
  </si>
  <si>
    <t>TotalExpense</t>
  </si>
  <si>
    <t>Total Expense</t>
  </si>
  <si>
    <t>Income Tax</t>
  </si>
  <si>
    <t>AddG</t>
  </si>
  <si>
    <t>income_tax_control</t>
  </si>
  <si>
    <t>Income Tax Expense</t>
  </si>
  <si>
    <t>income_tax_expense</t>
  </si>
  <si>
    <t>Totalincome_tax_control</t>
  </si>
  <si>
    <t>Total Income Tax Expense</t>
  </si>
  <si>
    <t>TotalIncome Tax</t>
  </si>
  <si>
    <t>Total Income Tax</t>
  </si>
  <si>
    <t>Profit &amp; Loss Clearing Account</t>
  </si>
  <si>
    <t>AddB</t>
  </si>
  <si>
    <t>unallocated_benefits_nobenefitspaid</t>
  </si>
  <si>
    <t>Line_2</t>
  </si>
  <si>
    <t>TotalProfit &amp; Loss Clearing Account</t>
  </si>
  <si>
    <t>Total Profit &amp; Loss Clearing Account</t>
  </si>
  <si>
    <t>Assets</t>
  </si>
  <si>
    <t>other_assets</t>
  </si>
  <si>
    <t>Other Assets</t>
  </si>
  <si>
    <t>cash_at_bank</t>
  </si>
  <si>
    <t>cash_at_bank.e0914fb8-a8ae-4c49-90e6-b08d8dac3632</t>
  </si>
  <si>
    <t>Line_4</t>
  </si>
  <si>
    <t>cash_at_bank.221bd926-7bd6-4e65-8671-57771dd9e3e3</t>
  </si>
  <si>
    <t>Totalcash_at_bank</t>
  </si>
  <si>
    <t>tax_assets</t>
  </si>
  <si>
    <t>Deferred Tax Assets</t>
  </si>
  <si>
    <t>accumulated_carried_forward_capitallosses</t>
  </si>
  <si>
    <t>Carried Forward Capital Losses</t>
  </si>
  <si>
    <t>Totaltax_assets</t>
  </si>
  <si>
    <t>Total Deferred Tax Assets</t>
  </si>
  <si>
    <t>Totalother_assets</t>
  </si>
  <si>
    <t>Total Other Assets</t>
  </si>
  <si>
    <t>TotalAssets</t>
  </si>
  <si>
    <t>Liabilities</t>
  </si>
  <si>
    <t>AddC</t>
  </si>
  <si>
    <t>income_tax_payable</t>
  </si>
  <si>
    <t>provision_for_income_tax</t>
  </si>
  <si>
    <t>Provision for Income Tax</t>
  </si>
  <si>
    <t>imputation_credits</t>
  </si>
  <si>
    <t>Franking Credits</t>
  </si>
  <si>
    <t>imputation_credits.ListedShares</t>
  </si>
  <si>
    <t>imputation_credits.ListedShares.8a1e7c59-6964-4a3e-b107-0ee8c56f7edb</t>
  </si>
  <si>
    <t>imputation_credits.ListedShares.1663fb4f-d79a-4d3d-a7ce-317afd72b2ed</t>
  </si>
  <si>
    <t>imputation_credits.ListedShares.cec2d7c5-9b58-4e57-a96e-ab5e6da2d7a6</t>
  </si>
  <si>
    <t>imputation_credits.ListedShares.312941d7-8f93-4b0a-8a2e-ce064c7dac74</t>
  </si>
  <si>
    <t>imputation_credits.ListedShares.283f07db-3a93-4619-b930-18bfc09faff8</t>
  </si>
  <si>
    <t>imputation_credits.ListedShares.09126aad-75e3-48ca-ad26-35dd262c76a0</t>
  </si>
  <si>
    <t>imputation_credits.ListedShares.2ded42c6-8433-4c10-9ab2-641116968311</t>
  </si>
  <si>
    <t>imputation_credits.ListedShares.b024aa6a-cf8c-4a63-85d1-867506f93a56</t>
  </si>
  <si>
    <t>Totalimputation_credits.ListedShares</t>
  </si>
  <si>
    <t>Totalimputation_credits</t>
  </si>
  <si>
    <t>Total Franking Credits</t>
  </si>
  <si>
    <t>utilised_carried_forward_losses</t>
  </si>
  <si>
    <t>Change in Carried Forward Losses</t>
  </si>
  <si>
    <t>Totalincome_tax_payable</t>
  </si>
  <si>
    <t>Total Income Tax Payable</t>
  </si>
  <si>
    <t>TotalLiabilities</t>
  </si>
  <si>
    <t>Total Liabilities</t>
  </si>
  <si>
    <t>Member Entitlements</t>
  </si>
  <si>
    <t>AddD</t>
  </si>
  <si>
    <t>members_entitlements_accounts</t>
  </si>
  <si>
    <t>Member Entitlement Accounts</t>
  </si>
  <si>
    <t>members_entitlements_accounts.JONESM1</t>
  </si>
  <si>
    <t>members_entitlements_accounts.JONESM1.e82159ed-25fc-4589-9171-832f3f488cf3</t>
  </si>
  <si>
    <t>Accumulation</t>
  </si>
  <si>
    <t>Totalmembers_entitlements_accounts.JONESM1</t>
  </si>
  <si>
    <t>Total Mr Michael Jones</t>
  </si>
  <si>
    <t>members_entitlements_accounts.JONESS0</t>
  </si>
  <si>
    <t>members_entitlements_accounts.JONESS0.0a295eb3-e8af-4519-979f-222d0c0dfce2</t>
  </si>
  <si>
    <t>Totalmembers_entitlements_accounts.JONESS0</t>
  </si>
  <si>
    <t>Total Mrs Susan Jones</t>
  </si>
  <si>
    <t>Totalmembers_entitlements_accounts</t>
  </si>
  <si>
    <t>Total Member Entitlement Accounts</t>
  </si>
  <si>
    <t>TotalMember Entitlements</t>
  </si>
  <si>
    <t>Total Member Entitlements</t>
  </si>
  <si>
    <t>SmartLink</t>
  </si>
  <si>
    <t>1c97229e-cbc9-4f7f-ba46-62fdd0204fa4</t>
  </si>
  <si>
    <t>}_1c97229e-cbc9-4f7f-ba46-62fdd0204fa4</t>
  </si>
  <si>
    <t>Christine McLetchie</t>
  </si>
  <si>
    <t>2019 s290-170 - Notice of Intent to Claim</t>
  </si>
  <si>
    <t>2019 s290-170 - Acknowledgement Letter</t>
  </si>
  <si>
    <t>f57f9825-5cfb-4241-9e24-242b1bcf86d2</t>
  </si>
  <si>
    <t>}_f57f9825-5cfb-4241-9e24-242b1bcf86d2</t>
  </si>
  <si>
    <t>d3cca393-7c8f-46eb-90b2-14744dfa23ac</t>
  </si>
  <si>
    <t>}_d3cca393-7c8f-46eb-90b2-14744dfa23ac</t>
  </si>
  <si>
    <t>2019 s290-170 - Acceptance Minute_Resolution</t>
  </si>
  <si>
    <t>ee1e0eaf-aa43-4c5a-9623-7785d3a69f62</t>
  </si>
  <si>
    <t>}_ee1e0eaf-aa43-4c5a-9623-7785d3a69f62</t>
  </si>
  <si>
    <t>2019 Co-Contribution Confirmation</t>
  </si>
  <si>
    <t>0145d9ab-5f77-4ff5-b54c-49085496de57</t>
  </si>
  <si>
    <t>}_0145d9ab-5f77-4ff5-b54c-49085496de57</t>
  </si>
  <si>
    <t>2019 Contribution Confirmation</t>
  </si>
  <si>
    <t>836d3144-f051-4822-9bfe-caae89ec3d7b</t>
  </si>
  <si>
    <t>}_836d3144-f051-4822-9bfe-caae89ec3d7b</t>
  </si>
  <si>
    <t>69e8475c-a6f7-4057-8403-87399856e161</t>
  </si>
  <si>
    <t>}_69e8475c-a6f7-4057-8403-87399856e161</t>
  </si>
  <si>
    <t>StatusUpdate</t>
  </si>
  <si>
    <t>6d63a6d1-2021-4b52-8eb8-b2b6a7df8ad2</t>
  </si>
  <si>
    <t>}_6d63a6d1-2021-4b52-8eb8-b2b6a7df8ad2</t>
  </si>
  <si>
    <t>2019 Dividends</t>
  </si>
  <si>
    <t>25872278-155e-4e2a-a403-3a9db7e78dbb</t>
  </si>
  <si>
    <t>}_25872278-155e-4e2a-a403-3a9db7e78dbb</t>
  </si>
  <si>
    <t>2019_Investment_Income_Comparison_Report</t>
  </si>
  <si>
    <t>b35bc875-7cc6-4b91-8f73-d3a129ac2f81</t>
  </si>
  <si>
    <t>}_b35bc875-7cc6-4b91-8f73-d3a129ac2f81</t>
  </si>
  <si>
    <t>2018 Accounting and Audit INV paid in 2019</t>
  </si>
  <si>
    <t>3bdff81a-940f-4813-99bb-210f9f98d993</t>
  </si>
  <si>
    <t>}_3bdff81a-940f-4813-99bb-210f9f98d993</t>
  </si>
  <si>
    <t>}_47999551-1d97-4e93-ae7c-f2f92803f0ba</t>
  </si>
  <si>
    <t>9fe329fe-acda-4146-82c2-9f0403b21a2b</t>
  </si>
  <si>
    <t>}_9fe329fe-acda-4146-82c2-9f0403b21a2b</t>
  </si>
  <si>
    <t>2019 Post Renewal Fee</t>
  </si>
  <si>
    <t>854b5764-8b60-49e6-970e-871a18a4b11f</t>
  </si>
  <si>
    <t>}_854b5764-8b60-49e6-970e-871a18a4b11f</t>
  </si>
  <si>
    <t>2019 ASIC Inv</t>
  </si>
  <si>
    <t>}_8dbbdcf7-da46-44db-9085-340f87408b00</t>
  </si>
  <si>
    <t>LinkSheet</t>
  </si>
  <si>
    <t>Investment Strategy - Signed (479332)</t>
  </si>
  <si>
    <t>2019 Investment Strategy Template</t>
  </si>
  <si>
    <t>BACCT</t>
  </si>
  <si>
    <t>No Reference</t>
  </si>
  <si>
    <t>Bank</t>
  </si>
  <si>
    <t>Default Pool</t>
  </si>
  <si>
    <t>2019 CBA Bank Account</t>
  </si>
  <si>
    <t>2019 NAB Bank Account</t>
  </si>
  <si>
    <t>2019_Statement_of_Taxable_Income_Report</t>
  </si>
  <si>
    <t>2019 ICA</t>
  </si>
  <si>
    <t>2019 ITA</t>
  </si>
  <si>
    <t>2019 Minutes</t>
  </si>
  <si>
    <t>2019 Financials and Tax Return</t>
  </si>
  <si>
    <t>Paul Siderovski should be the tax agent rather than Matt Hunt, not sure how it ended up with Matt Hunt, I can be the accountant (my name on the compilation report) and Auditor to be updated once I confirm - no need to change until I confirm the auditor - minutes also need to be updated re auditor</t>
  </si>
  <si>
    <t>What is the $200 coded to posting printing &amp; stationery with narration citi bank credit cards.</t>
  </si>
  <si>
    <t>Post Office Box</t>
  </si>
  <si>
    <t>The financial planning invoice is not in the name of the fund so not an expense of the fund, will need to check how we are going to sort this. - spoke to Mick he does not work so this can be a lump sum</t>
  </si>
  <si>
    <t>I have updated so Paul is the tax agent, Michelle C is accountant and Tony Boys from Super Audits is the auditor. New Minutes and Financials run</t>
  </si>
  <si>
    <t>I have moved this to a Lump Sum.</t>
  </si>
  <si>
    <t>Michelle C 13/8/2019</t>
  </si>
  <si>
    <t>I will need to have an address on the compilation report - 50 Hunter Street Newcastle - I have updated Class so you just need to run again - sorry</t>
  </si>
  <si>
    <t>The fund can go to audit but these bits will need to updated and linked before collation</t>
  </si>
  <si>
    <t>you will need to run the trustee rep letter and audit engagement letter reflecting this auditor - ask Amanda for the templates</t>
  </si>
  <si>
    <t>Re-run and attached :)</t>
  </si>
  <si>
    <t>Already completed :)</t>
  </si>
  <si>
    <t>2019 Engagement Letter</t>
  </si>
  <si>
    <t>2019 Trustee Representation Letter</t>
  </si>
  <si>
    <t>Upload audit job to Super Audits with all source docs &amp; workpapers?</t>
  </si>
  <si>
    <t>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</si>
</sst>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_);\(&quot;$&quot;#,##0\)"/>
    <numFmt numFmtId="167" formatCode="&quot;$&quot;#,##0.00_);\(&quot;$&quot;#,##0.00\)"/>
    <numFmt numFmtId="168" formatCode="_(&quot;$&quot;* #,##0_);_(&quot;$&quot;* \(#,##0\);_(&quot;$&quot;* &quot;-&quot;_);_(@_)"/>
    <numFmt numFmtId="169" formatCode="_(* #,##0_);_(* \(#,##0\);_(* &quot;-&quot;_);_(@_)"/>
    <numFmt numFmtId="170" formatCode="[$-C09]d\ mmmm\ yyyy;@"/>
    <numFmt numFmtId="171" formatCode="d/mm/yyyy;@"/>
    <numFmt numFmtId="172" formatCode="yyyy"/>
    <numFmt numFmtId="173" formatCode="_(* #,##0.00_);_(* \(#,##0.00\);_(* &quot;-&quot;_);_(@_)"/>
    <numFmt numFmtId="174" formatCode="_(&quot;$&quot;* #,##0.00_);_(&quot;$&quot;* \(#,##0.00\);_(&quot;$&quot;* &quot;-&quot;_);_(@_)"/>
    <numFmt numFmtId="175" formatCode="0.0%"/>
    <numFmt numFmtId="176" formatCode="#,##0.0000"/>
    <numFmt numFmtId="177" formatCode="_-* #,##0.00_-;[Red]* \(#,##0.00\)_-;&quot;&quot;;_-@_-"/>
    <numFmt numFmtId="178" formatCode="mmm\ yyyy"/>
    <numFmt numFmtId="179" formatCode="#,##0.00;#,##0.00;&quot;-&quot;;"/>
    <numFmt numFmtId="180" formatCode="0.0"/>
    <numFmt numFmtId="181" formatCode="#,##0.0"/>
    <numFmt numFmtId="182" formatCode="#,##0.000"/>
    <numFmt numFmtId="183" formatCode="0.0000"/>
    <numFmt numFmtId="184" formatCode="&quot;$&quot;#,##0"/>
    <numFmt numFmtId="185" formatCode="_-* #,##0_-;\-* #,##0_-;_-* &quot;-&quot;??_-;_-@_-"/>
    <numFmt numFmtId="186" formatCode="_(* #,##0.00_);_(* \(#,##0.00\);_(* 0.00_);_(@_)"/>
    <numFmt numFmtId="187" formatCode="[$-C09]dd\-mmmm\-yyyy;@"/>
    <numFmt numFmtId="188" formatCode="_-* #,##0.0000_-;\-* #,##0.0000_-;_-* &quot;-&quot;??_-;_-@_-"/>
    <numFmt numFmtId="189" formatCode="#,##0.00_);[Red]\(#,##0.00\);\-\ \ ;&quot;Omicom&quot;"/>
    <numFmt numFmtId="190" formatCode="#,##0.00;[Red]\ \(#,##0.00\);\ &quot;-&quot;"/>
  </numFmts>
  <fonts count="1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</font>
    <font>
      <sz val="9"/>
      <color rgb="FF333333"/>
      <name val="Calibri"/>
      <family val="2"/>
    </font>
    <font>
      <b/>
      <sz val="9"/>
      <color rgb="FF333333"/>
      <name val="Calibri"/>
      <family val="2"/>
    </font>
    <font>
      <b/>
      <sz val="14"/>
      <color rgb="FF333333"/>
      <name val="Calibri"/>
      <family val="2"/>
    </font>
    <font>
      <b/>
      <sz val="10"/>
      <color rgb="FF333333"/>
      <name val="Calibri"/>
      <family val="2"/>
      <scheme val="minor"/>
    </font>
    <font>
      <b/>
      <sz val="11"/>
      <color rgb="FF333333"/>
      <name val="Calibri"/>
      <family val="2"/>
      <scheme val="minor"/>
    </font>
    <font>
      <b/>
      <sz val="16"/>
      <color rgb="FF333333"/>
      <name val="Calibri"/>
      <family val="2"/>
      <scheme val="minor"/>
    </font>
    <font>
      <b/>
      <sz val="11"/>
      <color rgb="FF333333"/>
      <name val="Calibri"/>
      <family val="2"/>
    </font>
    <font>
      <sz val="10"/>
      <color rgb="FF333333"/>
      <name val="Calibri"/>
      <family val="2"/>
    </font>
    <font>
      <sz val="9"/>
      <color theme="0"/>
      <name val="Calibri"/>
      <family val="2"/>
    </font>
    <font>
      <sz val="10"/>
      <color theme="0"/>
      <name val="Calibri"/>
      <family val="2"/>
    </font>
    <font>
      <sz val="11"/>
      <color rgb="FF333333"/>
      <name val="Calibri"/>
      <family val="2"/>
    </font>
    <font>
      <b/>
      <sz val="10"/>
      <color rgb="FF333333"/>
      <name val="Segoe UI Light"/>
      <family val="2"/>
    </font>
    <font>
      <sz val="10"/>
      <color rgb="FF333333"/>
      <name val="Segoe UI Light"/>
      <family val="2"/>
    </font>
    <font>
      <i/>
      <sz val="10"/>
      <color theme="0" tint="-0.499984740745262"/>
      <name val="Calibri"/>
      <family val="2"/>
    </font>
    <font>
      <i/>
      <sz val="10"/>
      <color rgb="FF333333"/>
      <name val="Calibri"/>
      <family val="2"/>
      <scheme val="minor"/>
    </font>
    <font>
      <u/>
      <sz val="10"/>
      <color rgb="FF265996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4"/>
      <color theme="0" tint="-0.249977111117893"/>
      <name val="Webdings"/>
      <family val="1"/>
      <charset val="2"/>
    </font>
    <font>
      <sz val="80"/>
      <color rgb="FF000000"/>
      <name val="ProximaNova-Bold"/>
    </font>
    <font>
      <sz val="23"/>
      <color rgb="FFFFC40A"/>
      <name val="ProximaNova-Bold"/>
    </font>
    <font>
      <sz val="10"/>
      <color theme="7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ProximaNova-Bold"/>
    </font>
    <font>
      <b/>
      <sz val="18"/>
      <color theme="0"/>
      <name val="Segoe UI"/>
      <family val="2"/>
    </font>
    <font>
      <b/>
      <sz val="12"/>
      <color theme="0"/>
      <name val="Arial"/>
      <family val="2"/>
    </font>
    <font>
      <sz val="12"/>
      <color theme="1" tint="0.249977111117893"/>
      <name val="Calibri Light"/>
      <family val="2"/>
      <scheme val="major"/>
    </font>
    <font>
      <sz val="12"/>
      <color theme="1" tint="0.249977111117893"/>
      <name val="Webdings"/>
      <family val="1"/>
      <charset val="2"/>
    </font>
    <font>
      <sz val="10"/>
      <color theme="0" tint="-4.9989318521683403E-2"/>
      <name val="Calibri"/>
      <family val="2"/>
    </font>
    <font>
      <b/>
      <sz val="10"/>
      <color theme="0"/>
      <name val="Calibri"/>
      <family val="2"/>
    </font>
    <font>
      <b/>
      <sz val="10"/>
      <color rgb="FFC00000"/>
      <name val="Calibri"/>
      <family val="2"/>
    </font>
    <font>
      <b/>
      <sz val="12"/>
      <color theme="0"/>
      <name val="Calibri"/>
      <family val="2"/>
      <scheme val="minor"/>
    </font>
    <font>
      <sz val="20"/>
      <color rgb="FF00ACD4"/>
      <name val="ProximaNova-Bold"/>
    </font>
    <font>
      <b/>
      <sz val="11"/>
      <color theme="0"/>
      <name val="Calibri"/>
      <family val="2"/>
      <scheme val="minor"/>
    </font>
    <font>
      <sz val="8"/>
      <color theme="0"/>
      <name val="Wingdings 3"/>
      <family val="1"/>
      <charset val="2"/>
    </font>
    <font>
      <b/>
      <sz val="11"/>
      <color rgb="FF55ABDE"/>
      <name val="Calibri"/>
      <family val="2"/>
      <scheme val="minor"/>
    </font>
    <font>
      <b/>
      <sz val="14"/>
      <color rgb="FF55ABDE"/>
      <name val="Arial Black"/>
      <family val="2"/>
    </font>
    <font>
      <sz val="18"/>
      <color rgb="FF00ACD4"/>
      <name val="ProximaNova-Bold"/>
    </font>
    <font>
      <sz val="16"/>
      <color rgb="FF00ACD4"/>
      <name val="Webdings"/>
      <family val="1"/>
      <charset val="2"/>
    </font>
    <font>
      <b/>
      <sz val="14"/>
      <color theme="0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rgb="FF333333"/>
      <name val="Arial"/>
      <family val="2"/>
    </font>
    <font>
      <b/>
      <sz val="8"/>
      <color theme="0"/>
      <name val="Segoe UI"/>
      <family val="2"/>
    </font>
    <font>
      <sz val="10"/>
      <color theme="0" tint="-0.34998626667073579"/>
      <name val="Calibri"/>
      <family val="2"/>
      <scheme val="minor"/>
    </font>
    <font>
      <sz val="14"/>
      <name val="Webdings"/>
      <family val="1"/>
      <charset val="2"/>
    </font>
    <font>
      <sz val="14"/>
      <color theme="0"/>
      <name val="Webdings"/>
      <family val="1"/>
      <charset val="2"/>
    </font>
    <font>
      <b/>
      <sz val="12"/>
      <color theme="0" tint="-0.499984740745262"/>
      <name val="Wingdings 2"/>
      <family val="1"/>
      <charset val="2"/>
    </font>
    <font>
      <sz val="12"/>
      <color theme="0" tint="-0.499984740745262"/>
      <name val="Wingdings 2"/>
      <family val="1"/>
      <charset val="2"/>
    </font>
    <font>
      <b/>
      <sz val="13"/>
      <color theme="0"/>
      <name val="Wingdings"/>
      <charset val="2"/>
    </font>
    <font>
      <b/>
      <sz val="10"/>
      <color theme="0"/>
      <name val="Wingdings 3"/>
      <family val="1"/>
      <charset val="2"/>
    </font>
    <font>
      <u/>
      <sz val="10"/>
      <color theme="4" tint="-0.24994659260841701"/>
      <name val="Calibri"/>
      <family val="2"/>
      <scheme val="minor"/>
    </font>
    <font>
      <b/>
      <i/>
      <sz val="10"/>
      <color rgb="FF333333"/>
      <name val="Calibri"/>
      <family val="2"/>
      <scheme val="minor"/>
    </font>
    <font>
      <b/>
      <sz val="10"/>
      <color indexed="10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color rgb="FFC00000"/>
      <name val="Arial"/>
      <family val="2"/>
    </font>
    <font>
      <b/>
      <sz val="11"/>
      <color theme="1"/>
      <name val="Arial"/>
      <family val="2"/>
    </font>
    <font>
      <sz val="11"/>
      <color rgb="FFFFFFFF"/>
      <name val="Arial"/>
      <family val="2"/>
    </font>
    <font>
      <b/>
      <sz val="14"/>
      <color theme="1"/>
      <name val="Arial"/>
      <family val="2"/>
    </font>
    <font>
      <b/>
      <sz val="24"/>
      <color theme="0"/>
      <name val="Arial"/>
      <family val="2"/>
    </font>
    <font>
      <b/>
      <sz val="11"/>
      <color theme="1" tint="0.34998626667073579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8"/>
      <color theme="1" tint="0.249977111117893"/>
      <name val="Arial"/>
      <family val="2"/>
    </font>
    <font>
      <sz val="10"/>
      <name val="Times New Roman"/>
      <family val="1"/>
    </font>
    <font>
      <b/>
      <sz val="14"/>
      <color rgb="FF1D98C2"/>
      <name val="Arial"/>
      <family val="2"/>
    </font>
    <font>
      <sz val="4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rgb="FFFF0000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  <font>
      <sz val="10"/>
      <color rgb="FF00B0F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81"/>
      <name val="Tahoma"/>
      <family val="2"/>
    </font>
    <font>
      <u/>
      <sz val="10"/>
      <color theme="4" tint="-0.24994659260841701"/>
      <name val="Arial"/>
      <family val="2"/>
    </font>
    <font>
      <u/>
      <sz val="10"/>
      <color rgb="FF265996"/>
      <name val="Arial"/>
      <family val="2"/>
    </font>
    <font>
      <b/>
      <sz val="10"/>
      <color indexed="81"/>
      <name val="Tahoma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1"/>
      <color indexed="8"/>
      <name val="Arial"/>
      <family val="2"/>
    </font>
    <font>
      <sz val="11"/>
      <color theme="0"/>
      <name val="Arial"/>
      <family val="2"/>
    </font>
    <font>
      <sz val="11"/>
      <color indexed="8"/>
      <name val="Arial"/>
      <family val="2"/>
    </font>
    <font>
      <b/>
      <sz val="11"/>
      <color theme="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8"/>
      <color rgb="FFFF0000"/>
      <name val="Arial"/>
      <family val="2"/>
    </font>
    <font>
      <b/>
      <sz val="14"/>
      <color rgb="FFF9C705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55AB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ACD4"/>
        <bgColor indexed="64"/>
      </patternFill>
    </fill>
    <fill>
      <gradientFill degree="45">
        <stop position="0">
          <color rgb="FFCFE7F5"/>
        </stop>
        <stop position="1">
          <color rgb="FF00ACD4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rgb="FF56B900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 tint="-5.0965910824915313E-2"/>
        </stop>
        <stop position="0.5">
          <color theme="0" tint="-5.0965910824915313E-2"/>
        </stop>
        <stop position="1">
          <color theme="0" tint="-5.0965910824915313E-2"/>
        </stop>
      </gradientFill>
    </fill>
    <fill>
      <patternFill patternType="solid">
        <fgColor rgb="FF1D98C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DC63F"/>
        <bgColor indexed="64"/>
      </patternFill>
    </fill>
  </fills>
  <borders count="1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1499984740745262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 tint="-0.14996795556505021"/>
      </top>
      <bottom style="thin">
        <color theme="0"/>
      </bottom>
      <diagonal/>
    </border>
    <border>
      <left/>
      <right style="thin">
        <color theme="0"/>
      </right>
      <top style="thin">
        <color theme="0" tint="-0.1499679555650502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 tint="-4.9989318521683403E-2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0"/>
      </left>
      <right/>
      <top/>
      <bottom/>
      <diagonal/>
    </border>
    <border>
      <left/>
      <right style="medium">
        <color theme="0"/>
      </right>
      <top style="thin">
        <color theme="0" tint="-0.14999847407452621"/>
      </top>
      <bottom style="thin">
        <color theme="0"/>
      </bottom>
      <diagonal/>
    </border>
    <border>
      <left style="thin">
        <color rgb="FF008EB0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00ACD4"/>
      </left>
      <right style="thin">
        <color rgb="FF00ACD4"/>
      </right>
      <top style="thin">
        <color rgb="FF00ACD4"/>
      </top>
      <bottom style="thin">
        <color rgb="FF00ACD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 style="thin">
        <color theme="0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 style="thin">
        <color theme="0" tint="-0.14999847407452621"/>
      </top>
      <bottom style="thin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/>
      <right style="thin">
        <color indexed="64"/>
      </right>
      <top/>
      <bottom style="dashed">
        <color indexed="22"/>
      </bottom>
      <diagonal/>
    </border>
    <border>
      <left style="thin">
        <color indexed="64"/>
      </left>
      <right/>
      <top style="dashed">
        <color indexed="22"/>
      </top>
      <bottom/>
      <diagonal/>
    </border>
    <border>
      <left/>
      <right/>
      <top style="dashed">
        <color indexed="22"/>
      </top>
      <bottom/>
      <diagonal/>
    </border>
    <border>
      <left/>
      <right style="thin">
        <color indexed="64"/>
      </right>
      <top style="dashed">
        <color indexed="22"/>
      </top>
      <bottom/>
      <diagonal/>
    </border>
    <border>
      <left/>
      <right style="dashed">
        <color indexed="2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57">
    <xf numFmtId="0" fontId="0" fillId="0" borderId="0"/>
    <xf numFmtId="170" fontId="13" fillId="3" borderId="1">
      <alignment horizontal="left" vertical="center" wrapText="1"/>
    </xf>
    <xf numFmtId="0" fontId="13" fillId="3" borderId="1">
      <alignment horizontal="left" vertical="center" wrapText="1"/>
    </xf>
    <xf numFmtId="0" fontId="10" fillId="0" borderId="0">
      <alignment horizontal="left" vertical="center" wrapText="1"/>
    </xf>
    <xf numFmtId="1" fontId="10" fillId="2" borderId="1">
      <alignment horizontal="center" vertical="center" wrapText="1"/>
    </xf>
    <xf numFmtId="49" fontId="2" fillId="0" borderId="0">
      <alignment horizontal="center" vertical="center" wrapText="1"/>
    </xf>
    <xf numFmtId="0" fontId="10" fillId="3" borderId="1">
      <alignment vertical="center" wrapText="1"/>
      <protection locked="0"/>
    </xf>
    <xf numFmtId="0" fontId="10" fillId="0" borderId="0">
      <alignment horizontal="left" vertical="center" wrapText="1"/>
    </xf>
    <xf numFmtId="10" fontId="10" fillId="0" borderId="0">
      <alignment horizontal="center" vertical="center" wrapText="1"/>
    </xf>
    <xf numFmtId="0" fontId="2" fillId="0" borderId="0">
      <alignment horizontal="left" vertical="center" wrapText="1"/>
    </xf>
    <xf numFmtId="4" fontId="17" fillId="0" borderId="0">
      <alignment horizontal="center" vertical="center" wrapText="1"/>
    </xf>
    <xf numFmtId="49" fontId="17" fillId="0" borderId="0">
      <alignment vertical="center" wrapText="1"/>
    </xf>
    <xf numFmtId="49" fontId="10" fillId="3" borderId="1">
      <alignment vertical="center" wrapText="1"/>
      <protection locked="0"/>
    </xf>
    <xf numFmtId="0" fontId="10" fillId="3" borderId="1">
      <alignment horizontal="center" vertical="center" wrapText="1"/>
      <protection locked="0"/>
    </xf>
    <xf numFmtId="0" fontId="10" fillId="0" borderId="0">
      <alignment horizontal="left" vertical="center" wrapText="1"/>
    </xf>
    <xf numFmtId="14" fontId="10" fillId="3" borderId="1">
      <alignment horizontal="center" vertical="center" wrapText="1"/>
    </xf>
    <xf numFmtId="0" fontId="10" fillId="0" borderId="0">
      <alignment horizontal="center" vertical="center" wrapText="1"/>
    </xf>
    <xf numFmtId="10" fontId="10" fillId="2" borderId="1">
      <alignment horizontal="center" vertical="center" wrapText="1"/>
    </xf>
    <xf numFmtId="168" fontId="10" fillId="2" borderId="1">
      <alignment vertical="center"/>
    </xf>
    <xf numFmtId="0" fontId="9" fillId="3" borderId="1">
      <alignment horizontal="left" vertical="center" wrapText="1"/>
      <protection locked="0"/>
    </xf>
    <xf numFmtId="10" fontId="10" fillId="3" borderId="1">
      <alignment horizontal="center" vertical="center"/>
      <protection locked="0"/>
    </xf>
    <xf numFmtId="49" fontId="10" fillId="3" borderId="1">
      <alignment horizontal="center" vertical="center" wrapText="1"/>
      <protection locked="0"/>
    </xf>
    <xf numFmtId="165" fontId="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9" fontId="10" fillId="3" borderId="1">
      <alignment horizontal="center" vertical="center" wrapText="1"/>
      <protection locked="0"/>
    </xf>
    <xf numFmtId="0" fontId="10" fillId="0" borderId="0">
      <alignment horizontal="right" vertical="center" wrapText="1"/>
    </xf>
    <xf numFmtId="14" fontId="10" fillId="3" borderId="1">
      <alignment horizontal="center" vertical="center"/>
      <protection locked="0"/>
    </xf>
    <xf numFmtId="14" fontId="10" fillId="0" borderId="0">
      <alignment horizontal="center" vertical="center" wrapText="1"/>
    </xf>
    <xf numFmtId="0" fontId="2" fillId="3" borderId="1">
      <alignment horizontal="center" vertical="center" wrapText="1"/>
      <protection locked="0"/>
    </xf>
    <xf numFmtId="49" fontId="17" fillId="0" borderId="0">
      <alignment vertical="center" wrapText="1"/>
    </xf>
    <xf numFmtId="0" fontId="9" fillId="2" borderId="0">
      <alignment vertical="center" wrapText="1"/>
    </xf>
    <xf numFmtId="174" fontId="10" fillId="2" borderId="1">
      <alignment vertical="center"/>
    </xf>
    <xf numFmtId="49" fontId="2" fillId="0" borderId="0">
      <alignment horizontal="left" vertical="center" wrapText="1"/>
    </xf>
    <xf numFmtId="170" fontId="9" fillId="3" borderId="1">
      <alignment horizontal="left" vertical="center"/>
      <protection locked="0"/>
    </xf>
    <xf numFmtId="49" fontId="10" fillId="3" borderId="17">
      <alignment vertical="center"/>
      <protection locked="0"/>
    </xf>
    <xf numFmtId="173" fontId="10" fillId="3" borderId="1">
      <alignment vertical="center"/>
      <protection locked="0"/>
    </xf>
    <xf numFmtId="169" fontId="10" fillId="3" borderId="1">
      <alignment vertical="center"/>
      <protection locked="0"/>
    </xf>
    <xf numFmtId="0" fontId="5" fillId="0" borderId="0">
      <alignment vertical="center" wrapText="1"/>
      <protection locked="0"/>
    </xf>
    <xf numFmtId="173" fontId="10" fillId="2" borderId="1">
      <alignment vertical="center"/>
    </xf>
    <xf numFmtId="1" fontId="10" fillId="3" borderId="1">
      <alignment horizontal="center" vertical="center"/>
      <protection locked="0"/>
    </xf>
    <xf numFmtId="14" fontId="10" fillId="2" borderId="1">
      <alignment horizontal="center" vertical="center" wrapText="1"/>
    </xf>
    <xf numFmtId="169" fontId="10" fillId="2" borderId="1">
      <alignment vertical="center"/>
    </xf>
    <xf numFmtId="0" fontId="2" fillId="0" borderId="0">
      <alignment horizontal="center" vertical="center" wrapText="1"/>
    </xf>
    <xf numFmtId="0" fontId="13" fillId="0" borderId="0">
      <alignment horizontal="left" vertical="center" wrapText="1"/>
    </xf>
    <xf numFmtId="0" fontId="10" fillId="3" borderId="1">
      <alignment horizontal="center" vertical="center" wrapText="1"/>
    </xf>
    <xf numFmtId="168" fontId="17" fillId="0" borderId="0">
      <alignment vertical="center" wrapText="1"/>
    </xf>
    <xf numFmtId="9" fontId="17" fillId="0" borderId="0">
      <alignment horizontal="right" vertical="center" wrapText="1"/>
    </xf>
    <xf numFmtId="175" fontId="17" fillId="0" borderId="0">
      <alignment horizontal="right" vertical="center" wrapText="1"/>
    </xf>
    <xf numFmtId="3" fontId="17" fillId="0" borderId="0">
      <alignment horizontal="center" vertical="center" wrapText="1"/>
    </xf>
    <xf numFmtId="170" fontId="17" fillId="0" borderId="0">
      <alignment horizontal="center" vertical="center" wrapText="1"/>
    </xf>
    <xf numFmtId="10" fontId="17" fillId="0" borderId="0">
      <alignment horizontal="right" vertical="center" wrapText="1"/>
    </xf>
    <xf numFmtId="176" fontId="17" fillId="0" borderId="0">
      <alignment horizontal="center" vertical="center" wrapText="1"/>
    </xf>
    <xf numFmtId="49" fontId="17" fillId="2" borderId="1">
      <alignment horizontal="center" vertical="center" wrapText="1"/>
    </xf>
    <xf numFmtId="0" fontId="20" fillId="0" borderId="0" applyNumberForma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4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0" fontId="10" fillId="3" borderId="1">
      <alignment horizontal="left"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165" fontId="1" fillId="0" borderId="0" applyFont="0" applyFill="0" applyBorder="0" applyAlignment="0" applyProtection="0"/>
    <xf numFmtId="168" fontId="17" fillId="0" borderId="0">
      <alignment vertical="center" wrapText="1"/>
    </xf>
    <xf numFmtId="169" fontId="10" fillId="3" borderId="1">
      <alignment vertical="center"/>
      <protection locked="0"/>
    </xf>
    <xf numFmtId="169" fontId="10" fillId="2" borderId="1">
      <alignment vertical="center"/>
    </xf>
    <xf numFmtId="168" fontId="10" fillId="2" borderId="1">
      <alignment vertical="center"/>
    </xf>
    <xf numFmtId="0" fontId="39" fillId="19" borderId="1" applyProtection="0">
      <alignment horizontal="center" vertical="center" wrapText="1"/>
    </xf>
    <xf numFmtId="10" fontId="2" fillId="0" borderId="1">
      <alignment horizontal="center" vertical="center"/>
    </xf>
    <xf numFmtId="0" fontId="2" fillId="0" borderId="0">
      <alignment horizontal="left" vertical="center" wrapText="1"/>
    </xf>
    <xf numFmtId="0" fontId="2" fillId="0" borderId="0">
      <alignment horizontal="center" vertical="center" wrapText="1"/>
    </xf>
    <xf numFmtId="170" fontId="2" fillId="0" borderId="0">
      <alignment horizontal="left" vertical="center" wrapText="1"/>
    </xf>
    <xf numFmtId="0" fontId="2" fillId="3" borderId="1">
      <alignment horizontal="center" vertical="center" wrapText="1"/>
      <protection locked="0"/>
    </xf>
    <xf numFmtId="180" fontId="10" fillId="3" borderId="1">
      <alignment horizontal="center" vertical="center"/>
      <protection locked="0"/>
    </xf>
    <xf numFmtId="175" fontId="10" fillId="3" borderId="1">
      <alignment horizontal="center" vertical="center"/>
      <protection locked="0"/>
    </xf>
    <xf numFmtId="10" fontId="10" fillId="3" borderId="1">
      <alignment horizontal="center" vertical="center"/>
      <protection locked="0"/>
    </xf>
    <xf numFmtId="0" fontId="10" fillId="2" borderId="1">
      <alignment horizontal="center" vertical="center" wrapText="1"/>
    </xf>
    <xf numFmtId="181" fontId="10" fillId="2" borderId="1">
      <alignment horizontal="center" vertical="center" wrapText="1"/>
    </xf>
    <xf numFmtId="4" fontId="10" fillId="2" borderId="55">
      <alignment horizontal="center" vertical="center"/>
    </xf>
    <xf numFmtId="182" fontId="10" fillId="2" borderId="55">
      <alignment horizontal="center" vertical="center"/>
    </xf>
    <xf numFmtId="183" fontId="10" fillId="2" borderId="1">
      <alignment horizontal="center" vertical="center" wrapText="1"/>
    </xf>
    <xf numFmtId="0" fontId="10" fillId="2" borderId="1">
      <alignment horizontal="left" vertical="center" wrapText="1"/>
    </xf>
    <xf numFmtId="0" fontId="10" fillId="2" borderId="1">
      <alignment horizontal="center" vertical="center" wrapText="1"/>
    </xf>
    <xf numFmtId="172" fontId="10" fillId="2" borderId="1">
      <alignment horizontal="center" vertical="center" wrapText="1"/>
    </xf>
    <xf numFmtId="173" fontId="10" fillId="2" borderId="1">
      <alignment horizontal="center" vertical="center"/>
    </xf>
    <xf numFmtId="169" fontId="10" fillId="3" borderId="1">
      <alignment vertical="center"/>
    </xf>
    <xf numFmtId="10" fontId="3" fillId="2" borderId="1">
      <alignment horizontal="center" vertical="center" wrapText="1"/>
    </xf>
    <xf numFmtId="9" fontId="10" fillId="2" borderId="1">
      <alignment horizontal="center" vertical="center" wrapText="1"/>
    </xf>
    <xf numFmtId="0" fontId="18" fillId="0" borderId="0" applyNumberFormat="0" applyFill="0" applyBorder="0" applyAlignment="0" applyProtection="0"/>
    <xf numFmtId="182" fontId="17" fillId="0" borderId="0">
      <alignment horizontal="center" vertical="center" wrapText="1"/>
    </xf>
    <xf numFmtId="49" fontId="57" fillId="0" borderId="0">
      <alignment vertical="center" wrapText="1"/>
    </xf>
    <xf numFmtId="49" fontId="5" fillId="0" borderId="0">
      <alignment horizontal="center" vertical="center" wrapText="1"/>
    </xf>
    <xf numFmtId="170" fontId="5" fillId="0" borderId="0">
      <alignment horizontal="center" vertical="center" wrapText="1"/>
    </xf>
    <xf numFmtId="0" fontId="9" fillId="2" borderId="1">
      <alignment horizontal="center" vertical="center" wrapText="1"/>
    </xf>
    <xf numFmtId="166" fontId="2" fillId="0" borderId="0">
      <alignment horizontal="center" vertical="center" wrapText="1"/>
    </xf>
    <xf numFmtId="167" fontId="2" fillId="0" borderId="0">
      <alignment horizontal="center" vertical="center" wrapText="1"/>
    </xf>
    <xf numFmtId="14" fontId="2" fillId="0" borderId="0">
      <alignment horizontal="center" vertical="center" wrapText="1"/>
    </xf>
    <xf numFmtId="0" fontId="2" fillId="0" borderId="0">
      <alignment horizontal="left" vertical="center" wrapText="1"/>
    </xf>
    <xf numFmtId="0" fontId="9" fillId="2" borderId="1">
      <alignment vertical="center" wrapText="1"/>
    </xf>
    <xf numFmtId="49" fontId="2" fillId="0" borderId="0">
      <alignment horizontal="right" vertical="center" wrapText="1"/>
    </xf>
    <xf numFmtId="0" fontId="58" fillId="0" borderId="0">
      <alignment vertical="center" wrapText="1"/>
    </xf>
    <xf numFmtId="49" fontId="2" fillId="24" borderId="1">
      <alignment horizontal="center" vertical="center" wrapText="1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64" fillId="0" borderId="0" applyFont="0" applyFill="0" applyBorder="0" applyAlignment="0" applyProtection="0"/>
    <xf numFmtId="0" fontId="64" fillId="0" borderId="0"/>
    <xf numFmtId="0" fontId="18" fillId="0" borderId="0" applyNumberFormat="0" applyFill="0" applyBorder="0" applyProtection="0">
      <alignment horizontal="center" vertical="center"/>
    </xf>
    <xf numFmtId="0" fontId="69" fillId="0" borderId="0" applyNumberFormat="0" applyFill="0" applyBorder="0" applyAlignment="0" applyProtection="0">
      <alignment vertical="top"/>
      <protection locked="0"/>
    </xf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0" fontId="80" fillId="0" borderId="0"/>
    <xf numFmtId="9" fontId="80" fillId="0" borderId="0" applyFont="0" applyFill="0" applyBorder="0" applyAlignment="0" applyProtection="0"/>
    <xf numFmtId="0" fontId="89" fillId="0" borderId="0"/>
    <xf numFmtId="165" fontId="6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0" fontId="64" fillId="0" borderId="0"/>
  </cellStyleXfs>
  <cellXfs count="989">
    <xf numFmtId="0" fontId="0" fillId="0" borderId="0" xfId="0"/>
    <xf numFmtId="0" fontId="0" fillId="0" borderId="0" xfId="0"/>
    <xf numFmtId="49" fontId="10" fillId="0" borderId="0" xfId="12" applyFill="1" applyBorder="1" applyAlignment="1">
      <alignment horizontal="center"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/>
    <xf numFmtId="49" fontId="17" fillId="0" borderId="0" xfId="11" applyFill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  <protection locked="0"/>
    </xf>
    <xf numFmtId="0" fontId="0" fillId="0" borderId="0" xfId="0" applyAlignment="1">
      <alignment vertical="center"/>
    </xf>
    <xf numFmtId="0" fontId="11" fillId="0" borderId="0" xfId="0" applyFont="1" applyBorder="1"/>
    <xf numFmtId="49" fontId="17" fillId="0" borderId="6" xfId="11" applyFill="1" applyBorder="1" applyAlignment="1">
      <alignment vertical="center" wrapText="1"/>
    </xf>
    <xf numFmtId="0" fontId="11" fillId="0" borderId="6" xfId="0" applyFont="1" applyBorder="1"/>
    <xf numFmtId="0" fontId="0" fillId="0" borderId="7" xfId="0" applyBorder="1"/>
    <xf numFmtId="0" fontId="0" fillId="0" borderId="4" xfId="0" applyBorder="1"/>
    <xf numFmtId="49" fontId="6" fillId="0" borderId="10" xfId="11" applyFont="1" applyFill="1" applyBorder="1" applyAlignment="1" applyProtection="1">
      <alignment horizontal="center" vertical="center" wrapText="1"/>
      <protection locked="0"/>
    </xf>
    <xf numFmtId="0" fontId="3" fillId="0" borderId="10" xfId="6" applyFont="1" applyFill="1" applyBorder="1" applyAlignment="1">
      <alignment horizontal="center" vertical="center"/>
      <protection locked="0"/>
    </xf>
    <xf numFmtId="49" fontId="10" fillId="0" borderId="10" xfId="12" applyFill="1" applyBorder="1" applyAlignment="1">
      <alignment horizontal="center" vertical="center" wrapText="1"/>
      <protection locked="0"/>
    </xf>
    <xf numFmtId="0" fontId="11" fillId="0" borderId="10" xfId="0" applyFont="1" applyBorder="1"/>
    <xf numFmtId="0" fontId="0" fillId="0" borderId="11" xfId="0" applyBorder="1"/>
    <xf numFmtId="0" fontId="0" fillId="0" borderId="0" xfId="0"/>
    <xf numFmtId="0" fontId="0" fillId="0" borderId="0" xfId="0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1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3" xfId="0" applyBorder="1"/>
    <xf numFmtId="0" fontId="0" fillId="0" borderId="0" xfId="0" applyBorder="1"/>
    <xf numFmtId="0" fontId="0" fillId="0" borderId="15" xfId="0" applyBorder="1"/>
    <xf numFmtId="0" fontId="0" fillId="0" borderId="2" xfId="0" applyBorder="1"/>
    <xf numFmtId="0" fontId="0" fillId="0" borderId="16" xfId="0" applyBorder="1"/>
    <xf numFmtId="0" fontId="21" fillId="0" borderId="0" xfId="0" applyFont="1"/>
    <xf numFmtId="0" fontId="0" fillId="0" borderId="0" xfId="0" applyProtection="1"/>
    <xf numFmtId="0" fontId="0" fillId="0" borderId="0" xfId="0" applyFill="1" applyProtection="1"/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0" fillId="0" borderId="4" xfId="14" applyBorder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71" fontId="14" fillId="0" borderId="0" xfId="13" applyNumberFormat="1" applyFont="1" applyFill="1" applyBorder="1" applyAlignment="1" applyProtection="1">
      <alignment horizontal="left" vertical="center" wrapText="1"/>
    </xf>
    <xf numFmtId="172" fontId="14" fillId="0" borderId="0" xfId="13" applyNumberFormat="1" applyFont="1" applyFill="1" applyBorder="1" applyAlignment="1" applyProtection="1">
      <alignment horizontal="left" vertical="center" wrapText="1"/>
    </xf>
    <xf numFmtId="0" fontId="0" fillId="0" borderId="9" xfId="0" applyBorder="1" applyProtection="1"/>
    <xf numFmtId="172" fontId="7" fillId="0" borderId="10" xfId="13" applyNumberFormat="1" applyFont="1" applyFill="1" applyBorder="1" applyAlignment="1" applyProtection="1">
      <alignment horizontal="left" vertical="center" wrapText="1"/>
    </xf>
    <xf numFmtId="172" fontId="14" fillId="0" borderId="10" xfId="13" applyNumberFormat="1" applyFont="1" applyFill="1" applyBorder="1" applyAlignment="1" applyProtection="1">
      <alignment horizontal="left" vertical="center" wrapText="1"/>
    </xf>
    <xf numFmtId="0" fontId="10" fillId="0" borderId="11" xfId="14" applyBorder="1" applyProtection="1">
      <alignment horizontal="left" vertical="center" wrapText="1"/>
    </xf>
    <xf numFmtId="0" fontId="0" fillId="0" borderId="0" xfId="0" applyBorder="1" applyProtection="1"/>
    <xf numFmtId="172" fontId="7" fillId="0" borderId="0" xfId="13" applyNumberFormat="1" applyFont="1" applyFill="1" applyBorder="1" applyAlignment="1" applyProtection="1">
      <alignment horizontal="left" vertical="center" wrapText="1"/>
    </xf>
    <xf numFmtId="0" fontId="10" fillId="0" borderId="0" xfId="14" applyBorder="1" applyProtection="1">
      <alignment horizontal="left" vertical="center" wrapText="1"/>
    </xf>
    <xf numFmtId="0" fontId="0" fillId="0" borderId="13" xfId="0" applyBorder="1" applyProtection="1"/>
    <xf numFmtId="0" fontId="10" fillId="0" borderId="14" xfId="14" applyBorder="1" applyProtection="1">
      <alignment horizontal="left" vertical="center" wrapText="1"/>
    </xf>
    <xf numFmtId="0" fontId="14" fillId="0" borderId="0" xfId="13" applyFont="1" applyFill="1" applyBorder="1" applyAlignment="1" applyProtection="1">
      <alignment horizontal="left" vertical="center" wrapText="1"/>
    </xf>
    <xf numFmtId="0" fontId="0" fillId="0" borderId="15" xfId="0" applyBorder="1" applyProtection="1"/>
    <xf numFmtId="0" fontId="0" fillId="0" borderId="2" xfId="0" applyBorder="1" applyProtection="1"/>
    <xf numFmtId="0" fontId="0" fillId="0" borderId="2" xfId="0" applyFill="1" applyBorder="1" applyProtection="1"/>
    <xf numFmtId="0" fontId="0" fillId="0" borderId="16" xfId="0" applyBorder="1" applyProtection="1"/>
    <xf numFmtId="0" fontId="0" fillId="0" borderId="0" xfId="0" applyFill="1" applyBorder="1" applyProtection="1"/>
    <xf numFmtId="0" fontId="0" fillId="0" borderId="10" xfId="0" applyFill="1" applyBorder="1" applyAlignment="1">
      <alignment vertical="center"/>
    </xf>
    <xf numFmtId="49" fontId="19" fillId="0" borderId="23" xfId="1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49" fontId="17" fillId="0" borderId="0" xfId="11" applyFill="1" applyBorder="1" applyAlignment="1">
      <alignment vertical="center" wrapText="1"/>
    </xf>
    <xf numFmtId="0" fontId="2" fillId="0" borderId="0" xfId="0" applyFont="1" applyBorder="1"/>
    <xf numFmtId="0" fontId="0" fillId="0" borderId="0" xfId="0" applyAlignment="1">
      <alignment vertical="center"/>
    </xf>
    <xf numFmtId="49" fontId="17" fillId="0" borderId="6" xfId="11" applyFill="1" applyBorder="1" applyAlignment="1">
      <alignment vertical="center" wrapText="1"/>
    </xf>
    <xf numFmtId="49" fontId="6" fillId="0" borderId="10" xfId="1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0" fontId="21" fillId="0" borderId="0" xfId="0" applyFont="1" applyProtection="1"/>
    <xf numFmtId="0" fontId="16" fillId="0" borderId="0" xfId="0" applyFont="1" applyFill="1" applyBorder="1" applyAlignment="1">
      <alignment horizontal="left" vertical="center" wrapText="1"/>
    </xf>
    <xf numFmtId="0" fontId="0" fillId="0" borderId="0" xfId="0"/>
    <xf numFmtId="0" fontId="10" fillId="0" borderId="0" xfId="0" applyFont="1"/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2" fillId="0" borderId="27" xfId="0" applyFont="1" applyBorder="1" applyAlignment="1">
      <alignment horizontal="center"/>
    </xf>
    <xf numFmtId="0" fontId="2" fillId="0" borderId="12" xfId="42" applyBorder="1">
      <alignment horizontal="center" vertical="center" wrapText="1"/>
    </xf>
    <xf numFmtId="49" fontId="23" fillId="18" borderId="1" xfId="11" applyFont="1" applyFill="1" applyBorder="1" applyAlignment="1" applyProtection="1">
      <alignment horizontal="center" vertical="center" wrapText="1"/>
      <protection locked="0"/>
    </xf>
    <xf numFmtId="0" fontId="19" fillId="0" borderId="26" xfId="11" applyNumberFormat="1" applyFont="1" applyFill="1" applyBorder="1" applyAlignment="1" applyProtection="1">
      <alignment horizontal="center" vertical="center" wrapText="1"/>
    </xf>
    <xf numFmtId="0" fontId="22" fillId="17" borderId="29" xfId="0" applyFont="1" applyFill="1" applyBorder="1" applyAlignment="1">
      <alignment vertical="center"/>
    </xf>
    <xf numFmtId="0" fontId="22" fillId="17" borderId="29" xfId="0" applyFont="1" applyFill="1" applyBorder="1" applyAlignment="1">
      <alignment horizontal="center" vertical="center"/>
    </xf>
    <xf numFmtId="0" fontId="22" fillId="0" borderId="26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16" borderId="1" xfId="0" applyFill="1" applyBorder="1" applyAlignment="1" applyProtection="1">
      <alignment vertical="center"/>
      <protection locked="0"/>
    </xf>
    <xf numFmtId="0" fontId="0" fillId="16" borderId="1" xfId="0" applyFill="1" applyBorder="1" applyAlignment="1">
      <alignment vertical="center"/>
    </xf>
    <xf numFmtId="0" fontId="0" fillId="0" borderId="22" xfId="0" applyBorder="1" applyAlignment="1">
      <alignment vertical="center"/>
    </xf>
    <xf numFmtId="49" fontId="2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0" fillId="3" borderId="18" xfId="6" applyFill="1" applyBorder="1" applyAlignment="1">
      <alignment horizontal="center" vertical="center" wrapText="1"/>
      <protection locked="0"/>
    </xf>
    <xf numFmtId="0" fontId="10" fillId="3" borderId="17" xfId="6" applyFill="1" applyBorder="1" applyAlignment="1">
      <alignment horizontal="center" vertical="center" wrapText="1"/>
      <protection locked="0"/>
    </xf>
    <xf numFmtId="0" fontId="22" fillId="17" borderId="30" xfId="0" applyFont="1" applyFill="1" applyBorder="1" applyAlignment="1">
      <alignment vertical="center"/>
    </xf>
    <xf numFmtId="0" fontId="22" fillId="17" borderId="20" xfId="0" applyFont="1" applyFill="1" applyBorder="1" applyAlignment="1">
      <alignment vertical="center"/>
    </xf>
    <xf numFmtId="0" fontId="4" fillId="0" borderId="24" xfId="12" applyNumberFormat="1" applyFont="1" applyFill="1" applyBorder="1" applyAlignment="1" applyProtection="1">
      <alignment horizontal="center" vertical="center" wrapText="1"/>
    </xf>
    <xf numFmtId="177" fontId="22" fillId="0" borderId="1" xfId="0" applyNumberFormat="1" applyFont="1" applyBorder="1" applyAlignment="1">
      <alignment horizontal="left" vertical="center"/>
    </xf>
    <xf numFmtId="177" fontId="22" fillId="0" borderId="26" xfId="100" applyNumberFormat="1" applyFont="1" applyBorder="1" applyAlignment="1">
      <alignment vertical="center"/>
    </xf>
    <xf numFmtId="177" fontId="27" fillId="0" borderId="1" xfId="0" applyNumberFormat="1" applyFont="1" applyBorder="1" applyAlignment="1">
      <alignment horizontal="left" vertical="center"/>
    </xf>
    <xf numFmtId="177" fontId="27" fillId="0" borderId="26" xfId="100" applyNumberFormat="1" applyFont="1" applyBorder="1" applyAlignment="1">
      <alignment horizontal="right" vertical="center" indent="1"/>
    </xf>
    <xf numFmtId="49" fontId="6" fillId="16" borderId="19" xfId="11" applyFont="1" applyFill="1" applyBorder="1" applyAlignment="1" applyProtection="1">
      <alignment horizontal="center" vertical="center"/>
      <protection locked="0"/>
    </xf>
    <xf numFmtId="49" fontId="6" fillId="16" borderId="1" xfId="11" applyFont="1" applyFill="1" applyBorder="1" applyAlignment="1" applyProtection="1">
      <alignment horizontal="center" vertical="center"/>
      <protection locked="0"/>
    </xf>
    <xf numFmtId="2" fontId="6" fillId="16" borderId="1" xfId="11" applyNumberFormat="1" applyFont="1" applyFill="1" applyBorder="1" applyAlignment="1" applyProtection="1">
      <alignment horizontal="center" vertical="center"/>
      <protection locked="0"/>
    </xf>
    <xf numFmtId="1" fontId="6" fillId="16" borderId="1" xfId="11" applyNumberFormat="1" applyFont="1" applyFill="1" applyBorder="1" applyAlignment="1" applyProtection="1">
      <alignment horizontal="center" vertical="center"/>
      <protection locked="0"/>
    </xf>
    <xf numFmtId="2" fontId="6" fillId="16" borderId="18" xfId="11" applyNumberFormat="1" applyFont="1" applyFill="1" applyBorder="1" applyAlignment="1" applyProtection="1">
      <alignment horizontal="center" vertical="center"/>
      <protection locked="0"/>
    </xf>
    <xf numFmtId="0" fontId="28" fillId="19" borderId="0" xfId="0" applyFont="1" applyFill="1" applyBorder="1"/>
    <xf numFmtId="0" fontId="28" fillId="19" borderId="0" xfId="0" applyFont="1" applyFill="1"/>
    <xf numFmtId="0" fontId="29" fillId="19" borderId="0" xfId="0" applyFont="1" applyFill="1" applyBorder="1" applyAlignment="1">
      <alignment horizontal="right" vertical="center" indent="1"/>
    </xf>
    <xf numFmtId="0" fontId="30" fillId="19" borderId="0" xfId="0" applyFont="1" applyFill="1" applyBorder="1" applyAlignment="1">
      <alignment horizontal="right" vertical="center" indent="1"/>
    </xf>
    <xf numFmtId="0" fontId="12" fillId="19" borderId="25" xfId="0" applyFont="1" applyFill="1" applyBorder="1"/>
    <xf numFmtId="0" fontId="0" fillId="0" borderId="24" xfId="0" applyBorder="1" applyAlignment="1">
      <alignment vertical="center"/>
    </xf>
    <xf numFmtId="0" fontId="24" fillId="0" borderId="24" xfId="1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/>
    <xf numFmtId="0" fontId="12" fillId="0" borderId="25" xfId="0" applyFont="1" applyFill="1" applyBorder="1"/>
    <xf numFmtId="0" fontId="34" fillId="3" borderId="33" xfId="0" applyFont="1" applyFill="1" applyBorder="1" applyAlignment="1"/>
    <xf numFmtId="0" fontId="34" fillId="3" borderId="34" xfId="0" applyFont="1" applyFill="1" applyBorder="1" applyAlignment="1"/>
    <xf numFmtId="0" fontId="34" fillId="3" borderId="34" xfId="0" applyFont="1" applyFill="1" applyBorder="1" applyAlignment="1">
      <alignment horizontal="center" vertical="center"/>
    </xf>
    <xf numFmtId="0" fontId="34" fillId="3" borderId="35" xfId="0" applyFont="1" applyFill="1" applyBorder="1" applyAlignment="1"/>
    <xf numFmtId="0" fontId="36" fillId="3" borderId="34" xfId="0" applyFont="1" applyFill="1" applyBorder="1" applyAlignment="1">
      <alignment vertical="center"/>
    </xf>
    <xf numFmtId="0" fontId="3" fillId="3" borderId="19" xfId="6" applyFont="1" applyFill="1" applyBorder="1" applyAlignment="1" applyProtection="1">
      <alignment horizontal="left" vertical="center" wrapText="1"/>
      <protection locked="0"/>
    </xf>
    <xf numFmtId="165" fontId="3" fillId="3" borderId="1" xfId="100" applyFont="1" applyFill="1" applyBorder="1" applyAlignment="1" applyProtection="1">
      <alignment horizontal="center" vertical="center" wrapText="1"/>
      <protection locked="0"/>
    </xf>
    <xf numFmtId="49" fontId="4" fillId="3" borderId="1" xfId="12" applyFont="1" applyFill="1" applyBorder="1" applyAlignment="1" applyProtection="1">
      <alignment horizontal="center" vertical="center" wrapText="1"/>
      <protection locked="0"/>
    </xf>
    <xf numFmtId="49" fontId="3" fillId="3" borderId="1" xfId="12" applyFont="1" applyFill="1" applyBorder="1" applyAlignment="1" applyProtection="1">
      <alignment horizontal="center" vertical="center" wrapText="1"/>
      <protection locked="0"/>
    </xf>
    <xf numFmtId="14" fontId="3" fillId="3" borderId="1" xfId="12" applyNumberFormat="1" applyFont="1" applyFill="1" applyBorder="1" applyAlignment="1" applyProtection="1">
      <alignment horizontal="center" vertical="center" wrapText="1"/>
      <protection locked="0"/>
    </xf>
    <xf numFmtId="165" fontId="4" fillId="3" borderId="31" xfId="100" applyFont="1" applyFill="1" applyBorder="1" applyAlignment="1" applyProtection="1">
      <alignment horizontal="center" vertical="center" wrapText="1"/>
      <protection locked="0"/>
    </xf>
    <xf numFmtId="49" fontId="4" fillId="3" borderId="31" xfId="12" applyFont="1" applyFill="1" applyBorder="1" applyAlignment="1" applyProtection="1">
      <alignment horizontal="center" vertical="center" wrapText="1"/>
      <protection locked="0"/>
    </xf>
    <xf numFmtId="14" fontId="3" fillId="3" borderId="28" xfId="12" applyNumberFormat="1" applyFont="1" applyFill="1" applyBorder="1" applyAlignment="1" applyProtection="1">
      <alignment horizontal="center" vertical="center" wrapText="1"/>
      <protection locked="0"/>
    </xf>
    <xf numFmtId="0" fontId="3" fillId="3" borderId="20" xfId="6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Fill="1" applyProtection="1"/>
    <xf numFmtId="0" fontId="26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38" fillId="0" borderId="0" xfId="0" applyFont="1" applyFill="1" applyAlignment="1" applyProtection="1">
      <alignment horizontal="left"/>
    </xf>
    <xf numFmtId="0" fontId="35" fillId="19" borderId="25" xfId="42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0" fillId="0" borderId="0" xfId="0" applyFill="1" applyBorder="1"/>
    <xf numFmtId="0" fontId="13" fillId="0" borderId="0" xfId="43">
      <alignment horizontal="left" vertical="center" wrapText="1"/>
    </xf>
    <xf numFmtId="0" fontId="10" fillId="0" borderId="14" xfId="14" applyBorder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13" fillId="0" borderId="0" xfId="19" applyFont="1" applyFill="1" applyBorder="1" applyAlignment="1">
      <alignment vertical="center" wrapText="1"/>
      <protection locked="0"/>
    </xf>
    <xf numFmtId="178" fontId="41" fillId="0" borderId="6" xfId="0" applyNumberFormat="1" applyFont="1" applyBorder="1" applyAlignment="1">
      <alignment horizontal="right" vertical="center" indent="1"/>
    </xf>
    <xf numFmtId="178" fontId="41" fillId="0" borderId="6" xfId="0" applyNumberFormat="1" applyFont="1" applyFill="1" applyBorder="1" applyAlignment="1">
      <alignment horizontal="right" vertical="center" indent="1"/>
    </xf>
    <xf numFmtId="49" fontId="42" fillId="21" borderId="37" xfId="1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/>
    <xf numFmtId="165" fontId="0" fillId="0" borderId="1" xfId="22" applyFont="1" applyBorder="1"/>
    <xf numFmtId="0" fontId="0" fillId="0" borderId="1" xfId="0" applyBorder="1"/>
    <xf numFmtId="165" fontId="0" fillId="0" borderId="20" xfId="22" applyFont="1" applyBorder="1"/>
    <xf numFmtId="165" fontId="0" fillId="0" borderId="20" xfId="22" applyFont="1" applyFill="1" applyBorder="1"/>
    <xf numFmtId="0" fontId="0" fillId="0" borderId="18" xfId="0" applyBorder="1"/>
    <xf numFmtId="49" fontId="4" fillId="0" borderId="0" xfId="12" applyFont="1" applyFill="1" applyBorder="1" applyAlignment="1" applyProtection="1">
      <alignment horizontal="center" vertical="center" wrapText="1"/>
      <protection locked="0"/>
    </xf>
    <xf numFmtId="0" fontId="0" fillId="0" borderId="19" xfId="0" applyBorder="1"/>
    <xf numFmtId="49" fontId="17" fillId="0" borderId="10" xfId="11" applyFill="1" applyBorder="1" applyAlignment="1">
      <alignment vertical="center" wrapText="1"/>
    </xf>
    <xf numFmtId="0" fontId="0" fillId="19" borderId="0" xfId="0" applyFill="1" applyProtection="1"/>
    <xf numFmtId="0" fontId="8" fillId="19" borderId="0" xfId="0" applyFont="1" applyFill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left"/>
    </xf>
    <xf numFmtId="0" fontId="8" fillId="0" borderId="10" xfId="0" applyFont="1" applyFill="1" applyBorder="1" applyAlignment="1" applyProtection="1">
      <alignment horizontal="center" vertical="center" wrapText="1"/>
    </xf>
    <xf numFmtId="0" fontId="10" fillId="0" borderId="10" xfId="14" applyBorder="1" applyProtection="1">
      <alignment horizontal="left" vertical="center" wrapText="1"/>
    </xf>
    <xf numFmtId="0" fontId="10" fillId="0" borderId="10" xfId="14" applyFill="1" applyBorder="1" applyProtection="1">
      <alignment horizontal="left" vertical="center" wrapText="1"/>
    </xf>
    <xf numFmtId="0" fontId="10" fillId="0" borderId="10" xfId="14" applyBorder="1">
      <alignment horizontal="left" vertical="center" wrapText="1"/>
    </xf>
    <xf numFmtId="0" fontId="0" fillId="0" borderId="10" xfId="0" applyFill="1" applyBorder="1"/>
    <xf numFmtId="0" fontId="0" fillId="0" borderId="10" xfId="0" applyFill="1" applyBorder="1" applyProtection="1"/>
    <xf numFmtId="0" fontId="44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 applyProtection="1">
      <alignment vertical="top"/>
    </xf>
    <xf numFmtId="0" fontId="0" fillId="0" borderId="0" xfId="0" applyFill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47" fillId="0" borderId="0" xfId="0" applyFont="1" applyFill="1" applyBorder="1" applyAlignment="1" applyProtection="1">
      <alignment horizontal="center" vertical="center" wrapText="1"/>
    </xf>
    <xf numFmtId="0" fontId="40" fillId="19" borderId="44" xfId="23" applyFont="1" applyFill="1" applyBorder="1" applyAlignment="1" applyProtection="1">
      <alignment horizontal="center" vertical="center" wrapText="1"/>
      <protection locked="0"/>
    </xf>
    <xf numFmtId="0" fontId="35" fillId="19" borderId="25" xfId="42" applyFont="1" applyFill="1" applyBorder="1" applyAlignment="1">
      <alignment horizontal="center" vertical="center" wrapText="1"/>
    </xf>
    <xf numFmtId="49" fontId="6" fillId="16" borderId="0" xfId="11" applyFont="1" applyFill="1" applyBorder="1" applyAlignment="1" applyProtection="1">
      <alignment horizontal="center" vertical="center"/>
      <protection locked="0"/>
    </xf>
    <xf numFmtId="49" fontId="6" fillId="16" borderId="18" xfId="11" applyFont="1" applyFill="1" applyBorder="1" applyAlignment="1" applyProtection="1">
      <alignment horizontal="center" vertical="center"/>
      <protection locked="0"/>
    </xf>
    <xf numFmtId="49" fontId="6" fillId="16" borderId="20" xfId="11" applyFont="1" applyFill="1" applyBorder="1" applyAlignment="1" applyProtection="1">
      <alignment horizontal="center" vertical="center"/>
      <protection locked="0"/>
    </xf>
    <xf numFmtId="49" fontId="6" fillId="16" borderId="3" xfId="11" applyFont="1" applyFill="1" applyBorder="1" applyAlignment="1" applyProtection="1">
      <alignment horizontal="center" vertical="center"/>
      <protection locked="0"/>
    </xf>
    <xf numFmtId="0" fontId="49" fillId="0" borderId="26" xfId="11" applyNumberFormat="1" applyFont="1" applyFill="1" applyBorder="1" applyAlignment="1" applyProtection="1">
      <alignment horizontal="center" vertical="center" wrapText="1"/>
      <protection locked="0"/>
    </xf>
    <xf numFmtId="0" fontId="50" fillId="0" borderId="26" xfId="11" applyNumberFormat="1" applyFont="1" applyFill="1" applyBorder="1" applyAlignment="1" applyProtection="1">
      <alignment horizontal="center" vertical="center" wrapText="1"/>
    </xf>
    <xf numFmtId="0" fontId="35" fillId="19" borderId="25" xfId="42" applyFont="1" applyFill="1" applyBorder="1" applyAlignment="1">
      <alignment horizontal="center" vertical="center" wrapText="1"/>
    </xf>
    <xf numFmtId="0" fontId="6" fillId="16" borderId="18" xfId="11" applyNumberFormat="1" applyFont="1" applyFill="1" applyBorder="1" applyAlignment="1" applyProtection="1">
      <alignment horizontal="center" vertical="center"/>
    </xf>
    <xf numFmtId="0" fontId="22" fillId="17" borderId="20" xfId="0" applyFont="1" applyFill="1" applyBorder="1" applyAlignment="1">
      <alignment horizontal="center" vertical="center"/>
    </xf>
    <xf numFmtId="0" fontId="51" fillId="23" borderId="1" xfId="11" applyNumberFormat="1" applyFont="1" applyFill="1" applyBorder="1" applyAlignment="1" applyProtection="1">
      <alignment horizontal="center" vertical="center" wrapText="1"/>
      <protection locked="0"/>
    </xf>
    <xf numFmtId="49" fontId="52" fillId="3" borderId="1" xfId="11" applyFont="1" applyFill="1" applyBorder="1" applyAlignment="1" applyProtection="1">
      <alignment horizontal="center" vertical="center" wrapText="1"/>
      <protection locked="0"/>
    </xf>
    <xf numFmtId="49" fontId="53" fillId="3" borderId="1" xfId="11" applyFont="1" applyFill="1" applyBorder="1" applyAlignment="1" applyProtection="1">
      <alignment horizontal="center" vertical="center" wrapText="1"/>
      <protection locked="0"/>
    </xf>
    <xf numFmtId="0" fontId="37" fillId="23" borderId="1" xfId="11" applyNumberFormat="1" applyFont="1" applyFill="1" applyBorder="1" applyAlignment="1" applyProtection="1">
      <alignment horizontal="center" vertical="center" wrapText="1"/>
    </xf>
    <xf numFmtId="0" fontId="37" fillId="0" borderId="26" xfId="11" applyNumberFormat="1" applyFont="1" applyFill="1" applyBorder="1" applyAlignment="1" applyProtection="1">
      <alignment horizontal="center" vertical="center" wrapText="1"/>
    </xf>
    <xf numFmtId="171" fontId="54" fillId="23" borderId="1" xfId="12" applyNumberFormat="1" applyFont="1" applyFill="1" applyBorder="1" applyAlignment="1" applyProtection="1">
      <alignment horizontal="center" vertical="center" wrapText="1"/>
      <protection locked="0"/>
    </xf>
    <xf numFmtId="0" fontId="54" fillId="23" borderId="20" xfId="6" applyFont="1" applyFill="1" applyBorder="1" applyAlignment="1" applyProtection="1">
      <alignment horizontal="center" vertical="center" wrapText="1"/>
      <protection locked="0"/>
    </xf>
    <xf numFmtId="172" fontId="7" fillId="0" borderId="0" xfId="13" applyNumberFormat="1" applyFont="1" applyFill="1" applyBorder="1" applyAlignment="1">
      <alignment horizontal="left" vertical="center" wrapText="1"/>
      <protection locked="0"/>
    </xf>
    <xf numFmtId="0" fontId="10" fillId="0" borderId="0" xfId="14" applyBorder="1">
      <alignment horizontal="left" vertical="center" wrapText="1"/>
    </xf>
    <xf numFmtId="0" fontId="0" fillId="0" borderId="45" xfId="0" applyBorder="1"/>
    <xf numFmtId="0" fontId="0" fillId="0" borderId="47" xfId="0" applyBorder="1"/>
    <xf numFmtId="0" fontId="10" fillId="0" borderId="47" xfId="14" applyBorder="1">
      <alignment horizontal="left" vertical="center" wrapText="1"/>
    </xf>
    <xf numFmtId="0" fontId="9" fillId="0" borderId="47" xfId="43" applyFont="1" applyBorder="1">
      <alignment horizontal="left" vertical="center" wrapText="1"/>
    </xf>
    <xf numFmtId="0" fontId="0" fillId="0" borderId="47" xfId="0" applyFill="1" applyBorder="1"/>
    <xf numFmtId="0" fontId="0" fillId="0" borderId="48" xfId="0" applyFill="1" applyBorder="1"/>
    <xf numFmtId="0" fontId="0" fillId="0" borderId="49" xfId="0" applyBorder="1"/>
    <xf numFmtId="0" fontId="0" fillId="0" borderId="50" xfId="0" applyFill="1" applyBorder="1"/>
    <xf numFmtId="0" fontId="9" fillId="0" borderId="0" xfId="43" applyFont="1" applyBorder="1">
      <alignment horizontal="left" vertical="center" wrapText="1"/>
    </xf>
    <xf numFmtId="0" fontId="0" fillId="0" borderId="51" xfId="0" applyBorder="1"/>
    <xf numFmtId="172" fontId="7" fillId="0" borderId="52" xfId="13" applyNumberFormat="1" applyFont="1" applyFill="1" applyBorder="1" applyAlignment="1">
      <alignment horizontal="left" vertical="center" wrapText="1"/>
      <protection locked="0"/>
    </xf>
    <xf numFmtId="172" fontId="14" fillId="0" borderId="52" xfId="13" applyNumberFormat="1" applyFont="1" applyFill="1" applyBorder="1" applyAlignment="1">
      <alignment horizontal="left" vertical="center" wrapText="1"/>
      <protection locked="0"/>
    </xf>
    <xf numFmtId="0" fontId="10" fillId="0" borderId="52" xfId="14" applyBorder="1">
      <alignment horizontal="left" vertical="center" wrapText="1"/>
    </xf>
    <xf numFmtId="0" fontId="0" fillId="0" borderId="52" xfId="0" applyBorder="1"/>
    <xf numFmtId="0" fontId="0" fillId="0" borderId="52" xfId="0" applyFill="1" applyBorder="1"/>
    <xf numFmtId="0" fontId="0" fillId="0" borderId="53" xfId="0" applyFill="1" applyBorder="1"/>
    <xf numFmtId="0" fontId="9" fillId="0" borderId="39" xfId="43" applyFont="1" applyBorder="1" applyAlignment="1" applyProtection="1">
      <alignment wrapText="1"/>
    </xf>
    <xf numFmtId="0" fontId="9" fillId="0" borderId="54" xfId="43" applyFont="1" applyBorder="1" applyAlignment="1" applyProtection="1">
      <alignment wrapText="1"/>
    </xf>
    <xf numFmtId="0" fontId="9" fillId="0" borderId="54" xfId="43" applyFont="1" applyBorder="1" applyAlignment="1" applyProtection="1">
      <alignment horizontal="left"/>
    </xf>
    <xf numFmtId="49" fontId="6" fillId="16" borderId="19" xfId="11" applyFont="1" applyFill="1" applyBorder="1" applyAlignment="1" applyProtection="1">
      <alignment horizontal="center" vertical="center"/>
    </xf>
    <xf numFmtId="49" fontId="6" fillId="16" borderId="1" xfId="11" applyFont="1" applyFill="1" applyBorder="1" applyAlignment="1" applyProtection="1">
      <alignment horizontal="center" vertical="center"/>
    </xf>
    <xf numFmtId="2" fontId="6" fillId="16" borderId="1" xfId="11" applyNumberFormat="1" applyFont="1" applyFill="1" applyBorder="1" applyAlignment="1" applyProtection="1">
      <alignment horizontal="center" vertical="center"/>
    </xf>
    <xf numFmtId="1" fontId="6" fillId="16" borderId="1" xfId="11" applyNumberFormat="1" applyFont="1" applyFill="1" applyBorder="1" applyAlignment="1" applyProtection="1">
      <alignment horizontal="center" vertical="center"/>
    </xf>
    <xf numFmtId="49" fontId="6" fillId="16" borderId="31" xfId="11" applyFont="1" applyFill="1" applyBorder="1" applyAlignment="1" applyProtection="1">
      <alignment horizontal="center" vertical="center"/>
    </xf>
    <xf numFmtId="2" fontId="6" fillId="16" borderId="32" xfId="11" applyNumberFormat="1" applyFont="1" applyFill="1" applyBorder="1" applyAlignment="1" applyProtection="1">
      <alignment horizontal="center" vertical="center"/>
    </xf>
    <xf numFmtId="49" fontId="55" fillId="20" borderId="1" xfId="11" applyFont="1" applyFill="1" applyBorder="1" applyAlignment="1" applyProtection="1">
      <alignment horizontal="center" vertical="center" wrapText="1"/>
      <protection locked="0"/>
    </xf>
    <xf numFmtId="0" fontId="59" fillId="0" borderId="0" xfId="0" applyFont="1"/>
    <xf numFmtId="0" fontId="61" fillId="0" borderId="0" xfId="0" applyFont="1"/>
    <xf numFmtId="0" fontId="62" fillId="0" borderId="0" xfId="0" applyFont="1"/>
    <xf numFmtId="0" fontId="59" fillId="0" borderId="0" xfId="0" applyFont="1" applyAlignment="1">
      <alignment horizontal="center"/>
    </xf>
    <xf numFmtId="0" fontId="59" fillId="0" borderId="0" xfId="0" applyFont="1" applyFill="1"/>
    <xf numFmtId="0" fontId="59" fillId="0" borderId="0" xfId="0" applyFont="1" applyFill="1" applyAlignment="1">
      <alignment horizontal="center"/>
    </xf>
    <xf numFmtId="0" fontId="59" fillId="0" borderId="0" xfId="0" applyFont="1" applyBorder="1"/>
    <xf numFmtId="0" fontId="59" fillId="0" borderId="0" xfId="0" applyFont="1" applyFill="1" applyAlignment="1">
      <alignment vertical="center" wrapText="1"/>
    </xf>
    <xf numFmtId="0" fontId="59" fillId="0" borderId="66" xfId="0" applyFont="1" applyBorder="1"/>
    <xf numFmtId="0" fontId="59" fillId="0" borderId="71" xfId="0" applyFont="1" applyBorder="1"/>
    <xf numFmtId="0" fontId="59" fillId="0" borderId="0" xfId="0" applyFont="1" applyAlignment="1"/>
    <xf numFmtId="184" fontId="59" fillId="0" borderId="0" xfId="22" applyNumberFormat="1" applyFont="1" applyBorder="1" applyAlignment="1">
      <alignment horizontal="center" vertical="center"/>
    </xf>
    <xf numFmtId="184" fontId="59" fillId="0" borderId="63" xfId="22" applyNumberFormat="1" applyFont="1" applyBorder="1" applyAlignment="1">
      <alignment horizontal="center" vertical="center"/>
    </xf>
    <xf numFmtId="0" fontId="64" fillId="0" borderId="0" xfId="0" applyFont="1"/>
    <xf numFmtId="22" fontId="0" fillId="0" borderId="0" xfId="0" applyNumberFormat="1"/>
    <xf numFmtId="0" fontId="69" fillId="0" borderId="0" xfId="145" applyFont="1" applyAlignment="1" applyProtection="1">
      <alignment horizontal="left" wrapText="1"/>
    </xf>
    <xf numFmtId="0" fontId="64" fillId="0" borderId="0" xfId="143" applyFont="1" applyFill="1"/>
    <xf numFmtId="0" fontId="64" fillId="0" borderId="0" xfId="143" applyFont="1"/>
    <xf numFmtId="0" fontId="71" fillId="0" borderId="0" xfId="0" applyFont="1" applyAlignment="1"/>
    <xf numFmtId="0" fontId="64" fillId="0" borderId="0" xfId="143" applyFont="1" applyAlignment="1">
      <alignment horizontal="left"/>
    </xf>
    <xf numFmtId="14" fontId="63" fillId="0" borderId="0" xfId="146" applyNumberFormat="1" applyFont="1" applyFill="1" applyAlignment="1">
      <alignment horizontal="right"/>
    </xf>
    <xf numFmtId="165" fontId="63" fillId="0" borderId="0" xfId="146" applyFont="1" applyFill="1" applyAlignment="1">
      <alignment horizontal="right"/>
    </xf>
    <xf numFmtId="0" fontId="69" fillId="0" borderId="0" xfId="145" applyAlignment="1" applyProtection="1">
      <alignment horizontal="left" vertical="center"/>
    </xf>
    <xf numFmtId="165" fontId="63" fillId="0" borderId="0" xfId="146" applyFont="1" applyAlignment="1">
      <alignment horizontal="left"/>
    </xf>
    <xf numFmtId="0" fontId="63" fillId="0" borderId="0" xfId="143" applyFont="1"/>
    <xf numFmtId="165" fontId="63" fillId="0" borderId="0" xfId="146" applyFont="1" applyFill="1" applyAlignment="1"/>
    <xf numFmtId="165" fontId="63" fillId="0" borderId="0" xfId="22" applyFont="1" applyFill="1" applyBorder="1" applyAlignment="1">
      <alignment horizontal="center"/>
    </xf>
    <xf numFmtId="0" fontId="72" fillId="0" borderId="0" xfId="0" applyFont="1" applyAlignment="1">
      <alignment horizontal="left" vertical="center"/>
    </xf>
    <xf numFmtId="0" fontId="63" fillId="0" borderId="0" xfId="143" applyFont="1" applyAlignment="1">
      <alignment horizontal="left"/>
    </xf>
    <xf numFmtId="165" fontId="63" fillId="0" borderId="0" xfId="22" applyFont="1" applyFill="1" applyAlignment="1">
      <alignment horizontal="center"/>
    </xf>
    <xf numFmtId="165" fontId="63" fillId="0" borderId="69" xfId="146" applyFont="1" applyBorder="1" applyAlignment="1">
      <alignment horizontal="left"/>
    </xf>
    <xf numFmtId="0" fontId="64" fillId="0" borderId="69" xfId="143" applyFont="1" applyBorder="1" applyAlignment="1">
      <alignment horizontal="left"/>
    </xf>
    <xf numFmtId="165" fontId="63" fillId="0" borderId="69" xfId="146" applyFont="1" applyFill="1" applyBorder="1" applyAlignment="1"/>
    <xf numFmtId="165" fontId="63" fillId="0" borderId="69" xfId="22" applyFont="1" applyFill="1" applyBorder="1" applyAlignment="1">
      <alignment horizontal="right"/>
    </xf>
    <xf numFmtId="0" fontId="69" fillId="0" borderId="0" xfId="145" applyAlignment="1" applyProtection="1"/>
    <xf numFmtId="165" fontId="63" fillId="0" borderId="0" xfId="146" applyFont="1" applyBorder="1" applyAlignment="1">
      <alignment horizontal="left"/>
    </xf>
    <xf numFmtId="0" fontId="64" fillId="0" borderId="0" xfId="143" applyFont="1" applyBorder="1" applyAlignment="1">
      <alignment horizontal="left"/>
    </xf>
    <xf numFmtId="165" fontId="63" fillId="0" borderId="0" xfId="146" applyFont="1" applyFill="1" applyBorder="1" applyAlignment="1"/>
    <xf numFmtId="165" fontId="63" fillId="0" borderId="0" xfId="22" applyFont="1" applyFill="1" applyBorder="1" applyAlignment="1">
      <alignment horizontal="right"/>
    </xf>
    <xf numFmtId="0" fontId="0" fillId="0" borderId="0" xfId="0" applyAlignment="1">
      <alignment horizontal="left" vertical="center"/>
    </xf>
    <xf numFmtId="0" fontId="74" fillId="0" borderId="0" xfId="147" applyNumberFormat="1" applyFont="1" applyFill="1" applyBorder="1" applyAlignment="1">
      <alignment horizontal="center"/>
    </xf>
    <xf numFmtId="0" fontId="73" fillId="0" borderId="0" xfId="0" applyFont="1" applyFill="1" applyAlignment="1"/>
    <xf numFmtId="165" fontId="76" fillId="0" borderId="0" xfId="147" applyFont="1" applyFill="1" applyBorder="1" applyAlignment="1"/>
    <xf numFmtId="165" fontId="64" fillId="0" borderId="0" xfId="146" applyFont="1"/>
    <xf numFmtId="165" fontId="77" fillId="0" borderId="0" xfId="146" applyFont="1" applyAlignment="1">
      <alignment horizontal="left"/>
    </xf>
    <xf numFmtId="165" fontId="63" fillId="0" borderId="0" xfId="146" applyFont="1"/>
    <xf numFmtId="14" fontId="63" fillId="0" borderId="0" xfId="146" applyNumberFormat="1" applyFont="1"/>
    <xf numFmtId="165" fontId="63" fillId="0" borderId="0" xfId="22" applyFont="1" applyFill="1" applyAlignment="1">
      <alignment horizontal="right"/>
    </xf>
    <xf numFmtId="0" fontId="64" fillId="0" borderId="66" xfId="143" applyFont="1" applyBorder="1"/>
    <xf numFmtId="4" fontId="69" fillId="0" borderId="0" xfId="145" applyNumberFormat="1" applyAlignment="1" applyProtection="1"/>
    <xf numFmtId="4" fontId="64" fillId="0" borderId="0" xfId="148" applyNumberFormat="1" applyFont="1"/>
    <xf numFmtId="186" fontId="64" fillId="0" borderId="0" xfId="148" applyNumberFormat="1" applyFont="1"/>
    <xf numFmtId="4" fontId="83" fillId="0" borderId="0" xfId="148" applyNumberFormat="1" applyFont="1"/>
    <xf numFmtId="4" fontId="64" fillId="0" borderId="0" xfId="148" applyNumberFormat="1" applyFont="1" applyFill="1"/>
    <xf numFmtId="4" fontId="63" fillId="0" borderId="0" xfId="148" applyNumberFormat="1" applyFont="1" applyFill="1" applyAlignment="1">
      <alignment horizontal="left"/>
    </xf>
    <xf numFmtId="4" fontId="63" fillId="0" borderId="0" xfId="148" applyNumberFormat="1" applyFont="1" applyFill="1" applyAlignment="1">
      <alignment horizontal="center"/>
    </xf>
    <xf numFmtId="4" fontId="64" fillId="0" borderId="0" xfId="148" applyNumberFormat="1" applyFont="1" applyFill="1" applyAlignment="1"/>
    <xf numFmtId="9" fontId="64" fillId="0" borderId="0" xfId="149" applyFont="1" applyFill="1" applyAlignment="1">
      <alignment horizontal="right"/>
    </xf>
    <xf numFmtId="4" fontId="83" fillId="0" borderId="0" xfId="148" applyNumberFormat="1" applyFont="1" applyFill="1"/>
    <xf numFmtId="9" fontId="64" fillId="0" borderId="0" xfId="149" applyFont="1" applyFill="1"/>
    <xf numFmtId="4" fontId="64" fillId="0" borderId="0" xfId="148" applyNumberFormat="1" applyFont="1" applyBorder="1"/>
    <xf numFmtId="186" fontId="64" fillId="0" borderId="0" xfId="148" applyNumberFormat="1" applyFont="1" applyBorder="1"/>
    <xf numFmtId="4" fontId="64" fillId="0" borderId="0" xfId="148" applyNumberFormat="1" applyFont="1" applyFill="1" applyAlignment="1">
      <alignment horizontal="left"/>
    </xf>
    <xf numFmtId="4" fontId="64" fillId="0" borderId="0" xfId="148" applyNumberFormat="1" applyFont="1" applyFill="1" applyAlignment="1">
      <alignment horizontal="right"/>
    </xf>
    <xf numFmtId="10" fontId="64" fillId="0" borderId="0" xfId="149" applyNumberFormat="1" applyFont="1" applyFill="1" applyAlignment="1">
      <alignment horizontal="right"/>
    </xf>
    <xf numFmtId="4" fontId="60" fillId="0" borderId="0" xfId="148" applyNumberFormat="1" applyFont="1" applyFill="1"/>
    <xf numFmtId="4" fontId="70" fillId="0" borderId="0" xfId="148" applyNumberFormat="1" applyFont="1" applyFill="1"/>
    <xf numFmtId="15" fontId="60" fillId="0" borderId="0" xfId="148" quotePrefix="1" applyNumberFormat="1" applyFont="1" applyFill="1"/>
    <xf numFmtId="4" fontId="60" fillId="0" borderId="0" xfId="148" quotePrefix="1" applyNumberFormat="1" applyFont="1" applyFill="1"/>
    <xf numFmtId="4" fontId="68" fillId="0" borderId="0" xfId="148" applyNumberFormat="1" applyFont="1" applyFill="1" applyAlignment="1">
      <alignment horizontal="center"/>
    </xf>
    <xf numFmtId="4" fontId="85" fillId="0" borderId="0" xfId="148" applyNumberFormat="1" applyFont="1" applyFill="1"/>
    <xf numFmtId="4" fontId="86" fillId="0" borderId="0" xfId="148" applyNumberFormat="1" applyFont="1" applyFill="1"/>
    <xf numFmtId="9" fontId="60" fillId="0" borderId="0" xfId="149" applyFont="1" applyFill="1" applyAlignment="1">
      <alignment horizontal="right"/>
    </xf>
    <xf numFmtId="4" fontId="87" fillId="0" borderId="0" xfId="148" applyNumberFormat="1" applyFont="1" applyFill="1"/>
    <xf numFmtId="9" fontId="64" fillId="0" borderId="0" xfId="149" applyNumberFormat="1" applyFont="1" applyFill="1"/>
    <xf numFmtId="9" fontId="60" fillId="0" borderId="0" xfId="149" applyFont="1" applyFill="1"/>
    <xf numFmtId="4" fontId="64" fillId="0" borderId="0" xfId="148" applyNumberFormat="1" applyFont="1" applyFill="1" applyAlignment="1">
      <alignment horizontal="center"/>
    </xf>
    <xf numFmtId="4" fontId="88" fillId="0" borderId="0" xfId="148" applyNumberFormat="1" applyFont="1" applyFill="1"/>
    <xf numFmtId="4" fontId="89" fillId="0" borderId="0" xfId="148" applyNumberFormat="1" applyFont="1" applyFill="1"/>
    <xf numFmtId="4" fontId="63" fillId="0" borderId="0" xfId="148" applyNumberFormat="1" applyFont="1" applyFill="1"/>
    <xf numFmtId="0" fontId="84" fillId="0" borderId="0" xfId="0" applyFont="1"/>
    <xf numFmtId="165" fontId="63" fillId="0" borderId="66" xfId="146" applyFont="1" applyBorder="1"/>
    <xf numFmtId="165" fontId="63" fillId="0" borderId="66" xfId="22" applyFont="1" applyFill="1" applyBorder="1" applyAlignment="1">
      <alignment horizontal="right"/>
    </xf>
    <xf numFmtId="165" fontId="63" fillId="0" borderId="0" xfId="146" applyFont="1" applyAlignment="1">
      <alignment horizontal="center"/>
    </xf>
    <xf numFmtId="165" fontId="64" fillId="0" borderId="0" xfId="146" applyFont="1" applyFill="1" applyBorder="1" applyAlignment="1">
      <alignment vertical="top" wrapText="1"/>
    </xf>
    <xf numFmtId="0" fontId="64" fillId="0" borderId="0" xfId="150" applyFont="1" applyFill="1" applyBorder="1" applyAlignment="1"/>
    <xf numFmtId="0" fontId="64" fillId="0" borderId="100" xfId="150" applyFont="1" applyFill="1" applyBorder="1" applyAlignment="1"/>
    <xf numFmtId="165" fontId="63" fillId="0" borderId="0" xfId="22" applyFont="1"/>
    <xf numFmtId="0" fontId="83" fillId="0" borderId="0" xfId="0" applyFont="1"/>
    <xf numFmtId="0" fontId="59" fillId="0" borderId="0" xfId="0" applyNumberFormat="1" applyFont="1" applyFill="1" applyAlignment="1">
      <alignment horizontal="center"/>
    </xf>
    <xf numFmtId="0" fontId="83" fillId="0" borderId="0" xfId="0" applyFont="1" applyFill="1"/>
    <xf numFmtId="0" fontId="90" fillId="0" borderId="0" xfId="0" applyFont="1" applyAlignment="1">
      <alignment wrapText="1"/>
    </xf>
    <xf numFmtId="165" fontId="59" fillId="0" borderId="69" xfId="0" applyNumberFormat="1" applyFont="1" applyBorder="1"/>
    <xf numFmtId="165" fontId="62" fillId="0" borderId="93" xfId="0" applyNumberFormat="1" applyFont="1" applyBorder="1"/>
    <xf numFmtId="165" fontId="64" fillId="0" borderId="0" xfId="146" applyFont="1" applyAlignment="1"/>
    <xf numFmtId="0" fontId="19" fillId="0" borderId="0" xfId="0" applyFont="1" applyFill="1" applyBorder="1" applyAlignment="1">
      <alignment horizontal="center" vertical="top"/>
    </xf>
    <xf numFmtId="0" fontId="62" fillId="0" borderId="0" xfId="0" applyFont="1" applyAlignment="1">
      <alignment horizontal="center" wrapText="1"/>
    </xf>
    <xf numFmtId="0" fontId="62" fillId="0" borderId="0" xfId="0" applyFont="1" applyBorder="1" applyAlignment="1">
      <alignment horizontal="center" vertical="top" wrapText="1"/>
    </xf>
    <xf numFmtId="0" fontId="92" fillId="0" borderId="66" xfId="0" applyFont="1" applyBorder="1" applyAlignment="1">
      <alignment vertical="top"/>
    </xf>
    <xf numFmtId="0" fontId="93" fillId="0" borderId="66" xfId="0" applyFont="1" applyBorder="1" applyAlignment="1">
      <alignment horizontal="center" vertical="top"/>
    </xf>
    <xf numFmtId="0" fontId="92" fillId="0" borderId="66" xfId="0" applyFont="1" applyBorder="1" applyAlignment="1">
      <alignment horizontal="center" vertical="top"/>
    </xf>
    <xf numFmtId="0" fontId="93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22" fontId="59" fillId="0" borderId="0" xfId="0" applyNumberFormat="1" applyFont="1"/>
    <xf numFmtId="165" fontId="0" fillId="0" borderId="0" xfId="22" applyFont="1"/>
    <xf numFmtId="188" fontId="0" fillId="0" borderId="0" xfId="22" applyNumberFormat="1" applyFont="1"/>
    <xf numFmtId="0" fontId="95" fillId="0" borderId="76" xfId="0" applyFont="1" applyBorder="1" applyAlignment="1">
      <alignment vertical="top"/>
    </xf>
    <xf numFmtId="165" fontId="0" fillId="0" borderId="0" xfId="22" applyFont="1" applyBorder="1" applyAlignment="1">
      <alignment vertical="top"/>
    </xf>
    <xf numFmtId="188" fontId="0" fillId="0" borderId="0" xfId="22" applyNumberFormat="1" applyFont="1" applyBorder="1" applyAlignment="1">
      <alignment vertical="top"/>
    </xf>
    <xf numFmtId="165" fontId="0" fillId="0" borderId="89" xfId="22" applyFont="1" applyBorder="1" applyAlignment="1">
      <alignment vertical="top"/>
    </xf>
    <xf numFmtId="0" fontId="0" fillId="0" borderId="76" xfId="0" applyBorder="1" applyAlignment="1">
      <alignment vertical="top"/>
    </xf>
    <xf numFmtId="165" fontId="95" fillId="0" borderId="0" xfId="22" applyFont="1" applyBorder="1" applyAlignment="1">
      <alignment vertical="top"/>
    </xf>
    <xf numFmtId="165" fontId="95" fillId="0" borderId="89" xfId="22" applyFont="1" applyBorder="1" applyAlignment="1">
      <alignment vertical="top"/>
    </xf>
    <xf numFmtId="0" fontId="94" fillId="0" borderId="76" xfId="0" applyFont="1" applyBorder="1" applyAlignment="1">
      <alignment vertical="top"/>
    </xf>
    <xf numFmtId="0" fontId="64" fillId="28" borderId="0" xfId="0" applyFont="1" applyFill="1"/>
    <xf numFmtId="0" fontId="59" fillId="0" borderId="82" xfId="0" applyFont="1" applyBorder="1"/>
    <xf numFmtId="0" fontId="62" fillId="0" borderId="74" xfId="0" applyFont="1" applyBorder="1" applyAlignment="1">
      <alignment horizontal="center" wrapText="1"/>
    </xf>
    <xf numFmtId="0" fontId="62" fillId="0" borderId="82" xfId="0" applyFont="1" applyBorder="1" applyAlignment="1">
      <alignment horizontal="center" wrapText="1"/>
    </xf>
    <xf numFmtId="0" fontId="62" fillId="0" borderId="81" xfId="0" applyFont="1" applyBorder="1" applyAlignment="1">
      <alignment horizontal="center" wrapText="1"/>
    </xf>
    <xf numFmtId="0" fontId="59" fillId="0" borderId="104" xfId="0" applyFont="1" applyBorder="1"/>
    <xf numFmtId="0" fontId="59" fillId="0" borderId="83" xfId="0" applyFont="1" applyBorder="1"/>
    <xf numFmtId="0" fontId="59" fillId="0" borderId="105" xfId="0" applyFont="1" applyBorder="1"/>
    <xf numFmtId="0" fontId="59" fillId="0" borderId="84" xfId="0" applyFont="1" applyBorder="1"/>
    <xf numFmtId="0" fontId="62" fillId="0" borderId="104" xfId="0" applyFont="1" applyBorder="1"/>
    <xf numFmtId="165" fontId="59" fillId="0" borderId="85" xfId="22" applyFont="1" applyBorder="1"/>
    <xf numFmtId="165" fontId="59" fillId="0" borderId="106" xfId="22" applyFont="1" applyBorder="1"/>
    <xf numFmtId="165" fontId="59" fillId="0" borderId="69" xfId="22" applyFont="1" applyBorder="1"/>
    <xf numFmtId="165" fontId="59" fillId="0" borderId="86" xfId="22" applyFont="1" applyBorder="1"/>
    <xf numFmtId="0" fontId="62" fillId="0" borderId="82" xfId="0" applyFont="1" applyBorder="1"/>
    <xf numFmtId="10" fontId="62" fillId="0" borderId="107" xfId="141" applyNumberFormat="1" applyFont="1" applyBorder="1"/>
    <xf numFmtId="0" fontId="62" fillId="0" borderId="0" xfId="0" applyFont="1" applyAlignment="1">
      <alignment horizontal="center"/>
    </xf>
    <xf numFmtId="0" fontId="63" fillId="0" borderId="0" xfId="142" applyNumberFormat="1" applyFont="1" applyFill="1" applyBorder="1"/>
    <xf numFmtId="0" fontId="64" fillId="0" borderId="0" xfId="142" applyNumberFormat="1" applyFont="1" applyFill="1" applyBorder="1"/>
    <xf numFmtId="0" fontId="64" fillId="0" borderId="0" xfId="142" applyNumberFormat="1" applyFont="1" applyFill="1" applyBorder="1" applyAlignment="1">
      <alignment horizontal="left"/>
    </xf>
    <xf numFmtId="0" fontId="83" fillId="0" borderId="0" xfId="142" applyNumberFormat="1" applyFont="1" applyFill="1" applyBorder="1"/>
    <xf numFmtId="165" fontId="59" fillId="0" borderId="0" xfId="22" applyFont="1"/>
    <xf numFmtId="165" fontId="59" fillId="0" borderId="0" xfId="0" applyNumberFormat="1" applyFont="1"/>
    <xf numFmtId="165" fontId="62" fillId="0" borderId="74" xfId="0" applyNumberFormat="1" applyFont="1" applyBorder="1"/>
    <xf numFmtId="0" fontId="63" fillId="0" borderId="0" xfId="142" applyNumberFormat="1" applyFont="1" applyFill="1" applyBorder="1" applyAlignment="1">
      <alignment horizontal="center"/>
    </xf>
    <xf numFmtId="0" fontId="59" fillId="0" borderId="0" xfId="0" applyNumberFormat="1" applyFont="1" applyFill="1" applyBorder="1" applyAlignment="1">
      <alignment horizontal="left"/>
    </xf>
    <xf numFmtId="0" fontId="64" fillId="0" borderId="62" xfId="0" applyFont="1" applyBorder="1" applyAlignment="1">
      <alignment vertical="center"/>
    </xf>
    <xf numFmtId="0" fontId="59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84" fontId="59" fillId="0" borderId="0" xfId="22" applyNumberFormat="1" applyFont="1" applyAlignment="1">
      <alignment horizontal="center" vertical="center"/>
    </xf>
    <xf numFmtId="0" fontId="61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184" fontId="62" fillId="0" borderId="0" xfId="140" applyNumberFormat="1" applyFont="1" applyAlignment="1">
      <alignment vertical="center"/>
    </xf>
    <xf numFmtId="184" fontId="62" fillId="0" borderId="0" xfId="140" applyNumberFormat="1" applyFont="1" applyFill="1" applyAlignment="1">
      <alignment vertical="center"/>
    </xf>
    <xf numFmtId="0" fontId="59" fillId="0" borderId="0" xfId="0" applyFont="1" applyAlignment="1">
      <alignment horizontal="left" vertical="center"/>
    </xf>
    <xf numFmtId="0" fontId="59" fillId="0" borderId="0" xfId="0" applyFont="1" applyAlignment="1">
      <alignment horizontal="center" vertical="center"/>
    </xf>
    <xf numFmtId="0" fontId="62" fillId="0" borderId="56" xfId="0" applyFont="1" applyBorder="1" applyAlignment="1">
      <alignment vertical="center"/>
    </xf>
    <xf numFmtId="14" fontId="63" fillId="3" borderId="57" xfId="0" applyNumberFormat="1" applyFont="1" applyFill="1" applyBorder="1" applyAlignment="1">
      <alignment horizontal="center" vertical="center"/>
    </xf>
    <xf numFmtId="0" fontId="64" fillId="0" borderId="0" xfId="0" applyFont="1" applyFill="1" applyAlignment="1">
      <alignment horizontal="left" vertical="center"/>
    </xf>
    <xf numFmtId="0" fontId="64" fillId="0" borderId="0" xfId="0" applyFont="1" applyFill="1" applyAlignment="1">
      <alignment horizontal="center" vertical="center"/>
    </xf>
    <xf numFmtId="0" fontId="65" fillId="0" borderId="60" xfId="0" applyFont="1" applyFill="1" applyBorder="1" applyAlignment="1">
      <alignment vertical="center"/>
    </xf>
    <xf numFmtId="0" fontId="59" fillId="0" borderId="61" xfId="0" applyFont="1" applyFill="1" applyBorder="1" applyAlignment="1">
      <alignment vertical="center"/>
    </xf>
    <xf numFmtId="0" fontId="59" fillId="0" borderId="62" xfId="0" applyFont="1" applyFill="1" applyBorder="1" applyAlignment="1">
      <alignment vertical="center"/>
    </xf>
    <xf numFmtId="0" fontId="59" fillId="0" borderId="63" xfId="0" applyFont="1" applyFill="1" applyBorder="1" applyAlignment="1">
      <alignment vertical="center"/>
    </xf>
    <xf numFmtId="0" fontId="60" fillId="0" borderId="0" xfId="0" applyFont="1" applyAlignment="1">
      <alignment horizontal="center" vertical="center"/>
    </xf>
    <xf numFmtId="0" fontId="62" fillId="0" borderId="62" xfId="0" applyFont="1" applyFill="1" applyBorder="1" applyAlignment="1">
      <alignment vertical="center"/>
    </xf>
    <xf numFmtId="184" fontId="59" fillId="0" borderId="0" xfId="22" applyNumberFormat="1" applyFont="1" applyFill="1" applyBorder="1" applyAlignment="1">
      <alignment horizontal="center" vertical="center"/>
    </xf>
    <xf numFmtId="165" fontId="59" fillId="0" borderId="63" xfId="22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0" fontId="59" fillId="0" borderId="62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184" fontId="59" fillId="0" borderId="0" xfId="140" applyNumberFormat="1" applyFont="1" applyFill="1" applyAlignment="1">
      <alignment vertical="center"/>
    </xf>
    <xf numFmtId="0" fontId="59" fillId="0" borderId="0" xfId="0" applyFont="1" applyFill="1" applyBorder="1" applyAlignment="1">
      <alignment vertical="center"/>
    </xf>
    <xf numFmtId="0" fontId="59" fillId="0" borderId="65" xfId="0" applyFont="1" applyBorder="1" applyAlignment="1">
      <alignment vertical="center"/>
    </xf>
    <xf numFmtId="184" fontId="59" fillId="0" borderId="0" xfId="140" applyNumberFormat="1" applyFont="1" applyAlignment="1">
      <alignment vertical="center"/>
    </xf>
    <xf numFmtId="0" fontId="62" fillId="3" borderId="58" xfId="0" applyFont="1" applyFill="1" applyBorder="1" applyAlignment="1">
      <alignment vertical="center"/>
    </xf>
    <xf numFmtId="0" fontId="62" fillId="3" borderId="69" xfId="0" applyFont="1" applyFill="1" applyBorder="1" applyAlignment="1">
      <alignment vertical="center"/>
    </xf>
    <xf numFmtId="0" fontId="59" fillId="3" borderId="69" xfId="0" applyFont="1" applyFill="1" applyBorder="1" applyAlignment="1">
      <alignment vertical="center"/>
    </xf>
    <xf numFmtId="184" fontId="59" fillId="3" borderId="69" xfId="140" applyNumberFormat="1" applyFont="1" applyFill="1" applyBorder="1" applyAlignment="1">
      <alignment vertical="center"/>
    </xf>
    <xf numFmtId="184" fontId="59" fillId="3" borderId="69" xfId="22" applyNumberFormat="1" applyFont="1" applyFill="1" applyBorder="1" applyAlignment="1">
      <alignment horizontal="center" vertical="center"/>
    </xf>
    <xf numFmtId="184" fontId="59" fillId="3" borderId="59" xfId="22" applyNumberFormat="1" applyFont="1" applyFill="1" applyBorder="1" applyAlignment="1">
      <alignment horizontal="center" vertical="center"/>
    </xf>
    <xf numFmtId="0" fontId="59" fillId="0" borderId="63" xfId="0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0" fontId="62" fillId="0" borderId="0" xfId="0" applyFont="1" applyBorder="1" applyAlignment="1">
      <alignment horizontal="center" vertical="center"/>
    </xf>
    <xf numFmtId="184" fontId="62" fillId="0" borderId="0" xfId="140" applyNumberFormat="1" applyFont="1" applyBorder="1" applyAlignment="1">
      <alignment horizontal="center" vertical="center"/>
    </xf>
    <xf numFmtId="184" fontId="59" fillId="0" borderId="0" xfId="140" applyNumberFormat="1" applyFont="1" applyFill="1" applyBorder="1" applyAlignment="1">
      <alignment vertical="center"/>
    </xf>
    <xf numFmtId="0" fontId="59" fillId="0" borderId="0" xfId="0" applyFont="1" applyBorder="1" applyAlignment="1">
      <alignment horizontal="center" vertical="center"/>
    </xf>
    <xf numFmtId="184" fontId="59" fillId="0" borderId="0" xfId="140" applyNumberFormat="1" applyFont="1" applyFill="1" applyBorder="1" applyAlignment="1">
      <alignment horizontal="center" vertical="center"/>
    </xf>
    <xf numFmtId="184" fontId="59" fillId="0" borderId="0" xfId="140" applyNumberFormat="1" applyFont="1" applyBorder="1" applyAlignment="1">
      <alignment horizontal="center" vertical="center"/>
    </xf>
    <xf numFmtId="0" fontId="59" fillId="0" borderId="67" xfId="0" applyFont="1" applyBorder="1" applyAlignment="1">
      <alignment vertical="center"/>
    </xf>
    <xf numFmtId="184" fontId="65" fillId="0" borderId="0" xfId="22" applyNumberFormat="1" applyFont="1" applyBorder="1" applyAlignment="1">
      <alignment horizontal="center" vertical="center"/>
    </xf>
    <xf numFmtId="0" fontId="59" fillId="0" borderId="0" xfId="22" applyNumberFormat="1" applyFont="1" applyBorder="1" applyAlignment="1">
      <alignment horizontal="left" vertical="center"/>
    </xf>
    <xf numFmtId="0" fontId="59" fillId="0" borderId="0" xfId="22" applyNumberFormat="1" applyFont="1" applyBorder="1" applyAlignment="1">
      <alignment horizontal="center" vertical="center"/>
    </xf>
    <xf numFmtId="0" fontId="59" fillId="0" borderId="63" xfId="22" applyNumberFormat="1" applyFont="1" applyBorder="1" applyAlignment="1">
      <alignment horizontal="center" vertical="center"/>
    </xf>
    <xf numFmtId="184" fontId="59" fillId="0" borderId="0" xfId="140" applyNumberFormat="1" applyFont="1" applyBorder="1" applyAlignment="1">
      <alignment vertical="center"/>
    </xf>
    <xf numFmtId="0" fontId="64" fillId="0" borderId="0" xfId="22" applyNumberFormat="1" applyFont="1" applyBorder="1" applyAlignment="1">
      <alignment horizontal="center" vertical="center"/>
    </xf>
    <xf numFmtId="0" fontId="64" fillId="0" borderId="63" xfId="22" applyNumberFormat="1" applyFont="1" applyBorder="1" applyAlignment="1">
      <alignment horizontal="center" vertical="center"/>
    </xf>
    <xf numFmtId="0" fontId="62" fillId="3" borderId="73" xfId="0" applyFont="1" applyFill="1" applyBorder="1" applyAlignment="1">
      <alignment vertical="center"/>
    </xf>
    <xf numFmtId="0" fontId="62" fillId="3" borderId="74" xfId="0" applyFont="1" applyFill="1" applyBorder="1" applyAlignment="1">
      <alignment vertical="center"/>
    </xf>
    <xf numFmtId="0" fontId="62" fillId="3" borderId="74" xfId="0" applyFont="1" applyFill="1" applyBorder="1" applyAlignment="1">
      <alignment horizontal="center" vertical="center"/>
    </xf>
    <xf numFmtId="184" fontId="62" fillId="3" borderId="74" xfId="140" applyNumberFormat="1" applyFont="1" applyFill="1" applyBorder="1" applyAlignment="1">
      <alignment horizontal="center" vertical="center"/>
    </xf>
    <xf numFmtId="184" fontId="62" fillId="3" borderId="74" xfId="22" applyNumberFormat="1" applyFont="1" applyFill="1" applyBorder="1" applyAlignment="1">
      <alignment horizontal="center" vertical="center"/>
    </xf>
    <xf numFmtId="184" fontId="62" fillId="3" borderId="75" xfId="22" applyNumberFormat="1" applyFont="1" applyFill="1" applyBorder="1" applyAlignment="1">
      <alignment horizontal="center" vertical="center"/>
    </xf>
    <xf numFmtId="184" fontId="69" fillId="0" borderId="0" xfId="145" applyNumberFormat="1" applyFill="1" applyBorder="1" applyAlignment="1" applyProtection="1">
      <alignment vertical="center"/>
    </xf>
    <xf numFmtId="0" fontId="59" fillId="0" borderId="0" xfId="0" applyFont="1" applyFill="1" applyAlignment="1">
      <alignment horizontal="left" vertical="center"/>
    </xf>
    <xf numFmtId="0" fontId="60" fillId="0" borderId="0" xfId="22" applyNumberFormat="1" applyFont="1" applyBorder="1" applyAlignment="1">
      <alignment horizontal="left" vertical="center"/>
    </xf>
    <xf numFmtId="184" fontId="62" fillId="0" borderId="0" xfId="140" applyNumberFormat="1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vertical="center"/>
    </xf>
    <xf numFmtId="184" fontId="62" fillId="0" borderId="0" xfId="22" applyNumberFormat="1" applyFont="1" applyBorder="1" applyAlignment="1">
      <alignment horizontal="center" vertical="center"/>
    </xf>
    <xf numFmtId="184" fontId="59" fillId="0" borderId="67" xfId="22" applyNumberFormat="1" applyFont="1" applyBorder="1" applyAlignment="1">
      <alignment horizontal="center" vertical="center"/>
    </xf>
    <xf numFmtId="0" fontId="59" fillId="0" borderId="76" xfId="0" applyFont="1" applyBorder="1" applyAlignment="1">
      <alignment vertical="center"/>
    </xf>
    <xf numFmtId="0" fontId="63" fillId="25" borderId="77" xfId="0" applyFont="1" applyFill="1" applyBorder="1" applyAlignment="1">
      <alignment horizontal="center" vertical="center"/>
    </xf>
    <xf numFmtId="0" fontId="63" fillId="25" borderId="78" xfId="0" applyFont="1" applyFill="1" applyBorder="1" applyAlignment="1">
      <alignment horizontal="center" vertical="center"/>
    </xf>
    <xf numFmtId="0" fontId="63" fillId="25" borderId="79" xfId="0" applyFont="1" applyFill="1" applyBorder="1" applyAlignment="1">
      <alignment horizontal="center" vertical="center"/>
    </xf>
    <xf numFmtId="0" fontId="62" fillId="25" borderId="60" xfId="0" applyFont="1" applyFill="1" applyBorder="1" applyAlignment="1">
      <alignment vertical="center"/>
    </xf>
    <xf numFmtId="0" fontId="62" fillId="25" borderId="64" xfId="0" applyFont="1" applyFill="1" applyBorder="1" applyAlignment="1">
      <alignment vertical="center"/>
    </xf>
    <xf numFmtId="0" fontId="62" fillId="25" borderId="64" xfId="0" applyFont="1" applyFill="1" applyBorder="1" applyAlignment="1">
      <alignment horizontal="center" vertical="center"/>
    </xf>
    <xf numFmtId="184" fontId="62" fillId="25" borderId="64" xfId="140" applyNumberFormat="1" applyFont="1" applyFill="1" applyBorder="1" applyAlignment="1">
      <alignment horizontal="center" vertical="center"/>
    </xf>
    <xf numFmtId="184" fontId="62" fillId="25" borderId="64" xfId="22" applyNumberFormat="1" applyFont="1" applyFill="1" applyBorder="1" applyAlignment="1">
      <alignment horizontal="center" vertical="center"/>
    </xf>
    <xf numFmtId="184" fontId="62" fillId="25" borderId="61" xfId="22" applyNumberFormat="1" applyFont="1" applyFill="1" applyBorder="1" applyAlignment="1">
      <alignment horizontal="center" vertical="center"/>
    </xf>
    <xf numFmtId="0" fontId="70" fillId="0" borderId="0" xfId="0" applyFont="1" applyBorder="1" applyAlignment="1">
      <alignment vertical="center"/>
    </xf>
    <xf numFmtId="0" fontId="64" fillId="25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184" fontId="70" fillId="0" borderId="0" xfId="140" applyNumberFormat="1" applyFont="1" applyFill="1" applyBorder="1" applyAlignment="1">
      <alignment horizontal="center" vertical="center"/>
    </xf>
    <xf numFmtId="184" fontId="59" fillId="0" borderId="68" xfId="140" applyNumberFormat="1" applyFont="1" applyBorder="1" applyAlignment="1">
      <alignment vertical="center"/>
    </xf>
    <xf numFmtId="184" fontId="59" fillId="0" borderId="68" xfId="140" applyNumberFormat="1" applyFont="1" applyFill="1" applyBorder="1" applyAlignment="1">
      <alignment vertical="center"/>
    </xf>
    <xf numFmtId="0" fontId="64" fillId="0" borderId="0" xfId="0" applyFont="1" applyAlignment="1">
      <alignment vertical="center"/>
    </xf>
    <xf numFmtId="0" fontId="64" fillId="0" borderId="82" xfId="0" applyFont="1" applyFill="1" applyBorder="1" applyAlignment="1">
      <alignment horizontal="center" vertical="center"/>
    </xf>
    <xf numFmtId="14" fontId="64" fillId="0" borderId="82" xfId="0" applyNumberFormat="1" applyFont="1" applyFill="1" applyBorder="1" applyAlignment="1">
      <alignment horizontal="center" vertical="center"/>
    </xf>
    <xf numFmtId="164" fontId="64" fillId="0" borderId="0" xfId="140" applyFont="1" applyFill="1" applyBorder="1" applyAlignment="1">
      <alignment horizontal="center" vertical="center"/>
    </xf>
    <xf numFmtId="0" fontId="62" fillId="0" borderId="112" xfId="0" applyFont="1" applyBorder="1" applyAlignment="1">
      <alignment vertical="center"/>
    </xf>
    <xf numFmtId="0" fontId="62" fillId="0" borderId="114" xfId="0" applyFont="1" applyBorder="1" applyAlignment="1">
      <alignment vertical="center"/>
    </xf>
    <xf numFmtId="0" fontId="59" fillId="0" borderId="117" xfId="0" applyFont="1" applyBorder="1" applyAlignment="1">
      <alignment vertical="center"/>
    </xf>
    <xf numFmtId="0" fontId="59" fillId="0" borderId="118" xfId="0" applyFont="1" applyBorder="1" applyAlignment="1">
      <alignment vertical="center"/>
    </xf>
    <xf numFmtId="0" fontId="59" fillId="0" borderId="118" xfId="0" applyFont="1" applyFill="1" applyBorder="1" applyAlignment="1">
      <alignment vertical="center"/>
    </xf>
    <xf numFmtId="0" fontId="59" fillId="0" borderId="119" xfId="0" applyFont="1" applyFill="1" applyBorder="1" applyAlignment="1">
      <alignment vertical="center"/>
    </xf>
    <xf numFmtId="184" fontId="62" fillId="0" borderId="81" xfId="22" applyNumberFormat="1" applyFont="1" applyBorder="1" applyAlignment="1">
      <alignment horizontal="left" vertical="center"/>
    </xf>
    <xf numFmtId="0" fontId="59" fillId="28" borderId="56" xfId="0" applyFont="1" applyFill="1" applyBorder="1" applyAlignment="1">
      <alignment vertical="center"/>
    </xf>
    <xf numFmtId="0" fontId="59" fillId="28" borderId="57" xfId="0" applyFont="1" applyFill="1" applyBorder="1" applyAlignment="1">
      <alignment vertical="center"/>
    </xf>
    <xf numFmtId="0" fontId="64" fillId="0" borderId="0" xfId="143" applyFill="1" applyAlignment="1">
      <alignment vertical="center"/>
    </xf>
    <xf numFmtId="0" fontId="65" fillId="0" borderId="0" xfId="0" applyFont="1" applyFill="1" applyBorder="1" applyAlignment="1">
      <alignment vertical="center"/>
    </xf>
    <xf numFmtId="185" fontId="64" fillId="0" borderId="0" xfId="22" applyNumberFormat="1" applyFont="1" applyFill="1" applyBorder="1" applyAlignment="1">
      <alignment horizontal="center" vertical="center"/>
    </xf>
    <xf numFmtId="0" fontId="64" fillId="0" borderId="0" xfId="142" applyNumberFormat="1" applyFont="1" applyFill="1" applyBorder="1" applyAlignment="1">
      <alignment horizontal="center" vertical="center"/>
    </xf>
    <xf numFmtId="14" fontId="64" fillId="0" borderId="0" xfId="142" applyNumberFormat="1" applyFont="1" applyFill="1" applyBorder="1" applyAlignment="1">
      <alignment horizontal="center" vertical="center"/>
    </xf>
    <xf numFmtId="184" fontId="60" fillId="0" borderId="0" xfId="22" applyNumberFormat="1" applyFont="1" applyAlignment="1">
      <alignment horizontal="center" vertical="center"/>
    </xf>
    <xf numFmtId="0" fontId="64" fillId="0" borderId="0" xfId="0" applyFont="1" applyAlignment="1">
      <alignment horizontal="left" vertical="center"/>
    </xf>
    <xf numFmtId="184" fontId="59" fillId="0" borderId="0" xfId="22" applyNumberFormat="1" applyFont="1" applyFill="1" applyAlignment="1">
      <alignment horizontal="center" vertical="center"/>
    </xf>
    <xf numFmtId="0" fontId="100" fillId="0" borderId="0" xfId="0" applyFont="1" applyAlignment="1">
      <alignment horizontal="left" vertical="center"/>
    </xf>
    <xf numFmtId="4" fontId="64" fillId="0" borderId="0" xfId="148" applyNumberFormat="1" applyFont="1" applyAlignment="1">
      <alignment horizontal="left"/>
    </xf>
    <xf numFmtId="4" fontId="82" fillId="0" borderId="0" xfId="148" applyNumberFormat="1" applyFont="1" applyAlignment="1">
      <alignment horizontal="left"/>
    </xf>
    <xf numFmtId="165" fontId="62" fillId="0" borderId="93" xfId="0" applyNumberFormat="1" applyFont="1" applyBorder="1"/>
    <xf numFmtId="0" fontId="62" fillId="0" borderId="0" xfId="0" applyFont="1" applyAlignment="1">
      <alignment horizontal="right"/>
    </xf>
    <xf numFmtId="0" fontId="62" fillId="0" borderId="71" xfId="0" applyFont="1" applyBorder="1"/>
    <xf numFmtId="165" fontId="59" fillId="0" borderId="0" xfId="0" applyNumberFormat="1" applyFont="1"/>
    <xf numFmtId="165" fontId="62" fillId="0" borderId="69" xfId="0" applyNumberFormat="1" applyFont="1" applyBorder="1"/>
    <xf numFmtId="9" fontId="59" fillId="0" borderId="0" xfId="0" applyNumberFormat="1" applyFont="1" applyAlignment="1">
      <alignment horizontal="center"/>
    </xf>
    <xf numFmtId="18" fontId="62" fillId="0" borderId="0" xfId="0" applyNumberFormat="1" applyFont="1"/>
    <xf numFmtId="9" fontId="59" fillId="0" borderId="0" xfId="141" applyFont="1" applyAlignment="1">
      <alignment horizontal="center"/>
    </xf>
    <xf numFmtId="165" fontId="64" fillId="0" borderId="0" xfId="22" applyFont="1" applyFill="1" applyBorder="1"/>
    <xf numFmtId="165" fontId="62" fillId="0" borderId="74" xfId="0" applyNumberFormat="1" applyFont="1" applyBorder="1"/>
    <xf numFmtId="165" fontId="62" fillId="0" borderId="74" xfId="0" applyNumberFormat="1" applyFont="1" applyFill="1" applyBorder="1"/>
    <xf numFmtId="17" fontId="59" fillId="0" borderId="0" xfId="0" applyNumberFormat="1" applyFont="1"/>
    <xf numFmtId="184" fontId="59" fillId="0" borderId="61" xfId="22" applyNumberFormat="1" applyFont="1" applyBorder="1" applyAlignment="1">
      <alignment horizontal="center" vertical="center"/>
    </xf>
    <xf numFmtId="0" fontId="63" fillId="28" borderId="0" xfId="143" applyFont="1" applyFill="1"/>
    <xf numFmtId="14" fontId="63" fillId="28" borderId="0" xfId="146" applyNumberFormat="1" applyFont="1" applyFill="1" applyAlignment="1">
      <alignment horizontal="right"/>
    </xf>
    <xf numFmtId="0" fontId="101" fillId="28" borderId="0" xfId="0" applyFont="1" applyFill="1"/>
    <xf numFmtId="184" fontId="59" fillId="0" borderId="0" xfId="22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102" fillId="0" borderId="0" xfId="0" applyNumberFormat="1" applyFont="1" applyFill="1" applyBorder="1" applyAlignment="1" applyProtection="1"/>
    <xf numFmtId="0" fontId="103" fillId="25" borderId="71" xfId="0" applyNumberFormat="1" applyFont="1" applyFill="1" applyBorder="1" applyAlignment="1" applyProtection="1">
      <alignment wrapText="1"/>
    </xf>
    <xf numFmtId="0" fontId="103" fillId="25" borderId="84" xfId="0" applyNumberFormat="1" applyFont="1" applyFill="1" applyBorder="1" applyAlignment="1" applyProtection="1">
      <alignment wrapText="1"/>
    </xf>
    <xf numFmtId="0" fontId="104" fillId="0" borderId="0" xfId="0" applyNumberFormat="1" applyFont="1" applyFill="1" applyBorder="1" applyAlignment="1" applyProtection="1"/>
    <xf numFmtId="0" fontId="104" fillId="0" borderId="89" xfId="0" applyNumberFormat="1" applyFont="1" applyFill="1" applyBorder="1" applyAlignment="1" applyProtection="1"/>
    <xf numFmtId="0" fontId="103" fillId="25" borderId="89" xfId="0" applyNumberFormat="1" applyFont="1" applyFill="1" applyBorder="1" applyAlignment="1" applyProtection="1">
      <alignment wrapText="1"/>
    </xf>
    <xf numFmtId="0" fontId="103" fillId="25" borderId="0" xfId="0" applyNumberFormat="1" applyFont="1" applyFill="1" applyBorder="1" applyAlignment="1" applyProtection="1">
      <alignment wrapText="1"/>
    </xf>
    <xf numFmtId="0" fontId="102" fillId="0" borderId="69" xfId="0" applyNumberFormat="1" applyFont="1" applyFill="1" applyBorder="1" applyAlignment="1" applyProtection="1">
      <alignment vertical="center"/>
    </xf>
    <xf numFmtId="0" fontId="104" fillId="0" borderId="69" xfId="0" applyNumberFormat="1" applyFont="1" applyFill="1" applyBorder="1" applyAlignment="1" applyProtection="1">
      <alignment vertical="center"/>
    </xf>
    <xf numFmtId="0" fontId="102" fillId="0" borderId="0" xfId="0" applyNumberFormat="1" applyFont="1" applyFill="1" applyBorder="1" applyAlignment="1" applyProtection="1">
      <alignment wrapText="1"/>
    </xf>
    <xf numFmtId="0" fontId="102" fillId="0" borderId="0" xfId="0" applyNumberFormat="1" applyFont="1" applyFill="1" applyBorder="1" applyAlignment="1" applyProtection="1">
      <alignment vertical="center"/>
    </xf>
    <xf numFmtId="0" fontId="104" fillId="0" borderId="0" xfId="0" applyNumberFormat="1" applyFont="1" applyFill="1" applyBorder="1" applyAlignment="1" applyProtection="1">
      <alignment horizontal="center" vertical="center"/>
    </xf>
    <xf numFmtId="0" fontId="102" fillId="0" borderId="76" xfId="0" applyNumberFormat="1" applyFont="1" applyFill="1" applyBorder="1" applyAlignment="1" applyProtection="1"/>
    <xf numFmtId="165" fontId="103" fillId="25" borderId="74" xfId="0" applyNumberFormat="1" applyFont="1" applyFill="1" applyBorder="1" applyAlignment="1" applyProtection="1">
      <alignment horizontal="right"/>
    </xf>
    <xf numFmtId="165" fontId="78" fillId="0" borderId="86" xfId="0" applyNumberFormat="1" applyFont="1" applyFill="1" applyBorder="1" applyAlignment="1" applyProtection="1">
      <alignment horizontal="center"/>
    </xf>
    <xf numFmtId="0" fontId="104" fillId="0" borderId="74" xfId="0" applyNumberFormat="1" applyFont="1" applyFill="1" applyBorder="1" applyAlignment="1" applyProtection="1"/>
    <xf numFmtId="0" fontId="102" fillId="26" borderId="71" xfId="0" applyNumberFormat="1" applyFont="1" applyFill="1" applyBorder="1" applyAlignment="1" applyProtection="1"/>
    <xf numFmtId="165" fontId="103" fillId="25" borderId="0" xfId="0" applyNumberFormat="1" applyFont="1" applyFill="1" applyBorder="1" applyAlignment="1" applyProtection="1">
      <alignment horizontal="center"/>
    </xf>
    <xf numFmtId="0" fontId="102" fillId="26" borderId="0" xfId="0" applyNumberFormat="1" applyFont="1" applyFill="1" applyBorder="1" applyAlignment="1" applyProtection="1"/>
    <xf numFmtId="9" fontId="104" fillId="0" borderId="0" xfId="141" applyFont="1" applyFill="1" applyBorder="1" applyAlignment="1" applyProtection="1">
      <alignment horizontal="center" vertical="center"/>
    </xf>
    <xf numFmtId="9" fontId="102" fillId="26" borderId="69" xfId="141" applyFont="1" applyFill="1" applyBorder="1" applyAlignment="1" applyProtection="1"/>
    <xf numFmtId="9" fontId="0" fillId="0" borderId="0" xfId="141" applyFont="1"/>
    <xf numFmtId="0" fontId="102" fillId="0" borderId="69" xfId="0" applyNumberFormat="1" applyFont="1" applyFill="1" applyBorder="1" applyAlignment="1" applyProtection="1"/>
    <xf numFmtId="0" fontId="105" fillId="25" borderId="74" xfId="0" applyNumberFormat="1" applyFont="1" applyFill="1" applyBorder="1" applyAlignment="1" applyProtection="1">
      <alignment wrapText="1"/>
    </xf>
    <xf numFmtId="0" fontId="104" fillId="0" borderId="0" xfId="0" applyNumberFormat="1" applyFont="1" applyFill="1" applyBorder="1" applyAlignment="1" applyProtection="1">
      <alignment horizontal="center"/>
    </xf>
    <xf numFmtId="0" fontId="105" fillId="25" borderId="81" xfId="0" applyNumberFormat="1" applyFont="1" applyFill="1" applyBorder="1" applyAlignment="1" applyProtection="1">
      <alignment wrapText="1"/>
    </xf>
    <xf numFmtId="0" fontId="106" fillId="0" borderId="105" xfId="0" applyNumberFormat="1" applyFont="1" applyFill="1" applyBorder="1" applyAlignment="1" applyProtection="1">
      <alignment vertical="top" wrapText="1"/>
    </xf>
    <xf numFmtId="0" fontId="106" fillId="0" borderId="71" xfId="0" applyNumberFormat="1" applyFont="1" applyFill="1" applyBorder="1" applyAlignment="1" applyProtection="1">
      <alignment vertical="top" wrapText="1"/>
    </xf>
    <xf numFmtId="0" fontId="106" fillId="0" borderId="84" xfId="0" applyNumberFormat="1" applyFont="1" applyFill="1" applyBorder="1" applyAlignment="1" applyProtection="1">
      <alignment vertical="top" wrapText="1"/>
    </xf>
    <xf numFmtId="0" fontId="106" fillId="0" borderId="82" xfId="0" applyNumberFormat="1" applyFont="1" applyFill="1" applyBorder="1" applyAlignment="1" applyProtection="1">
      <alignment vertical="top" wrapText="1"/>
    </xf>
    <xf numFmtId="0" fontId="106" fillId="0" borderId="74" xfId="0" applyNumberFormat="1" applyFont="1" applyFill="1" applyBorder="1" applyAlignment="1" applyProtection="1">
      <alignment vertical="top" wrapText="1"/>
    </xf>
    <xf numFmtId="0" fontId="106" fillId="0" borderId="81" xfId="0" applyNumberFormat="1" applyFont="1" applyFill="1" applyBorder="1" applyAlignment="1" applyProtection="1">
      <alignment vertical="top" wrapText="1"/>
    </xf>
    <xf numFmtId="0" fontId="104" fillId="0" borderId="76" xfId="0" applyNumberFormat="1" applyFont="1" applyFill="1" applyBorder="1" applyAlignment="1" applyProtection="1"/>
    <xf numFmtId="0" fontId="104" fillId="0" borderId="0" xfId="0" applyNumberFormat="1" applyFont="1" applyFill="1" applyBorder="1" applyAlignment="1" applyProtection="1">
      <alignment vertical="center"/>
    </xf>
    <xf numFmtId="0" fontId="106" fillId="0" borderId="82" xfId="0" applyNumberFormat="1" applyFont="1" applyFill="1" applyBorder="1" applyAlignment="1" applyProtection="1">
      <alignment vertical="center" wrapText="1"/>
      <protection locked="0"/>
    </xf>
    <xf numFmtId="0" fontId="106" fillId="0" borderId="80" xfId="0" applyNumberFormat="1" applyFont="1" applyFill="1" applyBorder="1" applyAlignment="1" applyProtection="1">
      <alignment vertical="top" wrapText="1"/>
    </xf>
    <xf numFmtId="0" fontId="106" fillId="0" borderId="82" xfId="0" applyNumberFormat="1" applyFont="1" applyFill="1" applyBorder="1" applyAlignment="1" applyProtection="1">
      <alignment horizontal="center" vertical="center" wrapText="1"/>
    </xf>
    <xf numFmtId="0" fontId="106" fillId="0" borderId="105" xfId="0" applyNumberFormat="1" applyFont="1" applyFill="1" applyBorder="1" applyAlignment="1" applyProtection="1">
      <alignment horizontal="center" vertical="center" wrapText="1"/>
    </xf>
    <xf numFmtId="0" fontId="0" fillId="0" borderId="82" xfId="0" applyBorder="1" applyAlignment="1">
      <alignment horizontal="center" vertical="center"/>
    </xf>
    <xf numFmtId="0" fontId="106" fillId="0" borderId="82" xfId="0" applyNumberFormat="1" applyFont="1" applyFill="1" applyBorder="1" applyAlignment="1" applyProtection="1">
      <alignment horizontal="left" vertical="center"/>
    </xf>
    <xf numFmtId="0" fontId="102" fillId="0" borderId="82" xfId="0" applyNumberFormat="1" applyFont="1" applyFill="1" applyBorder="1" applyAlignment="1" applyProtection="1"/>
    <xf numFmtId="0" fontId="78" fillId="0" borderId="82" xfId="0" applyNumberFormat="1" applyFont="1" applyFill="1" applyBorder="1" applyAlignment="1" applyProtection="1">
      <alignment vertical="center" wrapText="1"/>
    </xf>
    <xf numFmtId="165" fontId="78" fillId="0" borderId="82" xfId="0" applyNumberFormat="1" applyFont="1" applyFill="1" applyBorder="1" applyAlignment="1" applyProtection="1">
      <alignment horizontal="left"/>
    </xf>
    <xf numFmtId="0" fontId="76" fillId="0" borderId="0" xfId="0" applyNumberFormat="1" applyFont="1" applyFill="1" applyBorder="1" applyAlignment="1" applyProtection="1"/>
    <xf numFmtId="0" fontId="107" fillId="0" borderId="0" xfId="0" applyFont="1"/>
    <xf numFmtId="0" fontId="78" fillId="0" borderId="0" xfId="0" applyNumberFormat="1" applyFont="1" applyFill="1" applyBorder="1" applyAlignment="1" applyProtection="1"/>
    <xf numFmtId="0" fontId="59" fillId="0" borderId="63" xfId="22" applyNumberFormat="1" applyFont="1" applyBorder="1" applyAlignment="1">
      <alignment horizontal="left" vertical="center"/>
    </xf>
    <xf numFmtId="0" fontId="108" fillId="0" borderId="62" xfId="148" applyFont="1" applyBorder="1"/>
    <xf numFmtId="4" fontId="91" fillId="0" borderId="0" xfId="148" applyNumberFormat="1" applyFont="1" applyBorder="1" applyAlignment="1">
      <alignment horizontal="center"/>
    </xf>
    <xf numFmtId="186" fontId="91" fillId="0" borderId="89" xfId="143" applyNumberFormat="1" applyFont="1" applyFill="1" applyBorder="1" applyAlignment="1">
      <alignment horizontal="center" wrapText="1"/>
    </xf>
    <xf numFmtId="186" fontId="91" fillId="0" borderId="90" xfId="148" applyNumberFormat="1" applyFont="1" applyFill="1" applyBorder="1" applyAlignment="1">
      <alignment horizontal="center" wrapText="1"/>
    </xf>
    <xf numFmtId="186" fontId="108" fillId="0" borderId="0" xfId="148" applyNumberFormat="1" applyFont="1" applyFill="1" applyBorder="1" applyAlignment="1"/>
    <xf numFmtId="186" fontId="91" fillId="0" borderId="90" xfId="148" applyNumberFormat="1" applyFont="1" applyFill="1" applyBorder="1" applyAlignment="1">
      <alignment horizontal="right"/>
    </xf>
    <xf numFmtId="186" fontId="108" fillId="0" borderId="89" xfId="148" applyNumberFormat="1" applyFont="1" applyFill="1" applyBorder="1" applyAlignment="1"/>
    <xf numFmtId="4" fontId="91" fillId="25" borderId="62" xfId="148" applyNumberFormat="1" applyFont="1" applyFill="1" applyBorder="1"/>
    <xf numFmtId="4" fontId="91" fillId="25" borderId="0" xfId="148" applyNumberFormat="1" applyFont="1" applyFill="1" applyBorder="1"/>
    <xf numFmtId="186" fontId="91" fillId="25" borderId="89" xfId="148" applyNumberFormat="1" applyFont="1" applyFill="1" applyBorder="1"/>
    <xf numFmtId="186" fontId="91" fillId="25" borderId="90" xfId="148" applyNumberFormat="1" applyFont="1" applyFill="1" applyBorder="1" applyAlignment="1">
      <alignment horizontal="right"/>
    </xf>
    <xf numFmtId="4" fontId="91" fillId="0" borderId="62" xfId="148" applyNumberFormat="1" applyFont="1" applyFill="1" applyBorder="1"/>
    <xf numFmtId="4" fontId="108" fillId="0" borderId="0" xfId="148" applyNumberFormat="1" applyFont="1" applyFill="1" applyBorder="1"/>
    <xf numFmtId="186" fontId="91" fillId="0" borderId="89" xfId="148" applyNumberFormat="1" applyFont="1" applyBorder="1" applyAlignment="1"/>
    <xf numFmtId="186" fontId="91" fillId="0" borderId="63" xfId="148" applyNumberFormat="1" applyFont="1" applyFill="1" applyBorder="1" applyAlignment="1">
      <alignment horizontal="right"/>
    </xf>
    <xf numFmtId="4" fontId="108" fillId="0" borderId="62" xfId="148" applyNumberFormat="1" applyFont="1" applyFill="1" applyBorder="1"/>
    <xf numFmtId="4" fontId="91" fillId="0" borderId="0" xfId="148" applyNumberFormat="1" applyFont="1" applyFill="1" applyBorder="1"/>
    <xf numFmtId="186" fontId="108" fillId="0" borderId="89" xfId="148" applyNumberFormat="1" applyFont="1" applyBorder="1" applyAlignment="1"/>
    <xf numFmtId="186" fontId="91" fillId="0" borderId="63" xfId="148" applyNumberFormat="1" applyFont="1" applyBorder="1" applyAlignment="1">
      <alignment horizontal="right"/>
    </xf>
    <xf numFmtId="4" fontId="108" fillId="0" borderId="62" xfId="143" quotePrefix="1" applyNumberFormat="1" applyFont="1" applyFill="1" applyBorder="1"/>
    <xf numFmtId="4" fontId="19" fillId="27" borderId="62" xfId="148" applyNumberFormat="1" applyFont="1" applyFill="1" applyBorder="1"/>
    <xf numFmtId="4" fontId="19" fillId="27" borderId="0" xfId="148" applyNumberFormat="1" applyFont="1" applyFill="1" applyBorder="1"/>
    <xf numFmtId="186" fontId="19" fillId="27" borderId="89" xfId="148" applyNumberFormat="1" applyFont="1" applyFill="1" applyBorder="1"/>
    <xf numFmtId="186" fontId="19" fillId="27" borderId="63" xfId="148" applyNumberFormat="1" applyFont="1" applyFill="1" applyBorder="1" applyAlignment="1">
      <alignment horizontal="right"/>
    </xf>
    <xf numFmtId="4" fontId="19" fillId="0" borderId="62" xfId="148" applyNumberFormat="1" applyFont="1" applyFill="1" applyBorder="1"/>
    <xf numFmtId="4" fontId="19" fillId="0" borderId="0" xfId="148" applyNumberFormat="1" applyFont="1" applyFill="1" applyBorder="1"/>
    <xf numFmtId="186" fontId="19" fillId="0" borderId="89" xfId="148" applyNumberFormat="1" applyFont="1" applyFill="1" applyBorder="1"/>
    <xf numFmtId="186" fontId="19" fillId="0" borderId="63" xfId="148" applyNumberFormat="1" applyFont="1" applyFill="1" applyBorder="1" applyAlignment="1">
      <alignment horizontal="right"/>
    </xf>
    <xf numFmtId="186" fontId="108" fillId="0" borderId="89" xfId="148" applyNumberFormat="1" applyFont="1" applyFill="1" applyBorder="1"/>
    <xf numFmtId="4" fontId="110" fillId="27" borderId="62" xfId="148" applyNumberFormat="1" applyFont="1" applyFill="1" applyBorder="1"/>
    <xf numFmtId="187" fontId="19" fillId="27" borderId="89" xfId="148" quotePrefix="1" applyNumberFormat="1" applyFont="1" applyFill="1" applyBorder="1" applyAlignment="1">
      <alignment horizontal="center"/>
    </xf>
    <xf numFmtId="170" fontId="19" fillId="27" borderId="63" xfId="148" applyNumberFormat="1" applyFont="1" applyFill="1" applyBorder="1" applyAlignment="1">
      <alignment horizontal="right"/>
    </xf>
    <xf numFmtId="187" fontId="19" fillId="0" borderId="89" xfId="148" quotePrefix="1" applyNumberFormat="1" applyFont="1" applyFill="1" applyBorder="1" applyAlignment="1">
      <alignment horizontal="center"/>
    </xf>
    <xf numFmtId="4" fontId="91" fillId="0" borderId="89" xfId="148" applyNumberFormat="1" applyFont="1" applyFill="1" applyBorder="1"/>
    <xf numFmtId="4" fontId="91" fillId="0" borderId="63" xfId="148" applyNumberFormat="1" applyFont="1" applyFill="1" applyBorder="1" applyAlignment="1">
      <alignment horizontal="right"/>
    </xf>
    <xf numFmtId="186" fontId="91" fillId="0" borderId="0" xfId="148" applyNumberFormat="1" applyFont="1" applyFill="1" applyBorder="1"/>
    <xf numFmtId="4" fontId="108" fillId="0" borderId="0" xfId="148" applyNumberFormat="1" applyFont="1" applyFill="1"/>
    <xf numFmtId="4" fontId="91" fillId="0" borderId="0" xfId="148" applyNumberFormat="1" applyFont="1" applyFill="1" applyBorder="1" applyAlignment="1">
      <alignment horizontal="center"/>
    </xf>
    <xf numFmtId="186" fontId="91" fillId="0" borderId="90" xfId="148" applyNumberFormat="1" applyFont="1" applyBorder="1" applyAlignment="1">
      <alignment horizontal="right"/>
    </xf>
    <xf numFmtId="4" fontId="108" fillId="0" borderId="62" xfId="143" applyNumberFormat="1" applyFont="1" applyFill="1" applyBorder="1"/>
    <xf numFmtId="4" fontId="111" fillId="0" borderId="0" xfId="148" applyNumberFormat="1" applyFont="1" applyFill="1"/>
    <xf numFmtId="4" fontId="108" fillId="0" borderId="65" xfId="148" quotePrefix="1" applyNumberFormat="1" applyFont="1" applyFill="1" applyBorder="1"/>
    <xf numFmtId="4" fontId="108" fillId="0" borderId="66" xfId="148" applyNumberFormat="1" applyFont="1" applyFill="1" applyBorder="1"/>
    <xf numFmtId="186" fontId="91" fillId="0" borderId="66" xfId="148" quotePrefix="1" applyNumberFormat="1" applyFont="1" applyBorder="1" applyAlignment="1">
      <alignment horizontal="left"/>
    </xf>
    <xf numFmtId="186" fontId="91" fillId="0" borderId="92" xfId="148" quotePrefix="1" applyNumberFormat="1" applyFont="1" applyBorder="1" applyAlignment="1">
      <alignment horizontal="right"/>
    </xf>
    <xf numFmtId="0" fontId="59" fillId="0" borderId="62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184" fontId="64" fillId="0" borderId="0" xfId="145" applyNumberFormat="1" applyFont="1" applyFill="1" applyBorder="1" applyAlignment="1" applyProtection="1">
      <alignment horizontal="left" vertical="center"/>
    </xf>
    <xf numFmtId="184" fontId="64" fillId="0" borderId="63" xfId="145" applyNumberFormat="1" applyFont="1" applyFill="1" applyBorder="1" applyAlignment="1" applyProtection="1">
      <alignment horizontal="left" vertical="center"/>
    </xf>
    <xf numFmtId="0" fontId="59" fillId="0" borderId="64" xfId="0" applyFont="1" applyBorder="1" applyAlignment="1">
      <alignment vertical="center"/>
    </xf>
    <xf numFmtId="165" fontId="76" fillId="0" borderId="0" xfId="147" applyFont="1" applyFill="1" applyBorder="1" applyAlignment="1">
      <alignment vertical="top"/>
    </xf>
    <xf numFmtId="0" fontId="64" fillId="0" borderId="0" xfId="143" applyFont="1" applyAlignment="1">
      <alignment horizontal="center"/>
    </xf>
    <xf numFmtId="165" fontId="75" fillId="0" borderId="0" xfId="147" applyFont="1" applyFill="1" applyBorder="1" applyAlignment="1"/>
    <xf numFmtId="0" fontId="75" fillId="0" borderId="0" xfId="143" applyFont="1"/>
    <xf numFmtId="0" fontId="64" fillId="0" borderId="69" xfId="143" applyFont="1" applyBorder="1"/>
    <xf numFmtId="0" fontId="64" fillId="0" borderId="0" xfId="143" applyFont="1" applyAlignment="1"/>
    <xf numFmtId="0" fontId="63" fillId="0" borderId="0" xfId="143" applyFont="1" applyFill="1" applyBorder="1" applyAlignment="1">
      <alignment wrapText="1"/>
    </xf>
    <xf numFmtId="0" fontId="64" fillId="0" borderId="0" xfId="143" applyFont="1" applyAlignment="1">
      <alignment vertical="top"/>
    </xf>
    <xf numFmtId="0" fontId="60" fillId="0" borderId="63" xfId="22" applyNumberFormat="1" applyFont="1" applyBorder="1" applyAlignment="1">
      <alignment vertical="center"/>
    </xf>
    <xf numFmtId="0" fontId="59" fillId="0" borderId="64" xfId="0" applyFont="1" applyBorder="1" applyAlignment="1">
      <alignment horizontal="center" vertical="center"/>
    </xf>
    <xf numFmtId="184" fontId="59" fillId="0" borderId="64" xfId="140" applyNumberFormat="1" applyFont="1" applyFill="1" applyBorder="1" applyAlignment="1">
      <alignment horizontal="center" vertical="center"/>
    </xf>
    <xf numFmtId="184" fontId="59" fillId="0" borderId="66" xfId="140" applyNumberFormat="1" applyFont="1" applyBorder="1" applyAlignment="1">
      <alignment horizontal="center" vertical="center"/>
    </xf>
    <xf numFmtId="184" fontId="59" fillId="0" borderId="66" xfId="140" applyNumberFormat="1" applyFont="1" applyFill="1" applyBorder="1" applyAlignment="1">
      <alignment horizontal="center" vertical="center"/>
    </xf>
    <xf numFmtId="0" fontId="0" fillId="0" borderId="69" xfId="0" applyBorder="1"/>
    <xf numFmtId="0" fontId="59" fillId="0" borderId="0" xfId="0" applyFont="1" applyFill="1" applyAlignment="1">
      <alignment wrapText="1"/>
    </xf>
    <xf numFmtId="184" fontId="62" fillId="0" borderId="0" xfId="22" applyNumberFormat="1" applyFont="1" applyFill="1" applyBorder="1" applyAlignment="1">
      <alignment vertical="center"/>
    </xf>
    <xf numFmtId="184" fontId="59" fillId="0" borderId="63" xfId="22" applyNumberFormat="1" applyFont="1" applyBorder="1" applyAlignment="1">
      <alignment horizontal="left" vertical="center"/>
    </xf>
    <xf numFmtId="184" fontId="59" fillId="0" borderId="67" xfId="22" applyNumberFormat="1" applyFont="1" applyBorder="1" applyAlignment="1">
      <alignment horizontal="left" vertical="center"/>
    </xf>
    <xf numFmtId="0" fontId="59" fillId="0" borderId="66" xfId="0" applyFont="1" applyBorder="1" applyAlignment="1">
      <alignment horizontal="center" vertical="center"/>
    </xf>
    <xf numFmtId="0" fontId="59" fillId="0" borderId="0" xfId="22" applyNumberFormat="1" applyFont="1" applyBorder="1" applyAlignment="1">
      <alignment horizontal="left" vertical="center"/>
    </xf>
    <xf numFmtId="0" fontId="59" fillId="0" borderId="62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165" fontId="75" fillId="0" borderId="0" xfId="147" applyFont="1" applyFill="1" applyBorder="1" applyAlignment="1">
      <alignment horizontal="left"/>
    </xf>
    <xf numFmtId="0" fontId="64" fillId="0" borderId="0" xfId="143" applyFont="1" applyAlignment="1">
      <alignment horizontal="center"/>
    </xf>
    <xf numFmtId="0" fontId="64" fillId="0" borderId="0" xfId="143" applyFont="1" applyAlignment="1">
      <alignment horizontal="left"/>
    </xf>
    <xf numFmtId="164" fontId="64" fillId="0" borderId="63" xfId="140" applyFont="1" applyFill="1" applyBorder="1" applyAlignment="1">
      <alignment horizontal="center" vertical="center"/>
    </xf>
    <xf numFmtId="0" fontId="62" fillId="19" borderId="109" xfId="0" applyFont="1" applyFill="1" applyBorder="1" applyAlignment="1">
      <alignment vertical="center"/>
    </xf>
    <xf numFmtId="0" fontId="62" fillId="19" borderId="112" xfId="0" applyFont="1" applyFill="1" applyBorder="1" applyAlignment="1">
      <alignment vertical="center"/>
    </xf>
    <xf numFmtId="0" fontId="63" fillId="19" borderId="56" xfId="0" applyFont="1" applyFill="1" applyBorder="1" applyAlignment="1">
      <alignment horizontal="left" vertical="center"/>
    </xf>
    <xf numFmtId="0" fontId="63" fillId="19" borderId="68" xfId="0" applyFont="1" applyFill="1" applyBorder="1" applyAlignment="1">
      <alignment horizontal="center" vertical="center"/>
    </xf>
    <xf numFmtId="0" fontId="63" fillId="19" borderId="57" xfId="0" applyFont="1" applyFill="1" applyBorder="1" applyAlignment="1">
      <alignment horizontal="center" vertical="center"/>
    </xf>
    <xf numFmtId="185" fontId="63" fillId="19" borderId="63" xfId="22" applyNumberFormat="1" applyFont="1" applyFill="1" applyBorder="1" applyAlignment="1">
      <alignment horizontal="center" vertical="center"/>
    </xf>
    <xf numFmtId="0" fontId="64" fillId="19" borderId="63" xfId="142" applyNumberFormat="1" applyFont="1" applyFill="1" applyBorder="1" applyAlignment="1">
      <alignment horizontal="center" vertical="center"/>
    </xf>
    <xf numFmtId="14" fontId="64" fillId="19" borderId="63" xfId="142" applyNumberFormat="1" applyFont="1" applyFill="1" applyBorder="1" applyAlignment="1">
      <alignment horizontal="center" vertical="center"/>
    </xf>
    <xf numFmtId="0" fontId="59" fillId="19" borderId="0" xfId="0" applyFont="1" applyFill="1" applyBorder="1" applyAlignment="1">
      <alignment horizontal="center" vertical="center"/>
    </xf>
    <xf numFmtId="164" fontId="59" fillId="19" borderId="0" xfId="140" applyFont="1" applyFill="1" applyBorder="1" applyAlignment="1">
      <alignment horizontal="left" vertical="center"/>
    </xf>
    <xf numFmtId="0" fontId="62" fillId="19" borderId="56" xfId="0" applyFont="1" applyFill="1" applyBorder="1" applyAlignment="1">
      <alignment horizontal="left" vertical="center"/>
    </xf>
    <xf numFmtId="0" fontId="62" fillId="19" borderId="68" xfId="0" applyFont="1" applyFill="1" applyBorder="1" applyAlignment="1">
      <alignment vertical="center"/>
    </xf>
    <xf numFmtId="184" fontId="62" fillId="19" borderId="68" xfId="140" applyNumberFormat="1" applyFont="1" applyFill="1" applyBorder="1" applyAlignment="1">
      <alignment vertical="center"/>
    </xf>
    <xf numFmtId="184" fontId="62" fillId="19" borderId="68" xfId="22" applyNumberFormat="1" applyFont="1" applyFill="1" applyBorder="1" applyAlignment="1">
      <alignment vertical="center"/>
    </xf>
    <xf numFmtId="184" fontId="62" fillId="19" borderId="57" xfId="22" applyNumberFormat="1" applyFont="1" applyFill="1" applyBorder="1" applyAlignment="1">
      <alignment vertical="center"/>
    </xf>
    <xf numFmtId="0" fontId="59" fillId="19" borderId="64" xfId="0" applyFont="1" applyFill="1" applyBorder="1" applyAlignment="1">
      <alignment horizontal="center" vertical="center"/>
    </xf>
    <xf numFmtId="0" fontId="62" fillId="19" borderId="56" xfId="0" applyFont="1" applyFill="1" applyBorder="1" applyAlignment="1">
      <alignment vertical="center"/>
    </xf>
    <xf numFmtId="0" fontId="62" fillId="19" borderId="68" xfId="0" applyFont="1" applyFill="1" applyBorder="1" applyAlignment="1">
      <alignment horizontal="center" vertical="center"/>
    </xf>
    <xf numFmtId="184" fontId="62" fillId="19" borderId="68" xfId="140" applyNumberFormat="1" applyFont="1" applyFill="1" applyBorder="1" applyAlignment="1">
      <alignment horizontal="center" vertical="center"/>
    </xf>
    <xf numFmtId="184" fontId="62" fillId="19" borderId="68" xfId="22" applyNumberFormat="1" applyFont="1" applyFill="1" applyBorder="1" applyAlignment="1">
      <alignment horizontal="center" vertical="center"/>
    </xf>
    <xf numFmtId="0" fontId="62" fillId="19" borderId="68" xfId="0" applyFont="1" applyFill="1" applyBorder="1" applyAlignment="1">
      <alignment horizontal="left" vertical="center"/>
    </xf>
    <xf numFmtId="0" fontId="62" fillId="19" borderId="57" xfId="0" applyFont="1" applyFill="1" applyBorder="1" applyAlignment="1">
      <alignment horizontal="left" vertical="center"/>
    </xf>
    <xf numFmtId="14" fontId="59" fillId="19" borderId="0" xfId="22" applyNumberFormat="1" applyFont="1" applyFill="1" applyBorder="1" applyAlignment="1">
      <alignment horizontal="center" vertical="center"/>
    </xf>
    <xf numFmtId="184" fontId="62" fillId="19" borderId="57" xfId="22" applyNumberFormat="1" applyFont="1" applyFill="1" applyBorder="1" applyAlignment="1">
      <alignment horizontal="center" vertical="center"/>
    </xf>
    <xf numFmtId="184" fontId="59" fillId="19" borderId="0" xfId="140" applyNumberFormat="1" applyFont="1" applyFill="1" applyBorder="1" applyAlignment="1">
      <alignment horizontal="center" vertical="center"/>
    </xf>
    <xf numFmtId="184" fontId="63" fillId="19" borderId="68" xfId="22" applyNumberFormat="1" applyFont="1" applyFill="1" applyBorder="1" applyAlignment="1">
      <alignment horizontal="left" vertical="center"/>
    </xf>
    <xf numFmtId="0" fontId="64" fillId="19" borderId="101" xfId="0" applyFont="1" applyFill="1" applyBorder="1" applyAlignment="1">
      <alignment horizontal="center" vertical="center"/>
    </xf>
    <xf numFmtId="0" fontId="64" fillId="19" borderId="102" xfId="0" applyFont="1" applyFill="1" applyBorder="1" applyAlignment="1">
      <alignment horizontal="center" vertical="center"/>
    </xf>
    <xf numFmtId="0" fontId="64" fillId="19" borderId="108" xfId="0" applyFont="1" applyFill="1" applyBorder="1" applyAlignment="1">
      <alignment horizontal="center" vertical="center"/>
    </xf>
    <xf numFmtId="0" fontId="76" fillId="19" borderId="80" xfId="0" applyNumberFormat="1" applyFont="1" applyFill="1" applyBorder="1" applyAlignment="1" applyProtection="1">
      <alignment vertical="top" wrapText="1"/>
    </xf>
    <xf numFmtId="0" fontId="78" fillId="19" borderId="80" xfId="0" applyNumberFormat="1" applyFont="1" applyFill="1" applyBorder="1" applyAlignment="1" applyProtection="1">
      <alignment horizontal="center" vertical="center" wrapText="1"/>
    </xf>
    <xf numFmtId="0" fontId="78" fillId="19" borderId="82" xfId="0" applyNumberFormat="1" applyFont="1" applyFill="1" applyBorder="1" applyAlignment="1" applyProtection="1">
      <alignment horizontal="center" vertical="center" wrapText="1"/>
    </xf>
    <xf numFmtId="165" fontId="76" fillId="19" borderId="82" xfId="0" applyNumberFormat="1" applyFont="1" applyFill="1" applyBorder="1" applyAlignment="1" applyProtection="1"/>
    <xf numFmtId="165" fontId="76" fillId="19" borderId="81" xfId="0" applyNumberFormat="1" applyFont="1" applyFill="1" applyBorder="1" applyAlignment="1" applyProtection="1">
      <alignment horizontal="center"/>
    </xf>
    <xf numFmtId="0" fontId="78" fillId="19" borderId="82" xfId="0" applyNumberFormat="1" applyFont="1" applyFill="1" applyBorder="1" applyAlignment="1" applyProtection="1">
      <alignment wrapText="1"/>
    </xf>
    <xf numFmtId="14" fontId="103" fillId="19" borderId="82" xfId="0" applyNumberFormat="1" applyFont="1" applyFill="1" applyBorder="1" applyAlignment="1" applyProtection="1">
      <alignment horizontal="center"/>
    </xf>
    <xf numFmtId="165" fontId="103" fillId="19" borderId="82" xfId="0" applyNumberFormat="1" applyFont="1" applyFill="1" applyBorder="1" applyAlignment="1" applyProtection="1">
      <alignment horizontal="center"/>
    </xf>
    <xf numFmtId="0" fontId="103" fillId="19" borderId="80" xfId="0" applyNumberFormat="1" applyFont="1" applyFill="1" applyBorder="1" applyAlignment="1" applyProtection="1">
      <alignment vertical="top" wrapText="1"/>
    </xf>
    <xf numFmtId="165" fontId="76" fillId="19" borderId="82" xfId="0" applyNumberFormat="1" applyFont="1" applyFill="1" applyBorder="1" applyAlignment="1" applyProtection="1">
      <alignment horizontal="left"/>
    </xf>
    <xf numFmtId="0" fontId="112" fillId="19" borderId="74" xfId="143" applyFont="1" applyFill="1" applyBorder="1" applyAlignment="1">
      <alignment wrapText="1"/>
    </xf>
    <xf numFmtId="0" fontId="113" fillId="19" borderId="74" xfId="0" applyFont="1" applyFill="1" applyBorder="1" applyAlignment="1">
      <alignment horizontal="left" vertical="center"/>
    </xf>
    <xf numFmtId="0" fontId="113" fillId="19" borderId="81" xfId="0" applyFont="1" applyFill="1" applyBorder="1"/>
    <xf numFmtId="0" fontId="112" fillId="19" borderId="80" xfId="143" applyFont="1" applyFill="1" applyBorder="1" applyAlignment="1">
      <alignment wrapText="1"/>
    </xf>
    <xf numFmtId="0" fontId="59" fillId="19" borderId="0" xfId="0" applyNumberFormat="1" applyFont="1" applyFill="1" applyBorder="1" applyAlignment="1">
      <alignment horizontal="center"/>
    </xf>
    <xf numFmtId="0" fontId="59" fillId="19" borderId="0" xfId="0" applyFont="1" applyFill="1" applyBorder="1"/>
    <xf numFmtId="165" fontId="64" fillId="19" borderId="0" xfId="22" applyNumberFormat="1" applyFont="1" applyFill="1" applyBorder="1"/>
    <xf numFmtId="165" fontId="59" fillId="19" borderId="0" xfId="0" applyNumberFormat="1" applyFont="1" applyFill="1"/>
    <xf numFmtId="165" fontId="64" fillId="19" borderId="69" xfId="22" applyNumberFormat="1" applyFont="1" applyFill="1" applyBorder="1"/>
    <xf numFmtId="0" fontId="63" fillId="19" borderId="0" xfId="142" applyNumberFormat="1" applyFont="1" applyFill="1" applyBorder="1" applyAlignment="1"/>
    <xf numFmtId="0" fontId="63" fillId="19" borderId="0" xfId="142" applyNumberFormat="1" applyFont="1" applyFill="1" applyBorder="1" applyAlignment="1">
      <alignment horizontal="center"/>
    </xf>
    <xf numFmtId="10" fontId="64" fillId="19" borderId="0" xfId="141" applyNumberFormat="1" applyFont="1" applyFill="1" applyBorder="1"/>
    <xf numFmtId="165" fontId="64" fillId="19" borderId="0" xfId="22" applyFont="1" applyFill="1" applyBorder="1"/>
    <xf numFmtId="9" fontId="64" fillId="19" borderId="0" xfId="141" applyFont="1" applyFill="1" applyBorder="1" applyAlignment="1">
      <alignment horizontal="center"/>
    </xf>
    <xf numFmtId="10" fontId="64" fillId="19" borderId="76" xfId="141" applyNumberFormat="1" applyFont="1" applyFill="1" applyBorder="1"/>
    <xf numFmtId="10" fontId="64" fillId="19" borderId="104" xfId="141" applyNumberFormat="1" applyFont="1" applyFill="1" applyBorder="1"/>
    <xf numFmtId="10" fontId="64" fillId="19" borderId="89" xfId="141" applyNumberFormat="1" applyFont="1" applyFill="1" applyBorder="1"/>
    <xf numFmtId="14" fontId="60" fillId="0" borderId="0" xfId="148" quotePrefix="1" applyNumberFormat="1" applyFont="1" applyFill="1"/>
    <xf numFmtId="165" fontId="77" fillId="0" borderId="0" xfId="151" applyFont="1" applyAlignment="1">
      <alignment horizontal="left"/>
    </xf>
    <xf numFmtId="165" fontId="64" fillId="0" borderId="0" xfId="151" applyFont="1"/>
    <xf numFmtId="165" fontId="63" fillId="0" borderId="0" xfId="151" applyFont="1"/>
    <xf numFmtId="165" fontId="63" fillId="0" borderId="0" xfId="152" applyFont="1"/>
    <xf numFmtId="14" fontId="63" fillId="0" borderId="0" xfId="151" applyNumberFormat="1" applyFont="1" applyFill="1" applyAlignment="1">
      <alignment horizontal="right"/>
    </xf>
    <xf numFmtId="165" fontId="63" fillId="0" borderId="0" xfId="152" applyFont="1" applyFill="1" applyBorder="1" applyAlignment="1">
      <alignment horizontal="right"/>
    </xf>
    <xf numFmtId="165" fontId="63" fillId="0" borderId="0" xfId="152" applyFont="1" applyFill="1" applyAlignment="1">
      <alignment horizontal="right"/>
    </xf>
    <xf numFmtId="0" fontId="64" fillId="0" borderId="0" xfId="153" applyNumberFormat="1" applyFont="1" applyFill="1" applyBorder="1"/>
    <xf numFmtId="165" fontId="59" fillId="0" borderId="0" xfId="0" applyNumberFormat="1" applyFont="1" applyBorder="1"/>
    <xf numFmtId="165" fontId="59" fillId="0" borderId="69" xfId="0" applyNumberFormat="1" applyFont="1" applyBorder="1"/>
    <xf numFmtId="165" fontId="62" fillId="0" borderId="0" xfId="0" applyNumberFormat="1" applyFont="1"/>
    <xf numFmtId="0" fontId="60" fillId="0" borderId="0" xfId="0" applyFont="1"/>
    <xf numFmtId="0" fontId="64" fillId="0" borderId="0" xfId="153" applyNumberFormat="1" applyFont="1" applyFill="1" applyBorder="1" applyAlignment="1"/>
    <xf numFmtId="0" fontId="59" fillId="0" borderId="0" xfId="0" applyFont="1" applyAlignment="1">
      <alignment horizontal="left"/>
    </xf>
    <xf numFmtId="165" fontId="59" fillId="0" borderId="0" xfId="0" applyNumberFormat="1" applyFont="1"/>
    <xf numFmtId="185" fontId="64" fillId="0" borderId="0" xfId="154" applyNumberFormat="1" applyFont="1"/>
    <xf numFmtId="14" fontId="64" fillId="0" borderId="0" xfId="143" applyNumberFormat="1" applyFont="1"/>
    <xf numFmtId="164" fontId="64" fillId="0" borderId="0" xfId="155" applyFont="1"/>
    <xf numFmtId="0" fontId="63" fillId="0" borderId="0" xfId="143" applyFont="1" applyAlignment="1">
      <alignment horizontal="center"/>
    </xf>
    <xf numFmtId="164" fontId="64" fillId="0" borderId="0" xfId="143" applyNumberFormat="1" applyFont="1"/>
    <xf numFmtId="189" fontId="64" fillId="0" borderId="0" xfId="156" applyNumberFormat="1" applyFont="1" applyFill="1" applyBorder="1" applyAlignment="1">
      <alignment horizontal="right"/>
    </xf>
    <xf numFmtId="9" fontId="64" fillId="19" borderId="0" xfId="141" applyFont="1" applyFill="1" applyBorder="1"/>
    <xf numFmtId="165" fontId="64" fillId="19" borderId="0" xfId="152" applyFont="1" applyFill="1" applyBorder="1"/>
    <xf numFmtId="165" fontId="64" fillId="19" borderId="69" xfId="152" applyFont="1" applyFill="1" applyBorder="1"/>
    <xf numFmtId="165" fontId="64" fillId="19" borderId="0" xfId="154" applyFont="1" applyFill="1"/>
    <xf numFmtId="164" fontId="64" fillId="19" borderId="0" xfId="155" applyFont="1" applyFill="1"/>
    <xf numFmtId="14" fontId="64" fillId="19" borderId="0" xfId="143" applyNumberFormat="1" applyFont="1" applyFill="1"/>
    <xf numFmtId="0" fontId="56" fillId="0" borderId="0" xfId="23"/>
    <xf numFmtId="0" fontId="64" fillId="0" borderId="0" xfId="23" applyFont="1"/>
    <xf numFmtId="0" fontId="97" fillId="0" borderId="0" xfId="23" applyFont="1"/>
    <xf numFmtId="165" fontId="76" fillId="3" borderId="0" xfId="147" applyFont="1" applyFill="1" applyBorder="1" applyAlignment="1">
      <alignment vertical="top"/>
    </xf>
    <xf numFmtId="165" fontId="75" fillId="3" borderId="0" xfId="147" applyFont="1" applyFill="1" applyBorder="1" applyAlignment="1"/>
    <xf numFmtId="165" fontId="76" fillId="3" borderId="0" xfId="147" applyFont="1" applyFill="1" applyBorder="1" applyAlignment="1"/>
    <xf numFmtId="0" fontId="59" fillId="0" borderId="0" xfId="0" applyFont="1" applyBorder="1" applyAlignment="1">
      <alignment vertical="center"/>
    </xf>
    <xf numFmtId="0" fontId="64" fillId="18" borderId="82" xfId="153" applyNumberFormat="1" applyFont="1" applyFill="1" applyBorder="1" applyAlignment="1"/>
    <xf numFmtId="0" fontId="0" fillId="0" borderId="64" xfId="0" applyBorder="1" applyAlignment="1"/>
    <xf numFmtId="0" fontId="0" fillId="0" borderId="61" xfId="0" applyBorder="1" applyAlignment="1"/>
    <xf numFmtId="0" fontId="0" fillId="0" borderId="76" xfId="0" applyBorder="1" applyAlignment="1"/>
    <xf numFmtId="0" fontId="0" fillId="0" borderId="0" xfId="0" applyBorder="1" applyAlignment="1"/>
    <xf numFmtId="0" fontId="0" fillId="0" borderId="63" xfId="0" applyBorder="1" applyAlignment="1"/>
    <xf numFmtId="0" fontId="0" fillId="16" borderId="1" xfId="0" quotePrefix="1" applyFill="1" applyBorder="1" applyAlignment="1">
      <alignment vertical="center"/>
    </xf>
    <xf numFmtId="49" fontId="115" fillId="0" borderId="26" xfId="0" applyNumberFormat="1" applyFont="1" applyBorder="1" applyAlignment="1">
      <alignment vertical="center"/>
    </xf>
    <xf numFmtId="49" fontId="116" fillId="0" borderId="26" xfId="0" applyNumberFormat="1" applyFont="1" applyBorder="1" applyAlignment="1">
      <alignment vertical="center"/>
    </xf>
    <xf numFmtId="49" fontId="117" fillId="0" borderId="26" xfId="0" applyNumberFormat="1" applyFont="1" applyBorder="1" applyAlignment="1">
      <alignment horizontal="left" vertical="center" indent="1"/>
    </xf>
    <xf numFmtId="49" fontId="117" fillId="0" borderId="26" xfId="0" applyNumberFormat="1" applyFont="1" applyBorder="1" applyAlignment="1">
      <alignment horizontal="left" vertical="center" indent="2"/>
    </xf>
    <xf numFmtId="49" fontId="118" fillId="0" borderId="26" xfId="0" applyNumberFormat="1" applyFont="1" applyBorder="1" applyAlignment="1">
      <alignment horizontal="left" vertical="center" indent="3"/>
    </xf>
    <xf numFmtId="190" fontId="118" fillId="0" borderId="26" xfId="100" applyNumberFormat="1" applyFont="1" applyBorder="1" applyAlignment="1">
      <alignment vertical="center"/>
    </xf>
    <xf numFmtId="190" fontId="117" fillId="0" borderId="26" xfId="100" applyNumberFormat="1" applyFont="1" applyBorder="1" applyAlignment="1">
      <alignment vertical="center"/>
    </xf>
    <xf numFmtId="49" fontId="117" fillId="0" borderId="26" xfId="0" applyNumberFormat="1" applyFont="1" applyBorder="1" applyAlignment="1">
      <alignment horizontal="left" vertical="center" indent="3"/>
    </xf>
    <xf numFmtId="49" fontId="118" fillId="0" borderId="26" xfId="0" applyNumberFormat="1" applyFont="1" applyBorder="1" applyAlignment="1">
      <alignment horizontal="left" vertical="center" indent="1"/>
    </xf>
    <xf numFmtId="49" fontId="118" fillId="0" borderId="26" xfId="0" applyNumberFormat="1" applyFont="1" applyBorder="1" applyAlignment="1">
      <alignment vertical="center"/>
    </xf>
    <xf numFmtId="49" fontId="118" fillId="0" borderId="26" xfId="0" applyNumberFormat="1" applyFont="1" applyBorder="1" applyAlignment="1">
      <alignment horizontal="left" vertical="center" indent="2"/>
    </xf>
    <xf numFmtId="0" fontId="0" fillId="30" borderId="0" xfId="0" applyFill="1"/>
    <xf numFmtId="49" fontId="22" fillId="0" borderId="26" xfId="0" applyNumberFormat="1" applyFont="1" applyBorder="1" applyAlignment="1">
      <alignment horizontal="left" vertical="center"/>
    </xf>
    <xf numFmtId="177" fontId="22" fillId="0" borderId="26" xfId="0" applyNumberFormat="1" applyFont="1" applyBorder="1" applyAlignment="1">
      <alignment horizontal="left" vertical="center"/>
    </xf>
    <xf numFmtId="177" fontId="27" fillId="0" borderId="26" xfId="0" applyNumberFormat="1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49" fontId="6" fillId="16" borderId="30" xfId="11" applyFont="1" applyFill="1" applyBorder="1" applyAlignment="1" applyProtection="1">
      <alignment horizontal="center" vertical="center"/>
    </xf>
    <xf numFmtId="49" fontId="6" fillId="16" borderId="29" xfId="11" applyFont="1" applyFill="1" applyBorder="1" applyAlignment="1" applyProtection="1">
      <alignment horizontal="center" vertical="center"/>
    </xf>
    <xf numFmtId="2" fontId="6" fillId="16" borderId="29" xfId="11" applyNumberFormat="1" applyFont="1" applyFill="1" applyBorder="1" applyAlignment="1" applyProtection="1">
      <alignment horizontal="center" vertical="center"/>
    </xf>
    <xf numFmtId="1" fontId="6" fillId="16" borderId="29" xfId="11" applyNumberFormat="1" applyFont="1" applyFill="1" applyBorder="1" applyAlignment="1" applyProtection="1">
      <alignment horizontal="center" vertical="center"/>
    </xf>
    <xf numFmtId="49" fontId="6" fillId="16" borderId="20" xfId="11" applyFont="1" applyFill="1" applyBorder="1" applyAlignment="1" applyProtection="1">
      <alignment horizontal="center" vertical="center"/>
    </xf>
    <xf numFmtId="0" fontId="6" fillId="16" borderId="20" xfId="11" applyNumberFormat="1" applyFont="1" applyFill="1" applyBorder="1" applyAlignment="1" applyProtection="1">
      <alignment horizontal="center" vertical="center"/>
    </xf>
    <xf numFmtId="2" fontId="6" fillId="16" borderId="20" xfId="11" applyNumberFormat="1" applyFont="1" applyFill="1" applyBorder="1" applyAlignment="1" applyProtection="1">
      <alignment horizontal="center" vertical="center"/>
    </xf>
    <xf numFmtId="171" fontId="54" fillId="23" borderId="20" xfId="12" applyNumberFormat="1" applyFont="1" applyFill="1" applyBorder="1" applyAlignment="1" applyProtection="1">
      <alignment horizontal="center" vertical="center" wrapText="1"/>
      <protection locked="0"/>
    </xf>
    <xf numFmtId="0" fontId="51" fillId="23" borderId="26" xfId="11" applyNumberFormat="1" applyFont="1" applyFill="1" applyBorder="1" applyAlignment="1" applyProtection="1">
      <alignment horizontal="center" vertical="center" wrapText="1"/>
      <protection locked="0"/>
    </xf>
    <xf numFmtId="0" fontId="37" fillId="23" borderId="26" xfId="11" applyNumberFormat="1" applyFont="1" applyFill="1" applyBorder="1" applyAlignment="1" applyProtection="1">
      <alignment horizontal="center" vertical="center" wrapText="1"/>
    </xf>
    <xf numFmtId="165" fontId="4" fillId="3" borderId="26" xfId="100" applyFont="1" applyFill="1" applyBorder="1" applyAlignment="1" applyProtection="1">
      <alignment horizontal="center" vertical="center" wrapText="1"/>
      <protection locked="0"/>
    </xf>
    <xf numFmtId="49" fontId="4" fillId="3" borderId="24" xfId="12" applyFont="1" applyFill="1" applyBorder="1" applyAlignment="1" applyProtection="1">
      <alignment horizontal="center" vertical="center" wrapText="1"/>
      <protection locked="0"/>
    </xf>
    <xf numFmtId="49" fontId="3" fillId="3" borderId="24" xfId="12" applyFont="1" applyFill="1" applyBorder="1" applyAlignment="1" applyProtection="1">
      <alignment horizontal="center" vertical="center" wrapText="1"/>
      <protection locked="0"/>
    </xf>
    <xf numFmtId="14" fontId="3" fillId="3" borderId="24" xfId="12" applyNumberFormat="1" applyFont="1" applyFill="1" applyBorder="1" applyAlignment="1" applyProtection="1">
      <alignment horizontal="center" vertical="center" wrapText="1"/>
      <protection locked="0"/>
    </xf>
    <xf numFmtId="49" fontId="52" fillId="3" borderId="24" xfId="11" applyFont="1" applyFill="1" applyBorder="1" applyAlignment="1" applyProtection="1">
      <alignment horizontal="center" vertical="center" wrapText="1"/>
      <protection locked="0"/>
    </xf>
    <xf numFmtId="49" fontId="53" fillId="3" borderId="24" xfId="11" applyFont="1" applyFill="1" applyBorder="1" applyAlignment="1" applyProtection="1">
      <alignment horizontal="center" vertical="center" wrapText="1"/>
      <protection locked="0"/>
    </xf>
    <xf numFmtId="0" fontId="59" fillId="0" borderId="65" xfId="0" applyFont="1" applyBorder="1" applyAlignment="1">
      <alignment horizontal="center" vertical="center"/>
    </xf>
    <xf numFmtId="0" fontId="59" fillId="0" borderId="66" xfId="0" applyFont="1" applyBorder="1" applyAlignment="1">
      <alignment horizontal="center" vertical="center"/>
    </xf>
    <xf numFmtId="0" fontId="59" fillId="0" borderId="67" xfId="0" applyFont="1" applyBorder="1" applyAlignment="1">
      <alignment horizontal="center" vertical="center"/>
    </xf>
    <xf numFmtId="0" fontId="64" fillId="0" borderId="60" xfId="0" applyFont="1" applyBorder="1" applyAlignment="1">
      <alignment horizontal="left" vertical="center"/>
    </xf>
    <xf numFmtId="0" fontId="64" fillId="0" borderId="61" xfId="0" applyFont="1" applyBorder="1" applyAlignment="1">
      <alignment horizontal="left" vertical="center"/>
    </xf>
    <xf numFmtId="0" fontId="64" fillId="0" borderId="62" xfId="0" applyFont="1" applyBorder="1" applyAlignment="1">
      <alignment horizontal="left" vertical="center"/>
    </xf>
    <xf numFmtId="0" fontId="64" fillId="0" borderId="63" xfId="0" applyFont="1" applyBorder="1" applyAlignment="1">
      <alignment horizontal="left" vertical="center"/>
    </xf>
    <xf numFmtId="0" fontId="64" fillId="0" borderId="65" xfId="0" applyFont="1" applyBorder="1" applyAlignment="1">
      <alignment horizontal="left" vertical="center"/>
    </xf>
    <xf numFmtId="0" fontId="64" fillId="0" borderId="67" xfId="0" applyFont="1" applyBorder="1" applyAlignment="1">
      <alignment horizontal="left" vertical="center"/>
    </xf>
    <xf numFmtId="0" fontId="59" fillId="0" borderId="64" xfId="22" applyNumberFormat="1" applyFont="1" applyBorder="1" applyAlignment="1">
      <alignment horizontal="left" vertical="center"/>
    </xf>
    <xf numFmtId="0" fontId="59" fillId="0" borderId="61" xfId="22" applyNumberFormat="1" applyFont="1" applyBorder="1" applyAlignment="1">
      <alignment horizontal="left" vertical="center"/>
    </xf>
    <xf numFmtId="0" fontId="59" fillId="0" borderId="0" xfId="22" applyNumberFormat="1" applyFont="1" applyBorder="1" applyAlignment="1">
      <alignment horizontal="left" vertical="center"/>
    </xf>
    <xf numFmtId="0" fontId="59" fillId="0" borderId="63" xfId="22" applyNumberFormat="1" applyFont="1" applyBorder="1" applyAlignment="1">
      <alignment horizontal="left" vertical="center"/>
    </xf>
    <xf numFmtId="0" fontId="59" fillId="0" borderId="66" xfId="22" applyNumberFormat="1" applyFont="1" applyBorder="1" applyAlignment="1">
      <alignment horizontal="left" vertical="center"/>
    </xf>
    <xf numFmtId="0" fontId="59" fillId="0" borderId="67" xfId="22" applyNumberFormat="1" applyFont="1" applyBorder="1" applyAlignment="1">
      <alignment horizontal="left" vertical="center"/>
    </xf>
    <xf numFmtId="0" fontId="59" fillId="0" borderId="65" xfId="0" applyFont="1" applyBorder="1" applyAlignment="1">
      <alignment horizontal="left" vertical="center"/>
    </xf>
    <xf numFmtId="0" fontId="59" fillId="0" borderId="66" xfId="0" applyFont="1" applyBorder="1" applyAlignment="1">
      <alignment horizontal="left" vertical="center"/>
    </xf>
    <xf numFmtId="184" fontId="69" fillId="0" borderId="64" xfId="145" applyNumberFormat="1" applyFill="1" applyBorder="1" applyAlignment="1" applyProtection="1">
      <alignment horizontal="left" vertical="center"/>
    </xf>
    <xf numFmtId="184" fontId="69" fillId="0" borderId="61" xfId="145" applyNumberFormat="1" applyFill="1" applyBorder="1" applyAlignment="1" applyProtection="1">
      <alignment horizontal="left" vertical="center"/>
    </xf>
    <xf numFmtId="184" fontId="69" fillId="0" borderId="0" xfId="145" applyNumberFormat="1" applyBorder="1" applyAlignment="1" applyProtection="1">
      <alignment horizontal="left" vertical="center"/>
    </xf>
    <xf numFmtId="184" fontId="69" fillId="0" borderId="63" xfId="145" applyNumberFormat="1" applyBorder="1" applyAlignment="1" applyProtection="1">
      <alignment horizontal="left" vertical="center"/>
    </xf>
    <xf numFmtId="184" fontId="59" fillId="0" borderId="0" xfId="22" applyNumberFormat="1" applyFont="1" applyBorder="1" applyAlignment="1">
      <alignment horizontal="left" vertical="center"/>
    </xf>
    <xf numFmtId="184" fontId="59" fillId="0" borderId="63" xfId="22" applyNumberFormat="1" applyFont="1" applyBorder="1" applyAlignment="1">
      <alignment horizontal="left" vertical="center"/>
    </xf>
    <xf numFmtId="184" fontId="59" fillId="0" borderId="66" xfId="22" applyNumberFormat="1" applyFont="1" applyBorder="1" applyAlignment="1">
      <alignment horizontal="left" vertical="center"/>
    </xf>
    <xf numFmtId="184" fontId="59" fillId="0" borderId="67" xfId="22" applyNumberFormat="1" applyFont="1" applyBorder="1" applyAlignment="1">
      <alignment horizontal="left" vertical="center"/>
    </xf>
    <xf numFmtId="0" fontId="66" fillId="0" borderId="70" xfId="0" applyFont="1" applyBorder="1" applyAlignment="1">
      <alignment vertical="center"/>
    </xf>
    <xf numFmtId="0" fontId="66" fillId="0" borderId="71" xfId="0" applyFont="1" applyBorder="1" applyAlignment="1">
      <alignment vertical="center"/>
    </xf>
    <xf numFmtId="0" fontId="59" fillId="0" borderId="62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0" fontId="64" fillId="0" borderId="0" xfId="22" applyNumberFormat="1" applyFont="1" applyBorder="1" applyAlignment="1">
      <alignment horizontal="left" vertical="center"/>
    </xf>
    <xf numFmtId="0" fontId="64" fillId="0" borderId="63" xfId="22" applyNumberFormat="1" applyFont="1" applyBorder="1" applyAlignment="1">
      <alignment horizontal="left" vertical="center"/>
    </xf>
    <xf numFmtId="0" fontId="59" fillId="0" borderId="0" xfId="0" applyFont="1" applyBorder="1" applyAlignment="1">
      <alignment horizontal="left" vertical="center"/>
    </xf>
    <xf numFmtId="0" fontId="59" fillId="0" borderId="63" xfId="0" applyFont="1" applyBorder="1" applyAlignment="1">
      <alignment horizontal="left" vertical="center"/>
    </xf>
    <xf numFmtId="0" fontId="64" fillId="0" borderId="0" xfId="22" applyNumberFormat="1" applyFont="1" applyBorder="1" applyAlignment="1">
      <alignment horizontal="left" vertical="center" wrapText="1"/>
    </xf>
    <xf numFmtId="0" fontId="64" fillId="0" borderId="63" xfId="22" applyNumberFormat="1" applyFont="1" applyBorder="1" applyAlignment="1">
      <alignment horizontal="left" vertical="center" wrapText="1"/>
    </xf>
    <xf numFmtId="0" fontId="62" fillId="0" borderId="0" xfId="0" applyFont="1" applyFill="1" applyAlignment="1">
      <alignment horizontal="center" vertical="center"/>
    </xf>
    <xf numFmtId="184" fontId="59" fillId="0" borderId="66" xfId="22" applyNumberFormat="1" applyFont="1" applyBorder="1" applyAlignment="1">
      <alignment horizontal="center" vertical="center"/>
    </xf>
    <xf numFmtId="0" fontId="64" fillId="19" borderId="110" xfId="0" applyFont="1" applyFill="1" applyBorder="1" applyAlignment="1">
      <alignment horizontal="center" vertical="center"/>
    </xf>
    <xf numFmtId="0" fontId="64" fillId="19" borderId="111" xfId="0" applyFont="1" applyFill="1" applyBorder="1" applyAlignment="1">
      <alignment horizontal="center" vertical="center"/>
    </xf>
    <xf numFmtId="184" fontId="59" fillId="0" borderId="62" xfId="22" applyNumberFormat="1" applyFont="1" applyBorder="1" applyAlignment="1">
      <alignment horizontal="left" vertical="center"/>
    </xf>
    <xf numFmtId="184" fontId="59" fillId="0" borderId="89" xfId="22" applyNumberFormat="1" applyFont="1" applyBorder="1" applyAlignment="1">
      <alignment horizontal="left" vertical="center"/>
    </xf>
    <xf numFmtId="184" fontId="59" fillId="0" borderId="65" xfId="22" applyNumberFormat="1" applyFont="1" applyBorder="1" applyAlignment="1">
      <alignment horizontal="left" vertical="center"/>
    </xf>
    <xf numFmtId="184" fontId="59" fillId="0" borderId="91" xfId="22" applyNumberFormat="1" applyFont="1" applyBorder="1" applyAlignment="1">
      <alignment horizontal="left" vertical="center"/>
    </xf>
    <xf numFmtId="0" fontId="59" fillId="0" borderId="60" xfId="0" applyFont="1" applyBorder="1" applyAlignment="1">
      <alignment horizontal="left" vertical="center"/>
    </xf>
    <xf numFmtId="0" fontId="59" fillId="0" borderId="64" xfId="0" applyFont="1" applyBorder="1" applyAlignment="1">
      <alignment horizontal="left" vertical="center"/>
    </xf>
    <xf numFmtId="184" fontId="62" fillId="19" borderId="58" xfId="22" applyNumberFormat="1" applyFont="1" applyFill="1" applyBorder="1" applyAlignment="1">
      <alignment horizontal="center" vertical="center"/>
    </xf>
    <xf numFmtId="184" fontId="62" fillId="19" borderId="59" xfId="22" applyNumberFormat="1" applyFont="1" applyFill="1" applyBorder="1" applyAlignment="1">
      <alignment horizontal="center" vertical="center"/>
    </xf>
    <xf numFmtId="0" fontId="64" fillId="19" borderId="82" xfId="0" applyFont="1" applyFill="1" applyBorder="1" applyAlignment="1">
      <alignment horizontal="center" vertical="center"/>
    </xf>
    <xf numFmtId="0" fontId="64" fillId="19" borderId="113" xfId="0" applyFont="1" applyFill="1" applyBorder="1" applyAlignment="1">
      <alignment horizontal="center" vertical="center"/>
    </xf>
    <xf numFmtId="0" fontId="64" fillId="0" borderId="80" xfId="0" applyFont="1" applyFill="1" applyBorder="1" applyAlignment="1">
      <alignment horizontal="center" vertical="center"/>
    </xf>
    <xf numFmtId="0" fontId="64" fillId="0" borderId="74" xfId="0" applyFont="1" applyFill="1" applyBorder="1" applyAlignment="1">
      <alignment horizontal="center" vertical="center"/>
    </xf>
    <xf numFmtId="0" fontId="64" fillId="0" borderId="75" xfId="0" applyFont="1" applyFill="1" applyBorder="1" applyAlignment="1">
      <alignment horizontal="center" vertical="center"/>
    </xf>
    <xf numFmtId="0" fontId="59" fillId="28" borderId="62" xfId="0" applyFont="1" applyFill="1" applyBorder="1" applyAlignment="1">
      <alignment vertical="center"/>
    </xf>
    <xf numFmtId="0" fontId="59" fillId="28" borderId="63" xfId="0" applyFont="1" applyFill="1" applyBorder="1" applyAlignment="1">
      <alignment vertical="center"/>
    </xf>
    <xf numFmtId="0" fontId="59" fillId="28" borderId="65" xfId="0" applyFont="1" applyFill="1" applyBorder="1" applyAlignment="1">
      <alignment vertical="center"/>
    </xf>
    <xf numFmtId="0" fontId="59" fillId="28" borderId="67" xfId="0" applyFont="1" applyFill="1" applyBorder="1" applyAlignment="1">
      <alignment vertical="center"/>
    </xf>
    <xf numFmtId="0" fontId="64" fillId="0" borderId="82" xfId="0" applyFont="1" applyFill="1" applyBorder="1" applyAlignment="1">
      <alignment horizontal="center" vertical="center"/>
    </xf>
    <xf numFmtId="0" fontId="64" fillId="0" borderId="113" xfId="0" applyFont="1" applyFill="1" applyBorder="1" applyAlignment="1">
      <alignment horizontal="center" vertical="center"/>
    </xf>
    <xf numFmtId="0" fontId="65" fillId="0" borderId="62" xfId="0" applyFont="1" applyFill="1" applyBorder="1" applyAlignment="1">
      <alignment horizontal="center" vertical="center"/>
    </xf>
    <xf numFmtId="0" fontId="65" fillId="0" borderId="63" xfId="0" applyFont="1" applyFill="1" applyBorder="1" applyAlignment="1">
      <alignment horizontal="center" vertical="center"/>
    </xf>
    <xf numFmtId="0" fontId="64" fillId="0" borderId="115" xfId="0" applyFont="1" applyFill="1" applyBorder="1" applyAlignment="1">
      <alignment horizontal="center" vertical="center"/>
    </xf>
    <xf numFmtId="0" fontId="64" fillId="0" borderId="116" xfId="0" applyFont="1" applyFill="1" applyBorder="1" applyAlignment="1">
      <alignment horizontal="center" vertical="center"/>
    </xf>
    <xf numFmtId="0" fontId="59" fillId="0" borderId="70" xfId="0" applyFont="1" applyBorder="1" applyAlignment="1">
      <alignment horizontal="center" vertical="center"/>
    </xf>
    <xf numFmtId="0" fontId="59" fillId="0" borderId="71" xfId="0" applyFont="1" applyBorder="1" applyAlignment="1">
      <alignment horizontal="center" vertical="center"/>
    </xf>
    <xf numFmtId="0" fontId="59" fillId="0" borderId="72" xfId="0" applyFont="1" applyBorder="1" applyAlignment="1">
      <alignment horizontal="center" vertical="center"/>
    </xf>
    <xf numFmtId="0" fontId="63" fillId="19" borderId="56" xfId="0" applyFont="1" applyFill="1" applyBorder="1" applyAlignment="1">
      <alignment horizontal="center" vertical="center"/>
    </xf>
    <xf numFmtId="0" fontId="63" fillId="19" borderId="68" xfId="0" applyFont="1" applyFill="1" applyBorder="1" applyAlignment="1">
      <alignment horizontal="center" vertical="center"/>
    </xf>
    <xf numFmtId="0" fontId="63" fillId="19" borderId="57" xfId="0" applyFont="1" applyFill="1" applyBorder="1" applyAlignment="1">
      <alignment horizontal="center" vertical="center"/>
    </xf>
    <xf numFmtId="184" fontId="59" fillId="0" borderId="60" xfId="22" applyNumberFormat="1" applyFont="1" applyBorder="1" applyAlignment="1">
      <alignment horizontal="left" vertical="center"/>
    </xf>
    <xf numFmtId="184" fontId="59" fillId="0" borderId="64" xfId="22" applyNumberFormat="1" applyFont="1" applyBorder="1" applyAlignment="1">
      <alignment horizontal="left" vertical="center"/>
    </xf>
    <xf numFmtId="184" fontId="59" fillId="0" borderId="87" xfId="22" applyNumberFormat="1" applyFont="1" applyBorder="1" applyAlignment="1">
      <alignment horizontal="left" vertical="center"/>
    </xf>
    <xf numFmtId="0" fontId="59" fillId="0" borderId="62" xfId="0" applyFont="1" applyBorder="1" applyAlignment="1">
      <alignment horizontal="left" vertical="center"/>
    </xf>
    <xf numFmtId="0" fontId="0" fillId="0" borderId="7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184" fontId="60" fillId="0" borderId="0" xfId="22" applyNumberFormat="1" applyFont="1" applyAlignment="1">
      <alignment horizontal="center" vertical="center"/>
    </xf>
    <xf numFmtId="184" fontId="65" fillId="0" borderId="0" xfId="22" applyNumberFormat="1" applyFont="1" applyBorder="1" applyAlignment="1">
      <alignment horizontal="left" vertical="center"/>
    </xf>
    <xf numFmtId="184" fontId="65" fillId="0" borderId="63" xfId="22" applyNumberFormat="1" applyFont="1" applyBorder="1" applyAlignment="1">
      <alignment horizontal="left" vertical="center"/>
    </xf>
    <xf numFmtId="184" fontId="65" fillId="0" borderId="0" xfId="22" applyNumberFormat="1" applyFont="1" applyBorder="1" applyAlignment="1">
      <alignment horizontal="center" vertical="center"/>
    </xf>
    <xf numFmtId="184" fontId="65" fillId="0" borderId="63" xfId="22" applyNumberFormat="1" applyFont="1" applyBorder="1" applyAlignment="1">
      <alignment horizontal="center" vertical="center"/>
    </xf>
    <xf numFmtId="0" fontId="66" fillId="0" borderId="62" xfId="0" applyFont="1" applyBorder="1" applyAlignment="1">
      <alignment horizontal="left" vertical="center"/>
    </xf>
    <xf numFmtId="0" fontId="66" fillId="0" borderId="0" xfId="0" applyFont="1" applyBorder="1" applyAlignment="1">
      <alignment horizontal="left" vertical="center"/>
    </xf>
    <xf numFmtId="0" fontId="64" fillId="0" borderId="68" xfId="22" applyNumberFormat="1" applyFont="1" applyBorder="1" applyAlignment="1">
      <alignment horizontal="left" vertical="center"/>
    </xf>
    <xf numFmtId="0" fontId="64" fillId="0" borderId="57" xfId="22" applyNumberFormat="1" applyFont="1" applyBorder="1" applyAlignment="1">
      <alignment horizontal="left" vertical="center"/>
    </xf>
    <xf numFmtId="0" fontId="60" fillId="0" borderId="56" xfId="0" applyFont="1" applyBorder="1" applyAlignment="1">
      <alignment horizontal="left" vertical="center"/>
    </xf>
    <xf numFmtId="0" fontId="60" fillId="0" borderId="57" xfId="0" applyFont="1" applyBorder="1" applyAlignment="1">
      <alignment horizontal="left" vertical="center"/>
    </xf>
    <xf numFmtId="0" fontId="97" fillId="0" borderId="62" xfId="23" applyFont="1" applyBorder="1" applyAlignment="1" applyProtection="1">
      <alignment horizontal="left" vertical="center"/>
    </xf>
    <xf numFmtId="0" fontId="97" fillId="0" borderId="0" xfId="23" applyFont="1" applyBorder="1" applyAlignment="1" applyProtection="1">
      <alignment horizontal="left" vertical="center"/>
    </xf>
    <xf numFmtId="0" fontId="97" fillId="0" borderId="62" xfId="23" applyFont="1" applyBorder="1" applyAlignment="1">
      <alignment horizontal="left" vertical="center"/>
    </xf>
    <xf numFmtId="0" fontId="97" fillId="0" borderId="0" xfId="23" applyFont="1" applyBorder="1" applyAlignment="1">
      <alignment horizontal="left" vertical="center"/>
    </xf>
    <xf numFmtId="184" fontId="59" fillId="0" borderId="69" xfId="22" applyNumberFormat="1" applyFont="1" applyBorder="1" applyAlignment="1">
      <alignment horizontal="left" vertical="center"/>
    </xf>
    <xf numFmtId="184" fontId="59" fillId="0" borderId="59" xfId="22" applyNumberFormat="1" applyFont="1" applyBorder="1" applyAlignment="1">
      <alignment horizontal="left" vertical="center"/>
    </xf>
    <xf numFmtId="0" fontId="98" fillId="0" borderId="62" xfId="144" applyFont="1" applyBorder="1" applyAlignment="1" applyProtection="1">
      <alignment horizontal="left" vertical="center"/>
    </xf>
    <xf numFmtId="0" fontId="98" fillId="0" borderId="0" xfId="144" applyFont="1" applyBorder="1" applyAlignment="1" applyProtection="1">
      <alignment horizontal="left" vertical="center"/>
    </xf>
    <xf numFmtId="0" fontId="59" fillId="0" borderId="58" xfId="0" applyFont="1" applyBorder="1" applyAlignment="1">
      <alignment vertical="center"/>
    </xf>
    <xf numFmtId="0" fontId="59" fillId="0" borderId="69" xfId="0" applyFont="1" applyBorder="1" applyAlignment="1">
      <alignment vertical="center"/>
    </xf>
    <xf numFmtId="0" fontId="69" fillId="0" borderId="65" xfId="145" applyFont="1" applyBorder="1" applyAlignment="1" applyProtection="1">
      <alignment vertical="center"/>
    </xf>
    <xf numFmtId="0" fontId="69" fillId="0" borderId="66" xfId="145" applyFont="1" applyBorder="1" applyAlignment="1" applyProtection="1">
      <alignment vertical="center"/>
    </xf>
    <xf numFmtId="184" fontId="65" fillId="0" borderId="71" xfId="22" applyNumberFormat="1" applyFont="1" applyBorder="1" applyAlignment="1">
      <alignment horizontal="left" vertical="center"/>
    </xf>
    <xf numFmtId="184" fontId="65" fillId="0" borderId="72" xfId="22" applyNumberFormat="1" applyFont="1" applyBorder="1" applyAlignment="1">
      <alignment horizontal="left" vertical="center"/>
    </xf>
    <xf numFmtId="0" fontId="106" fillId="0" borderId="80" xfId="0" applyNumberFormat="1" applyFont="1" applyFill="1" applyBorder="1" applyAlignment="1" applyProtection="1">
      <alignment horizontal="left" vertical="center" wrapText="1"/>
    </xf>
    <xf numFmtId="0" fontId="0" fillId="0" borderId="81" xfId="0" applyBorder="1" applyAlignment="1">
      <alignment horizontal="left" vertical="center" wrapText="1"/>
    </xf>
    <xf numFmtId="0" fontId="78" fillId="19" borderId="80" xfId="0" applyNumberFormat="1" applyFont="1" applyFill="1" applyBorder="1" applyAlignment="1" applyProtection="1">
      <alignment horizontal="center" vertical="center" wrapText="1"/>
    </xf>
    <xf numFmtId="0" fontId="78" fillId="19" borderId="81" xfId="0" applyNumberFormat="1" applyFont="1" applyFill="1" applyBorder="1" applyAlignment="1" applyProtection="1">
      <alignment horizontal="center" vertical="center" wrapText="1"/>
    </xf>
    <xf numFmtId="0" fontId="106" fillId="0" borderId="80" xfId="0" applyNumberFormat="1" applyFont="1" applyFill="1" applyBorder="1" applyAlignment="1" applyProtection="1">
      <alignment horizontal="left" vertical="center" wrapText="1"/>
      <protection locked="0"/>
    </xf>
    <xf numFmtId="0" fontId="106" fillId="0" borderId="81" xfId="0" applyNumberFormat="1" applyFont="1" applyFill="1" applyBorder="1" applyAlignment="1" applyProtection="1">
      <alignment horizontal="left" vertical="center" wrapText="1"/>
      <protection locked="0"/>
    </xf>
    <xf numFmtId="165" fontId="103" fillId="25" borderId="74" xfId="0" applyNumberFormat="1" applyFont="1" applyFill="1" applyBorder="1" applyAlignment="1" applyProtection="1">
      <alignment horizontal="center"/>
    </xf>
    <xf numFmtId="0" fontId="102" fillId="0" borderId="76" xfId="0" applyNumberFormat="1" applyFont="1" applyFill="1" applyBorder="1" applyAlignment="1" applyProtection="1"/>
    <xf numFmtId="0" fontId="102" fillId="0" borderId="0" xfId="0" applyNumberFormat="1" applyFont="1" applyFill="1" applyBorder="1" applyAlignment="1" applyProtection="1"/>
    <xf numFmtId="165" fontId="78" fillId="19" borderId="80" xfId="0" applyNumberFormat="1" applyFont="1" applyFill="1" applyBorder="1" applyAlignment="1" applyProtection="1">
      <alignment horizontal="center"/>
    </xf>
    <xf numFmtId="165" fontId="78" fillId="19" borderId="74" xfId="0" applyNumberFormat="1" applyFont="1" applyFill="1" applyBorder="1" applyAlignment="1" applyProtection="1">
      <alignment horizontal="center"/>
    </xf>
    <xf numFmtId="165" fontId="78" fillId="19" borderId="81" xfId="0" applyNumberFormat="1" applyFont="1" applyFill="1" applyBorder="1" applyAlignment="1" applyProtection="1">
      <alignment horizontal="center"/>
    </xf>
    <xf numFmtId="9" fontId="94" fillId="23" borderId="80" xfId="141" applyFont="1" applyFill="1" applyBorder="1" applyAlignment="1" applyProtection="1">
      <alignment horizontal="left" vertical="center" wrapText="1"/>
    </xf>
    <xf numFmtId="9" fontId="94" fillId="23" borderId="74" xfId="141" applyFont="1" applyFill="1" applyBorder="1" applyAlignment="1" applyProtection="1">
      <alignment horizontal="left" vertical="center" wrapText="1"/>
    </xf>
    <xf numFmtId="9" fontId="94" fillId="23" borderId="81" xfId="141" applyFont="1" applyFill="1" applyBorder="1" applyAlignment="1" applyProtection="1">
      <alignment horizontal="left" vertical="center" wrapText="1"/>
    </xf>
    <xf numFmtId="9" fontId="94" fillId="23" borderId="80" xfId="141" applyFont="1" applyFill="1" applyBorder="1" applyAlignment="1" applyProtection="1">
      <alignment horizontal="center" vertical="center" wrapText="1"/>
    </xf>
    <xf numFmtId="9" fontId="94" fillId="23" borderId="74" xfId="141" applyFont="1" applyFill="1" applyBorder="1" applyAlignment="1" applyProtection="1">
      <alignment horizontal="center" vertical="center" wrapText="1"/>
    </xf>
    <xf numFmtId="9" fontId="94" fillId="23" borderId="81" xfId="141" applyFont="1" applyFill="1" applyBorder="1" applyAlignment="1" applyProtection="1">
      <alignment horizontal="center" vertical="center" wrapText="1"/>
    </xf>
    <xf numFmtId="165" fontId="103" fillId="25" borderId="74" xfId="0" applyNumberFormat="1" applyFont="1" applyFill="1" applyBorder="1" applyAlignment="1" applyProtection="1">
      <alignment horizontal="right"/>
    </xf>
    <xf numFmtId="0" fontId="76" fillId="19" borderId="0" xfId="0" applyNumberFormat="1" applyFont="1" applyFill="1" applyBorder="1" applyAlignment="1" applyProtection="1">
      <alignment horizontal="center" wrapText="1"/>
    </xf>
    <xf numFmtId="14" fontId="76" fillId="19" borderId="0" xfId="0" applyNumberFormat="1" applyFont="1" applyFill="1" applyBorder="1" applyAlignment="1" applyProtection="1">
      <alignment horizontal="center" wrapText="1"/>
    </xf>
    <xf numFmtId="0" fontId="102" fillId="0" borderId="0" xfId="0" applyNumberFormat="1" applyFont="1" applyFill="1" applyBorder="1" applyAlignment="1" applyProtection="1">
      <alignment horizontal="left" wrapText="1"/>
    </xf>
    <xf numFmtId="0" fontId="105" fillId="25" borderId="71" xfId="0" applyNumberFormat="1" applyFont="1" applyFill="1" applyBorder="1" applyAlignment="1" applyProtection="1">
      <alignment horizontal="center" vertical="center" wrapText="1"/>
    </xf>
    <xf numFmtId="0" fontId="106" fillId="0" borderId="82" xfId="0" applyNumberFormat="1" applyFont="1" applyFill="1" applyBorder="1" applyAlignment="1" applyProtection="1">
      <alignment horizontal="left" vertical="center" wrapText="1"/>
      <protection locked="0"/>
    </xf>
    <xf numFmtId="0" fontId="106" fillId="0" borderId="82" xfId="0" applyNumberFormat="1" applyFont="1" applyFill="1" applyBorder="1" applyAlignment="1" applyProtection="1">
      <alignment horizontal="left" vertical="center"/>
    </xf>
    <xf numFmtId="0" fontId="106" fillId="0" borderId="80" xfId="0" applyNumberFormat="1" applyFont="1" applyFill="1" applyBorder="1" applyAlignment="1" applyProtection="1">
      <alignment horizontal="center" vertical="top" wrapText="1"/>
    </xf>
    <xf numFmtId="0" fontId="106" fillId="0" borderId="74" xfId="0" applyNumberFormat="1" applyFont="1" applyFill="1" applyBorder="1" applyAlignment="1" applyProtection="1">
      <alignment horizontal="center" vertical="top" wrapText="1"/>
    </xf>
    <xf numFmtId="0" fontId="106" fillId="0" borderId="81" xfId="0" applyNumberFormat="1" applyFont="1" applyFill="1" applyBorder="1" applyAlignment="1" applyProtection="1">
      <alignment horizontal="center" vertical="top" wrapText="1"/>
    </xf>
    <xf numFmtId="0" fontId="78" fillId="19" borderId="83" xfId="0" applyNumberFormat="1" applyFont="1" applyFill="1" applyBorder="1" applyAlignment="1" applyProtection="1">
      <alignment horizontal="center" wrapText="1"/>
    </xf>
    <xf numFmtId="0" fontId="78" fillId="19" borderId="71" xfId="0" applyNumberFormat="1" applyFont="1" applyFill="1" applyBorder="1" applyAlignment="1" applyProtection="1">
      <alignment horizontal="center" wrapText="1"/>
    </xf>
    <xf numFmtId="0" fontId="106" fillId="0" borderId="82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105" xfId="0" applyNumberFormat="1" applyFont="1" applyFill="1" applyBorder="1" applyAlignment="1" applyProtection="1">
      <alignment horizontal="left" vertical="center" wrapText="1"/>
      <protection locked="0"/>
    </xf>
    <xf numFmtId="0" fontId="106" fillId="0" borderId="104" xfId="0" applyNumberFormat="1" applyFont="1" applyFill="1" applyBorder="1" applyAlignment="1" applyProtection="1">
      <alignment horizontal="left" vertical="center" wrapText="1"/>
      <protection locked="0"/>
    </xf>
    <xf numFmtId="0" fontId="106" fillId="0" borderId="106" xfId="0" applyNumberFormat="1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Alignment="1">
      <alignment horizontal="center"/>
    </xf>
    <xf numFmtId="165" fontId="76" fillId="0" borderId="0" xfId="147" applyFont="1" applyFill="1" applyBorder="1" applyAlignment="1">
      <alignment horizontal="left" vertical="top"/>
    </xf>
    <xf numFmtId="165" fontId="76" fillId="0" borderId="0" xfId="147" applyFont="1" applyFill="1" applyBorder="1" applyAlignment="1">
      <alignment horizontal="center" vertical="top"/>
    </xf>
    <xf numFmtId="0" fontId="63" fillId="19" borderId="76" xfId="143" applyFont="1" applyFill="1" applyBorder="1" applyAlignment="1">
      <alignment horizontal="center" wrapText="1"/>
    </xf>
    <xf numFmtId="0" fontId="63" fillId="19" borderId="0" xfId="143" applyFont="1" applyFill="1" applyBorder="1" applyAlignment="1">
      <alignment horizontal="center" wrapText="1"/>
    </xf>
    <xf numFmtId="165" fontId="76" fillId="0" borderId="0" xfId="147" applyFont="1" applyFill="1" applyBorder="1" applyAlignment="1">
      <alignment horizontal="center"/>
    </xf>
    <xf numFmtId="0" fontId="74" fillId="0" borderId="0" xfId="147" applyNumberFormat="1" applyFont="1" applyFill="1" applyBorder="1" applyAlignment="1">
      <alignment horizontal="center"/>
    </xf>
    <xf numFmtId="165" fontId="75" fillId="0" borderId="0" xfId="147" applyFont="1" applyFill="1" applyBorder="1" applyAlignment="1">
      <alignment horizontal="left"/>
    </xf>
    <xf numFmtId="165" fontId="76" fillId="0" borderId="0" xfId="147" applyFont="1" applyFill="1" applyBorder="1" applyAlignment="1">
      <alignment horizontal="left" vertical="top" wrapText="1"/>
    </xf>
    <xf numFmtId="0" fontId="64" fillId="0" borderId="0" xfId="143" applyFont="1" applyAlignment="1">
      <alignment horizontal="left" vertical="top"/>
    </xf>
    <xf numFmtId="0" fontId="64" fillId="0" borderId="0" xfId="143" applyFont="1" applyAlignment="1">
      <alignment horizontal="center"/>
    </xf>
    <xf numFmtId="165" fontId="75" fillId="0" borderId="0" xfId="147" applyFont="1" applyFill="1" applyBorder="1" applyAlignment="1">
      <alignment horizontal="center"/>
    </xf>
    <xf numFmtId="0" fontId="64" fillId="0" borderId="0" xfId="143" applyFont="1" applyAlignment="1">
      <alignment horizontal="left"/>
    </xf>
    <xf numFmtId="0" fontId="64" fillId="0" borderId="0" xfId="143" applyFont="1" applyFill="1" applyAlignment="1">
      <alignment horizontal="center"/>
    </xf>
    <xf numFmtId="4" fontId="60" fillId="26" borderId="0" xfId="148" applyNumberFormat="1" applyFont="1" applyFill="1" applyAlignment="1">
      <alignment horizontal="center"/>
    </xf>
    <xf numFmtId="0" fontId="79" fillId="0" borderId="0" xfId="22" applyNumberFormat="1" applyFont="1" applyFill="1" applyAlignment="1"/>
    <xf numFmtId="0" fontId="81" fillId="0" borderId="0" xfId="148" applyFont="1" applyFill="1" applyBorder="1" applyAlignment="1">
      <alignment horizontal="left" vertical="center" wrapText="1"/>
    </xf>
    <xf numFmtId="0" fontId="109" fillId="27" borderId="60" xfId="148" applyFont="1" applyFill="1" applyBorder="1" applyAlignment="1">
      <alignment horizontal="center"/>
    </xf>
    <xf numFmtId="0" fontId="109" fillId="27" borderId="64" xfId="148" applyFont="1" applyFill="1" applyBorder="1" applyAlignment="1">
      <alignment horizontal="center"/>
    </xf>
    <xf numFmtId="0" fontId="109" fillId="27" borderId="87" xfId="148" applyFont="1" applyFill="1" applyBorder="1" applyAlignment="1">
      <alignment horizontal="center"/>
    </xf>
    <xf numFmtId="0" fontId="109" fillId="27" borderId="62" xfId="148" applyFont="1" applyFill="1" applyBorder="1" applyAlignment="1">
      <alignment horizontal="center"/>
    </xf>
    <xf numFmtId="0" fontId="109" fillId="27" borderId="0" xfId="148" applyFont="1" applyFill="1" applyBorder="1" applyAlignment="1">
      <alignment horizontal="center"/>
    </xf>
    <xf numFmtId="0" fontId="109" fillId="27" borderId="89" xfId="148" applyFont="1" applyFill="1" applyBorder="1" applyAlignment="1">
      <alignment horizontal="center"/>
    </xf>
    <xf numFmtId="0" fontId="109" fillId="27" borderId="65" xfId="148" applyFont="1" applyFill="1" applyBorder="1" applyAlignment="1">
      <alignment horizontal="center"/>
    </xf>
    <xf numFmtId="0" fontId="109" fillId="27" borderId="66" xfId="148" applyFont="1" applyFill="1" applyBorder="1" applyAlignment="1">
      <alignment horizontal="center"/>
    </xf>
    <xf numFmtId="0" fontId="109" fillId="27" borderId="91" xfId="148" applyFont="1" applyFill="1" applyBorder="1" applyAlignment="1">
      <alignment horizontal="center"/>
    </xf>
    <xf numFmtId="186" fontId="19" fillId="27" borderId="88" xfId="148" applyNumberFormat="1" applyFont="1" applyFill="1" applyBorder="1" applyAlignment="1">
      <alignment horizontal="center" vertical="center" wrapText="1"/>
    </xf>
    <xf numFmtId="186" fontId="19" fillId="27" borderId="90" xfId="148" applyNumberFormat="1" applyFont="1" applyFill="1" applyBorder="1" applyAlignment="1">
      <alignment horizontal="center" vertical="center" wrapText="1"/>
    </xf>
    <xf numFmtId="186" fontId="19" fillId="27" borderId="92" xfId="148" applyNumberFormat="1" applyFont="1" applyFill="1" applyBorder="1" applyAlignment="1">
      <alignment horizontal="center" vertical="center" wrapText="1"/>
    </xf>
    <xf numFmtId="179" fontId="13" fillId="3" borderId="18" xfId="22" applyNumberFormat="1" applyFont="1" applyFill="1" applyBorder="1" applyAlignment="1" applyProtection="1">
      <alignment horizontal="left" vertical="center" wrapText="1"/>
      <protection locked="0"/>
    </xf>
    <xf numFmtId="179" fontId="13" fillId="3" borderId="17" xfId="22" applyNumberFormat="1" applyFont="1" applyFill="1" applyBorder="1" applyAlignment="1" applyProtection="1">
      <alignment horizontal="left" vertical="center" wrapText="1"/>
      <protection locked="0"/>
    </xf>
    <xf numFmtId="0" fontId="9" fillId="0" borderId="39" xfId="43" applyFont="1" applyBorder="1" applyAlignment="1" applyProtection="1">
      <alignment horizontal="left" wrapText="1"/>
    </xf>
    <xf numFmtId="0" fontId="13" fillId="3" borderId="18" xfId="19" applyFont="1" applyBorder="1" applyAlignment="1" applyProtection="1">
      <alignment horizontal="left" vertical="center" wrapText="1"/>
      <protection locked="0"/>
    </xf>
    <xf numFmtId="0" fontId="13" fillId="3" borderId="17" xfId="19" applyFont="1" applyBorder="1" applyAlignment="1" applyProtection="1">
      <alignment horizontal="left" vertical="center" wrapText="1"/>
      <protection locked="0"/>
    </xf>
    <xf numFmtId="0" fontId="13" fillId="3" borderId="19" xfId="19" applyFont="1" applyBorder="1" applyAlignment="1" applyProtection="1">
      <alignment horizontal="left" vertical="center" wrapText="1"/>
      <protection locked="0"/>
    </xf>
    <xf numFmtId="0" fontId="9" fillId="2" borderId="10" xfId="30" applyBorder="1" applyAlignment="1" applyProtection="1">
      <alignment horizontal="center" vertical="center" wrapText="1"/>
    </xf>
    <xf numFmtId="0" fontId="13" fillId="0" borderId="41" xfId="19" applyFont="1" applyFill="1" applyBorder="1" applyAlignment="1" applyProtection="1">
      <alignment horizontal="left" vertical="center" wrapText="1"/>
    </xf>
    <xf numFmtId="0" fontId="13" fillId="0" borderId="42" xfId="19" applyFont="1" applyFill="1" applyBorder="1" applyAlignment="1" applyProtection="1">
      <alignment horizontal="left" vertical="center" wrapText="1"/>
    </xf>
    <xf numFmtId="0" fontId="9" fillId="0" borderId="0" xfId="43" applyFont="1" applyBorder="1" applyAlignment="1" applyProtection="1">
      <alignment horizontal="left" wrapText="1"/>
    </xf>
    <xf numFmtId="0" fontId="9" fillId="0" borderId="40" xfId="43" applyFont="1" applyBorder="1" applyAlignment="1" applyProtection="1">
      <alignment horizontal="left" wrapText="1"/>
    </xf>
    <xf numFmtId="0" fontId="9" fillId="0" borderId="17" xfId="43" applyFont="1" applyBorder="1" applyAlignment="1" applyProtection="1">
      <alignment horizontal="left" wrapText="1"/>
    </xf>
    <xf numFmtId="170" fontId="13" fillId="3" borderId="18" xfId="33" applyFont="1" applyBorder="1" applyAlignment="1" applyProtection="1">
      <alignment horizontal="left" vertical="center"/>
      <protection locked="0"/>
    </xf>
    <xf numFmtId="170" fontId="13" fillId="3" borderId="19" xfId="33" applyFont="1" applyBorder="1" applyAlignment="1" applyProtection="1">
      <alignment horizontal="left" vertical="center"/>
      <protection locked="0"/>
    </xf>
    <xf numFmtId="0" fontId="13" fillId="0" borderId="43" xfId="19" applyFont="1" applyFill="1" applyBorder="1" applyAlignment="1" applyProtection="1">
      <alignment horizontal="left" vertical="center" wrapText="1"/>
    </xf>
    <xf numFmtId="0" fontId="9" fillId="0" borderId="0" xfId="43" applyFont="1" applyAlignment="1">
      <alignment horizontal="left" wrapText="1"/>
    </xf>
    <xf numFmtId="0" fontId="9" fillId="0" borderId="40" xfId="43" applyFont="1" applyBorder="1" applyAlignment="1">
      <alignment horizontal="left" wrapText="1"/>
    </xf>
    <xf numFmtId="0" fontId="13" fillId="3" borderId="36" xfId="19" applyFont="1" applyBorder="1" applyAlignment="1" applyProtection="1">
      <alignment horizontal="left" vertical="center" wrapText="1"/>
      <protection locked="0"/>
    </xf>
    <xf numFmtId="0" fontId="13" fillId="3" borderId="0" xfId="19" applyFont="1" applyBorder="1" applyAlignment="1" applyProtection="1">
      <alignment horizontal="left" vertical="center" wrapText="1"/>
      <protection locked="0"/>
    </xf>
    <xf numFmtId="0" fontId="9" fillId="2" borderId="10" xfId="30" applyBorder="1" applyAlignment="1">
      <alignment horizontal="center" vertical="center" wrapText="1"/>
    </xf>
    <xf numFmtId="0" fontId="9" fillId="0" borderId="17" xfId="43" applyFont="1" applyBorder="1" applyAlignment="1" applyProtection="1">
      <alignment wrapText="1"/>
    </xf>
    <xf numFmtId="170" fontId="13" fillId="3" borderId="17" xfId="33" applyFont="1" applyBorder="1" applyAlignment="1" applyProtection="1">
      <alignment horizontal="left" vertical="center"/>
      <protection locked="0"/>
    </xf>
    <xf numFmtId="0" fontId="48" fillId="22" borderId="0" xfId="0" applyFont="1" applyFill="1" applyBorder="1" applyAlignment="1" applyProtection="1">
      <alignment horizontal="center" vertical="center"/>
    </xf>
    <xf numFmtId="0" fontId="45" fillId="0" borderId="0" xfId="0" applyFont="1" applyFill="1" applyAlignment="1" applyProtection="1">
      <alignment horizontal="left"/>
    </xf>
    <xf numFmtId="0" fontId="37" fillId="19" borderId="38" xfId="0" applyFont="1" applyFill="1" applyBorder="1" applyAlignment="1" applyProtection="1">
      <alignment horizontal="center" vertical="center" wrapText="1"/>
      <protection locked="0"/>
    </xf>
    <xf numFmtId="0" fontId="37" fillId="19" borderId="0" xfId="0" applyFont="1" applyFill="1" applyBorder="1" applyAlignment="1" applyProtection="1">
      <alignment horizontal="center" vertical="center" wrapText="1"/>
      <protection locked="0"/>
    </xf>
    <xf numFmtId="0" fontId="9" fillId="2" borderId="0" xfId="30" applyBorder="1" applyAlignment="1" applyProtection="1">
      <alignment horizontal="center" vertical="center" wrapText="1"/>
    </xf>
    <xf numFmtId="0" fontId="46" fillId="0" borderId="0" xfId="0" applyFont="1" applyAlignment="1">
      <alignment horizontal="left" vertical="top" wrapText="1"/>
    </xf>
    <xf numFmtId="0" fontId="9" fillId="2" borderId="0" xfId="30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46" xfId="43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9" fillId="0" borderId="39" xfId="43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49" fontId="17" fillId="2" borderId="9" xfId="52" applyBorder="1" applyAlignment="1">
      <alignment horizontal="center" vertical="center" wrapText="1"/>
    </xf>
    <xf numFmtId="49" fontId="17" fillId="2" borderId="10" xfId="52" applyBorder="1" applyAlignment="1">
      <alignment horizontal="center" vertical="center" wrapText="1"/>
    </xf>
    <xf numFmtId="49" fontId="17" fillId="2" borderId="11" xfId="52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35" fillId="19" borderId="25" xfId="42" applyFont="1" applyFill="1" applyBorder="1" applyAlignment="1">
      <alignment horizontal="center" vertical="center" wrapText="1"/>
    </xf>
    <xf numFmtId="0" fontId="31" fillId="19" borderId="0" xfId="0" applyFont="1" applyFill="1" applyBorder="1" applyAlignment="1">
      <alignment horizontal="center" vertical="center" wrapText="1"/>
    </xf>
    <xf numFmtId="165" fontId="78" fillId="19" borderId="82" xfId="146" applyFont="1" applyFill="1" applyBorder="1" applyAlignment="1">
      <alignment horizontal="center"/>
    </xf>
    <xf numFmtId="0" fontId="78" fillId="19" borderId="82" xfId="150" applyFont="1" applyFill="1" applyBorder="1" applyAlignment="1">
      <alignment horizontal="center"/>
    </xf>
    <xf numFmtId="165" fontId="63" fillId="0" borderId="83" xfId="146" applyFont="1" applyFill="1" applyBorder="1" applyAlignment="1">
      <alignment vertical="top" wrapText="1"/>
    </xf>
    <xf numFmtId="165" fontId="63" fillId="0" borderId="71" xfId="146" applyFont="1" applyFill="1" applyBorder="1" applyAlignment="1">
      <alignment vertical="top" wrapText="1"/>
    </xf>
    <xf numFmtId="165" fontId="63" fillId="0" borderId="94" xfId="146" applyFont="1" applyFill="1" applyBorder="1" applyAlignment="1">
      <alignment vertical="top" wrapText="1"/>
    </xf>
    <xf numFmtId="165" fontId="63" fillId="0" borderId="95" xfId="146" applyFont="1" applyFill="1" applyBorder="1" applyAlignment="1">
      <alignment vertical="top" wrapText="1"/>
    </xf>
    <xf numFmtId="0" fontId="63" fillId="0" borderId="71" xfId="150" applyFont="1" applyFill="1" applyBorder="1" applyAlignment="1">
      <alignment horizontal="center"/>
    </xf>
    <xf numFmtId="0" fontId="63" fillId="0" borderId="84" xfId="150" applyFont="1" applyFill="1" applyBorder="1" applyAlignment="1">
      <alignment horizontal="center"/>
    </xf>
    <xf numFmtId="0" fontId="63" fillId="0" borderId="95" xfId="150" applyFont="1" applyFill="1" applyBorder="1" applyAlignment="1">
      <alignment horizontal="center"/>
    </xf>
    <xf numFmtId="0" fontId="63" fillId="0" borderId="96" xfId="150" applyFont="1" applyFill="1" applyBorder="1" applyAlignment="1">
      <alignment horizontal="center"/>
    </xf>
    <xf numFmtId="49" fontId="63" fillId="0" borderId="97" xfId="146" applyNumberFormat="1" applyFont="1" applyFill="1" applyBorder="1" applyAlignment="1">
      <alignment vertical="top" wrapText="1"/>
    </xf>
    <xf numFmtId="49" fontId="63" fillId="0" borderId="98" xfId="146" applyNumberFormat="1" applyFont="1" applyFill="1" applyBorder="1" applyAlignment="1">
      <alignment vertical="top" wrapText="1"/>
    </xf>
    <xf numFmtId="49" fontId="63" fillId="0" borderId="94" xfId="146" applyNumberFormat="1" applyFont="1" applyFill="1" applyBorder="1" applyAlignment="1">
      <alignment vertical="top" wrapText="1"/>
    </xf>
    <xf numFmtId="49" fontId="63" fillId="0" borderId="95" xfId="146" applyNumberFormat="1" applyFont="1" applyFill="1" applyBorder="1" applyAlignment="1">
      <alignment vertical="top" wrapText="1"/>
    </xf>
    <xf numFmtId="0" fontId="63" fillId="0" borderId="98" xfId="150" applyFont="1" applyFill="1" applyBorder="1" applyAlignment="1">
      <alignment horizontal="center" wrapText="1"/>
    </xf>
    <xf numFmtId="0" fontId="63" fillId="0" borderId="99" xfId="150" applyFont="1" applyFill="1" applyBorder="1" applyAlignment="1">
      <alignment horizontal="center" wrapText="1"/>
    </xf>
    <xf numFmtId="0" fontId="63" fillId="0" borderId="95" xfId="150" applyFont="1" applyFill="1" applyBorder="1" applyAlignment="1">
      <alignment horizontal="center" wrapText="1"/>
    </xf>
    <xf numFmtId="0" fontId="63" fillId="0" borderId="96" xfId="150" applyFont="1" applyFill="1" applyBorder="1" applyAlignment="1">
      <alignment horizontal="center" wrapText="1"/>
    </xf>
    <xf numFmtId="165" fontId="63" fillId="0" borderId="97" xfId="146" applyFont="1" applyFill="1" applyBorder="1" applyAlignment="1">
      <alignment vertical="top" wrapText="1"/>
    </xf>
    <xf numFmtId="165" fontId="63" fillId="0" borderId="98" xfId="146" applyFont="1" applyFill="1" applyBorder="1" applyAlignment="1">
      <alignment vertical="top" wrapText="1"/>
    </xf>
    <xf numFmtId="0" fontId="63" fillId="0" borderId="98" xfId="150" applyFont="1" applyFill="1" applyBorder="1" applyAlignment="1">
      <alignment horizontal="center"/>
    </xf>
    <xf numFmtId="0" fontId="63" fillId="0" borderId="99" xfId="150" applyFont="1" applyFill="1" applyBorder="1" applyAlignment="1">
      <alignment horizontal="center"/>
    </xf>
    <xf numFmtId="165" fontId="63" fillId="0" borderId="97" xfId="146" applyFont="1" applyFill="1" applyBorder="1" applyAlignment="1">
      <alignment wrapText="1"/>
    </xf>
    <xf numFmtId="165" fontId="63" fillId="0" borderId="98" xfId="146" applyFont="1" applyFill="1" applyBorder="1" applyAlignment="1">
      <alignment wrapText="1"/>
    </xf>
    <xf numFmtId="165" fontId="63" fillId="0" borderId="94" xfId="146" applyFont="1" applyFill="1" applyBorder="1" applyAlignment="1">
      <alignment wrapText="1"/>
    </xf>
    <xf numFmtId="165" fontId="63" fillId="0" borderId="95" xfId="146" applyFont="1" applyFill="1" applyBorder="1" applyAlignment="1">
      <alignment wrapText="1"/>
    </xf>
    <xf numFmtId="165" fontId="63" fillId="26" borderId="97" xfId="146" applyFont="1" applyFill="1" applyBorder="1" applyAlignment="1">
      <alignment vertical="top" wrapText="1"/>
    </xf>
    <xf numFmtId="165" fontId="63" fillId="26" borderId="98" xfId="146" applyFont="1" applyFill="1" applyBorder="1" applyAlignment="1">
      <alignment vertical="top" wrapText="1"/>
    </xf>
    <xf numFmtId="165" fontId="63" fillId="26" borderId="94" xfId="146" applyFont="1" applyFill="1" applyBorder="1" applyAlignment="1">
      <alignment vertical="top" wrapText="1"/>
    </xf>
    <xf numFmtId="165" fontId="63" fillId="26" borderId="95" xfId="146" applyFont="1" applyFill="1" applyBorder="1" applyAlignment="1">
      <alignment vertical="top" wrapText="1"/>
    </xf>
    <xf numFmtId="165" fontId="63" fillId="0" borderId="97" xfId="146" applyFont="1" applyFill="1" applyBorder="1" applyAlignment="1">
      <alignment horizontal="left" vertical="top" wrapText="1"/>
    </xf>
    <xf numFmtId="165" fontId="63" fillId="0" borderId="98" xfId="146" applyFont="1" applyFill="1" applyBorder="1" applyAlignment="1">
      <alignment horizontal="left" vertical="top" wrapText="1"/>
    </xf>
    <xf numFmtId="165" fontId="63" fillId="0" borderId="85" xfId="146" applyFont="1" applyFill="1" applyBorder="1" applyAlignment="1">
      <alignment horizontal="left" vertical="top" wrapText="1"/>
    </xf>
    <xf numFmtId="165" fontId="63" fillId="0" borderId="69" xfId="146" applyFont="1" applyFill="1" applyBorder="1" applyAlignment="1">
      <alignment horizontal="left" vertical="top" wrapText="1"/>
    </xf>
    <xf numFmtId="0" fontId="63" fillId="0" borderId="98" xfId="150" applyFont="1" applyFill="1" applyBorder="1" applyAlignment="1">
      <alignment horizontal="left"/>
    </xf>
    <xf numFmtId="0" fontId="63" fillId="0" borderId="99" xfId="150" applyFont="1" applyFill="1" applyBorder="1" applyAlignment="1">
      <alignment horizontal="left"/>
    </xf>
    <xf numFmtId="0" fontId="63" fillId="0" borderId="69" xfId="150" applyFont="1" applyFill="1" applyBorder="1" applyAlignment="1">
      <alignment horizontal="left"/>
    </xf>
    <xf numFmtId="0" fontId="63" fillId="0" borderId="86" xfId="150" applyFont="1" applyFill="1" applyBorder="1" applyAlignment="1">
      <alignment horizontal="left"/>
    </xf>
    <xf numFmtId="0" fontId="64" fillId="26" borderId="101" xfId="0" applyFont="1" applyFill="1" applyBorder="1" applyAlignment="1">
      <alignment horizontal="center" vertical="center" wrapText="1"/>
    </xf>
    <xf numFmtId="0" fontId="64" fillId="26" borderId="102" xfId="0" applyFont="1" applyFill="1" applyBorder="1" applyAlignment="1">
      <alignment horizontal="center" vertical="center" wrapText="1"/>
    </xf>
    <xf numFmtId="0" fontId="64" fillId="26" borderId="103" xfId="0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/>
    </xf>
    <xf numFmtId="0" fontId="91" fillId="23" borderId="0" xfId="0" applyFont="1" applyFill="1" applyBorder="1" applyAlignment="1">
      <alignment horizontal="center" vertical="top"/>
    </xf>
    <xf numFmtId="0" fontId="59" fillId="0" borderId="0" xfId="0" applyFont="1" applyAlignment="1">
      <alignment horizontal="center"/>
    </xf>
    <xf numFmtId="0" fontId="91" fillId="19" borderId="0" xfId="0" applyFont="1" applyFill="1" applyBorder="1" applyAlignment="1">
      <alignment horizontal="center" vertical="top"/>
    </xf>
    <xf numFmtId="0" fontId="64" fillId="19" borderId="0" xfId="153" applyNumberFormat="1" applyFont="1" applyFill="1" applyBorder="1" applyAlignment="1">
      <alignment horizontal="left"/>
    </xf>
    <xf numFmtId="189" fontId="64" fillId="0" borderId="0" xfId="156" applyNumberFormat="1" applyFont="1" applyFill="1" applyBorder="1" applyAlignment="1">
      <alignment horizontal="center"/>
    </xf>
    <xf numFmtId="0" fontId="63" fillId="0" borderId="0" xfId="143" applyFont="1" applyAlignment="1">
      <alignment horizontal="center"/>
    </xf>
    <xf numFmtId="0" fontId="64" fillId="29" borderId="82" xfId="142" applyNumberFormat="1" applyFont="1" applyFill="1" applyBorder="1" applyAlignment="1">
      <alignment horizontal="center"/>
    </xf>
    <xf numFmtId="0" fontId="62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57">
    <cellStyle name="20% - Accent1 2" xfId="54" xr:uid="{00000000-0005-0000-0000-000000000000}"/>
    <cellStyle name="20% - Accent2 2" xfId="56" xr:uid="{00000000-0005-0000-0000-000001000000}"/>
    <cellStyle name="20% - Accent3 2" xfId="58" xr:uid="{00000000-0005-0000-0000-000002000000}"/>
    <cellStyle name="20% - Accent4 2" xfId="60" xr:uid="{00000000-0005-0000-0000-000003000000}"/>
    <cellStyle name="20% - Accent5 2" xfId="62" xr:uid="{00000000-0005-0000-0000-000004000000}"/>
    <cellStyle name="20% - Accent6 2" xfId="64" xr:uid="{00000000-0005-0000-0000-000005000000}"/>
    <cellStyle name="40% - Accent1 2" xfId="55" xr:uid="{00000000-0005-0000-0000-000006000000}"/>
    <cellStyle name="40% - Accent2 2" xfId="57" xr:uid="{00000000-0005-0000-0000-000007000000}"/>
    <cellStyle name="40% - Accent3 2" xfId="59" xr:uid="{00000000-0005-0000-0000-000008000000}"/>
    <cellStyle name="40% - Accent4 2" xfId="61" xr:uid="{00000000-0005-0000-0000-000009000000}"/>
    <cellStyle name="40% - Accent5 2" xfId="63" xr:uid="{00000000-0005-0000-0000-00000A000000}"/>
    <cellStyle name="40% - Accent6 2" xfId="65" xr:uid="{00000000-0005-0000-0000-00000B000000}"/>
    <cellStyle name="Blank %" xfId="8" xr:uid="{00000000-0005-0000-0000-00000C000000}"/>
    <cellStyle name="Blank % Bold" xfId="106" xr:uid="{00000000-0005-0000-0000-00000D000000}"/>
    <cellStyle name="Blank Bold" xfId="107" xr:uid="{00000000-0005-0000-0000-00000E000000}"/>
    <cellStyle name="Blank Bold Center" xfId="108" xr:uid="{00000000-0005-0000-0000-00000F000000}"/>
    <cellStyle name="Blank Date" xfId="27" xr:uid="{00000000-0005-0000-0000-000010000000}"/>
    <cellStyle name="Blank Text" xfId="7" xr:uid="{00000000-0005-0000-0000-000011000000}"/>
    <cellStyle name="BlankDate" xfId="109" xr:uid="{00000000-0005-0000-0000-000012000000}"/>
    <cellStyle name="Client Contact" xfId="74" xr:uid="{00000000-0005-0000-0000-000013000000}"/>
    <cellStyle name="Comma" xfId="22" builtinId="3" customBuiltin="1"/>
    <cellStyle name="Comma 2" xfId="69" xr:uid="{00000000-0005-0000-0000-000015000000}"/>
    <cellStyle name="Comma 2 2" xfId="80" xr:uid="{00000000-0005-0000-0000-000016000000}"/>
    <cellStyle name="Comma 2 2 2" xfId="100" xr:uid="{00000000-0005-0000-0000-000017000000}"/>
    <cellStyle name="Comma 2 2 3" xfId="147" xr:uid="{00000000-0005-0000-0000-000018000000}"/>
    <cellStyle name="Comma 2 3" xfId="90" xr:uid="{00000000-0005-0000-0000-000019000000}"/>
    <cellStyle name="Comma 2 4" xfId="154" xr:uid="{062DB0C6-ED12-4317-BACB-EB2CFB4936FB}"/>
    <cellStyle name="Comma 3" xfId="75" xr:uid="{00000000-0005-0000-0000-00001A000000}"/>
    <cellStyle name="Comma 3 2" xfId="95" xr:uid="{00000000-0005-0000-0000-00001B000000}"/>
    <cellStyle name="Comma 3 3" xfId="142" xr:uid="{00000000-0005-0000-0000-00001C000000}"/>
    <cellStyle name="Comma 3 4" xfId="153" xr:uid="{77C83C75-84FF-4E20-A3EF-E533B5E4B7A5}"/>
    <cellStyle name="Comma 4" xfId="85" xr:uid="{00000000-0005-0000-0000-00001D000000}"/>
    <cellStyle name="Comma 4 2" xfId="146" xr:uid="{00000000-0005-0000-0000-00001E000000}"/>
    <cellStyle name="Comma 4 3" xfId="151" xr:uid="{CAC87022-2344-494D-A569-8FA65D8C8428}"/>
    <cellStyle name="Comma 5" xfId="152" xr:uid="{028CFEC1-79A9-4A70-AADA-0B5604911A23}"/>
    <cellStyle name="Currency" xfId="140" builtinId="4"/>
    <cellStyle name="Currency 2" xfId="155" xr:uid="{8DB8B872-2A50-4D60-BE81-FC96BCB6309F}"/>
    <cellStyle name="DataField" xfId="6" xr:uid="{00000000-0005-0000-0000-000020000000}"/>
    <cellStyle name="DataField Bold Center" xfId="110" xr:uid="{00000000-0005-0000-0000-000021000000}"/>
    <cellStyle name="DataField Center" xfId="13" xr:uid="{00000000-0005-0000-0000-000022000000}"/>
    <cellStyle name="DataField Center Bold" xfId="28" xr:uid="{00000000-0005-0000-0000-000023000000}"/>
    <cellStyle name="DataField Date" xfId="26" xr:uid="{00000000-0005-0000-0000-000024000000}"/>
    <cellStyle name="DataField Text" xfId="12" xr:uid="{00000000-0005-0000-0000-000025000000}"/>
    <cellStyle name="DataField Text Center" xfId="21" xr:uid="{00000000-0005-0000-0000-000026000000}"/>
    <cellStyle name="DataField#" xfId="39" xr:uid="{00000000-0005-0000-0000-000027000000}"/>
    <cellStyle name="DataField# 1" xfId="111" xr:uid="{00000000-0005-0000-0000-000028000000}"/>
    <cellStyle name="DataField$" xfId="35" xr:uid="{00000000-0005-0000-0000-000029000000}"/>
    <cellStyle name="DataField$Round" xfId="36" xr:uid="{00000000-0005-0000-0000-00002A000000}"/>
    <cellStyle name="DataField$Round 2" xfId="66" xr:uid="{00000000-0005-0000-0000-00002B000000}"/>
    <cellStyle name="DataField$Round 2 2" xfId="71" xr:uid="{00000000-0005-0000-0000-00002C000000}"/>
    <cellStyle name="DataField$Round 2 2 2" xfId="82" xr:uid="{00000000-0005-0000-0000-00002D000000}"/>
    <cellStyle name="DataField$Round 2 2 2 2" xfId="102" xr:uid="{00000000-0005-0000-0000-00002E000000}"/>
    <cellStyle name="DataField$Round 2 2 3" xfId="92" xr:uid="{00000000-0005-0000-0000-00002F000000}"/>
    <cellStyle name="DataField$Round 2 3" xfId="77" xr:uid="{00000000-0005-0000-0000-000030000000}"/>
    <cellStyle name="DataField$Round 2 3 2" xfId="97" xr:uid="{00000000-0005-0000-0000-000031000000}"/>
    <cellStyle name="DataField$Round 2 4" xfId="87" xr:uid="{00000000-0005-0000-0000-000032000000}"/>
    <cellStyle name="DataField%" xfId="20" xr:uid="{00000000-0005-0000-0000-000033000000}"/>
    <cellStyle name="DataField% 1" xfId="112" xr:uid="{00000000-0005-0000-0000-000034000000}"/>
    <cellStyle name="DataField% 2" xfId="113" xr:uid="{00000000-0005-0000-0000-000035000000}"/>
    <cellStyle name="Formula" xfId="114" xr:uid="{00000000-0005-0000-0000-000036000000}"/>
    <cellStyle name="Formula #" xfId="4" xr:uid="{00000000-0005-0000-0000-000037000000}"/>
    <cellStyle name="Formula # 1" xfId="115" xr:uid="{00000000-0005-0000-0000-000038000000}"/>
    <cellStyle name="Formula # 2" xfId="116" xr:uid="{00000000-0005-0000-0000-000039000000}"/>
    <cellStyle name="Formula # 3" xfId="117" xr:uid="{00000000-0005-0000-0000-00003A000000}"/>
    <cellStyle name="Formula # 4" xfId="118" xr:uid="{00000000-0005-0000-0000-00003B000000}"/>
    <cellStyle name="Formula Date" xfId="40" xr:uid="{00000000-0005-0000-0000-00003C000000}"/>
    <cellStyle name="Formula Text" xfId="119" xr:uid="{00000000-0005-0000-0000-00003D000000}"/>
    <cellStyle name="Formula Text Center" xfId="120" xr:uid="{00000000-0005-0000-0000-00003E000000}"/>
    <cellStyle name="Formula Year" xfId="121" xr:uid="{00000000-0005-0000-0000-00003F000000}"/>
    <cellStyle name="Formula$" xfId="38" xr:uid="{00000000-0005-0000-0000-000040000000}"/>
    <cellStyle name="Formula$ Center" xfId="122" xr:uid="{00000000-0005-0000-0000-000041000000}"/>
    <cellStyle name="Formula$Round" xfId="41" xr:uid="{00000000-0005-0000-0000-000042000000}"/>
    <cellStyle name="Formula$Round 2" xfId="67" xr:uid="{00000000-0005-0000-0000-000043000000}"/>
    <cellStyle name="Formula$Round 2 2" xfId="72" xr:uid="{00000000-0005-0000-0000-000044000000}"/>
    <cellStyle name="Formula$Round 2 2 2" xfId="83" xr:uid="{00000000-0005-0000-0000-000045000000}"/>
    <cellStyle name="Formula$Round 2 2 2 2" xfId="103" xr:uid="{00000000-0005-0000-0000-000046000000}"/>
    <cellStyle name="Formula$Round 2 2 3" xfId="93" xr:uid="{00000000-0005-0000-0000-000047000000}"/>
    <cellStyle name="Formula$Round 2 3" xfId="78" xr:uid="{00000000-0005-0000-0000-000048000000}"/>
    <cellStyle name="Formula$Round 2 3 2" xfId="98" xr:uid="{00000000-0005-0000-0000-000049000000}"/>
    <cellStyle name="Formula$Round 2 4" xfId="88" xr:uid="{00000000-0005-0000-0000-00004A000000}"/>
    <cellStyle name="Formula$Round LightGrey" xfId="123" xr:uid="{00000000-0005-0000-0000-00004B000000}"/>
    <cellStyle name="Formula%" xfId="17" xr:uid="{00000000-0005-0000-0000-00004C000000}"/>
    <cellStyle name="Formula% 2" xfId="124" xr:uid="{00000000-0005-0000-0000-00004D000000}"/>
    <cellStyle name="Formula% 3" xfId="125" xr:uid="{00000000-0005-0000-0000-00004E000000}"/>
    <cellStyle name="HomePage Date" xfId="33" xr:uid="{00000000-0005-0000-0000-00004F000000}"/>
    <cellStyle name="HomePage Text" xfId="43" xr:uid="{00000000-0005-0000-0000-000050000000}"/>
    <cellStyle name="HomePage Text Bold" xfId="19" xr:uid="{00000000-0005-0000-0000-000051000000}"/>
    <cellStyle name="Hyperlink" xfId="23" builtinId="8" customBuiltin="1"/>
    <cellStyle name="Hyperlink 2" xfId="126" xr:uid="{00000000-0005-0000-0000-000053000000}"/>
    <cellStyle name="Hyperlink 2 2" xfId="145" xr:uid="{00000000-0005-0000-0000-000054000000}"/>
    <cellStyle name="Hyperlink 3" xfId="144" xr:uid="{00000000-0005-0000-0000-000055000000}"/>
    <cellStyle name="Index" xfId="105" xr:uid="{00000000-0005-0000-0000-000056000000}"/>
    <cellStyle name="Index Information" xfId="52" xr:uid="{00000000-0005-0000-0000-000057000000}"/>
    <cellStyle name="Information" xfId="11" xr:uid="{00000000-0005-0000-0000-000058000000}"/>
    <cellStyle name="Information #" xfId="48" xr:uid="{00000000-0005-0000-0000-000059000000}"/>
    <cellStyle name="Information # 2" xfId="10" xr:uid="{00000000-0005-0000-0000-00005A000000}"/>
    <cellStyle name="Information # 3" xfId="127" xr:uid="{00000000-0005-0000-0000-00005B000000}"/>
    <cellStyle name="Information # 4" xfId="51" xr:uid="{00000000-0005-0000-0000-00005C000000}"/>
    <cellStyle name="Information $" xfId="45" xr:uid="{00000000-0005-0000-0000-00005D000000}"/>
    <cellStyle name="Information $ 2" xfId="70" xr:uid="{00000000-0005-0000-0000-00005E000000}"/>
    <cellStyle name="Information $ 2 2" xfId="81" xr:uid="{00000000-0005-0000-0000-00005F000000}"/>
    <cellStyle name="Information $ 2 2 2" xfId="101" xr:uid="{00000000-0005-0000-0000-000060000000}"/>
    <cellStyle name="Information $ 2 3" xfId="91" xr:uid="{00000000-0005-0000-0000-000061000000}"/>
    <cellStyle name="Information $ 3" xfId="76" xr:uid="{00000000-0005-0000-0000-000062000000}"/>
    <cellStyle name="Information $ 3 2" xfId="96" xr:uid="{00000000-0005-0000-0000-000063000000}"/>
    <cellStyle name="Information $ 4" xfId="86" xr:uid="{00000000-0005-0000-0000-000064000000}"/>
    <cellStyle name="Information %" xfId="46" xr:uid="{00000000-0005-0000-0000-000065000000}"/>
    <cellStyle name="Information % 1" xfId="47" xr:uid="{00000000-0005-0000-0000-000066000000}"/>
    <cellStyle name="Information % 2" xfId="50" xr:uid="{00000000-0005-0000-0000-000067000000}"/>
    <cellStyle name="Information 3" xfId="29" xr:uid="{00000000-0005-0000-0000-000068000000}"/>
    <cellStyle name="Information Bold" xfId="128" xr:uid="{00000000-0005-0000-0000-000069000000}"/>
    <cellStyle name="Information Date" xfId="49" xr:uid="{00000000-0005-0000-0000-00006A000000}"/>
    <cellStyle name="Normal" xfId="0" builtinId="0" customBuiltin="1"/>
    <cellStyle name="Normal 2" xfId="143" xr:uid="{00000000-0005-0000-0000-00006C000000}"/>
    <cellStyle name="Normal 4" xfId="156" xr:uid="{65F46357-DB34-4951-9BE9-8653E3B4C81F}"/>
    <cellStyle name="Normal 7 2" xfId="148" xr:uid="{00000000-0005-0000-0000-00006D000000}"/>
    <cellStyle name="Normal_working papers for carried forward points sheet" xfId="150" xr:uid="{00000000-0005-0000-0000-00006F000000}"/>
    <cellStyle name="Notes" xfId="34" xr:uid="{00000000-0005-0000-0000-000070000000}"/>
    <cellStyle name="Page Title" xfId="37" xr:uid="{00000000-0005-0000-0000-000071000000}"/>
    <cellStyle name="Page Title Center" xfId="129" xr:uid="{00000000-0005-0000-0000-000072000000}"/>
    <cellStyle name="Page Title Date" xfId="130" xr:uid="{00000000-0005-0000-0000-000073000000}"/>
    <cellStyle name="Percent" xfId="141" builtinId="5"/>
    <cellStyle name="Percent 3 2" xfId="149" xr:uid="{00000000-0005-0000-0000-000075000000}"/>
    <cellStyle name="Rollup" xfId="131" xr:uid="{00000000-0005-0000-0000-000076000000}"/>
    <cellStyle name="Sheet Title" xfId="42" xr:uid="{00000000-0005-0000-0000-000077000000}"/>
    <cellStyle name="Sheet Title $" xfId="132" xr:uid="{00000000-0005-0000-0000-000078000000}"/>
    <cellStyle name="Sheet Title $ 2" xfId="133" xr:uid="{00000000-0005-0000-0000-000079000000}"/>
    <cellStyle name="Sheet Title Date" xfId="134" xr:uid="{00000000-0005-0000-0000-00007A000000}"/>
    <cellStyle name="Sheet Title Left" xfId="135" xr:uid="{00000000-0005-0000-0000-00007B000000}"/>
    <cellStyle name="Subtotal$" xfId="31" xr:uid="{00000000-0005-0000-0000-00007C000000}"/>
    <cellStyle name="Subtotal$Round" xfId="18" xr:uid="{00000000-0005-0000-0000-00007D000000}"/>
    <cellStyle name="Subtotal$Round 2" xfId="68" xr:uid="{00000000-0005-0000-0000-00007E000000}"/>
    <cellStyle name="Subtotal$Round 2 2" xfId="73" xr:uid="{00000000-0005-0000-0000-00007F000000}"/>
    <cellStyle name="Subtotal$Round 2 2 2" xfId="84" xr:uid="{00000000-0005-0000-0000-000080000000}"/>
    <cellStyle name="Subtotal$Round 2 2 2 2" xfId="104" xr:uid="{00000000-0005-0000-0000-000081000000}"/>
    <cellStyle name="Subtotal$Round 2 2 3" xfId="94" xr:uid="{00000000-0005-0000-0000-000082000000}"/>
    <cellStyle name="Subtotal$Round 2 3" xfId="79" xr:uid="{00000000-0005-0000-0000-000083000000}"/>
    <cellStyle name="Subtotal$Round 2 3 2" xfId="99" xr:uid="{00000000-0005-0000-0000-000084000000}"/>
    <cellStyle name="Subtotal$Round 2 4" xfId="89" xr:uid="{00000000-0005-0000-0000-000085000000}"/>
    <cellStyle name="Tab Name" xfId="30" xr:uid="{00000000-0005-0000-0000-000086000000}"/>
    <cellStyle name="Tab Name 2" xfId="136" xr:uid="{00000000-0005-0000-0000-000087000000}"/>
    <cellStyle name="TextNoLine" xfId="14" xr:uid="{00000000-0005-0000-0000-000088000000}"/>
    <cellStyle name="TextNoLine Center" xfId="16" xr:uid="{00000000-0005-0000-0000-000089000000}"/>
    <cellStyle name="TextNoLine Right" xfId="25" xr:uid="{00000000-0005-0000-0000-00008A000000}"/>
    <cellStyle name="TextNoLineBold" xfId="9" xr:uid="{00000000-0005-0000-0000-00008B000000}"/>
    <cellStyle name="TextNoLineBold 3" xfId="32" xr:uid="{00000000-0005-0000-0000-00008C000000}"/>
    <cellStyle name="TextNoLineBold Center" xfId="5" xr:uid="{00000000-0005-0000-0000-00008D000000}"/>
    <cellStyle name="TextNoLineBoldRight" xfId="137" xr:uid="{00000000-0005-0000-0000-00008E000000}"/>
    <cellStyle name="Title" xfId="53" builtinId="15" customBuiltin="1"/>
    <cellStyle name="Warning" xfId="138" xr:uid="{00000000-0005-0000-0000-000090000000}"/>
    <cellStyle name="web" xfId="139" xr:uid="{00000000-0005-0000-0000-000091000000}"/>
    <cellStyle name="WP Client" xfId="2" xr:uid="{00000000-0005-0000-0000-000092000000}"/>
    <cellStyle name="WP Client Date" xfId="1" xr:uid="{00000000-0005-0000-0000-000093000000}"/>
    <cellStyle name="WP Ref" xfId="44" xr:uid="{00000000-0005-0000-0000-000094000000}"/>
    <cellStyle name="WP Ref Date" xfId="15" xr:uid="{00000000-0005-0000-0000-000095000000}"/>
    <cellStyle name="WP Ref Head" xfId="3" xr:uid="{00000000-0005-0000-0000-000096000000}"/>
    <cellStyle name="WP Ref Text" xfId="24" xr:uid="{00000000-0005-0000-0000-000097000000}"/>
  </cellStyles>
  <dxfs count="291"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 patternType="none">
          <bgColor auto="1"/>
        </patternFill>
      </fill>
      <border>
        <top style="thin">
          <color theme="0" tint="-4.9989318521683403E-2"/>
        </top>
      </border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color theme="0"/>
      </font>
      <fill>
        <patternFill patternType="none">
          <bgColor auto="1"/>
        </patternFill>
      </fill>
      <border>
        <top style="thin">
          <color theme="0" tint="-4.9989318521683403E-2"/>
        </top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rgb="FF00ACD4"/>
      </font>
    </dxf>
    <dxf>
      <font>
        <color rgb="FFFF0000"/>
      </font>
    </dxf>
    <dxf>
      <font>
        <color theme="0"/>
      </font>
      <fill>
        <gradientFill degree="45">
          <stop position="0">
            <color rgb="FFCFE7F5"/>
          </stop>
          <stop position="1">
            <color rgb="FF00ACD4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rgb="FF5D8527"/>
      </font>
    </dxf>
    <dxf>
      <font>
        <color rgb="FFFF0000"/>
      </font>
    </dxf>
    <dxf>
      <font>
        <color theme="8"/>
      </font>
    </dxf>
    <dxf>
      <font>
        <color theme="9" tint="-0.499984740745262"/>
      </font>
    </dxf>
    <dxf>
      <font>
        <color theme="7" tint="-0.24994659260841701"/>
      </font>
    </dxf>
    <dxf>
      <font>
        <color theme="4" tint="-0.24994659260841701"/>
      </font>
    </dxf>
    <dxf>
      <font>
        <color theme="9" tint="0.79998168889431442"/>
      </font>
      <fill>
        <patternFill>
          <bgColor theme="0" tint="-4.9989318521683403E-2"/>
        </patternFill>
      </fill>
      <border>
        <left/>
        <right/>
        <top style="thin">
          <color theme="9" tint="-0.24994659260841701"/>
        </top>
        <bottom style="thin">
          <color theme="9" tint="-0.24994659260841701"/>
        </bottom>
      </border>
    </dxf>
    <dxf>
      <border>
        <left style="thin">
          <color theme="9" tint="-0.24994659260841701"/>
        </left>
        <vertical/>
        <horizontal/>
      </border>
    </dxf>
    <dxf>
      <border>
        <right style="thin">
          <color theme="9" tint="-0.24994659260841701"/>
        </right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  <border>
        <top style="thin">
          <color theme="0" tint="-4.9989318521683403E-2"/>
        </top>
      </border>
    </dxf>
    <dxf>
      <fill>
        <gradientFill degree="45">
          <stop position="0">
            <color theme="4" tint="0.59999389629810485"/>
          </stop>
          <stop position="1">
            <color rgb="FF55ABDE"/>
          </stop>
        </gradientFill>
      </fill>
    </dxf>
    <dxf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ill>
        <patternFill>
          <bgColor rgb="FFFF0000"/>
        </patternFill>
      </fill>
    </dxf>
    <dxf>
      <font>
        <color rgb="FF55ABDE"/>
      </font>
      <fill>
        <patternFill patternType="solid">
          <fgColor auto="1"/>
          <bgColor theme="0" tint="-0.14996795556505021"/>
        </patternFill>
      </fill>
      <border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gradientFill degree="45">
          <stop position="0">
            <color theme="9" tint="0.40000610370189521"/>
          </stop>
          <stop position="1">
            <color theme="9" tint="-0.25098422193060094"/>
          </stop>
        </gradientFill>
      </fill>
    </dxf>
    <dxf>
      <font>
        <color theme="0"/>
      </font>
      <fill>
        <patternFill patternType="none">
          <bgColor auto="1"/>
        </patternFill>
      </fill>
      <border>
        <top style="thin">
          <color theme="0" tint="-4.9989318521683403E-2"/>
        </top>
      </border>
    </dxf>
    <dxf>
      <font>
        <color theme="9" tint="-0.24994659260841701"/>
      </font>
      <fill>
        <patternFill>
          <bgColor theme="0" tint="-4.9989318521683403E-2"/>
        </patternFill>
      </fill>
    </dxf>
    <dxf>
      <font>
        <color theme="0"/>
      </font>
      <fill>
        <patternFill patternType="solid">
          <bgColor theme="0" tint="-0.24994659260841701"/>
        </patternFill>
      </fill>
    </dxf>
    <dxf>
      <font>
        <color theme="1" tint="0.24994659260841701"/>
      </font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</font>
      <fill>
        <patternFill>
          <bgColor theme="0" tint="-0.34998626667073579"/>
        </patternFill>
      </fill>
    </dxf>
    <dxf>
      <fill>
        <patternFill>
          <bgColor rgb="FFFF5050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ill>
        <patternFill>
          <bgColor rgb="FFFF5050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  <dxf>
      <font>
        <strike/>
        <color auto="1"/>
      </font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8DC63F"/>
      <color rgb="FF00ACD4"/>
      <color rgb="FFCFE7F5"/>
      <color rgb="FF56B900"/>
      <color rgb="FF008EB0"/>
      <color rgb="FFF9C705"/>
      <color rgb="FF55ABDE"/>
      <color rgb="FF333333"/>
      <color rgb="FF97EBFF"/>
      <color rgb="FF00C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861789</xdr:colOff>
      <xdr:row>0</xdr:row>
      <xdr:rowOff>18142</xdr:rowOff>
    </xdr:from>
    <xdr:to>
      <xdr:col>10</xdr:col>
      <xdr:colOff>18146</xdr:colOff>
      <xdr:row>2</xdr:row>
      <xdr:rowOff>161535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6289" y="18142"/>
          <a:ext cx="2195286" cy="596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27</xdr:row>
          <xdr:rowOff>85725</xdr:rowOff>
        </xdr:from>
        <xdr:to>
          <xdr:col>3</xdr:col>
          <xdr:colOff>438150</xdr:colOff>
          <xdr:row>27</xdr:row>
          <xdr:rowOff>295275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6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28</xdr:row>
          <xdr:rowOff>85725</xdr:rowOff>
        </xdr:from>
        <xdr:to>
          <xdr:col>3</xdr:col>
          <xdr:colOff>438150</xdr:colOff>
          <xdr:row>28</xdr:row>
          <xdr:rowOff>295275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6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29</xdr:row>
          <xdr:rowOff>47625</xdr:rowOff>
        </xdr:from>
        <xdr:to>
          <xdr:col>3</xdr:col>
          <xdr:colOff>428625</xdr:colOff>
          <xdr:row>29</xdr:row>
          <xdr:rowOff>266700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6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30</xdr:row>
          <xdr:rowOff>85725</xdr:rowOff>
        </xdr:from>
        <xdr:to>
          <xdr:col>3</xdr:col>
          <xdr:colOff>428625</xdr:colOff>
          <xdr:row>30</xdr:row>
          <xdr:rowOff>295275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6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31</xdr:row>
          <xdr:rowOff>85725</xdr:rowOff>
        </xdr:from>
        <xdr:to>
          <xdr:col>3</xdr:col>
          <xdr:colOff>428625</xdr:colOff>
          <xdr:row>31</xdr:row>
          <xdr:rowOff>295275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6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32</xdr:row>
          <xdr:rowOff>85725</xdr:rowOff>
        </xdr:from>
        <xdr:to>
          <xdr:col>3</xdr:col>
          <xdr:colOff>428625</xdr:colOff>
          <xdr:row>32</xdr:row>
          <xdr:rowOff>295275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6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33</xdr:row>
          <xdr:rowOff>85725</xdr:rowOff>
        </xdr:from>
        <xdr:to>
          <xdr:col>3</xdr:col>
          <xdr:colOff>428625</xdr:colOff>
          <xdr:row>33</xdr:row>
          <xdr:rowOff>295275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6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34</xdr:row>
          <xdr:rowOff>85725</xdr:rowOff>
        </xdr:from>
        <xdr:to>
          <xdr:col>3</xdr:col>
          <xdr:colOff>428625</xdr:colOff>
          <xdr:row>34</xdr:row>
          <xdr:rowOff>295275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6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200025</xdr:colOff>
      <xdr:row>26</xdr:row>
      <xdr:rowOff>95250</xdr:rowOff>
    </xdr:from>
    <xdr:to>
      <xdr:col>3</xdr:col>
      <xdr:colOff>352425</xdr:colOff>
      <xdr:row>26</xdr:row>
      <xdr:rowOff>247650</xdr:rowOff>
    </xdr:to>
    <xdr:pic>
      <xdr:nvPicPr>
        <xdr:cNvPr id="10" name="Graphic 9" descr="Checkmark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18275" y="5105400"/>
          <a:ext cx="152400" cy="152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28</xdr:row>
          <xdr:rowOff>9525</xdr:rowOff>
        </xdr:from>
        <xdr:to>
          <xdr:col>1</xdr:col>
          <xdr:colOff>666750</xdr:colOff>
          <xdr:row>29</xdr:row>
          <xdr:rowOff>28575</xdr:rowOff>
        </xdr:to>
        <xdr:sp macro="" textlink="">
          <xdr:nvSpPr>
            <xdr:cNvPr id="18441" name="Check Box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7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30</xdr:row>
          <xdr:rowOff>161925</xdr:rowOff>
        </xdr:from>
        <xdr:to>
          <xdr:col>1</xdr:col>
          <xdr:colOff>666750</xdr:colOff>
          <xdr:row>32</xdr:row>
          <xdr:rowOff>28575</xdr:rowOff>
        </xdr:to>
        <xdr:sp macro="" textlink="">
          <xdr:nvSpPr>
            <xdr:cNvPr id="18442" name="Check Box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7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29</xdr:row>
          <xdr:rowOff>171450</xdr:rowOff>
        </xdr:from>
        <xdr:to>
          <xdr:col>1</xdr:col>
          <xdr:colOff>666750</xdr:colOff>
          <xdr:row>31</xdr:row>
          <xdr:rowOff>19050</xdr:rowOff>
        </xdr:to>
        <xdr:sp macro="" textlink="">
          <xdr:nvSpPr>
            <xdr:cNvPr id="18443" name="Check Box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7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28</xdr:row>
          <xdr:rowOff>200025</xdr:rowOff>
        </xdr:from>
        <xdr:to>
          <xdr:col>1</xdr:col>
          <xdr:colOff>666750</xdr:colOff>
          <xdr:row>30</xdr:row>
          <xdr:rowOff>28575</xdr:rowOff>
        </xdr:to>
        <xdr:sp macro="" textlink="">
          <xdr:nvSpPr>
            <xdr:cNvPr id="18444" name="Check Box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7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579967</xdr:colOff>
      <xdr:row>0</xdr:row>
      <xdr:rowOff>42333</xdr:rowOff>
    </xdr:from>
    <xdr:to>
      <xdr:col>7</xdr:col>
      <xdr:colOff>588027</xdr:colOff>
      <xdr:row>3</xdr:row>
      <xdr:rowOff>5348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3967" y="42333"/>
          <a:ext cx="1913060" cy="5662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2126686</xdr:colOff>
      <xdr:row>2</xdr:row>
      <xdr:rowOff>83238</xdr:rowOff>
    </xdr:from>
    <xdr:to>
      <xdr:col>6</xdr:col>
      <xdr:colOff>66675</xdr:colOff>
      <xdr:row>5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736" y="407088"/>
          <a:ext cx="1940489" cy="7549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1400175</xdr:colOff>
      <xdr:row>1</xdr:row>
      <xdr:rowOff>114300</xdr:rowOff>
    </xdr:from>
    <xdr:to>
      <xdr:col>6</xdr:col>
      <xdr:colOff>2343152</xdr:colOff>
      <xdr:row>2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209550"/>
          <a:ext cx="942977" cy="3143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9525</xdr:rowOff>
    </xdr:from>
    <xdr:to>
      <xdr:col>9</xdr:col>
      <xdr:colOff>9525</xdr:colOff>
      <xdr:row>4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48350" y="104775"/>
          <a:ext cx="476250" cy="5143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4</xdr:row>
      <xdr:rowOff>9525</xdr:rowOff>
    </xdr:from>
    <xdr:to>
      <xdr:col>8</xdr:col>
      <xdr:colOff>744106</xdr:colOff>
      <xdr:row>6</xdr:row>
      <xdr:rowOff>280539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310" y="9525"/>
          <a:ext cx="749821" cy="7567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826216</xdr:colOff>
      <xdr:row>0</xdr:row>
      <xdr:rowOff>28575</xdr:rowOff>
    </xdr:from>
    <xdr:to>
      <xdr:col>8</xdr:col>
      <xdr:colOff>872620</xdr:colOff>
      <xdr:row>4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0041" y="28575"/>
          <a:ext cx="2046654" cy="8191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A%20Copy%20of%20Copy%20of%202017%20Class%20SMSF%20Workpapers%20Hickey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y%20of%20Copy%20of%202017%20Class%20SMSF%20Workpapers%20Hickey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ymPhillips\AppData\Local\Microsoft\Windows\INetCache\Content.Outlook\RYQDY5WF\Job%20Brief%20and%20De%20Brief%20Documen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ASERVER06\folderredirections$\AmandaWright\Desktop\Copy%20of%20class%202016%20superannuation%20workpaper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NSW_StatusLog"/>
      <sheetName val="HNSW_ItemsCount"/>
      <sheetName val="Assignment To do"/>
      <sheetName val="Agenda &amp; Partner Points"/>
      <sheetName val="Pension Advice Schedule"/>
      <sheetName val="GST &amp; BAS Rec"/>
      <sheetName val="Tax Payment Sch"/>
      <sheetName val="Home"/>
      <sheetName val="Index"/>
      <sheetName val="Review Points"/>
      <sheetName val="Invoice Wording"/>
      <sheetName val="Prov for Income Tax"/>
      <sheetName val="Investments"/>
      <sheetName val="Investment Summary"/>
      <sheetName val="Interest Receivable"/>
      <sheetName val="Property CB &amp; MV"/>
      <sheetName val="Unlisted Unit Trust"/>
      <sheetName val="Loans"/>
      <sheetName val="CGT Relief"/>
      <sheetName val="Rep_Settings"/>
      <sheetName val="Rep_Status"/>
      <sheetName val="Howtohownow"/>
    </sheetNames>
    <sheetDataSet>
      <sheetData sheetId="0" refreshError="1"/>
      <sheetData sheetId="1" refreshError="1"/>
      <sheetData sheetId="2">
        <row r="4">
          <cell r="B4" t="str">
            <v>XYZ Superannuation Fund</v>
          </cell>
        </row>
      </sheetData>
      <sheetData sheetId="3"/>
      <sheetData sheetId="4"/>
      <sheetData sheetId="5"/>
      <sheetData sheetId="6"/>
      <sheetData sheetId="7">
        <row r="6">
          <cell r="K6" t="b">
            <v>1</v>
          </cell>
        </row>
        <row r="23">
          <cell r="G23">
            <v>42916</v>
          </cell>
        </row>
        <row r="55">
          <cell r="C55" t="str">
            <v>HIC03S1</v>
          </cell>
        </row>
        <row r="57">
          <cell r="C57" t="str">
            <v>A &amp; C Hickey Pty Ltd Superannuation Fund</v>
          </cell>
        </row>
        <row r="75">
          <cell r="C75">
            <v>0.01</v>
          </cell>
        </row>
      </sheetData>
      <sheetData sheetId="8">
        <row r="1">
          <cell r="C1" t="str">
            <v>SortId</v>
          </cell>
          <cell r="D1" t="str">
            <v>SortOrder</v>
          </cell>
          <cell r="E1" t="str">
            <v>Level</v>
          </cell>
          <cell r="F1" t="str">
            <v>Formatting</v>
          </cell>
          <cell r="G1" t="str">
            <v>Mode</v>
          </cell>
          <cell r="H1" t="str">
            <v>Commands</v>
          </cell>
          <cell r="I1" t="str">
            <v>AccountName</v>
          </cell>
          <cell r="J1" t="str">
            <v>Balance</v>
          </cell>
          <cell r="K1" t="str">
            <v>Comparatives</v>
          </cell>
          <cell r="L1" t="str">
            <v>Variance</v>
          </cell>
          <cell r="N1" t="str">
            <v>Links</v>
          </cell>
          <cell r="O1" t="str">
            <v>WPCount</v>
          </cell>
          <cell r="P1" t="str">
            <v>WPTag</v>
          </cell>
          <cell r="Q1" t="str">
            <v>WPType</v>
          </cell>
          <cell r="R1" t="str">
            <v>Ref</v>
          </cell>
          <cell r="S1" t="str">
            <v>Template</v>
          </cell>
          <cell r="T1" t="str">
            <v>RelatedBalance</v>
          </cell>
          <cell r="U1" t="str">
            <v>Reconcile</v>
          </cell>
          <cell r="V1" t="str">
            <v>Reconciled</v>
          </cell>
          <cell r="W1" t="str">
            <v>ReconciledStatus</v>
          </cell>
          <cell r="X1" t="str">
            <v>StatusOrder</v>
          </cell>
          <cell r="Y1" t="str">
            <v>HasChat</v>
          </cell>
          <cell r="Z1" t="str">
            <v>HasUnreadChat</v>
          </cell>
          <cell r="AA1" t="str">
            <v>HasUnresolvedItems</v>
          </cell>
          <cell r="AB1" t="str">
            <v>Items</v>
          </cell>
          <cell r="AC1" t="str">
            <v>Expanded</v>
          </cell>
          <cell r="AD1" t="str">
            <v>Notes</v>
          </cell>
          <cell r="AE1" t="str">
            <v>Flag</v>
          </cell>
          <cell r="AF1" t="str">
            <v>Chat</v>
          </cell>
          <cell r="AG1" t="str">
            <v>Items</v>
          </cell>
          <cell r="AH1" t="str">
            <v>Reconcile To</v>
          </cell>
          <cell r="AI1" t="str">
            <v>Status</v>
          </cell>
          <cell r="AJ1" t="str">
            <v>StatusUpdatedBy</v>
          </cell>
          <cell r="AK1" t="str">
            <v>StatusChangeDate</v>
          </cell>
          <cell r="AL1" t="str">
            <v>RollOver</v>
          </cell>
          <cell r="AM1" t="str">
            <v>Del</v>
          </cell>
        </row>
        <row r="9">
          <cell r="AI9">
            <v>0</v>
          </cell>
          <cell r="AJ9" t="b">
            <v>1</v>
          </cell>
          <cell r="AK9">
            <v>0</v>
          </cell>
          <cell r="AL9">
            <v>0</v>
          </cell>
          <cell r="AM9">
            <v>0</v>
          </cell>
        </row>
        <row r="32">
          <cell r="J32">
            <v>42916</v>
          </cell>
          <cell r="K32">
            <v>42551</v>
          </cell>
          <cell r="M32" t="str">
            <v>+</v>
          </cell>
          <cell r="N32" t="str">
            <v>-</v>
          </cell>
        </row>
        <row r="33">
          <cell r="C33" t="str">
            <v>Income</v>
          </cell>
          <cell r="D33">
            <v>1</v>
          </cell>
          <cell r="E33">
            <v>1</v>
          </cell>
          <cell r="F33" t="str">
            <v>Header_1</v>
          </cell>
          <cell r="G33" t="str">
            <v>AddE</v>
          </cell>
          <cell r="I33" t="str">
            <v>Income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O33">
            <v>0</v>
          </cell>
          <cell r="V33" t="str">
            <v>NA</v>
          </cell>
          <cell r="X33">
            <v>0</v>
          </cell>
          <cell r="Y33" t="b">
            <v>0</v>
          </cell>
          <cell r="Z33" t="b">
            <v>0</v>
          </cell>
          <cell r="AA33" t="b">
            <v>0</v>
          </cell>
          <cell r="AB33">
            <v>0</v>
          </cell>
          <cell r="AC33" t="b">
            <v>1</v>
          </cell>
          <cell r="AE33" t="str">
            <v>P</v>
          </cell>
          <cell r="AF33"/>
          <cell r="AG33">
            <v>0</v>
          </cell>
          <cell r="AI33"/>
        </row>
        <row r="34">
          <cell r="C34" t="str">
            <v>investment_gains</v>
          </cell>
          <cell r="D34">
            <v>2</v>
          </cell>
          <cell r="E34">
            <v>2</v>
          </cell>
          <cell r="F34" t="str">
            <v>Header_2</v>
          </cell>
          <cell r="G34" t="str">
            <v>AddE</v>
          </cell>
          <cell r="I34" t="str">
            <v>Investment Gains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O34">
            <v>0</v>
          </cell>
          <cell r="V34" t="str">
            <v>NA</v>
          </cell>
          <cell r="X34">
            <v>0</v>
          </cell>
          <cell r="Y34" t="b">
            <v>0</v>
          </cell>
          <cell r="Z34" t="b">
            <v>0</v>
          </cell>
          <cell r="AA34" t="b">
            <v>0</v>
          </cell>
          <cell r="AB34">
            <v>0</v>
          </cell>
          <cell r="AC34" t="b">
            <v>1</v>
          </cell>
          <cell r="AE34" t="str">
            <v>P</v>
          </cell>
          <cell r="AF34"/>
          <cell r="AG34">
            <v>0</v>
          </cell>
          <cell r="AI34"/>
        </row>
        <row r="35">
          <cell r="C35" t="str">
            <v>realised_capital_gains</v>
          </cell>
          <cell r="D35">
            <v>3</v>
          </cell>
          <cell r="E35">
            <v>3</v>
          </cell>
          <cell r="F35" t="str">
            <v>Header_3</v>
          </cell>
          <cell r="G35" t="str">
            <v>AddE</v>
          </cell>
          <cell r="I35" t="str">
            <v>Realised Capital Gains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O35">
            <v>0</v>
          </cell>
          <cell r="V35" t="str">
            <v>NA</v>
          </cell>
          <cell r="X35">
            <v>0</v>
          </cell>
          <cell r="Y35" t="b">
            <v>0</v>
          </cell>
          <cell r="Z35" t="b">
            <v>0</v>
          </cell>
          <cell r="AA35" t="b">
            <v>0</v>
          </cell>
          <cell r="AB35">
            <v>0</v>
          </cell>
          <cell r="AC35" t="b">
            <v>1</v>
          </cell>
          <cell r="AE35" t="str">
            <v>P</v>
          </cell>
          <cell r="AF35"/>
          <cell r="AG35">
            <v>0</v>
          </cell>
          <cell r="AI35"/>
        </row>
        <row r="36">
          <cell r="C36" t="str">
            <v>realised_capital_gains.ListedShares</v>
          </cell>
          <cell r="D36">
            <v>4</v>
          </cell>
          <cell r="E36">
            <v>4</v>
          </cell>
          <cell r="F36" t="str">
            <v>Header_4</v>
          </cell>
          <cell r="G36" t="str">
            <v>AddE</v>
          </cell>
          <cell r="I36" t="str">
            <v>Shares in Listed Companies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O36">
            <v>0</v>
          </cell>
          <cell r="V36" t="str">
            <v>NA</v>
          </cell>
          <cell r="X36">
            <v>0</v>
          </cell>
          <cell r="Y36" t="b">
            <v>0</v>
          </cell>
          <cell r="Z36" t="b">
            <v>0</v>
          </cell>
          <cell r="AA36" t="b">
            <v>0</v>
          </cell>
          <cell r="AB36">
            <v>0</v>
          </cell>
          <cell r="AC36" t="b">
            <v>1</v>
          </cell>
          <cell r="AE36" t="str">
            <v>P</v>
          </cell>
          <cell r="AF36"/>
          <cell r="AG36">
            <v>0</v>
          </cell>
          <cell r="AI36"/>
        </row>
        <row r="37">
          <cell r="C37" t="str">
            <v>realised_capital_gains.ListedShares.ea88510b-2578-4e3e-954a-a34881259d6d</v>
          </cell>
          <cell r="D37">
            <v>5</v>
          </cell>
          <cell r="E37">
            <v>5</v>
          </cell>
          <cell r="F37" t="str">
            <v>Line_5</v>
          </cell>
          <cell r="G37" t="str">
            <v>AddE</v>
          </cell>
          <cell r="I37" t="str">
            <v>South32 Limited</v>
          </cell>
          <cell r="J37">
            <v>20654.759999999998</v>
          </cell>
          <cell r="K37">
            <v>0</v>
          </cell>
          <cell r="L37">
            <v>20654.759999999998</v>
          </cell>
          <cell r="M37">
            <v>0</v>
          </cell>
          <cell r="N37" t="str">
            <v>Add</v>
          </cell>
          <cell r="O37">
            <v>0</v>
          </cell>
          <cell r="V37" t="str">
            <v>NA</v>
          </cell>
          <cell r="X37">
            <v>0</v>
          </cell>
          <cell r="Y37" t="b">
            <v>0</v>
          </cell>
          <cell r="Z37" t="b">
            <v>0</v>
          </cell>
          <cell r="AA37" t="b">
            <v>0</v>
          </cell>
          <cell r="AB37">
            <v>0</v>
          </cell>
          <cell r="AC37" t="b">
            <v>1</v>
          </cell>
          <cell r="AE37" t="str">
            <v>P</v>
          </cell>
          <cell r="AF37"/>
          <cell r="AG37">
            <v>0</v>
          </cell>
          <cell r="AI37"/>
        </row>
        <row r="38">
          <cell r="C38" t="str">
            <v>Totalrealised_capital_gains.ListedShares</v>
          </cell>
          <cell r="D38">
            <v>6</v>
          </cell>
          <cell r="E38">
            <v>4</v>
          </cell>
          <cell r="F38" t="str">
            <v>Total_4</v>
          </cell>
          <cell r="G38" t="str">
            <v>AddE</v>
          </cell>
          <cell r="I38" t="str">
            <v>Total Shares in Listed Companies</v>
          </cell>
          <cell r="J38">
            <v>20654.759999999998</v>
          </cell>
          <cell r="K38">
            <v>0</v>
          </cell>
          <cell r="L38">
            <v>20654.759999999998</v>
          </cell>
          <cell r="M38">
            <v>0</v>
          </cell>
          <cell r="N38" t="str">
            <v>Add</v>
          </cell>
          <cell r="O38">
            <v>0</v>
          </cell>
          <cell r="V38" t="str">
            <v>NA</v>
          </cell>
          <cell r="X38">
            <v>0</v>
          </cell>
          <cell r="Y38" t="b">
            <v>0</v>
          </cell>
          <cell r="Z38" t="b">
            <v>0</v>
          </cell>
          <cell r="AA38" t="b">
            <v>0</v>
          </cell>
          <cell r="AB38">
            <v>0</v>
          </cell>
          <cell r="AC38" t="b">
            <v>1</v>
          </cell>
          <cell r="AE38" t="str">
            <v>P</v>
          </cell>
          <cell r="AF38"/>
          <cell r="AG38">
            <v>0</v>
          </cell>
          <cell r="AI38"/>
        </row>
        <row r="39">
          <cell r="C39" t="str">
            <v>realised_capital_gains.ForeignListedShares</v>
          </cell>
          <cell r="D39">
            <v>7</v>
          </cell>
          <cell r="E39">
            <v>4</v>
          </cell>
          <cell r="F39" t="str">
            <v>Header_4</v>
          </cell>
          <cell r="G39" t="str">
            <v>AddE</v>
          </cell>
          <cell r="I39" t="str">
            <v>Shares in Listed Companies - Foreign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O39">
            <v>0</v>
          </cell>
          <cell r="V39" t="str">
            <v>NA</v>
          </cell>
          <cell r="X39">
            <v>0</v>
          </cell>
          <cell r="Y39" t="b">
            <v>0</v>
          </cell>
          <cell r="Z39" t="b">
            <v>0</v>
          </cell>
          <cell r="AA39" t="b">
            <v>0</v>
          </cell>
          <cell r="AB39">
            <v>0</v>
          </cell>
          <cell r="AC39" t="b">
            <v>1</v>
          </cell>
          <cell r="AE39" t="str">
            <v>P</v>
          </cell>
          <cell r="AF39"/>
          <cell r="AG39">
            <v>0</v>
          </cell>
          <cell r="AI39"/>
        </row>
        <row r="40">
          <cell r="C40" t="str">
            <v>realised_capital_gains.ForeignListedShares.fb5a4a86-f3c8-43ca-8e78-c9c07fb47132</v>
          </cell>
          <cell r="D40">
            <v>8</v>
          </cell>
          <cell r="E40">
            <v>5</v>
          </cell>
          <cell r="F40" t="str">
            <v>Line_5</v>
          </cell>
          <cell r="G40" t="str">
            <v>AddE</v>
          </cell>
          <cell r="I40" t="str">
            <v>Adesto Technologies Corp</v>
          </cell>
          <cell r="J40">
            <v>-1613.96</v>
          </cell>
          <cell r="K40">
            <v>0</v>
          </cell>
          <cell r="L40">
            <v>-1613.96</v>
          </cell>
          <cell r="M40">
            <v>0</v>
          </cell>
          <cell r="N40" t="str">
            <v>Add</v>
          </cell>
          <cell r="O40">
            <v>0</v>
          </cell>
          <cell r="V40" t="str">
            <v>NA</v>
          </cell>
          <cell r="X40">
            <v>0</v>
          </cell>
          <cell r="Y40" t="b">
            <v>0</v>
          </cell>
          <cell r="Z40" t="b">
            <v>0</v>
          </cell>
          <cell r="AA40" t="b">
            <v>0</v>
          </cell>
          <cell r="AB40">
            <v>0</v>
          </cell>
          <cell r="AC40" t="b">
            <v>1</v>
          </cell>
          <cell r="AE40" t="str">
            <v>P</v>
          </cell>
          <cell r="AF40"/>
          <cell r="AG40">
            <v>0</v>
          </cell>
          <cell r="AI40"/>
        </row>
        <row r="41">
          <cell r="C41" t="str">
            <v>realised_capital_gains.ForeignListedShares.36446962-3293-4091-a138-5bb5e7dce627</v>
          </cell>
          <cell r="D41">
            <v>9</v>
          </cell>
          <cell r="E41">
            <v>5</v>
          </cell>
          <cell r="F41" t="str">
            <v>Line_5</v>
          </cell>
          <cell r="G41" t="str">
            <v>AddE</v>
          </cell>
          <cell r="I41" t="str">
            <v>Imprivata Inc</v>
          </cell>
          <cell r="J41">
            <v>1167.0899999999999</v>
          </cell>
          <cell r="K41">
            <v>0</v>
          </cell>
          <cell r="L41">
            <v>1167.0899999999999</v>
          </cell>
          <cell r="M41">
            <v>0</v>
          </cell>
          <cell r="N41" t="str">
            <v>Add</v>
          </cell>
          <cell r="O41">
            <v>0</v>
          </cell>
          <cell r="V41" t="str">
            <v>NA</v>
          </cell>
          <cell r="X41">
            <v>0</v>
          </cell>
          <cell r="Y41" t="b">
            <v>0</v>
          </cell>
          <cell r="Z41" t="b">
            <v>0</v>
          </cell>
          <cell r="AA41" t="b">
            <v>0</v>
          </cell>
          <cell r="AB41">
            <v>0</v>
          </cell>
          <cell r="AC41" t="b">
            <v>1</v>
          </cell>
          <cell r="AE41" t="str">
            <v>P</v>
          </cell>
          <cell r="AF41"/>
          <cell r="AG41">
            <v>0</v>
          </cell>
          <cell r="AI41"/>
        </row>
        <row r="42">
          <cell r="C42" t="str">
            <v>Totalrealised_capital_gains.ForeignListedShares</v>
          </cell>
          <cell r="D42">
            <v>10</v>
          </cell>
          <cell r="E42">
            <v>4</v>
          </cell>
          <cell r="F42" t="str">
            <v>Total_4</v>
          </cell>
          <cell r="G42" t="str">
            <v>AddE</v>
          </cell>
          <cell r="I42" t="str">
            <v>Total Shares in Listed Companies - Foreign</v>
          </cell>
          <cell r="J42">
            <v>-446.87</v>
          </cell>
          <cell r="K42">
            <v>0</v>
          </cell>
          <cell r="L42">
            <v>-446.87</v>
          </cell>
          <cell r="M42">
            <v>0</v>
          </cell>
          <cell r="N42" t="str">
            <v>Add</v>
          </cell>
          <cell r="O42">
            <v>0</v>
          </cell>
          <cell r="V42" t="str">
            <v>NA</v>
          </cell>
          <cell r="X42">
            <v>0</v>
          </cell>
          <cell r="Y42" t="b">
            <v>0</v>
          </cell>
          <cell r="Z42" t="b">
            <v>0</v>
          </cell>
          <cell r="AA42" t="b">
            <v>0</v>
          </cell>
          <cell r="AB42">
            <v>0</v>
          </cell>
          <cell r="AC42" t="b">
            <v>1</v>
          </cell>
          <cell r="AE42" t="str">
            <v>P</v>
          </cell>
          <cell r="AF42"/>
          <cell r="AG42">
            <v>0</v>
          </cell>
          <cell r="AI42"/>
        </row>
        <row r="43">
          <cell r="C43" t="str">
            <v>realised_capital_gains.UnitTrusts</v>
          </cell>
          <cell r="D43">
            <v>11</v>
          </cell>
          <cell r="E43">
            <v>4</v>
          </cell>
          <cell r="F43" t="str">
            <v>Header_4</v>
          </cell>
          <cell r="G43" t="str">
            <v>AddE</v>
          </cell>
          <cell r="I43" t="str">
            <v>Units In Listed Unit Trusts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O43">
            <v>0</v>
          </cell>
          <cell r="V43" t="str">
            <v>NA</v>
          </cell>
          <cell r="X43">
            <v>0</v>
          </cell>
          <cell r="Y43" t="b">
            <v>0</v>
          </cell>
          <cell r="Z43" t="b">
            <v>0</v>
          </cell>
          <cell r="AA43" t="b">
            <v>0</v>
          </cell>
          <cell r="AB43">
            <v>0</v>
          </cell>
          <cell r="AC43" t="b">
            <v>1</v>
          </cell>
          <cell r="AE43" t="str">
            <v>P</v>
          </cell>
          <cell r="AF43"/>
          <cell r="AG43">
            <v>0</v>
          </cell>
          <cell r="AI43"/>
        </row>
        <row r="44">
          <cell r="C44" t="str">
            <v>realised_capital_gains.UnitTrusts.585f5263-8705-4fe9-a474-8235212ecee1</v>
          </cell>
          <cell r="D44">
            <v>12</v>
          </cell>
          <cell r="E44">
            <v>5</v>
          </cell>
          <cell r="F44" t="str">
            <v>Line_5</v>
          </cell>
          <cell r="G44" t="str">
            <v>AddE</v>
          </cell>
          <cell r="I44" t="str">
            <v>Vanguard Us Total Market Shares Index ETF - CDI's 1:1</v>
          </cell>
          <cell r="J44">
            <v>1549.2</v>
          </cell>
          <cell r="K44">
            <v>0</v>
          </cell>
          <cell r="L44">
            <v>1549.2</v>
          </cell>
          <cell r="M44">
            <v>0</v>
          </cell>
          <cell r="N44" t="str">
            <v>Add</v>
          </cell>
          <cell r="O44">
            <v>0</v>
          </cell>
          <cell r="V44" t="str">
            <v>NA</v>
          </cell>
          <cell r="X44">
            <v>0</v>
          </cell>
          <cell r="Y44" t="b">
            <v>0</v>
          </cell>
          <cell r="Z44" t="b">
            <v>0</v>
          </cell>
          <cell r="AA44" t="b">
            <v>0</v>
          </cell>
          <cell r="AB44">
            <v>0</v>
          </cell>
          <cell r="AC44" t="b">
            <v>1</v>
          </cell>
          <cell r="AE44" t="str">
            <v>P</v>
          </cell>
          <cell r="AF44"/>
          <cell r="AG44">
            <v>0</v>
          </cell>
          <cell r="AI44"/>
        </row>
        <row r="45">
          <cell r="C45" t="str">
            <v>Totalrealised_capital_gains.UnitTrusts</v>
          </cell>
          <cell r="D45">
            <v>13</v>
          </cell>
          <cell r="E45">
            <v>4</v>
          </cell>
          <cell r="F45" t="str">
            <v>Total_4</v>
          </cell>
          <cell r="G45" t="str">
            <v>AddE</v>
          </cell>
          <cell r="I45" t="str">
            <v>Total Units In Listed Unit Trusts</v>
          </cell>
          <cell r="J45">
            <v>1549.2</v>
          </cell>
          <cell r="K45">
            <v>0</v>
          </cell>
          <cell r="L45">
            <v>1549.2</v>
          </cell>
          <cell r="M45">
            <v>0</v>
          </cell>
          <cell r="N45" t="str">
            <v>Add</v>
          </cell>
          <cell r="O45">
            <v>0</v>
          </cell>
          <cell r="V45" t="str">
            <v>NA</v>
          </cell>
          <cell r="X45">
            <v>0</v>
          </cell>
          <cell r="Y45" t="b">
            <v>0</v>
          </cell>
          <cell r="Z45" t="b">
            <v>0</v>
          </cell>
          <cell r="AA45" t="b">
            <v>0</v>
          </cell>
          <cell r="AB45">
            <v>0</v>
          </cell>
          <cell r="AC45" t="b">
            <v>1</v>
          </cell>
          <cell r="AE45" t="str">
            <v>P</v>
          </cell>
          <cell r="AF45"/>
          <cell r="AG45">
            <v>0</v>
          </cell>
          <cell r="AI45"/>
        </row>
        <row r="46">
          <cell r="C46" t="str">
            <v>Totalrealised_capital_gains</v>
          </cell>
          <cell r="D46">
            <v>14</v>
          </cell>
          <cell r="E46">
            <v>3</v>
          </cell>
          <cell r="F46" t="str">
            <v>Total_3</v>
          </cell>
          <cell r="G46" t="str">
            <v>AddE</v>
          </cell>
          <cell r="I46" t="str">
            <v>Total Realised Capital Gains</v>
          </cell>
          <cell r="J46">
            <v>21757.09</v>
          </cell>
          <cell r="K46">
            <v>0</v>
          </cell>
          <cell r="L46">
            <v>21757.09</v>
          </cell>
          <cell r="M46">
            <v>0</v>
          </cell>
          <cell r="N46" t="str">
            <v>Add</v>
          </cell>
          <cell r="O46">
            <v>0</v>
          </cell>
          <cell r="V46" t="str">
            <v>NA</v>
          </cell>
          <cell r="X46">
            <v>0</v>
          </cell>
          <cell r="Y46" t="b">
            <v>0</v>
          </cell>
          <cell r="Z46" t="b">
            <v>0</v>
          </cell>
          <cell r="AA46" t="b">
            <v>0</v>
          </cell>
          <cell r="AB46">
            <v>0</v>
          </cell>
          <cell r="AC46" t="b">
            <v>1</v>
          </cell>
          <cell r="AE46" t="str">
            <v>P</v>
          </cell>
          <cell r="AF46"/>
          <cell r="AG46">
            <v>0</v>
          </cell>
          <cell r="AI46"/>
        </row>
        <row r="47">
          <cell r="C47" t="str">
            <v>Totalinvestment_gains</v>
          </cell>
          <cell r="D47">
            <v>15</v>
          </cell>
          <cell r="E47">
            <v>2</v>
          </cell>
          <cell r="F47" t="str">
            <v>Total_2</v>
          </cell>
          <cell r="G47" t="str">
            <v>AddE</v>
          </cell>
          <cell r="I47" t="str">
            <v>Total Investment Gains</v>
          </cell>
          <cell r="J47">
            <v>21757.09</v>
          </cell>
          <cell r="K47">
            <v>0</v>
          </cell>
          <cell r="L47">
            <v>21757.09</v>
          </cell>
          <cell r="M47">
            <v>0</v>
          </cell>
          <cell r="N47" t="str">
            <v>Add</v>
          </cell>
          <cell r="O47">
            <v>0</v>
          </cell>
          <cell r="V47" t="str">
            <v>NA</v>
          </cell>
          <cell r="X47">
            <v>0</v>
          </cell>
          <cell r="Y47" t="b">
            <v>0</v>
          </cell>
          <cell r="Z47" t="b">
            <v>0</v>
          </cell>
          <cell r="AA47" t="b">
            <v>0</v>
          </cell>
          <cell r="AB47">
            <v>0</v>
          </cell>
          <cell r="AC47" t="b">
            <v>1</v>
          </cell>
          <cell r="AE47" t="str">
            <v>P</v>
          </cell>
          <cell r="AF47"/>
          <cell r="AG47">
            <v>0</v>
          </cell>
          <cell r="AI47"/>
        </row>
        <row r="48">
          <cell r="C48" t="str">
            <v>investment_income</v>
          </cell>
          <cell r="D48">
            <v>16</v>
          </cell>
          <cell r="E48">
            <v>2</v>
          </cell>
          <cell r="F48" t="str">
            <v>Header_2</v>
          </cell>
          <cell r="G48" t="str">
            <v>AddE</v>
          </cell>
          <cell r="I48" t="str">
            <v>Investment Income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O48">
            <v>0</v>
          </cell>
          <cell r="V48" t="str">
            <v>NA</v>
          </cell>
          <cell r="X48">
            <v>0</v>
          </cell>
          <cell r="Y48" t="b">
            <v>0</v>
          </cell>
          <cell r="Z48" t="b">
            <v>0</v>
          </cell>
          <cell r="AA48" t="b">
            <v>0</v>
          </cell>
          <cell r="AB48">
            <v>0</v>
          </cell>
          <cell r="AC48" t="b">
            <v>1</v>
          </cell>
          <cell r="AE48" t="str">
            <v>P</v>
          </cell>
          <cell r="AF48"/>
          <cell r="AG48">
            <v>0</v>
          </cell>
          <cell r="AI48"/>
        </row>
        <row r="49">
          <cell r="C49" t="str">
            <v>distributions</v>
          </cell>
          <cell r="D49">
            <v>17</v>
          </cell>
          <cell r="E49">
            <v>3</v>
          </cell>
          <cell r="F49" t="str">
            <v>Header_3</v>
          </cell>
          <cell r="G49" t="str">
            <v>AddE</v>
          </cell>
          <cell r="I49" t="str">
            <v>Distributions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O49">
            <v>0</v>
          </cell>
          <cell r="V49" t="str">
            <v>NA</v>
          </cell>
          <cell r="X49">
            <v>0</v>
          </cell>
          <cell r="Y49" t="b">
            <v>0</v>
          </cell>
          <cell r="Z49" t="b">
            <v>0</v>
          </cell>
          <cell r="AA49" t="b">
            <v>0</v>
          </cell>
          <cell r="AB49">
            <v>0</v>
          </cell>
          <cell r="AC49" t="b">
            <v>1</v>
          </cell>
          <cell r="AE49" t="str">
            <v>P</v>
          </cell>
          <cell r="AF49"/>
          <cell r="AG49">
            <v>0</v>
          </cell>
          <cell r="AI49"/>
        </row>
        <row r="50">
          <cell r="C50" t="str">
            <v>distributions.Stapled</v>
          </cell>
          <cell r="D50">
            <v>18</v>
          </cell>
          <cell r="E50">
            <v>4</v>
          </cell>
          <cell r="F50" t="str">
            <v>Header_4</v>
          </cell>
          <cell r="G50" t="str">
            <v>AddE</v>
          </cell>
          <cell r="I50" t="str">
            <v>Stapled Securities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O50">
            <v>0</v>
          </cell>
          <cell r="V50" t="str">
            <v>NA</v>
          </cell>
          <cell r="X50">
            <v>0</v>
          </cell>
          <cell r="Y50" t="b">
            <v>0</v>
          </cell>
          <cell r="Z50" t="b">
            <v>0</v>
          </cell>
          <cell r="AA50" t="b">
            <v>0</v>
          </cell>
          <cell r="AB50">
            <v>0</v>
          </cell>
          <cell r="AC50" t="b">
            <v>1</v>
          </cell>
          <cell r="AE50" t="str">
            <v>P</v>
          </cell>
          <cell r="AF50"/>
          <cell r="AG50">
            <v>0</v>
          </cell>
          <cell r="AI50"/>
        </row>
        <row r="51">
          <cell r="C51" t="str">
            <v>distributions.Stapled.8e9a6fc7-bafd-4650-b416-d03fe7049f79</v>
          </cell>
          <cell r="D51">
            <v>19</v>
          </cell>
          <cell r="E51">
            <v>5</v>
          </cell>
          <cell r="F51" t="str">
            <v>Line_5</v>
          </cell>
          <cell r="G51" t="str">
            <v>AddE</v>
          </cell>
          <cell r="I51" t="str">
            <v>Scentre Group - Stapled Securities</v>
          </cell>
          <cell r="J51">
            <v>6752.05</v>
          </cell>
          <cell r="K51">
            <v>0</v>
          </cell>
          <cell r="L51">
            <v>6752.05</v>
          </cell>
          <cell r="M51">
            <v>0</v>
          </cell>
          <cell r="N51" t="str">
            <v>Add</v>
          </cell>
          <cell r="O51">
            <v>0</v>
          </cell>
          <cell r="V51" t="str">
            <v>NA</v>
          </cell>
          <cell r="X51">
            <v>0</v>
          </cell>
          <cell r="Y51" t="b">
            <v>0</v>
          </cell>
          <cell r="Z51" t="b">
            <v>0</v>
          </cell>
          <cell r="AA51" t="b">
            <v>0</v>
          </cell>
          <cell r="AB51">
            <v>0</v>
          </cell>
          <cell r="AC51" t="b">
            <v>1</v>
          </cell>
          <cell r="AE51" t="str">
            <v>P</v>
          </cell>
          <cell r="AF51"/>
          <cell r="AG51">
            <v>0</v>
          </cell>
          <cell r="AI51"/>
        </row>
        <row r="52">
          <cell r="C52" t="str">
            <v>distributions.Stapled.b8dc8ea2-cad6-47a7-854d-100beb381eae</v>
          </cell>
          <cell r="D52">
            <v>20</v>
          </cell>
          <cell r="E52">
            <v>5</v>
          </cell>
          <cell r="F52" t="str">
            <v>Line_5</v>
          </cell>
          <cell r="G52" t="str">
            <v>AddE</v>
          </cell>
          <cell r="I52" t="str">
            <v>Spark Infrastructure Group - Stapled $0.65 Loan Note And Unit Us Prohibited</v>
          </cell>
          <cell r="J52">
            <v>24990.76</v>
          </cell>
          <cell r="K52">
            <v>0</v>
          </cell>
          <cell r="L52">
            <v>24990.76</v>
          </cell>
          <cell r="M52">
            <v>0</v>
          </cell>
          <cell r="N52" t="str">
            <v>Add</v>
          </cell>
          <cell r="O52">
            <v>0</v>
          </cell>
          <cell r="V52" t="str">
            <v>NA</v>
          </cell>
          <cell r="X52">
            <v>0</v>
          </cell>
          <cell r="Y52" t="b">
            <v>0</v>
          </cell>
          <cell r="Z52" t="b">
            <v>0</v>
          </cell>
          <cell r="AA52" t="b">
            <v>0</v>
          </cell>
          <cell r="AB52">
            <v>0</v>
          </cell>
          <cell r="AC52" t="b">
            <v>1</v>
          </cell>
          <cell r="AE52" t="str">
            <v>P</v>
          </cell>
          <cell r="AF52"/>
          <cell r="AG52">
            <v>0</v>
          </cell>
          <cell r="AI52"/>
        </row>
        <row r="53">
          <cell r="C53" t="str">
            <v>distributions.Stapled.dcba5c26-922b-4e46-b526-e0abc4efb0a4</v>
          </cell>
          <cell r="D53">
            <v>21</v>
          </cell>
          <cell r="E53">
            <v>5</v>
          </cell>
          <cell r="F53" t="str">
            <v>Line_5</v>
          </cell>
          <cell r="G53" t="str">
            <v>AddE</v>
          </cell>
          <cell r="I53" t="str">
            <v>Westfield Corporation - Stapled Securities</v>
          </cell>
          <cell r="J53">
            <v>8890.9</v>
          </cell>
          <cell r="K53">
            <v>0</v>
          </cell>
          <cell r="L53">
            <v>8890.9</v>
          </cell>
          <cell r="M53">
            <v>0</v>
          </cell>
          <cell r="N53" t="str">
            <v>Add</v>
          </cell>
          <cell r="O53">
            <v>0</v>
          </cell>
          <cell r="V53" t="str">
            <v>NA</v>
          </cell>
          <cell r="X53">
            <v>0</v>
          </cell>
          <cell r="Y53" t="b">
            <v>0</v>
          </cell>
          <cell r="Z53" t="b">
            <v>0</v>
          </cell>
          <cell r="AA53" t="b">
            <v>0</v>
          </cell>
          <cell r="AB53">
            <v>0</v>
          </cell>
          <cell r="AC53" t="b">
            <v>1</v>
          </cell>
          <cell r="AE53" t="str">
            <v>P</v>
          </cell>
          <cell r="AF53"/>
          <cell r="AG53">
            <v>0</v>
          </cell>
          <cell r="AI53"/>
        </row>
        <row r="54">
          <cell r="C54" t="str">
            <v>Totaldistributions.Stapled</v>
          </cell>
          <cell r="D54">
            <v>22</v>
          </cell>
          <cell r="E54">
            <v>4</v>
          </cell>
          <cell r="F54" t="str">
            <v>Total_4</v>
          </cell>
          <cell r="G54" t="str">
            <v>AddE</v>
          </cell>
          <cell r="I54" t="str">
            <v>Total Stapled Securities</v>
          </cell>
          <cell r="J54">
            <v>40633.71</v>
          </cell>
          <cell r="K54">
            <v>0</v>
          </cell>
          <cell r="L54">
            <v>40633.71</v>
          </cell>
          <cell r="M54">
            <v>0</v>
          </cell>
          <cell r="N54" t="str">
            <v>Add</v>
          </cell>
          <cell r="O54">
            <v>0</v>
          </cell>
          <cell r="V54" t="str">
            <v>NA</v>
          </cell>
          <cell r="X54">
            <v>0</v>
          </cell>
          <cell r="Y54" t="b">
            <v>0</v>
          </cell>
          <cell r="Z54" t="b">
            <v>0</v>
          </cell>
          <cell r="AA54" t="b">
            <v>0</v>
          </cell>
          <cell r="AB54">
            <v>0</v>
          </cell>
          <cell r="AC54" t="b">
            <v>1</v>
          </cell>
          <cell r="AE54" t="str">
            <v>P</v>
          </cell>
          <cell r="AF54"/>
          <cell r="AG54">
            <v>0</v>
          </cell>
          <cell r="AI54"/>
        </row>
        <row r="55">
          <cell r="C55" t="str">
            <v>Totaldistributions</v>
          </cell>
          <cell r="D55">
            <v>23</v>
          </cell>
          <cell r="E55">
            <v>3</v>
          </cell>
          <cell r="F55" t="str">
            <v>Total_3</v>
          </cell>
          <cell r="G55" t="str">
            <v>AddE</v>
          </cell>
          <cell r="I55" t="str">
            <v>Total Distributions</v>
          </cell>
          <cell r="J55">
            <v>40633.71</v>
          </cell>
          <cell r="K55">
            <v>0</v>
          </cell>
          <cell r="L55">
            <v>40633.71</v>
          </cell>
          <cell r="M55">
            <v>0</v>
          </cell>
          <cell r="N55" t="str">
            <v>Add</v>
          </cell>
          <cell r="O55">
            <v>0</v>
          </cell>
          <cell r="V55" t="str">
            <v>NA</v>
          </cell>
          <cell r="X55">
            <v>0</v>
          </cell>
          <cell r="Y55" t="b">
            <v>0</v>
          </cell>
          <cell r="Z55" t="b">
            <v>0</v>
          </cell>
          <cell r="AA55" t="b">
            <v>0</v>
          </cell>
          <cell r="AB55">
            <v>0</v>
          </cell>
          <cell r="AC55" t="b">
            <v>1</v>
          </cell>
          <cell r="AE55" t="str">
            <v>P</v>
          </cell>
          <cell r="AF55"/>
          <cell r="AG55">
            <v>0</v>
          </cell>
          <cell r="AI55"/>
        </row>
        <row r="56">
          <cell r="C56" t="str">
            <v>dividends</v>
          </cell>
          <cell r="D56">
            <v>24</v>
          </cell>
          <cell r="E56">
            <v>3</v>
          </cell>
          <cell r="F56" t="str">
            <v>Header_3</v>
          </cell>
          <cell r="G56" t="str">
            <v>AddE</v>
          </cell>
          <cell r="I56" t="str">
            <v>Dividends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O56">
            <v>0</v>
          </cell>
          <cell r="V56" t="str">
            <v>NA</v>
          </cell>
          <cell r="X56">
            <v>0</v>
          </cell>
          <cell r="Y56" t="b">
            <v>0</v>
          </cell>
          <cell r="Z56" t="b">
            <v>0</v>
          </cell>
          <cell r="AA56" t="b">
            <v>0</v>
          </cell>
          <cell r="AB56">
            <v>0</v>
          </cell>
          <cell r="AC56" t="b">
            <v>1</v>
          </cell>
          <cell r="AE56" t="str">
            <v>P</v>
          </cell>
          <cell r="AF56"/>
          <cell r="AG56">
            <v>0</v>
          </cell>
          <cell r="AI56"/>
        </row>
        <row r="57">
          <cell r="C57" t="str">
            <v>dividends.OtherFixedInterest</v>
          </cell>
          <cell r="D57">
            <v>25</v>
          </cell>
          <cell r="E57">
            <v>4</v>
          </cell>
          <cell r="F57" t="str">
            <v>Header_4</v>
          </cell>
          <cell r="G57" t="str">
            <v>AddE</v>
          </cell>
          <cell r="I57" t="str">
            <v>Other Fixed Interest Securities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V57" t="str">
            <v>NA</v>
          </cell>
          <cell r="X57">
            <v>0</v>
          </cell>
          <cell r="Y57" t="b">
            <v>0</v>
          </cell>
          <cell r="Z57" t="b">
            <v>0</v>
          </cell>
          <cell r="AA57" t="b">
            <v>0</v>
          </cell>
          <cell r="AB57">
            <v>0</v>
          </cell>
          <cell r="AC57" t="b">
            <v>1</v>
          </cell>
          <cell r="AE57" t="str">
            <v>P</v>
          </cell>
          <cell r="AF57"/>
          <cell r="AG57">
            <v>0</v>
          </cell>
          <cell r="AI57"/>
        </row>
        <row r="58">
          <cell r="C58" t="str">
            <v>dividends.OtherFixedInterest.8095f795-30a9-40b9-8e6f-d3cb26fb2897</v>
          </cell>
          <cell r="D58">
            <v>26</v>
          </cell>
          <cell r="E58">
            <v>5</v>
          </cell>
          <cell r="F58" t="str">
            <v>Line_5</v>
          </cell>
          <cell r="G58" t="str">
            <v>AddE</v>
          </cell>
          <cell r="I58" t="str">
            <v>NAB Ltd - Hybrid 3-Bbsw+1.25% Perp Sub Exch Non-Cum Stap</v>
          </cell>
          <cell r="J58">
            <v>613.89</v>
          </cell>
          <cell r="K58">
            <v>0</v>
          </cell>
          <cell r="L58">
            <v>613.89</v>
          </cell>
          <cell r="M58">
            <v>0</v>
          </cell>
          <cell r="N58" t="str">
            <v>Add</v>
          </cell>
          <cell r="O58">
            <v>0</v>
          </cell>
          <cell r="V58" t="str">
            <v>NA</v>
          </cell>
          <cell r="X58">
            <v>0</v>
          </cell>
          <cell r="Y58" t="b">
            <v>0</v>
          </cell>
          <cell r="Z58" t="b">
            <v>0</v>
          </cell>
          <cell r="AA58" t="b">
            <v>0</v>
          </cell>
          <cell r="AB58">
            <v>0</v>
          </cell>
          <cell r="AC58" t="b">
            <v>1</v>
          </cell>
          <cell r="AE58" t="str">
            <v>P</v>
          </cell>
          <cell r="AF58"/>
          <cell r="AG58">
            <v>0</v>
          </cell>
          <cell r="AI58"/>
        </row>
        <row r="59">
          <cell r="C59" t="str">
            <v>Totaldividends.OtherFixedInterest</v>
          </cell>
          <cell r="D59">
            <v>27</v>
          </cell>
          <cell r="E59">
            <v>4</v>
          </cell>
          <cell r="F59" t="str">
            <v>Total_4</v>
          </cell>
          <cell r="G59" t="str">
            <v>AddE</v>
          </cell>
          <cell r="I59" t="str">
            <v>Total Other Fixed Interest Securities</v>
          </cell>
          <cell r="J59">
            <v>613.89</v>
          </cell>
          <cell r="K59">
            <v>0</v>
          </cell>
          <cell r="L59">
            <v>613.89</v>
          </cell>
          <cell r="M59">
            <v>0</v>
          </cell>
          <cell r="N59" t="str">
            <v>Add</v>
          </cell>
          <cell r="O59">
            <v>0</v>
          </cell>
          <cell r="V59" t="str">
            <v>NA</v>
          </cell>
          <cell r="X59">
            <v>0</v>
          </cell>
          <cell r="Y59" t="b">
            <v>0</v>
          </cell>
          <cell r="Z59" t="b">
            <v>0</v>
          </cell>
          <cell r="AA59" t="b">
            <v>0</v>
          </cell>
          <cell r="AB59">
            <v>0</v>
          </cell>
          <cell r="AC59" t="b">
            <v>1</v>
          </cell>
          <cell r="AE59" t="str">
            <v>P</v>
          </cell>
          <cell r="AF59"/>
          <cell r="AG59">
            <v>0</v>
          </cell>
          <cell r="AI59"/>
        </row>
        <row r="60">
          <cell r="C60" t="str">
            <v>dividends.ListedShares</v>
          </cell>
          <cell r="D60">
            <v>28</v>
          </cell>
          <cell r="E60">
            <v>4</v>
          </cell>
          <cell r="F60" t="str">
            <v>Header_4</v>
          </cell>
          <cell r="G60" t="str">
            <v>AddE</v>
          </cell>
          <cell r="I60" t="str">
            <v>Shares in Listed Companies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V60" t="str">
            <v>NA</v>
          </cell>
          <cell r="X60">
            <v>0</v>
          </cell>
          <cell r="Y60" t="b">
            <v>0</v>
          </cell>
          <cell r="Z60" t="b">
            <v>0</v>
          </cell>
          <cell r="AA60" t="b">
            <v>0</v>
          </cell>
          <cell r="AB60">
            <v>0</v>
          </cell>
          <cell r="AC60" t="b">
            <v>1</v>
          </cell>
          <cell r="AE60" t="str">
            <v>P</v>
          </cell>
          <cell r="AF60"/>
          <cell r="AG60">
            <v>0</v>
          </cell>
          <cell r="AI60"/>
        </row>
        <row r="61">
          <cell r="C61" t="str">
            <v>dividends.ListedShares.ea7fe5a2-6a50-4e1c-b2bf-ab7ac3754bf6</v>
          </cell>
          <cell r="D61">
            <v>29</v>
          </cell>
          <cell r="E61">
            <v>5</v>
          </cell>
          <cell r="F61" t="str">
            <v>Line_5</v>
          </cell>
          <cell r="G61" t="str">
            <v>AddE</v>
          </cell>
          <cell r="I61" t="str">
            <v>ANZ Banking Group Ltd - Cnv Pref 6-Bbsw+3.10% Perp Sub Non-Cum T-09-19</v>
          </cell>
          <cell r="J61">
            <v>5261.86</v>
          </cell>
          <cell r="K61">
            <v>0</v>
          </cell>
          <cell r="L61">
            <v>5261.86</v>
          </cell>
          <cell r="M61">
            <v>0</v>
          </cell>
          <cell r="N61" t="str">
            <v>Add</v>
          </cell>
          <cell r="O61">
            <v>0</v>
          </cell>
          <cell r="V61" t="str">
            <v>NA</v>
          </cell>
          <cell r="X61">
            <v>0</v>
          </cell>
          <cell r="Y61" t="b">
            <v>0</v>
          </cell>
          <cell r="Z61" t="b">
            <v>0</v>
          </cell>
          <cell r="AA61" t="b">
            <v>0</v>
          </cell>
          <cell r="AB61">
            <v>0</v>
          </cell>
          <cell r="AC61" t="b">
            <v>1</v>
          </cell>
          <cell r="AE61" t="str">
            <v>P</v>
          </cell>
          <cell r="AF61"/>
          <cell r="AG61">
            <v>0</v>
          </cell>
          <cell r="AI61"/>
        </row>
        <row r="62">
          <cell r="C62" t="str">
            <v>dividends.ListedShares.c661fd1f-7227-4c8d-84cb-8704d5b3ff83</v>
          </cell>
          <cell r="D62">
            <v>30</v>
          </cell>
          <cell r="E62">
            <v>5</v>
          </cell>
          <cell r="F62" t="str">
            <v>Line_5</v>
          </cell>
          <cell r="G62" t="str">
            <v>AddE</v>
          </cell>
          <cell r="I62" t="str">
            <v>BHP Billiton Limited</v>
          </cell>
          <cell r="J62">
            <v>9966.07</v>
          </cell>
          <cell r="K62">
            <v>0</v>
          </cell>
          <cell r="L62">
            <v>9966.07</v>
          </cell>
          <cell r="M62">
            <v>0</v>
          </cell>
          <cell r="N62" t="str">
            <v>Add</v>
          </cell>
          <cell r="O62">
            <v>0</v>
          </cell>
          <cell r="V62" t="str">
            <v>NA</v>
          </cell>
          <cell r="X62">
            <v>0</v>
          </cell>
          <cell r="Y62" t="b">
            <v>0</v>
          </cell>
          <cell r="Z62" t="b">
            <v>0</v>
          </cell>
          <cell r="AA62" t="b">
            <v>0</v>
          </cell>
          <cell r="AB62">
            <v>0</v>
          </cell>
          <cell r="AC62" t="b">
            <v>1</v>
          </cell>
          <cell r="AE62" t="str">
            <v>P</v>
          </cell>
          <cell r="AF62"/>
          <cell r="AG62">
            <v>0</v>
          </cell>
          <cell r="AI62"/>
        </row>
        <row r="63">
          <cell r="C63" t="str">
            <v>dividends.ListedShares.1eaa5cbe-0ce4-470e-83e9-f0eda6d6e2da</v>
          </cell>
          <cell r="D63">
            <v>31</v>
          </cell>
          <cell r="E63">
            <v>5</v>
          </cell>
          <cell r="F63" t="str">
            <v>Line_5</v>
          </cell>
          <cell r="G63" t="str">
            <v>AddE</v>
          </cell>
          <cell r="I63" t="str">
            <v>Commonwealth Bank Of Australia.</v>
          </cell>
          <cell r="J63">
            <v>20105.759999999998</v>
          </cell>
          <cell r="K63">
            <v>0</v>
          </cell>
          <cell r="L63">
            <v>20105.759999999998</v>
          </cell>
          <cell r="M63">
            <v>0</v>
          </cell>
          <cell r="N63" t="str">
            <v>Add</v>
          </cell>
          <cell r="O63">
            <v>0</v>
          </cell>
          <cell r="V63" t="str">
            <v>NA</v>
          </cell>
          <cell r="X63">
            <v>0</v>
          </cell>
          <cell r="Y63" t="b">
            <v>0</v>
          </cell>
          <cell r="Z63" t="b">
            <v>0</v>
          </cell>
          <cell r="AA63" t="b">
            <v>0</v>
          </cell>
          <cell r="AB63">
            <v>0</v>
          </cell>
          <cell r="AC63" t="b">
            <v>1</v>
          </cell>
          <cell r="AE63" t="str">
            <v>P</v>
          </cell>
          <cell r="AF63"/>
          <cell r="AG63">
            <v>0</v>
          </cell>
          <cell r="AI63"/>
        </row>
        <row r="64">
          <cell r="C64" t="str">
            <v>dividends.ListedShares.24fef001-f628-4dc4-9bf6-8ee82dd62ed3</v>
          </cell>
          <cell r="D64">
            <v>32</v>
          </cell>
          <cell r="E64">
            <v>5</v>
          </cell>
          <cell r="F64" t="str">
            <v>Line_5</v>
          </cell>
          <cell r="G64" t="str">
            <v>AddE</v>
          </cell>
          <cell r="I64" t="str">
            <v>Lycopodium Limited</v>
          </cell>
          <cell r="J64">
            <v>7521.43</v>
          </cell>
          <cell r="K64">
            <v>0</v>
          </cell>
          <cell r="L64">
            <v>7521.43</v>
          </cell>
          <cell r="M64">
            <v>0</v>
          </cell>
          <cell r="N64" t="str">
            <v>Add</v>
          </cell>
          <cell r="O64">
            <v>0</v>
          </cell>
          <cell r="V64" t="str">
            <v>NA</v>
          </cell>
          <cell r="X64">
            <v>0</v>
          </cell>
          <cell r="Y64" t="b">
            <v>0</v>
          </cell>
          <cell r="Z64" t="b">
            <v>0</v>
          </cell>
          <cell r="AA64" t="b">
            <v>0</v>
          </cell>
          <cell r="AB64">
            <v>0</v>
          </cell>
          <cell r="AC64" t="b">
            <v>1</v>
          </cell>
          <cell r="AE64" t="str">
            <v>P</v>
          </cell>
          <cell r="AF64"/>
          <cell r="AG64">
            <v>0</v>
          </cell>
          <cell r="AI64"/>
        </row>
        <row r="65">
          <cell r="C65" t="str">
            <v>dividends.ListedShares.11031a76-c558-42b0-9844-9a11dee4c1e8</v>
          </cell>
          <cell r="D65">
            <v>33</v>
          </cell>
          <cell r="E65">
            <v>5</v>
          </cell>
          <cell r="F65" t="str">
            <v>Line_5</v>
          </cell>
          <cell r="G65" t="str">
            <v>AddE</v>
          </cell>
          <cell r="I65" t="str">
            <v>RCG Corporation Limited</v>
          </cell>
          <cell r="J65">
            <v>49696.72</v>
          </cell>
          <cell r="K65">
            <v>0</v>
          </cell>
          <cell r="L65">
            <v>49696.72</v>
          </cell>
          <cell r="M65">
            <v>0</v>
          </cell>
          <cell r="N65" t="str">
            <v>Add</v>
          </cell>
          <cell r="O65">
            <v>0</v>
          </cell>
          <cell r="V65" t="str">
            <v>NA</v>
          </cell>
          <cell r="X65">
            <v>0</v>
          </cell>
          <cell r="Y65" t="b">
            <v>0</v>
          </cell>
          <cell r="Z65" t="b">
            <v>0</v>
          </cell>
          <cell r="AA65" t="b">
            <v>0</v>
          </cell>
          <cell r="AB65">
            <v>0</v>
          </cell>
          <cell r="AC65" t="b">
            <v>1</v>
          </cell>
          <cell r="AE65" t="str">
            <v>P</v>
          </cell>
          <cell r="AF65"/>
          <cell r="AG65">
            <v>0</v>
          </cell>
          <cell r="AI65"/>
        </row>
        <row r="66">
          <cell r="C66" t="str">
            <v>dividends.ListedShares.ea88510b-2578-4e3e-954a-a34881259d6d</v>
          </cell>
          <cell r="D66">
            <v>34</v>
          </cell>
          <cell r="E66">
            <v>5</v>
          </cell>
          <cell r="F66" t="str">
            <v>Line_5</v>
          </cell>
          <cell r="G66" t="str">
            <v>AddE</v>
          </cell>
          <cell r="I66" t="str">
            <v>South32 Limited</v>
          </cell>
          <cell r="J66">
            <v>108.16</v>
          </cell>
          <cell r="K66">
            <v>0</v>
          </cell>
          <cell r="L66">
            <v>108.16</v>
          </cell>
          <cell r="M66">
            <v>0</v>
          </cell>
          <cell r="N66" t="str">
            <v>Add</v>
          </cell>
          <cell r="O66">
            <v>0</v>
          </cell>
          <cell r="V66" t="str">
            <v>NA</v>
          </cell>
          <cell r="X66">
            <v>0</v>
          </cell>
          <cell r="Y66" t="b">
            <v>0</v>
          </cell>
          <cell r="Z66" t="b">
            <v>0</v>
          </cell>
          <cell r="AA66" t="b">
            <v>0</v>
          </cell>
          <cell r="AB66">
            <v>0</v>
          </cell>
          <cell r="AC66" t="b">
            <v>1</v>
          </cell>
          <cell r="AE66" t="str">
            <v>P</v>
          </cell>
          <cell r="AF66"/>
          <cell r="AG66">
            <v>0</v>
          </cell>
          <cell r="AI66"/>
        </row>
        <row r="67">
          <cell r="C67" t="str">
            <v>dividends.ListedShares.70ba86ed-c44b-4771-b5a2-be7e62412e91</v>
          </cell>
          <cell r="D67">
            <v>35</v>
          </cell>
          <cell r="E67">
            <v>5</v>
          </cell>
          <cell r="F67" t="str">
            <v>Line_5</v>
          </cell>
          <cell r="G67" t="str">
            <v>AddE</v>
          </cell>
          <cell r="I67" t="str">
            <v>Wesfarmers Limited</v>
          </cell>
          <cell r="J67">
            <v>15059.32</v>
          </cell>
          <cell r="K67">
            <v>0</v>
          </cell>
          <cell r="L67">
            <v>15059.32</v>
          </cell>
          <cell r="M67">
            <v>0</v>
          </cell>
          <cell r="N67" t="str">
            <v>Add</v>
          </cell>
          <cell r="O67">
            <v>0</v>
          </cell>
          <cell r="V67" t="str">
            <v>NA</v>
          </cell>
          <cell r="X67">
            <v>0</v>
          </cell>
          <cell r="Y67" t="b">
            <v>0</v>
          </cell>
          <cell r="Z67" t="b">
            <v>0</v>
          </cell>
          <cell r="AA67" t="b">
            <v>0</v>
          </cell>
          <cell r="AB67">
            <v>0</v>
          </cell>
          <cell r="AC67" t="b">
            <v>1</v>
          </cell>
          <cell r="AE67" t="str">
            <v>P</v>
          </cell>
          <cell r="AF67"/>
          <cell r="AG67">
            <v>0</v>
          </cell>
          <cell r="AI67"/>
        </row>
        <row r="68">
          <cell r="C68" t="str">
            <v>Totaldividends.ListedShares</v>
          </cell>
          <cell r="D68">
            <v>36</v>
          </cell>
          <cell r="E68">
            <v>4</v>
          </cell>
          <cell r="F68" t="str">
            <v>Total_4</v>
          </cell>
          <cell r="G68" t="str">
            <v>AddE</v>
          </cell>
          <cell r="I68" t="str">
            <v>Total Shares in Listed Companies</v>
          </cell>
          <cell r="J68">
            <v>107719.32</v>
          </cell>
          <cell r="K68">
            <v>0</v>
          </cell>
          <cell r="L68">
            <v>107719.32</v>
          </cell>
          <cell r="M68">
            <v>0</v>
          </cell>
          <cell r="N68" t="str">
            <v>Add</v>
          </cell>
          <cell r="O68">
            <v>0</v>
          </cell>
          <cell r="V68" t="str">
            <v>NA</v>
          </cell>
          <cell r="X68">
            <v>0</v>
          </cell>
          <cell r="Y68" t="b">
            <v>0</v>
          </cell>
          <cell r="Z68" t="b">
            <v>0</v>
          </cell>
          <cell r="AA68" t="b">
            <v>0</v>
          </cell>
          <cell r="AB68">
            <v>0</v>
          </cell>
          <cell r="AC68" t="b">
            <v>1</v>
          </cell>
          <cell r="AE68" t="str">
            <v>P</v>
          </cell>
          <cell r="AF68"/>
          <cell r="AG68">
            <v>0</v>
          </cell>
          <cell r="AI68"/>
        </row>
        <row r="69">
          <cell r="C69" t="str">
            <v>Totaldividends</v>
          </cell>
          <cell r="D69">
            <v>37</v>
          </cell>
          <cell r="E69">
            <v>3</v>
          </cell>
          <cell r="F69" t="str">
            <v>Total_3</v>
          </cell>
          <cell r="G69" t="str">
            <v>AddE</v>
          </cell>
          <cell r="I69" t="str">
            <v>Total Dividends</v>
          </cell>
          <cell r="J69">
            <v>108333.21</v>
          </cell>
          <cell r="K69">
            <v>0</v>
          </cell>
          <cell r="L69">
            <v>108333.21</v>
          </cell>
          <cell r="M69">
            <v>0</v>
          </cell>
          <cell r="N69" t="str">
            <v>Add</v>
          </cell>
          <cell r="O69">
            <v>0</v>
          </cell>
          <cell r="V69" t="str">
            <v>NA</v>
          </cell>
          <cell r="X69">
            <v>0</v>
          </cell>
          <cell r="Y69" t="b">
            <v>0</v>
          </cell>
          <cell r="Z69" t="b">
            <v>0</v>
          </cell>
          <cell r="AA69" t="b">
            <v>0</v>
          </cell>
          <cell r="AB69">
            <v>0</v>
          </cell>
          <cell r="AC69" t="b">
            <v>1</v>
          </cell>
          <cell r="AE69" t="str">
            <v>P</v>
          </cell>
          <cell r="AF69"/>
          <cell r="AG69">
            <v>0</v>
          </cell>
          <cell r="AI69"/>
        </row>
        <row r="70">
          <cell r="C70" t="str">
            <v>foreign_income</v>
          </cell>
          <cell r="D70">
            <v>38</v>
          </cell>
          <cell r="E70">
            <v>3</v>
          </cell>
          <cell r="F70" t="str">
            <v>Header_3</v>
          </cell>
          <cell r="G70" t="str">
            <v>AddE</v>
          </cell>
          <cell r="I70" t="str">
            <v>Foreign Income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O70">
            <v>0</v>
          </cell>
          <cell r="V70" t="str">
            <v>NA</v>
          </cell>
          <cell r="X70">
            <v>0</v>
          </cell>
          <cell r="Y70" t="b">
            <v>0</v>
          </cell>
          <cell r="Z70" t="b">
            <v>0</v>
          </cell>
          <cell r="AA70" t="b">
            <v>0</v>
          </cell>
          <cell r="AB70">
            <v>0</v>
          </cell>
          <cell r="AC70" t="b">
            <v>1</v>
          </cell>
          <cell r="AE70" t="str">
            <v>P</v>
          </cell>
          <cell r="AF70"/>
          <cell r="AG70">
            <v>0</v>
          </cell>
          <cell r="AI70"/>
        </row>
        <row r="71">
          <cell r="C71" t="str">
            <v>foreign_income.ForeignIncome.ForeignDividend</v>
          </cell>
          <cell r="D71">
            <v>39</v>
          </cell>
          <cell r="E71">
            <v>4</v>
          </cell>
          <cell r="F71" t="str">
            <v>Header_4</v>
          </cell>
          <cell r="G71" t="str">
            <v>AddE</v>
          </cell>
          <cell r="I71" t="str">
            <v>Foreign Dividend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O71">
            <v>0</v>
          </cell>
          <cell r="V71" t="str">
            <v>NA</v>
          </cell>
          <cell r="X71">
            <v>0</v>
          </cell>
          <cell r="Y71" t="b">
            <v>0</v>
          </cell>
          <cell r="Z71" t="b">
            <v>0</v>
          </cell>
          <cell r="AA71" t="b">
            <v>0</v>
          </cell>
          <cell r="AB71">
            <v>0</v>
          </cell>
          <cell r="AC71" t="b">
            <v>1</v>
          </cell>
          <cell r="AE71" t="str">
            <v>P</v>
          </cell>
          <cell r="AF71"/>
          <cell r="AG71">
            <v>0</v>
          </cell>
          <cell r="AI71"/>
        </row>
        <row r="72">
          <cell r="C72" t="str">
            <v>foreign_income.ForeignIncome.ForeignDividend.UnitTrusts</v>
          </cell>
          <cell r="D72">
            <v>40</v>
          </cell>
          <cell r="E72">
            <v>5</v>
          </cell>
          <cell r="F72" t="str">
            <v>Header_5</v>
          </cell>
          <cell r="G72" t="str">
            <v>AddE</v>
          </cell>
          <cell r="I72" t="str">
            <v>Units In Listed Unit Trusts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V72" t="str">
            <v>NA</v>
          </cell>
          <cell r="X72">
            <v>0</v>
          </cell>
          <cell r="Y72" t="b">
            <v>0</v>
          </cell>
          <cell r="Z72" t="b">
            <v>0</v>
          </cell>
          <cell r="AA72" t="b">
            <v>0</v>
          </cell>
          <cell r="AB72">
            <v>0</v>
          </cell>
          <cell r="AC72" t="b">
            <v>1</v>
          </cell>
          <cell r="AE72" t="str">
            <v>P</v>
          </cell>
          <cell r="AF72"/>
          <cell r="AG72">
            <v>0</v>
          </cell>
          <cell r="AI72"/>
        </row>
        <row r="73">
          <cell r="C73" t="str">
            <v>foreign_income.ForeignIncome.ForeignDividend.UnitTrusts.585f5263-8705-4fe9-a474-8235212ecee1</v>
          </cell>
          <cell r="D73">
            <v>41</v>
          </cell>
          <cell r="E73">
            <v>6</v>
          </cell>
          <cell r="F73" t="str">
            <v>Line_6</v>
          </cell>
          <cell r="G73" t="str">
            <v>AddE</v>
          </cell>
          <cell r="I73" t="str">
            <v>Vanguard Us Total Market Shares Index ETF - CDI's 1:1</v>
          </cell>
          <cell r="J73">
            <v>178.51</v>
          </cell>
          <cell r="K73">
            <v>0</v>
          </cell>
          <cell r="L73">
            <v>178.51</v>
          </cell>
          <cell r="M73">
            <v>0</v>
          </cell>
          <cell r="N73" t="str">
            <v>Add</v>
          </cell>
          <cell r="O73">
            <v>0</v>
          </cell>
          <cell r="V73" t="str">
            <v>NA</v>
          </cell>
          <cell r="X73">
            <v>0</v>
          </cell>
          <cell r="Y73" t="b">
            <v>0</v>
          </cell>
          <cell r="Z73" t="b">
            <v>0</v>
          </cell>
          <cell r="AA73" t="b">
            <v>0</v>
          </cell>
          <cell r="AB73">
            <v>0</v>
          </cell>
          <cell r="AC73" t="b">
            <v>1</v>
          </cell>
          <cell r="AE73" t="str">
            <v>P</v>
          </cell>
          <cell r="AF73"/>
          <cell r="AG73">
            <v>0</v>
          </cell>
          <cell r="AI73"/>
        </row>
        <row r="74">
          <cell r="C74" t="str">
            <v>Totalforeign_income.ForeignIncome.ForeignDividend.UnitTrusts</v>
          </cell>
          <cell r="D74">
            <v>42</v>
          </cell>
          <cell r="E74">
            <v>5</v>
          </cell>
          <cell r="F74" t="str">
            <v>Total_5</v>
          </cell>
          <cell r="G74" t="str">
            <v>AddE</v>
          </cell>
          <cell r="I74" t="str">
            <v>Total Units In Listed Unit Trusts</v>
          </cell>
          <cell r="J74">
            <v>178.51</v>
          </cell>
          <cell r="K74">
            <v>0</v>
          </cell>
          <cell r="L74">
            <v>178.51</v>
          </cell>
          <cell r="M74">
            <v>0</v>
          </cell>
          <cell r="N74" t="str">
            <v>Add</v>
          </cell>
          <cell r="O74">
            <v>0</v>
          </cell>
          <cell r="V74" t="str">
            <v>NA</v>
          </cell>
          <cell r="X74">
            <v>0</v>
          </cell>
          <cell r="Y74" t="b">
            <v>0</v>
          </cell>
          <cell r="Z74" t="b">
            <v>0</v>
          </cell>
          <cell r="AA74" t="b">
            <v>0</v>
          </cell>
          <cell r="AB74">
            <v>0</v>
          </cell>
          <cell r="AC74" t="b">
            <v>1</v>
          </cell>
          <cell r="AE74" t="str">
            <v>P</v>
          </cell>
          <cell r="AF74"/>
          <cell r="AG74">
            <v>0</v>
          </cell>
          <cell r="AI74"/>
        </row>
        <row r="75">
          <cell r="C75" t="str">
            <v>Totalforeign_income.ForeignIncome.ForeignDividend</v>
          </cell>
          <cell r="D75">
            <v>43</v>
          </cell>
          <cell r="E75">
            <v>4</v>
          </cell>
          <cell r="F75" t="str">
            <v>Total_4</v>
          </cell>
          <cell r="G75" t="str">
            <v>AddE</v>
          </cell>
          <cell r="I75" t="str">
            <v>Total Foreign Dividend</v>
          </cell>
          <cell r="J75">
            <v>178.51</v>
          </cell>
          <cell r="K75">
            <v>0</v>
          </cell>
          <cell r="L75">
            <v>178.51</v>
          </cell>
          <cell r="M75">
            <v>0</v>
          </cell>
          <cell r="N75" t="str">
            <v>Add</v>
          </cell>
          <cell r="O75">
            <v>0</v>
          </cell>
          <cell r="V75" t="str">
            <v>NA</v>
          </cell>
          <cell r="X75">
            <v>0</v>
          </cell>
          <cell r="Y75" t="b">
            <v>0</v>
          </cell>
          <cell r="Z75" t="b">
            <v>0</v>
          </cell>
          <cell r="AA75" t="b">
            <v>0</v>
          </cell>
          <cell r="AB75">
            <v>0</v>
          </cell>
          <cell r="AC75" t="b">
            <v>1</v>
          </cell>
          <cell r="AE75" t="str">
            <v>P</v>
          </cell>
          <cell r="AF75"/>
          <cell r="AG75">
            <v>0</v>
          </cell>
          <cell r="AI75"/>
        </row>
        <row r="76">
          <cell r="C76" t="str">
            <v>Totalforeign_income</v>
          </cell>
          <cell r="D76">
            <v>44</v>
          </cell>
          <cell r="E76">
            <v>3</v>
          </cell>
          <cell r="F76" t="str">
            <v>Total_3</v>
          </cell>
          <cell r="G76" t="str">
            <v>AddE</v>
          </cell>
          <cell r="I76" t="str">
            <v>Total Foreign Income</v>
          </cell>
          <cell r="J76">
            <v>178.51</v>
          </cell>
          <cell r="K76">
            <v>0</v>
          </cell>
          <cell r="L76">
            <v>178.51</v>
          </cell>
          <cell r="M76">
            <v>0</v>
          </cell>
          <cell r="N76" t="str">
            <v>Add</v>
          </cell>
          <cell r="O76">
            <v>0</v>
          </cell>
          <cell r="V76" t="str">
            <v>NA</v>
          </cell>
          <cell r="X76">
            <v>0</v>
          </cell>
          <cell r="Y76" t="b">
            <v>0</v>
          </cell>
          <cell r="Z76" t="b">
            <v>0</v>
          </cell>
          <cell r="AA76" t="b">
            <v>0</v>
          </cell>
          <cell r="AB76">
            <v>0</v>
          </cell>
          <cell r="AC76" t="b">
            <v>1</v>
          </cell>
          <cell r="AE76" t="str">
            <v>P</v>
          </cell>
          <cell r="AF76"/>
          <cell r="AG76">
            <v>0</v>
          </cell>
          <cell r="AI76"/>
        </row>
        <row r="77">
          <cell r="C77" t="str">
            <v>interest</v>
          </cell>
          <cell r="D77">
            <v>45</v>
          </cell>
          <cell r="E77">
            <v>3</v>
          </cell>
          <cell r="F77" t="str">
            <v>Header_3</v>
          </cell>
          <cell r="G77" t="str">
            <v>AddE</v>
          </cell>
          <cell r="I77" t="str">
            <v>Interest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O77">
            <v>0</v>
          </cell>
          <cell r="V77" t="str">
            <v>NA</v>
          </cell>
          <cell r="X77">
            <v>0</v>
          </cell>
          <cell r="Y77" t="b">
            <v>0</v>
          </cell>
          <cell r="Z77" t="b">
            <v>0</v>
          </cell>
          <cell r="AA77" t="b">
            <v>0</v>
          </cell>
          <cell r="AB77">
            <v>0</v>
          </cell>
          <cell r="AC77" t="b">
            <v>1</v>
          </cell>
          <cell r="AE77" t="str">
            <v>P</v>
          </cell>
          <cell r="AF77"/>
          <cell r="AG77">
            <v>0</v>
          </cell>
          <cell r="AI77"/>
        </row>
        <row r="78">
          <cell r="C78" t="str">
            <v>interest.Cash</v>
          </cell>
          <cell r="D78">
            <v>46</v>
          </cell>
          <cell r="E78">
            <v>4</v>
          </cell>
          <cell r="F78" t="str">
            <v>Header_4</v>
          </cell>
          <cell r="G78" t="str">
            <v>AddE</v>
          </cell>
          <cell r="I78" t="str">
            <v>Cash and Cash Equivalents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O78">
            <v>0</v>
          </cell>
          <cell r="V78" t="str">
            <v>NA</v>
          </cell>
          <cell r="X78">
            <v>0</v>
          </cell>
          <cell r="Y78" t="b">
            <v>0</v>
          </cell>
          <cell r="Z78" t="b">
            <v>0</v>
          </cell>
          <cell r="AA78" t="b">
            <v>0</v>
          </cell>
          <cell r="AB78">
            <v>0</v>
          </cell>
          <cell r="AC78" t="b">
            <v>1</v>
          </cell>
          <cell r="AE78" t="str">
            <v>P</v>
          </cell>
          <cell r="AF78"/>
          <cell r="AG78">
            <v>0</v>
          </cell>
          <cell r="AI78"/>
        </row>
        <row r="79">
          <cell r="C79" t="str">
            <v>interest.Cash.9a1a4a8d-126a-4a73-82c7-f3888256c7d5</v>
          </cell>
          <cell r="D79">
            <v>47</v>
          </cell>
          <cell r="E79">
            <v>5</v>
          </cell>
          <cell r="F79" t="str">
            <v>Line_5</v>
          </cell>
          <cell r="G79" t="str">
            <v>AddE</v>
          </cell>
          <cell r="I79" t="str">
            <v>Term Deposit ING 84613066</v>
          </cell>
          <cell r="J79">
            <v>8643.41</v>
          </cell>
          <cell r="K79">
            <v>0</v>
          </cell>
          <cell r="L79">
            <v>8643.41</v>
          </cell>
          <cell r="M79">
            <v>0</v>
          </cell>
          <cell r="N79" t="str">
            <v>Add</v>
          </cell>
          <cell r="O79">
            <v>0</v>
          </cell>
          <cell r="V79" t="str">
            <v>NA</v>
          </cell>
          <cell r="X79">
            <v>0</v>
          </cell>
          <cell r="Y79" t="b">
            <v>0</v>
          </cell>
          <cell r="Z79" t="b">
            <v>0</v>
          </cell>
          <cell r="AA79" t="b">
            <v>0</v>
          </cell>
          <cell r="AB79">
            <v>0</v>
          </cell>
          <cell r="AC79" t="b">
            <v>1</v>
          </cell>
          <cell r="AE79" t="str">
            <v>P</v>
          </cell>
          <cell r="AF79"/>
          <cell r="AG79">
            <v>0</v>
          </cell>
          <cell r="AI79"/>
        </row>
        <row r="80">
          <cell r="C80" t="str">
            <v>interest.Cash.4f350160-46c5-4076-bb84-401c0a4fbb02</v>
          </cell>
          <cell r="D80">
            <v>48</v>
          </cell>
          <cell r="E80">
            <v>5</v>
          </cell>
          <cell r="F80" t="str">
            <v>Line_5</v>
          </cell>
          <cell r="G80" t="str">
            <v>AddE</v>
          </cell>
          <cell r="I80" t="str">
            <v>Term Deposit UBank</v>
          </cell>
          <cell r="J80">
            <v>46946.28</v>
          </cell>
          <cell r="K80">
            <v>0</v>
          </cell>
          <cell r="L80">
            <v>46946.28</v>
          </cell>
          <cell r="M80">
            <v>0</v>
          </cell>
          <cell r="N80" t="str">
            <v>Add</v>
          </cell>
          <cell r="O80">
            <v>0</v>
          </cell>
          <cell r="V80" t="str">
            <v>NA</v>
          </cell>
          <cell r="X80">
            <v>0</v>
          </cell>
          <cell r="Y80" t="b">
            <v>0</v>
          </cell>
          <cell r="Z80" t="b">
            <v>0</v>
          </cell>
          <cell r="AA80" t="b">
            <v>0</v>
          </cell>
          <cell r="AB80">
            <v>0</v>
          </cell>
          <cell r="AC80" t="b">
            <v>1</v>
          </cell>
          <cell r="AE80" t="str">
            <v>P</v>
          </cell>
          <cell r="AF80"/>
          <cell r="AG80">
            <v>0</v>
          </cell>
          <cell r="AI80"/>
        </row>
        <row r="81">
          <cell r="C81" t="str">
            <v>interest.Cash.2c8e0546-25be-49ff-aef4-a427b595b974</v>
          </cell>
          <cell r="D81">
            <v>49</v>
          </cell>
          <cell r="E81">
            <v>5</v>
          </cell>
          <cell r="F81" t="str">
            <v>Line_5</v>
          </cell>
          <cell r="G81" t="str">
            <v>AddE</v>
          </cell>
          <cell r="I81" t="str">
            <v>Westpac Term Deposit 344139</v>
          </cell>
          <cell r="J81">
            <v>39784.74</v>
          </cell>
          <cell r="K81">
            <v>0</v>
          </cell>
          <cell r="L81">
            <v>39784.74</v>
          </cell>
          <cell r="M81">
            <v>0</v>
          </cell>
          <cell r="N81" t="str">
            <v>Add</v>
          </cell>
          <cell r="O81">
            <v>0</v>
          </cell>
          <cell r="V81" t="str">
            <v>NA</v>
          </cell>
          <cell r="X81">
            <v>0</v>
          </cell>
          <cell r="Y81" t="b">
            <v>0</v>
          </cell>
          <cell r="Z81" t="b">
            <v>0</v>
          </cell>
          <cell r="AA81" t="b">
            <v>0</v>
          </cell>
          <cell r="AB81">
            <v>0</v>
          </cell>
          <cell r="AC81" t="b">
            <v>1</v>
          </cell>
          <cell r="AE81" t="str">
            <v>P</v>
          </cell>
          <cell r="AF81"/>
          <cell r="AG81">
            <v>0</v>
          </cell>
          <cell r="AI81"/>
        </row>
        <row r="82">
          <cell r="C82" t="str">
            <v>interest.Cash.31e47dab-4edc-46a3-b1fb-dc9e2e3fbf4e</v>
          </cell>
          <cell r="D82">
            <v>50</v>
          </cell>
          <cell r="E82">
            <v>5</v>
          </cell>
          <cell r="F82" t="str">
            <v>Line_5</v>
          </cell>
          <cell r="G82" t="str">
            <v>AddE</v>
          </cell>
          <cell r="I82" t="str">
            <v>Westpac Term Deposit 365028</v>
          </cell>
          <cell r="J82">
            <v>1325.81</v>
          </cell>
          <cell r="K82">
            <v>0</v>
          </cell>
          <cell r="L82">
            <v>1325.81</v>
          </cell>
          <cell r="M82">
            <v>0</v>
          </cell>
          <cell r="N82" t="str">
            <v>Add</v>
          </cell>
          <cell r="O82">
            <v>0</v>
          </cell>
          <cell r="V82" t="str">
            <v>NA</v>
          </cell>
          <cell r="X82">
            <v>0</v>
          </cell>
          <cell r="Y82" t="b">
            <v>0</v>
          </cell>
          <cell r="Z82" t="b">
            <v>0</v>
          </cell>
          <cell r="AA82" t="b">
            <v>0</v>
          </cell>
          <cell r="AB82">
            <v>0</v>
          </cell>
          <cell r="AC82" t="b">
            <v>1</v>
          </cell>
          <cell r="AE82" t="str">
            <v>P</v>
          </cell>
          <cell r="AF82"/>
          <cell r="AG82">
            <v>0</v>
          </cell>
          <cell r="AI82"/>
        </row>
        <row r="83">
          <cell r="C83" t="str">
            <v>interest.Cash.a8b2f80e-0607-4219-88b6-91dde001f434</v>
          </cell>
          <cell r="D83">
            <v>51</v>
          </cell>
          <cell r="E83">
            <v>5</v>
          </cell>
          <cell r="F83" t="str">
            <v>Line_5</v>
          </cell>
          <cell r="G83" t="str">
            <v>AddE</v>
          </cell>
          <cell r="I83" t="str">
            <v>Westpac Term Deposit 384413</v>
          </cell>
          <cell r="J83">
            <v>21871.14</v>
          </cell>
          <cell r="K83">
            <v>0</v>
          </cell>
          <cell r="L83">
            <v>21871.14</v>
          </cell>
          <cell r="M83">
            <v>0</v>
          </cell>
          <cell r="N83" t="str">
            <v>Add</v>
          </cell>
          <cell r="O83">
            <v>0</v>
          </cell>
          <cell r="V83" t="str">
            <v>NA</v>
          </cell>
          <cell r="X83">
            <v>0</v>
          </cell>
          <cell r="Y83" t="b">
            <v>0</v>
          </cell>
          <cell r="Z83" t="b">
            <v>0</v>
          </cell>
          <cell r="AA83" t="b">
            <v>0</v>
          </cell>
          <cell r="AB83">
            <v>0</v>
          </cell>
          <cell r="AC83" t="b">
            <v>1</v>
          </cell>
          <cell r="AE83" t="str">
            <v>P</v>
          </cell>
          <cell r="AF83"/>
          <cell r="AG83">
            <v>0</v>
          </cell>
          <cell r="AI83"/>
        </row>
        <row r="84">
          <cell r="C84" t="str">
            <v>Totalinterest.Cash</v>
          </cell>
          <cell r="D84">
            <v>52</v>
          </cell>
          <cell r="E84">
            <v>4</v>
          </cell>
          <cell r="F84" t="str">
            <v>Total_4</v>
          </cell>
          <cell r="G84" t="str">
            <v>AddE</v>
          </cell>
          <cell r="I84" t="str">
            <v>Total Cash and Cash Equivalents</v>
          </cell>
          <cell r="J84">
            <v>118571.38</v>
          </cell>
          <cell r="K84">
            <v>0</v>
          </cell>
          <cell r="L84">
            <v>118571.38</v>
          </cell>
          <cell r="M84">
            <v>0</v>
          </cell>
          <cell r="N84" t="str">
            <v>Add</v>
          </cell>
          <cell r="O84">
            <v>0</v>
          </cell>
          <cell r="V84" t="str">
            <v>NA</v>
          </cell>
          <cell r="X84">
            <v>0</v>
          </cell>
          <cell r="Y84" t="b">
            <v>0</v>
          </cell>
          <cell r="Z84" t="b">
            <v>0</v>
          </cell>
          <cell r="AA84" t="b">
            <v>0</v>
          </cell>
          <cell r="AB84">
            <v>0</v>
          </cell>
          <cell r="AC84" t="b">
            <v>1</v>
          </cell>
          <cell r="AE84" t="str">
            <v>P</v>
          </cell>
          <cell r="AF84"/>
          <cell r="AG84">
            <v>0</v>
          </cell>
          <cell r="AI84"/>
        </row>
        <row r="85">
          <cell r="C85" t="str">
            <v>interest.OtherAssets.CashAtBank</v>
          </cell>
          <cell r="D85">
            <v>53</v>
          </cell>
          <cell r="E85">
            <v>4</v>
          </cell>
          <cell r="F85" t="str">
            <v>Header_4</v>
          </cell>
          <cell r="G85" t="str">
            <v>AddE</v>
          </cell>
          <cell r="I85" t="str">
            <v>Cash At Bank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O85">
            <v>0</v>
          </cell>
          <cell r="V85" t="str">
            <v>NA</v>
          </cell>
          <cell r="X85">
            <v>0</v>
          </cell>
          <cell r="Y85" t="b">
            <v>0</v>
          </cell>
          <cell r="Z85" t="b">
            <v>0</v>
          </cell>
          <cell r="AA85" t="b">
            <v>0</v>
          </cell>
          <cell r="AB85">
            <v>0</v>
          </cell>
          <cell r="AC85" t="b">
            <v>1</v>
          </cell>
          <cell r="AE85" t="str">
            <v>P</v>
          </cell>
          <cell r="AF85"/>
          <cell r="AG85">
            <v>0</v>
          </cell>
          <cell r="AI85"/>
        </row>
        <row r="86">
          <cell r="C86" t="str">
            <v>interest.OtherAssets.CashAtBank.7ffe9331-78e5-4460-9afe-2b7177093c72</v>
          </cell>
          <cell r="D86">
            <v>54</v>
          </cell>
          <cell r="E86">
            <v>5</v>
          </cell>
          <cell r="F86" t="str">
            <v>Line_5</v>
          </cell>
          <cell r="G86" t="str">
            <v>AddE</v>
          </cell>
          <cell r="I86" t="str">
            <v>ANZ E*Trade Account</v>
          </cell>
          <cell r="J86">
            <v>1871.03</v>
          </cell>
          <cell r="K86">
            <v>0</v>
          </cell>
          <cell r="L86">
            <v>1871.03</v>
          </cell>
          <cell r="M86">
            <v>0</v>
          </cell>
          <cell r="N86" t="str">
            <v>Add</v>
          </cell>
          <cell r="O86">
            <v>0</v>
          </cell>
          <cell r="V86" t="str">
            <v>NA</v>
          </cell>
          <cell r="X86">
            <v>0</v>
          </cell>
          <cell r="Y86" t="b">
            <v>0</v>
          </cell>
          <cell r="Z86" t="b">
            <v>0</v>
          </cell>
          <cell r="AA86" t="b">
            <v>0</v>
          </cell>
          <cell r="AB86">
            <v>0</v>
          </cell>
          <cell r="AC86" t="b">
            <v>1</v>
          </cell>
          <cell r="AE86" t="str">
            <v>P</v>
          </cell>
          <cell r="AF86"/>
          <cell r="AG86">
            <v>0</v>
          </cell>
          <cell r="AI86"/>
        </row>
        <row r="87">
          <cell r="C87" t="str">
            <v>interest.OtherAssets.CashAtBank.6d42be5e-0a5b-47d5-8489-fa3dd40ed86a</v>
          </cell>
          <cell r="D87">
            <v>55</v>
          </cell>
          <cell r="E87">
            <v>5</v>
          </cell>
          <cell r="F87" t="str">
            <v>Line_5</v>
          </cell>
          <cell r="G87" t="str">
            <v>AddE</v>
          </cell>
          <cell r="I87" t="str">
            <v>ING Term Deposit 84613066</v>
          </cell>
          <cell r="J87">
            <v>45868</v>
          </cell>
          <cell r="K87">
            <v>0</v>
          </cell>
          <cell r="L87">
            <v>45868</v>
          </cell>
          <cell r="M87">
            <v>0</v>
          </cell>
          <cell r="N87" t="str">
            <v>Add</v>
          </cell>
          <cell r="O87">
            <v>0</v>
          </cell>
          <cell r="V87" t="str">
            <v>NA</v>
          </cell>
          <cell r="X87">
            <v>0</v>
          </cell>
          <cell r="Y87" t="b">
            <v>0</v>
          </cell>
          <cell r="Z87" t="b">
            <v>0</v>
          </cell>
          <cell r="AA87" t="b">
            <v>0</v>
          </cell>
          <cell r="AB87">
            <v>0</v>
          </cell>
          <cell r="AC87" t="b">
            <v>1</v>
          </cell>
          <cell r="AE87" t="str">
            <v>P</v>
          </cell>
          <cell r="AF87"/>
          <cell r="AG87">
            <v>0</v>
          </cell>
          <cell r="AI87"/>
        </row>
        <row r="88">
          <cell r="C88" t="str">
            <v>interest.OtherAssets.CashAtBank.1a98a0aa-e515-4c2e-bb22-eee2d2d27856</v>
          </cell>
          <cell r="D88">
            <v>56</v>
          </cell>
          <cell r="E88">
            <v>5</v>
          </cell>
          <cell r="F88" t="str">
            <v>Line_5</v>
          </cell>
          <cell r="G88" t="str">
            <v>AddE</v>
          </cell>
          <cell r="I88" t="str">
            <v>Westpac Business Cash Reserve</v>
          </cell>
          <cell r="J88">
            <v>1633.66</v>
          </cell>
          <cell r="K88">
            <v>0</v>
          </cell>
          <cell r="L88">
            <v>1633.66</v>
          </cell>
          <cell r="M88">
            <v>0</v>
          </cell>
          <cell r="N88" t="str">
            <v>Add</v>
          </cell>
          <cell r="O88">
            <v>0</v>
          </cell>
          <cell r="V88" t="str">
            <v>NA</v>
          </cell>
          <cell r="X88">
            <v>0</v>
          </cell>
          <cell r="Y88" t="b">
            <v>0</v>
          </cell>
          <cell r="Z88" t="b">
            <v>0</v>
          </cell>
          <cell r="AA88" t="b">
            <v>0</v>
          </cell>
          <cell r="AB88">
            <v>0</v>
          </cell>
          <cell r="AC88" t="b">
            <v>1</v>
          </cell>
          <cell r="AE88" t="str">
            <v>P</v>
          </cell>
          <cell r="AF88"/>
          <cell r="AG88">
            <v>0</v>
          </cell>
          <cell r="AI88"/>
        </row>
        <row r="89">
          <cell r="C89" t="str">
            <v>Totalinterest.OtherAssets.CashAtBank</v>
          </cell>
          <cell r="D89">
            <v>57</v>
          </cell>
          <cell r="E89">
            <v>4</v>
          </cell>
          <cell r="F89" t="str">
            <v>Total_4</v>
          </cell>
          <cell r="G89" t="str">
            <v>AddE</v>
          </cell>
          <cell r="I89" t="str">
            <v>Total Cash At Bank</v>
          </cell>
          <cell r="J89">
            <v>49372.69</v>
          </cell>
          <cell r="K89">
            <v>0</v>
          </cell>
          <cell r="L89">
            <v>49372.69</v>
          </cell>
          <cell r="M89">
            <v>0</v>
          </cell>
          <cell r="N89" t="str">
            <v>Add</v>
          </cell>
          <cell r="O89">
            <v>0</v>
          </cell>
          <cell r="V89" t="str">
            <v>NA</v>
          </cell>
          <cell r="X89">
            <v>0</v>
          </cell>
          <cell r="Y89" t="b">
            <v>0</v>
          </cell>
          <cell r="Z89" t="b">
            <v>0</v>
          </cell>
          <cell r="AA89" t="b">
            <v>0</v>
          </cell>
          <cell r="AB89">
            <v>0</v>
          </cell>
          <cell r="AC89" t="b">
            <v>1</v>
          </cell>
          <cell r="AE89" t="str">
            <v>P</v>
          </cell>
          <cell r="AF89"/>
          <cell r="AG89">
            <v>0</v>
          </cell>
          <cell r="AI89"/>
        </row>
        <row r="90">
          <cell r="C90" t="str">
            <v>interest.OtherFixedInterest</v>
          </cell>
          <cell r="D90">
            <v>58</v>
          </cell>
          <cell r="E90">
            <v>4</v>
          </cell>
          <cell r="F90" t="str">
            <v>Header_4</v>
          </cell>
          <cell r="G90" t="str">
            <v>AddE</v>
          </cell>
          <cell r="I90" t="str">
            <v>Other Fixed Interest Securities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O90">
            <v>0</v>
          </cell>
          <cell r="V90" t="str">
            <v>NA</v>
          </cell>
          <cell r="X90">
            <v>0</v>
          </cell>
          <cell r="Y90" t="b">
            <v>0</v>
          </cell>
          <cell r="Z90" t="b">
            <v>0</v>
          </cell>
          <cell r="AA90" t="b">
            <v>0</v>
          </cell>
          <cell r="AB90">
            <v>0</v>
          </cell>
          <cell r="AC90" t="b">
            <v>1</v>
          </cell>
          <cell r="AE90" t="str">
            <v>P</v>
          </cell>
          <cell r="AF90"/>
          <cell r="AG90">
            <v>0</v>
          </cell>
          <cell r="AI90"/>
        </row>
        <row r="91">
          <cell r="C91" t="str">
            <v>interest.OtherFixedInterest.fadeec77-42db-4e5e-85db-6bf9ece3a26c</v>
          </cell>
          <cell r="D91">
            <v>59</v>
          </cell>
          <cell r="E91">
            <v>5</v>
          </cell>
          <cell r="F91" t="str">
            <v>Line_5</v>
          </cell>
          <cell r="G91" t="str">
            <v>AddE</v>
          </cell>
          <cell r="I91" t="str">
            <v>AGL Energy Limited. - Hybrid 3-Bbsw+3.80% 08-06-39 Sub Step T-06-19</v>
          </cell>
          <cell r="J91">
            <v>5624.3</v>
          </cell>
          <cell r="K91">
            <v>0</v>
          </cell>
          <cell r="L91">
            <v>5624.3</v>
          </cell>
          <cell r="M91">
            <v>0</v>
          </cell>
          <cell r="N91" t="str">
            <v>Add</v>
          </cell>
          <cell r="O91">
            <v>0</v>
          </cell>
          <cell r="V91" t="str">
            <v>NA</v>
          </cell>
          <cell r="X91">
            <v>0</v>
          </cell>
          <cell r="Y91" t="b">
            <v>0</v>
          </cell>
          <cell r="Z91" t="b">
            <v>0</v>
          </cell>
          <cell r="AA91" t="b">
            <v>0</v>
          </cell>
          <cell r="AB91">
            <v>0</v>
          </cell>
          <cell r="AC91" t="b">
            <v>1</v>
          </cell>
          <cell r="AE91" t="str">
            <v>P</v>
          </cell>
          <cell r="AF91"/>
          <cell r="AG91">
            <v>0</v>
          </cell>
          <cell r="AI91"/>
        </row>
        <row r="92">
          <cell r="C92" t="str">
            <v>interest.OtherFixedInterest.f0f4db9a-7385-4541-ae22-c5c550e0f92e</v>
          </cell>
          <cell r="D92">
            <v>60</v>
          </cell>
          <cell r="E92">
            <v>5</v>
          </cell>
          <cell r="F92" t="str">
            <v>Line_5</v>
          </cell>
          <cell r="G92" t="str">
            <v>AddE</v>
          </cell>
          <cell r="I92" t="str">
            <v>Macquarie Bank Limited - Hybrid 3-Bbsw+1.70% Perp Sub Non-Cum Stap</v>
          </cell>
          <cell r="J92">
            <v>728.99</v>
          </cell>
          <cell r="K92">
            <v>0</v>
          </cell>
          <cell r="L92">
            <v>728.99</v>
          </cell>
          <cell r="M92">
            <v>0</v>
          </cell>
          <cell r="N92" t="str">
            <v>Add</v>
          </cell>
          <cell r="O92">
            <v>0</v>
          </cell>
          <cell r="V92" t="str">
            <v>NA</v>
          </cell>
          <cell r="X92">
            <v>0</v>
          </cell>
          <cell r="Y92" t="b">
            <v>0</v>
          </cell>
          <cell r="Z92" t="b">
            <v>0</v>
          </cell>
          <cell r="AA92" t="b">
            <v>0</v>
          </cell>
          <cell r="AB92">
            <v>0</v>
          </cell>
          <cell r="AC92" t="b">
            <v>1</v>
          </cell>
          <cell r="AE92" t="str">
            <v>P</v>
          </cell>
          <cell r="AF92"/>
          <cell r="AG92">
            <v>0</v>
          </cell>
          <cell r="AI92"/>
        </row>
        <row r="93">
          <cell r="C93" t="str">
            <v>interest.OtherFixedInterest.d8df9507-7f52-4c67-a6eb-65c956241327</v>
          </cell>
          <cell r="D93">
            <v>61</v>
          </cell>
          <cell r="E93">
            <v>5</v>
          </cell>
          <cell r="F93" t="str">
            <v>Line_5</v>
          </cell>
          <cell r="G93" t="str">
            <v>AddE</v>
          </cell>
          <cell r="I93" t="str">
            <v>Origin Energy Limited - Hybrid 3-Bbsw+4.00% 22-12-71 Sub Cum Red T-12-16</v>
          </cell>
          <cell r="J93">
            <v>2940</v>
          </cell>
          <cell r="K93">
            <v>0</v>
          </cell>
          <cell r="L93">
            <v>2940</v>
          </cell>
          <cell r="M93">
            <v>0</v>
          </cell>
          <cell r="N93" t="str">
            <v>Add</v>
          </cell>
          <cell r="O93">
            <v>0</v>
          </cell>
          <cell r="V93" t="str">
            <v>NA</v>
          </cell>
          <cell r="X93">
            <v>0</v>
          </cell>
          <cell r="Y93" t="b">
            <v>0</v>
          </cell>
          <cell r="Z93" t="b">
            <v>0</v>
          </cell>
          <cell r="AA93" t="b">
            <v>0</v>
          </cell>
          <cell r="AB93">
            <v>0</v>
          </cell>
          <cell r="AC93" t="b">
            <v>1</v>
          </cell>
          <cell r="AE93" t="str">
            <v>P</v>
          </cell>
          <cell r="AF93"/>
          <cell r="AG93">
            <v>0</v>
          </cell>
          <cell r="AI93"/>
        </row>
        <row r="94">
          <cell r="C94" t="str">
            <v>interest.OtherFixedInterest.919b1fa8-a96c-4861-942b-8aad5464e14d</v>
          </cell>
          <cell r="D94">
            <v>62</v>
          </cell>
          <cell r="E94">
            <v>5</v>
          </cell>
          <cell r="F94" t="str">
            <v>Line_5</v>
          </cell>
          <cell r="G94" t="str">
            <v>AddE</v>
          </cell>
          <cell r="I94" t="str">
            <v>Westpac Banking Corporation - Sub Bond 3-Bbsw+2.75% 23-8-22 Red T-08-17</v>
          </cell>
          <cell r="J94">
            <v>4564</v>
          </cell>
          <cell r="K94">
            <v>0</v>
          </cell>
          <cell r="L94">
            <v>4564</v>
          </cell>
          <cell r="M94">
            <v>0</v>
          </cell>
          <cell r="N94" t="str">
            <v>Add</v>
          </cell>
          <cell r="O94">
            <v>0</v>
          </cell>
          <cell r="V94" t="str">
            <v>NA</v>
          </cell>
          <cell r="X94">
            <v>0</v>
          </cell>
          <cell r="Y94" t="b">
            <v>0</v>
          </cell>
          <cell r="Z94" t="b">
            <v>0</v>
          </cell>
          <cell r="AA94" t="b">
            <v>0</v>
          </cell>
          <cell r="AB94">
            <v>0</v>
          </cell>
          <cell r="AC94" t="b">
            <v>1</v>
          </cell>
          <cell r="AE94" t="str">
            <v>P</v>
          </cell>
          <cell r="AF94"/>
          <cell r="AG94">
            <v>0</v>
          </cell>
          <cell r="AI94"/>
        </row>
        <row r="95">
          <cell r="C95" t="str">
            <v>Totalinterest.OtherFixedInterest</v>
          </cell>
          <cell r="D95">
            <v>63</v>
          </cell>
          <cell r="E95">
            <v>4</v>
          </cell>
          <cell r="F95" t="str">
            <v>Total_4</v>
          </cell>
          <cell r="G95" t="str">
            <v>AddE</v>
          </cell>
          <cell r="I95" t="str">
            <v>Total Other Fixed Interest Securities</v>
          </cell>
          <cell r="J95">
            <v>13857.29</v>
          </cell>
          <cell r="K95">
            <v>0</v>
          </cell>
          <cell r="L95">
            <v>13857.29</v>
          </cell>
          <cell r="M95">
            <v>0</v>
          </cell>
          <cell r="N95" t="str">
            <v>Add</v>
          </cell>
          <cell r="O95">
            <v>0</v>
          </cell>
          <cell r="V95" t="str">
            <v>NA</v>
          </cell>
          <cell r="X95">
            <v>0</v>
          </cell>
          <cell r="Y95" t="b">
            <v>0</v>
          </cell>
          <cell r="Z95" t="b">
            <v>0</v>
          </cell>
          <cell r="AA95" t="b">
            <v>0</v>
          </cell>
          <cell r="AB95">
            <v>0</v>
          </cell>
          <cell r="AC95" t="b">
            <v>1</v>
          </cell>
          <cell r="AE95" t="str">
            <v>P</v>
          </cell>
          <cell r="AF95"/>
          <cell r="AG95">
            <v>0</v>
          </cell>
          <cell r="AI95"/>
        </row>
        <row r="96">
          <cell r="C96" t="str">
            <v>Totalinterest</v>
          </cell>
          <cell r="D96">
            <v>64</v>
          </cell>
          <cell r="E96">
            <v>3</v>
          </cell>
          <cell r="F96" t="str">
            <v>Total_3</v>
          </cell>
          <cell r="G96" t="str">
            <v>AddE</v>
          </cell>
          <cell r="I96" t="str">
            <v>Total Interest</v>
          </cell>
          <cell r="J96">
            <v>181801.36</v>
          </cell>
          <cell r="K96">
            <v>0</v>
          </cell>
          <cell r="L96">
            <v>181801.36</v>
          </cell>
          <cell r="M96">
            <v>0</v>
          </cell>
          <cell r="N96" t="str">
            <v>Add</v>
          </cell>
          <cell r="O96">
            <v>0</v>
          </cell>
          <cell r="V96" t="str">
            <v>NA</v>
          </cell>
          <cell r="X96">
            <v>0</v>
          </cell>
          <cell r="Y96" t="b">
            <v>0</v>
          </cell>
          <cell r="Z96" t="b">
            <v>0</v>
          </cell>
          <cell r="AA96" t="b">
            <v>0</v>
          </cell>
          <cell r="AB96">
            <v>0</v>
          </cell>
          <cell r="AC96" t="b">
            <v>1</v>
          </cell>
          <cell r="AE96" t="str">
            <v>P</v>
          </cell>
          <cell r="AF96"/>
          <cell r="AG96">
            <v>0</v>
          </cell>
          <cell r="AI96"/>
        </row>
        <row r="97">
          <cell r="C97" t="str">
            <v>rent</v>
          </cell>
          <cell r="D97">
            <v>65</v>
          </cell>
          <cell r="E97">
            <v>3</v>
          </cell>
          <cell r="F97" t="str">
            <v>Header_3</v>
          </cell>
          <cell r="G97" t="str">
            <v>AddE</v>
          </cell>
          <cell r="I97" t="str">
            <v>Rent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0</v>
          </cell>
          <cell r="V97" t="str">
            <v>NA</v>
          </cell>
          <cell r="X97">
            <v>0</v>
          </cell>
          <cell r="Y97" t="b">
            <v>0</v>
          </cell>
          <cell r="Z97" t="b">
            <v>0</v>
          </cell>
          <cell r="AA97" t="b">
            <v>0</v>
          </cell>
          <cell r="AB97">
            <v>0</v>
          </cell>
          <cell r="AC97" t="b">
            <v>1</v>
          </cell>
          <cell r="AE97" t="str">
            <v>P</v>
          </cell>
          <cell r="AF97"/>
          <cell r="AG97">
            <v>0</v>
          </cell>
          <cell r="AI97"/>
        </row>
        <row r="98">
          <cell r="C98" t="str">
            <v>rent.Property</v>
          </cell>
          <cell r="D98">
            <v>66</v>
          </cell>
          <cell r="E98">
            <v>4</v>
          </cell>
          <cell r="F98" t="str">
            <v>Header_4</v>
          </cell>
          <cell r="G98" t="str">
            <v>AddE</v>
          </cell>
          <cell r="I98" t="str">
            <v>Direct Property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0</v>
          </cell>
          <cell r="V98" t="str">
            <v>NA</v>
          </cell>
          <cell r="X98">
            <v>0</v>
          </cell>
          <cell r="Y98" t="b">
            <v>0</v>
          </cell>
          <cell r="Z98" t="b">
            <v>0</v>
          </cell>
          <cell r="AA98" t="b">
            <v>0</v>
          </cell>
          <cell r="AB98">
            <v>0</v>
          </cell>
          <cell r="AC98" t="b">
            <v>1</v>
          </cell>
          <cell r="AE98" t="str">
            <v>P</v>
          </cell>
          <cell r="AF98"/>
          <cell r="AG98">
            <v>0</v>
          </cell>
          <cell r="AI98"/>
        </row>
        <row r="99">
          <cell r="C99" t="str">
            <v>rent.Property.cb4fb5de-b893-454a-af8c-39d2f9dd8591</v>
          </cell>
          <cell r="D99">
            <v>67</v>
          </cell>
          <cell r="E99">
            <v>5</v>
          </cell>
          <cell r="F99" t="str">
            <v>Line_5</v>
          </cell>
          <cell r="G99" t="str">
            <v>AddE</v>
          </cell>
          <cell r="H99" t="str">
            <v>Class.ImportProperty</v>
          </cell>
          <cell r="I99" t="str">
            <v>Unit 6004, The Peninsular, Mooloolaba</v>
          </cell>
          <cell r="J99">
            <v>82644.72</v>
          </cell>
          <cell r="K99">
            <v>0</v>
          </cell>
          <cell r="L99">
            <v>82644.72</v>
          </cell>
          <cell r="M99">
            <v>0</v>
          </cell>
          <cell r="N99" t="str">
            <v>Add</v>
          </cell>
          <cell r="O99">
            <v>0</v>
          </cell>
          <cell r="V99" t="str">
            <v>NA</v>
          </cell>
          <cell r="X99">
            <v>0</v>
          </cell>
          <cell r="Y99" t="b">
            <v>0</v>
          </cell>
          <cell r="Z99" t="b">
            <v>0</v>
          </cell>
          <cell r="AA99" t="b">
            <v>0</v>
          </cell>
          <cell r="AB99">
            <v>0</v>
          </cell>
          <cell r="AC99" t="b">
            <v>1</v>
          </cell>
          <cell r="AE99" t="str">
            <v>P</v>
          </cell>
          <cell r="AF99"/>
          <cell r="AG99">
            <v>0</v>
          </cell>
          <cell r="AI99"/>
        </row>
        <row r="100">
          <cell r="C100" t="str">
            <v>Totalrent.Property</v>
          </cell>
          <cell r="D100">
            <v>68</v>
          </cell>
          <cell r="E100">
            <v>4</v>
          </cell>
          <cell r="F100" t="str">
            <v>Total_4</v>
          </cell>
          <cell r="G100" t="str">
            <v>AddE</v>
          </cell>
          <cell r="I100" t="str">
            <v>Total Direct Property</v>
          </cell>
          <cell r="J100">
            <v>82644.72</v>
          </cell>
          <cell r="K100">
            <v>0</v>
          </cell>
          <cell r="L100">
            <v>82644.72</v>
          </cell>
          <cell r="M100">
            <v>0</v>
          </cell>
          <cell r="N100" t="str">
            <v>Add</v>
          </cell>
          <cell r="O100">
            <v>0</v>
          </cell>
          <cell r="V100" t="str">
            <v>NA</v>
          </cell>
          <cell r="X100">
            <v>0</v>
          </cell>
          <cell r="Y100" t="b">
            <v>0</v>
          </cell>
          <cell r="Z100" t="b">
            <v>0</v>
          </cell>
          <cell r="AA100" t="b">
            <v>0</v>
          </cell>
          <cell r="AB100">
            <v>0</v>
          </cell>
          <cell r="AC100" t="b">
            <v>1</v>
          </cell>
          <cell r="AE100" t="str">
            <v>P</v>
          </cell>
          <cell r="AF100"/>
          <cell r="AG100">
            <v>0</v>
          </cell>
          <cell r="AI100"/>
        </row>
        <row r="101">
          <cell r="C101" t="str">
            <v>Totalrent</v>
          </cell>
          <cell r="D101">
            <v>69</v>
          </cell>
          <cell r="E101">
            <v>3</v>
          </cell>
          <cell r="F101" t="str">
            <v>Total_3</v>
          </cell>
          <cell r="G101" t="str">
            <v>AddE</v>
          </cell>
          <cell r="I101" t="str">
            <v>Total Rent</v>
          </cell>
          <cell r="J101">
            <v>82644.72</v>
          </cell>
          <cell r="K101">
            <v>0</v>
          </cell>
          <cell r="L101">
            <v>82644.72</v>
          </cell>
          <cell r="M101">
            <v>0</v>
          </cell>
          <cell r="N101" t="str">
            <v>Add</v>
          </cell>
          <cell r="O101">
            <v>0</v>
          </cell>
          <cell r="V101" t="str">
            <v>NA</v>
          </cell>
          <cell r="X101">
            <v>0</v>
          </cell>
          <cell r="Y101" t="b">
            <v>0</v>
          </cell>
          <cell r="Z101" t="b">
            <v>0</v>
          </cell>
          <cell r="AA101" t="b">
            <v>0</v>
          </cell>
          <cell r="AB101">
            <v>0</v>
          </cell>
          <cell r="AC101" t="b">
            <v>1</v>
          </cell>
          <cell r="AE101" t="str">
            <v>P</v>
          </cell>
          <cell r="AF101"/>
          <cell r="AG101">
            <v>0</v>
          </cell>
          <cell r="AI101"/>
        </row>
        <row r="102">
          <cell r="C102" t="str">
            <v>Totalinvestment_income</v>
          </cell>
          <cell r="D102">
            <v>70</v>
          </cell>
          <cell r="E102">
            <v>2</v>
          </cell>
          <cell r="F102" t="str">
            <v>Total_2</v>
          </cell>
          <cell r="G102" t="str">
            <v>AddE</v>
          </cell>
          <cell r="I102" t="str">
            <v>Total Investment Income</v>
          </cell>
          <cell r="J102">
            <v>413591.51</v>
          </cell>
          <cell r="K102">
            <v>0</v>
          </cell>
          <cell r="L102">
            <v>413591.51</v>
          </cell>
          <cell r="M102">
            <v>0</v>
          </cell>
          <cell r="N102" t="str">
            <v>Add</v>
          </cell>
          <cell r="O102">
            <v>0</v>
          </cell>
          <cell r="V102" t="str">
            <v>NA</v>
          </cell>
          <cell r="X102">
            <v>0</v>
          </cell>
          <cell r="Y102" t="b">
            <v>0</v>
          </cell>
          <cell r="Z102" t="b">
            <v>0</v>
          </cell>
          <cell r="AA102" t="b">
            <v>0</v>
          </cell>
          <cell r="AB102">
            <v>0</v>
          </cell>
          <cell r="AC102" t="b">
            <v>1</v>
          </cell>
          <cell r="AE102" t="str">
            <v>P</v>
          </cell>
          <cell r="AF102"/>
          <cell r="AG102">
            <v>0</v>
          </cell>
          <cell r="AI102"/>
        </row>
        <row r="103">
          <cell r="C103" t="str">
            <v>TotalIncome</v>
          </cell>
          <cell r="D103">
            <v>71</v>
          </cell>
          <cell r="E103">
            <v>1</v>
          </cell>
          <cell r="F103" t="str">
            <v>Total_1</v>
          </cell>
          <cell r="G103" t="str">
            <v>AddE</v>
          </cell>
          <cell r="I103" t="str">
            <v>Total Income</v>
          </cell>
          <cell r="J103">
            <v>435348.6</v>
          </cell>
          <cell r="K103">
            <v>0</v>
          </cell>
          <cell r="L103">
            <v>435348.6</v>
          </cell>
          <cell r="M103">
            <v>0</v>
          </cell>
          <cell r="N103" t="str">
            <v>Add</v>
          </cell>
          <cell r="O103">
            <v>0</v>
          </cell>
          <cell r="V103" t="str">
            <v>NA</v>
          </cell>
          <cell r="X103">
            <v>0</v>
          </cell>
          <cell r="Y103" t="b">
            <v>0</v>
          </cell>
          <cell r="Z103" t="b">
            <v>0</v>
          </cell>
          <cell r="AA103" t="b">
            <v>0</v>
          </cell>
          <cell r="AB103">
            <v>0</v>
          </cell>
          <cell r="AC103" t="b">
            <v>1</v>
          </cell>
          <cell r="AE103" t="str">
            <v>P</v>
          </cell>
          <cell r="AF103"/>
          <cell r="AG103">
            <v>0</v>
          </cell>
          <cell r="AI103"/>
        </row>
        <row r="104">
          <cell r="C104" t="str">
            <v>Expense</v>
          </cell>
          <cell r="D104">
            <v>72</v>
          </cell>
          <cell r="E104">
            <v>1</v>
          </cell>
          <cell r="F104" t="str">
            <v>Header_1</v>
          </cell>
          <cell r="G104" t="str">
            <v>AddF</v>
          </cell>
          <cell r="I104" t="str">
            <v>Expense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O104">
            <v>0</v>
          </cell>
          <cell r="V104" t="str">
            <v>NA</v>
          </cell>
          <cell r="X104">
            <v>0</v>
          </cell>
          <cell r="Y104" t="b">
            <v>0</v>
          </cell>
          <cell r="Z104" t="b">
            <v>0</v>
          </cell>
          <cell r="AA104" t="b">
            <v>0</v>
          </cell>
          <cell r="AB104">
            <v>0</v>
          </cell>
          <cell r="AC104" t="b">
            <v>1</v>
          </cell>
          <cell r="AE104" t="str">
            <v>P</v>
          </cell>
          <cell r="AF104"/>
          <cell r="AG104">
            <v>0</v>
          </cell>
          <cell r="AI104"/>
        </row>
        <row r="105">
          <cell r="C105" t="str">
            <v>member_payments</v>
          </cell>
          <cell r="D105">
            <v>73</v>
          </cell>
          <cell r="E105">
            <v>2</v>
          </cell>
          <cell r="F105" t="str">
            <v>Header_2</v>
          </cell>
          <cell r="G105" t="str">
            <v>AddF</v>
          </cell>
          <cell r="I105" t="str">
            <v>Member Payments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O105">
            <v>0</v>
          </cell>
          <cell r="V105" t="str">
            <v>NA</v>
          </cell>
          <cell r="X105">
            <v>0</v>
          </cell>
          <cell r="Y105" t="b">
            <v>0</v>
          </cell>
          <cell r="Z105" t="b">
            <v>0</v>
          </cell>
          <cell r="AA105" t="b">
            <v>0</v>
          </cell>
          <cell r="AB105">
            <v>0</v>
          </cell>
          <cell r="AC105" t="b">
            <v>1</v>
          </cell>
          <cell r="AE105" t="str">
            <v>P</v>
          </cell>
          <cell r="AF105"/>
          <cell r="AG105">
            <v>0</v>
          </cell>
          <cell r="AI105"/>
        </row>
        <row r="106">
          <cell r="C106" t="str">
            <v>lump_sums_paid</v>
          </cell>
          <cell r="D106">
            <v>74</v>
          </cell>
          <cell r="E106">
            <v>3</v>
          </cell>
          <cell r="F106" t="str">
            <v>Header_3</v>
          </cell>
          <cell r="G106" t="str">
            <v>AddF</v>
          </cell>
          <cell r="I106" t="str">
            <v>Lump Sums Paid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O106">
            <v>0</v>
          </cell>
          <cell r="V106" t="str">
            <v>NA</v>
          </cell>
          <cell r="X106">
            <v>0</v>
          </cell>
          <cell r="Y106" t="b">
            <v>0</v>
          </cell>
          <cell r="Z106" t="b">
            <v>0</v>
          </cell>
          <cell r="AA106" t="b">
            <v>0</v>
          </cell>
          <cell r="AB106">
            <v>0</v>
          </cell>
          <cell r="AC106" t="b">
            <v>1</v>
          </cell>
          <cell r="AE106" t="str">
            <v>P</v>
          </cell>
          <cell r="AF106"/>
          <cell r="AG106">
            <v>0</v>
          </cell>
          <cell r="AI106"/>
        </row>
        <row r="107">
          <cell r="C107" t="str">
            <v>lump_sums_paid.HICKEA0</v>
          </cell>
          <cell r="D107">
            <v>75</v>
          </cell>
          <cell r="E107">
            <v>4</v>
          </cell>
          <cell r="F107" t="str">
            <v>Header_4</v>
          </cell>
          <cell r="G107" t="str">
            <v>AddF</v>
          </cell>
          <cell r="I107" t="str">
            <v>Dr Andrew Hickey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O107">
            <v>0</v>
          </cell>
          <cell r="V107" t="str">
            <v>NA</v>
          </cell>
          <cell r="X107">
            <v>0</v>
          </cell>
          <cell r="Y107" t="b">
            <v>0</v>
          </cell>
          <cell r="Z107" t="b">
            <v>0</v>
          </cell>
          <cell r="AA107" t="b">
            <v>0</v>
          </cell>
          <cell r="AB107">
            <v>0</v>
          </cell>
          <cell r="AC107" t="b">
            <v>1</v>
          </cell>
          <cell r="AE107" t="str">
            <v>P</v>
          </cell>
          <cell r="AF107"/>
          <cell r="AG107">
            <v>0</v>
          </cell>
          <cell r="AI107"/>
        </row>
        <row r="108">
          <cell r="C108" t="str">
            <v>lump_sums_paid.HICKEA0.2a94b71c-6e95-4036-ad4c-abcdde0ecbce</v>
          </cell>
          <cell r="D108">
            <v>76</v>
          </cell>
          <cell r="E108">
            <v>5</v>
          </cell>
          <cell r="F108" t="str">
            <v>Line_5</v>
          </cell>
          <cell r="G108" t="str">
            <v>AddF</v>
          </cell>
          <cell r="I108" t="str">
            <v>Account Based Pension 3% tax free</v>
          </cell>
          <cell r="J108">
            <v>1269254.42</v>
          </cell>
          <cell r="K108">
            <v>0</v>
          </cell>
          <cell r="L108">
            <v>1269254.42</v>
          </cell>
          <cell r="M108">
            <v>0</v>
          </cell>
          <cell r="N108" t="str">
            <v>Add</v>
          </cell>
          <cell r="O108">
            <v>0</v>
          </cell>
          <cell r="V108" t="str">
            <v>NA</v>
          </cell>
          <cell r="X108">
            <v>0</v>
          </cell>
          <cell r="Y108" t="b">
            <v>0</v>
          </cell>
          <cell r="Z108" t="b">
            <v>0</v>
          </cell>
          <cell r="AA108" t="b">
            <v>0</v>
          </cell>
          <cell r="AB108">
            <v>0</v>
          </cell>
          <cell r="AC108" t="b">
            <v>1</v>
          </cell>
          <cell r="AE108" t="str">
            <v>P</v>
          </cell>
          <cell r="AF108"/>
          <cell r="AG108">
            <v>0</v>
          </cell>
          <cell r="AI108"/>
        </row>
        <row r="109">
          <cell r="C109" t="str">
            <v>Totallump_sums_paid.HICKEA0</v>
          </cell>
          <cell r="D109">
            <v>77</v>
          </cell>
          <cell r="E109">
            <v>4</v>
          </cell>
          <cell r="F109" t="str">
            <v>Total_4</v>
          </cell>
          <cell r="G109" t="str">
            <v>AddF</v>
          </cell>
          <cell r="I109" t="str">
            <v>Total Dr Andrew Hickey</v>
          </cell>
          <cell r="J109">
            <v>1269254.42</v>
          </cell>
          <cell r="K109">
            <v>0</v>
          </cell>
          <cell r="L109">
            <v>1269254.42</v>
          </cell>
          <cell r="M109">
            <v>0</v>
          </cell>
          <cell r="N109" t="str">
            <v>Add</v>
          </cell>
          <cell r="O109">
            <v>0</v>
          </cell>
          <cell r="V109" t="str">
            <v>NA</v>
          </cell>
          <cell r="X109">
            <v>0</v>
          </cell>
          <cell r="Y109" t="b">
            <v>0</v>
          </cell>
          <cell r="Z109" t="b">
            <v>0</v>
          </cell>
          <cell r="AA109" t="b">
            <v>0</v>
          </cell>
          <cell r="AB109">
            <v>0</v>
          </cell>
          <cell r="AC109" t="b">
            <v>1</v>
          </cell>
          <cell r="AE109" t="str">
            <v>P</v>
          </cell>
          <cell r="AF109"/>
          <cell r="AG109">
            <v>0</v>
          </cell>
          <cell r="AI109"/>
        </row>
        <row r="110">
          <cell r="C110" t="str">
            <v>Totallump_sums_paid</v>
          </cell>
          <cell r="D110">
            <v>78</v>
          </cell>
          <cell r="E110">
            <v>3</v>
          </cell>
          <cell r="F110" t="str">
            <v>Total_3</v>
          </cell>
          <cell r="G110" t="str">
            <v>AddF</v>
          </cell>
          <cell r="I110" t="str">
            <v>Total Lump Sums Paid</v>
          </cell>
          <cell r="J110">
            <v>1269254.42</v>
          </cell>
          <cell r="K110">
            <v>0</v>
          </cell>
          <cell r="L110">
            <v>1269254.42</v>
          </cell>
          <cell r="M110">
            <v>0</v>
          </cell>
          <cell r="N110" t="str">
            <v>Add</v>
          </cell>
          <cell r="O110">
            <v>0</v>
          </cell>
          <cell r="V110" t="str">
            <v>NA</v>
          </cell>
          <cell r="X110">
            <v>0</v>
          </cell>
          <cell r="Y110" t="b">
            <v>0</v>
          </cell>
          <cell r="Z110" t="b">
            <v>0</v>
          </cell>
          <cell r="AA110" t="b">
            <v>0</v>
          </cell>
          <cell r="AB110">
            <v>0</v>
          </cell>
          <cell r="AC110" t="b">
            <v>1</v>
          </cell>
          <cell r="AE110" t="str">
            <v>P</v>
          </cell>
          <cell r="AF110"/>
          <cell r="AG110">
            <v>0</v>
          </cell>
          <cell r="AI110"/>
        </row>
        <row r="111">
          <cell r="C111" t="str">
            <v>pensions_paid</v>
          </cell>
          <cell r="D111">
            <v>79</v>
          </cell>
          <cell r="E111">
            <v>3</v>
          </cell>
          <cell r="F111" t="str">
            <v>Header_3</v>
          </cell>
          <cell r="G111" t="str">
            <v>AddF</v>
          </cell>
          <cell r="I111" t="str">
            <v>Pensions Paid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V111" t="str">
            <v>NA</v>
          </cell>
          <cell r="X111">
            <v>0</v>
          </cell>
          <cell r="Y111" t="b">
            <v>0</v>
          </cell>
          <cell r="Z111" t="b">
            <v>0</v>
          </cell>
          <cell r="AA111" t="b">
            <v>0</v>
          </cell>
          <cell r="AB111">
            <v>0</v>
          </cell>
          <cell r="AC111" t="b">
            <v>1</v>
          </cell>
          <cell r="AE111" t="str">
            <v>P</v>
          </cell>
          <cell r="AF111"/>
          <cell r="AG111">
            <v>0</v>
          </cell>
          <cell r="AI111"/>
        </row>
        <row r="112">
          <cell r="C112" t="str">
            <v>pensions_paid.HICKEA0</v>
          </cell>
          <cell r="D112">
            <v>80</v>
          </cell>
          <cell r="E112">
            <v>4</v>
          </cell>
          <cell r="F112" t="str">
            <v>Header_4</v>
          </cell>
          <cell r="G112" t="str">
            <v>AddF</v>
          </cell>
          <cell r="I112" t="str">
            <v>Dr Andrew Hickey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O112">
            <v>0</v>
          </cell>
          <cell r="V112" t="str">
            <v>NA</v>
          </cell>
          <cell r="X112">
            <v>0</v>
          </cell>
          <cell r="Y112" t="b">
            <v>0</v>
          </cell>
          <cell r="Z112" t="b">
            <v>0</v>
          </cell>
          <cell r="AA112" t="b">
            <v>0</v>
          </cell>
          <cell r="AB112">
            <v>0</v>
          </cell>
          <cell r="AC112" t="b">
            <v>1</v>
          </cell>
          <cell r="AE112" t="str">
            <v>P</v>
          </cell>
          <cell r="AF112"/>
          <cell r="AG112">
            <v>0</v>
          </cell>
          <cell r="AI112"/>
        </row>
        <row r="113">
          <cell r="C113" t="str">
            <v>pensions_paid.HICKEA0.2a94b71c-6e95-4036-ad4c-abcdde0ecbce</v>
          </cell>
          <cell r="D113">
            <v>81</v>
          </cell>
          <cell r="E113">
            <v>5</v>
          </cell>
          <cell r="F113" t="str">
            <v>Line_5</v>
          </cell>
          <cell r="G113" t="str">
            <v>AddF</v>
          </cell>
          <cell r="I113" t="str">
            <v>Account Based Pension 3% tax free</v>
          </cell>
          <cell r="J113">
            <v>227765.48</v>
          </cell>
          <cell r="K113">
            <v>0</v>
          </cell>
          <cell r="L113">
            <v>227765.48</v>
          </cell>
          <cell r="M113">
            <v>0</v>
          </cell>
          <cell r="N113" t="str">
            <v>Add</v>
          </cell>
          <cell r="O113">
            <v>0</v>
          </cell>
          <cell r="V113" t="str">
            <v>NA</v>
          </cell>
          <cell r="X113">
            <v>0</v>
          </cell>
          <cell r="Y113" t="b">
            <v>0</v>
          </cell>
          <cell r="Z113" t="b">
            <v>0</v>
          </cell>
          <cell r="AA113" t="b">
            <v>0</v>
          </cell>
          <cell r="AB113">
            <v>0</v>
          </cell>
          <cell r="AC113" t="b">
            <v>1</v>
          </cell>
          <cell r="AE113" t="str">
            <v>P</v>
          </cell>
          <cell r="AF113"/>
          <cell r="AG113">
            <v>0</v>
          </cell>
          <cell r="AI113"/>
        </row>
        <row r="114">
          <cell r="C114" t="str">
            <v>pensions_paid.HICKEA0.fbf7df15-0869-46dc-aed8-306d1e38c235</v>
          </cell>
          <cell r="D114">
            <v>82</v>
          </cell>
          <cell r="E114">
            <v>5</v>
          </cell>
          <cell r="F114" t="str">
            <v>Line_5</v>
          </cell>
          <cell r="G114" t="str">
            <v>AddF</v>
          </cell>
          <cell r="I114" t="str">
            <v>Account Based Pension 89% tax free</v>
          </cell>
          <cell r="J114">
            <v>26660</v>
          </cell>
          <cell r="K114">
            <v>0</v>
          </cell>
          <cell r="L114">
            <v>26660</v>
          </cell>
          <cell r="M114">
            <v>0</v>
          </cell>
          <cell r="N114" t="str">
            <v>Add</v>
          </cell>
          <cell r="O114">
            <v>0</v>
          </cell>
          <cell r="V114" t="str">
            <v>NA</v>
          </cell>
          <cell r="X114">
            <v>0</v>
          </cell>
          <cell r="Y114" t="b">
            <v>0</v>
          </cell>
          <cell r="Z114" t="b">
            <v>0</v>
          </cell>
          <cell r="AA114" t="b">
            <v>0</v>
          </cell>
          <cell r="AB114">
            <v>0</v>
          </cell>
          <cell r="AC114" t="b">
            <v>1</v>
          </cell>
          <cell r="AE114" t="str">
            <v>P</v>
          </cell>
          <cell r="AF114"/>
          <cell r="AG114">
            <v>0</v>
          </cell>
          <cell r="AI114"/>
        </row>
        <row r="115">
          <cell r="C115" t="str">
            <v>pensions_paid.HICKEA0.4326ec00-7d85-4879-b886-bb776bd4c9e0</v>
          </cell>
          <cell r="D115">
            <v>83</v>
          </cell>
          <cell r="E115">
            <v>5</v>
          </cell>
          <cell r="F115" t="str">
            <v>Line_5</v>
          </cell>
          <cell r="G115" t="str">
            <v>AddF</v>
          </cell>
          <cell r="I115" t="str">
            <v>Account Based Pension 95% tax free</v>
          </cell>
          <cell r="J115">
            <v>24210</v>
          </cell>
          <cell r="K115">
            <v>0</v>
          </cell>
          <cell r="L115">
            <v>24210</v>
          </cell>
          <cell r="M115">
            <v>0</v>
          </cell>
          <cell r="N115" t="str">
            <v>Add</v>
          </cell>
          <cell r="O115">
            <v>0</v>
          </cell>
          <cell r="V115" t="str">
            <v>NA</v>
          </cell>
          <cell r="X115">
            <v>0</v>
          </cell>
          <cell r="Y115" t="b">
            <v>0</v>
          </cell>
          <cell r="Z115" t="b">
            <v>0</v>
          </cell>
          <cell r="AA115" t="b">
            <v>0</v>
          </cell>
          <cell r="AB115">
            <v>0</v>
          </cell>
          <cell r="AC115" t="b">
            <v>1</v>
          </cell>
          <cell r="AE115" t="str">
            <v>P</v>
          </cell>
          <cell r="AF115"/>
          <cell r="AG115">
            <v>0</v>
          </cell>
          <cell r="AI115"/>
        </row>
        <row r="116">
          <cell r="C116" t="str">
            <v>Totalpensions_paid.HICKEA0</v>
          </cell>
          <cell r="D116">
            <v>84</v>
          </cell>
          <cell r="E116">
            <v>4</v>
          </cell>
          <cell r="F116" t="str">
            <v>Total_4</v>
          </cell>
          <cell r="G116" t="str">
            <v>AddF</v>
          </cell>
          <cell r="I116" t="str">
            <v>Total Dr Andrew Hickey</v>
          </cell>
          <cell r="J116">
            <v>278635.48</v>
          </cell>
          <cell r="K116">
            <v>0</v>
          </cell>
          <cell r="L116">
            <v>278635.48</v>
          </cell>
          <cell r="M116">
            <v>0</v>
          </cell>
          <cell r="N116" t="str">
            <v>Add</v>
          </cell>
          <cell r="O116">
            <v>0</v>
          </cell>
          <cell r="V116" t="str">
            <v>NA</v>
          </cell>
          <cell r="X116">
            <v>0</v>
          </cell>
          <cell r="Y116" t="b">
            <v>0</v>
          </cell>
          <cell r="Z116" t="b">
            <v>0</v>
          </cell>
          <cell r="AA116" t="b">
            <v>0</v>
          </cell>
          <cell r="AB116">
            <v>0</v>
          </cell>
          <cell r="AC116" t="b">
            <v>1</v>
          </cell>
          <cell r="AE116" t="str">
            <v>P</v>
          </cell>
          <cell r="AF116"/>
          <cell r="AG116">
            <v>0</v>
          </cell>
          <cell r="AI116"/>
        </row>
        <row r="117">
          <cell r="C117" t="str">
            <v>pensions_paid.HICKEC0</v>
          </cell>
          <cell r="D117">
            <v>85</v>
          </cell>
          <cell r="E117">
            <v>4</v>
          </cell>
          <cell r="F117" t="str">
            <v>Header_4</v>
          </cell>
          <cell r="G117" t="str">
            <v>AddF</v>
          </cell>
          <cell r="I117" t="str">
            <v>Dr Camille Hickey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O117">
            <v>0</v>
          </cell>
          <cell r="V117" t="str">
            <v>NA</v>
          </cell>
          <cell r="X117">
            <v>0</v>
          </cell>
          <cell r="Y117" t="b">
            <v>0</v>
          </cell>
          <cell r="Z117" t="b">
            <v>0</v>
          </cell>
          <cell r="AA117" t="b">
            <v>0</v>
          </cell>
          <cell r="AB117">
            <v>0</v>
          </cell>
          <cell r="AC117" t="b">
            <v>1</v>
          </cell>
          <cell r="AE117" t="str">
            <v>P</v>
          </cell>
          <cell r="AF117"/>
          <cell r="AG117">
            <v>0</v>
          </cell>
          <cell r="AI117"/>
        </row>
        <row r="118">
          <cell r="C118" t="str">
            <v>pensions_paid.HICKEC0.222fc773-3513-479b-bf62-f35fe4556112</v>
          </cell>
          <cell r="D118">
            <v>86</v>
          </cell>
          <cell r="E118">
            <v>5</v>
          </cell>
          <cell r="F118" t="str">
            <v>Line_5</v>
          </cell>
          <cell r="G118" t="str">
            <v>AddF</v>
          </cell>
          <cell r="I118" t="str">
            <v>Account Based Pension 100% tax free</v>
          </cell>
          <cell r="J118">
            <v>16420</v>
          </cell>
          <cell r="K118">
            <v>0</v>
          </cell>
          <cell r="L118">
            <v>16420</v>
          </cell>
          <cell r="M118">
            <v>0</v>
          </cell>
          <cell r="N118" t="str">
            <v>Add</v>
          </cell>
          <cell r="O118">
            <v>0</v>
          </cell>
          <cell r="V118" t="str">
            <v>NA</v>
          </cell>
          <cell r="X118">
            <v>0</v>
          </cell>
          <cell r="Y118" t="b">
            <v>0</v>
          </cell>
          <cell r="Z118" t="b">
            <v>0</v>
          </cell>
          <cell r="AA118" t="b">
            <v>0</v>
          </cell>
          <cell r="AB118">
            <v>0</v>
          </cell>
          <cell r="AC118" t="b">
            <v>1</v>
          </cell>
          <cell r="AE118" t="str">
            <v>P</v>
          </cell>
          <cell r="AF118"/>
          <cell r="AG118">
            <v>0</v>
          </cell>
          <cell r="AI118"/>
        </row>
        <row r="119">
          <cell r="C119" t="str">
            <v>pensions_paid.HICKEC0.c88ac5ce-b438-4bf3-96de-ce502ca7dc08</v>
          </cell>
          <cell r="D119">
            <v>87</v>
          </cell>
          <cell r="E119">
            <v>5</v>
          </cell>
          <cell r="F119" t="str">
            <v>Line_5</v>
          </cell>
          <cell r="G119" t="str">
            <v>AddF</v>
          </cell>
          <cell r="I119" t="str">
            <v>Account Based Pension 8% tax free</v>
          </cell>
          <cell r="J119">
            <v>165570</v>
          </cell>
          <cell r="K119">
            <v>0</v>
          </cell>
          <cell r="L119">
            <v>165570</v>
          </cell>
          <cell r="M119">
            <v>0</v>
          </cell>
          <cell r="N119" t="str">
            <v>Add</v>
          </cell>
          <cell r="O119">
            <v>0</v>
          </cell>
          <cell r="V119" t="str">
            <v>NA</v>
          </cell>
          <cell r="X119">
            <v>0</v>
          </cell>
          <cell r="Y119" t="b">
            <v>0</v>
          </cell>
          <cell r="Z119" t="b">
            <v>0</v>
          </cell>
          <cell r="AA119" t="b">
            <v>0</v>
          </cell>
          <cell r="AB119">
            <v>0</v>
          </cell>
          <cell r="AC119" t="b">
            <v>1</v>
          </cell>
          <cell r="AE119" t="str">
            <v>P</v>
          </cell>
          <cell r="AF119"/>
          <cell r="AG119">
            <v>0</v>
          </cell>
          <cell r="AI119"/>
        </row>
        <row r="120">
          <cell r="C120" t="str">
            <v>pensions_paid.HICKEC0.f17f7707-d89f-48cb-bb50-91f13fa40157</v>
          </cell>
          <cell r="D120">
            <v>88</v>
          </cell>
          <cell r="E120">
            <v>5</v>
          </cell>
          <cell r="F120" t="str">
            <v>Line_5</v>
          </cell>
          <cell r="G120" t="str">
            <v>AddF</v>
          </cell>
          <cell r="I120" t="str">
            <v>Account Based Pension 94% tax free</v>
          </cell>
          <cell r="J120">
            <v>6030.1</v>
          </cell>
          <cell r="K120">
            <v>0</v>
          </cell>
          <cell r="L120">
            <v>6030.1</v>
          </cell>
          <cell r="M120">
            <v>0</v>
          </cell>
          <cell r="N120" t="str">
            <v>Add</v>
          </cell>
          <cell r="O120">
            <v>0</v>
          </cell>
          <cell r="V120" t="str">
            <v>NA</v>
          </cell>
          <cell r="X120">
            <v>0</v>
          </cell>
          <cell r="Y120" t="b">
            <v>0</v>
          </cell>
          <cell r="Z120" t="b">
            <v>0</v>
          </cell>
          <cell r="AA120" t="b">
            <v>0</v>
          </cell>
          <cell r="AB120">
            <v>0</v>
          </cell>
          <cell r="AC120" t="b">
            <v>1</v>
          </cell>
          <cell r="AE120" t="str">
            <v>P</v>
          </cell>
          <cell r="AF120"/>
          <cell r="AG120">
            <v>0</v>
          </cell>
          <cell r="AI120"/>
        </row>
        <row r="121">
          <cell r="C121" t="str">
            <v>pensions_paid.HICKEC0.0a494c12-39e5-45a1-8b07-1dde1f534960</v>
          </cell>
          <cell r="D121">
            <v>89</v>
          </cell>
          <cell r="E121">
            <v>5</v>
          </cell>
          <cell r="F121" t="str">
            <v>Line_5</v>
          </cell>
          <cell r="G121" t="str">
            <v>AddF</v>
          </cell>
          <cell r="I121" t="str">
            <v>Account Based Pension 99% tax free</v>
          </cell>
          <cell r="J121">
            <v>26140</v>
          </cell>
          <cell r="K121">
            <v>0</v>
          </cell>
          <cell r="L121">
            <v>26140</v>
          </cell>
          <cell r="M121">
            <v>0</v>
          </cell>
          <cell r="N121" t="str">
            <v>Add</v>
          </cell>
          <cell r="O121">
            <v>0</v>
          </cell>
          <cell r="V121" t="str">
            <v>NA</v>
          </cell>
          <cell r="X121">
            <v>0</v>
          </cell>
          <cell r="Y121" t="b">
            <v>0</v>
          </cell>
          <cell r="Z121" t="b">
            <v>0</v>
          </cell>
          <cell r="AA121" t="b">
            <v>0</v>
          </cell>
          <cell r="AB121">
            <v>0</v>
          </cell>
          <cell r="AC121" t="b">
            <v>1</v>
          </cell>
          <cell r="AE121" t="str">
            <v>P</v>
          </cell>
          <cell r="AF121"/>
          <cell r="AG121">
            <v>0</v>
          </cell>
          <cell r="AI121"/>
        </row>
        <row r="122">
          <cell r="C122" t="str">
            <v>Totalpensions_paid.HICKEC0</v>
          </cell>
          <cell r="D122">
            <v>90</v>
          </cell>
          <cell r="E122">
            <v>4</v>
          </cell>
          <cell r="F122" t="str">
            <v>Total_4</v>
          </cell>
          <cell r="G122" t="str">
            <v>AddF</v>
          </cell>
          <cell r="I122" t="str">
            <v>Total Dr Camille Hickey</v>
          </cell>
          <cell r="J122">
            <v>214160.1</v>
          </cell>
          <cell r="K122">
            <v>0</v>
          </cell>
          <cell r="L122">
            <v>214160.1</v>
          </cell>
          <cell r="M122">
            <v>0</v>
          </cell>
          <cell r="N122" t="str">
            <v>Add</v>
          </cell>
          <cell r="O122">
            <v>0</v>
          </cell>
          <cell r="V122" t="str">
            <v>NA</v>
          </cell>
          <cell r="X122">
            <v>0</v>
          </cell>
          <cell r="Y122" t="b">
            <v>0</v>
          </cell>
          <cell r="Z122" t="b">
            <v>0</v>
          </cell>
          <cell r="AA122" t="b">
            <v>0</v>
          </cell>
          <cell r="AB122">
            <v>0</v>
          </cell>
          <cell r="AC122" t="b">
            <v>1</v>
          </cell>
          <cell r="AE122" t="str">
            <v>P</v>
          </cell>
          <cell r="AF122"/>
          <cell r="AG122">
            <v>0</v>
          </cell>
          <cell r="AI122"/>
        </row>
        <row r="123">
          <cell r="C123" t="str">
            <v>Totalpensions_paid</v>
          </cell>
          <cell r="D123">
            <v>91</v>
          </cell>
          <cell r="E123">
            <v>3</v>
          </cell>
          <cell r="F123" t="str">
            <v>Total_3</v>
          </cell>
          <cell r="G123" t="str">
            <v>AddF</v>
          </cell>
          <cell r="I123" t="str">
            <v>Total Pensions Paid</v>
          </cell>
          <cell r="J123">
            <v>492795.58</v>
          </cell>
          <cell r="K123">
            <v>0</v>
          </cell>
          <cell r="L123">
            <v>492795.58</v>
          </cell>
          <cell r="M123">
            <v>0</v>
          </cell>
          <cell r="N123" t="str">
            <v>Add</v>
          </cell>
          <cell r="O123">
            <v>0</v>
          </cell>
          <cell r="V123" t="str">
            <v>NA</v>
          </cell>
          <cell r="X123">
            <v>0</v>
          </cell>
          <cell r="Y123" t="b">
            <v>0</v>
          </cell>
          <cell r="Z123" t="b">
            <v>0</v>
          </cell>
          <cell r="AA123" t="b">
            <v>0</v>
          </cell>
          <cell r="AB123">
            <v>0</v>
          </cell>
          <cell r="AC123" t="b">
            <v>1</v>
          </cell>
          <cell r="AE123" t="str">
            <v>P</v>
          </cell>
          <cell r="AF123"/>
          <cell r="AG123">
            <v>0</v>
          </cell>
          <cell r="AI123"/>
        </row>
        <row r="124">
          <cell r="C124" t="str">
            <v>Totalmember_payments</v>
          </cell>
          <cell r="D124">
            <v>92</v>
          </cell>
          <cell r="E124">
            <v>2</v>
          </cell>
          <cell r="F124" t="str">
            <v>Total_2</v>
          </cell>
          <cell r="G124" t="str">
            <v>AddF</v>
          </cell>
          <cell r="I124" t="str">
            <v>Total Member Payments</v>
          </cell>
          <cell r="J124">
            <v>1762050</v>
          </cell>
          <cell r="K124">
            <v>0</v>
          </cell>
          <cell r="L124">
            <v>1762050</v>
          </cell>
          <cell r="M124">
            <v>0</v>
          </cell>
          <cell r="N124" t="str">
            <v>Add</v>
          </cell>
          <cell r="O124">
            <v>0</v>
          </cell>
          <cell r="V124" t="str">
            <v>NA</v>
          </cell>
          <cell r="X124">
            <v>0</v>
          </cell>
          <cell r="Y124" t="b">
            <v>0</v>
          </cell>
          <cell r="Z124" t="b">
            <v>0</v>
          </cell>
          <cell r="AA124" t="b">
            <v>0</v>
          </cell>
          <cell r="AB124">
            <v>0</v>
          </cell>
          <cell r="AC124" t="b">
            <v>1</v>
          </cell>
          <cell r="AE124" t="str">
            <v>P</v>
          </cell>
          <cell r="AF124"/>
          <cell r="AG124">
            <v>0</v>
          </cell>
          <cell r="AI124"/>
        </row>
        <row r="125">
          <cell r="C125" t="str">
            <v>other_expenses</v>
          </cell>
          <cell r="D125">
            <v>93</v>
          </cell>
          <cell r="E125">
            <v>2</v>
          </cell>
          <cell r="F125" t="str">
            <v>Header_2</v>
          </cell>
          <cell r="G125" t="str">
            <v>AddF</v>
          </cell>
          <cell r="I125" t="str">
            <v>Other Expenses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O125">
            <v>0</v>
          </cell>
          <cell r="V125" t="str">
            <v>NA</v>
          </cell>
          <cell r="X125">
            <v>0</v>
          </cell>
          <cell r="Y125" t="b">
            <v>0</v>
          </cell>
          <cell r="Z125" t="b">
            <v>0</v>
          </cell>
          <cell r="AA125" t="b">
            <v>0</v>
          </cell>
          <cell r="AB125">
            <v>0</v>
          </cell>
          <cell r="AC125" t="b">
            <v>1</v>
          </cell>
          <cell r="AE125" t="str">
            <v>P</v>
          </cell>
          <cell r="AF125"/>
          <cell r="AG125">
            <v>0</v>
          </cell>
          <cell r="AI125"/>
        </row>
        <row r="126">
          <cell r="C126" t="str">
            <v>sundries_expense.AdministrationExpense.AccountancyFee</v>
          </cell>
          <cell r="D126">
            <v>94</v>
          </cell>
          <cell r="E126">
            <v>3</v>
          </cell>
          <cell r="F126" t="str">
            <v>Line_3</v>
          </cell>
          <cell r="G126" t="str">
            <v>AddF</v>
          </cell>
          <cell r="I126" t="str">
            <v>Accountancy Fee</v>
          </cell>
          <cell r="J126">
            <v>13750</v>
          </cell>
          <cell r="K126">
            <v>0</v>
          </cell>
          <cell r="L126">
            <v>13750</v>
          </cell>
          <cell r="M126">
            <v>0</v>
          </cell>
          <cell r="N126" t="str">
            <v>Add</v>
          </cell>
          <cell r="O126">
            <v>0</v>
          </cell>
          <cell r="V126" t="str">
            <v>NA</v>
          </cell>
          <cell r="X126">
            <v>0</v>
          </cell>
          <cell r="Y126" t="b">
            <v>0</v>
          </cell>
          <cell r="Z126" t="b">
            <v>0</v>
          </cell>
          <cell r="AA126" t="b">
            <v>0</v>
          </cell>
          <cell r="AB126">
            <v>0</v>
          </cell>
          <cell r="AC126" t="b">
            <v>1</v>
          </cell>
          <cell r="AE126" t="str">
            <v>P</v>
          </cell>
          <cell r="AF126"/>
          <cell r="AG126">
            <v>0</v>
          </cell>
          <cell r="AI126"/>
        </row>
        <row r="127">
          <cell r="C127" t="str">
            <v>sundries_expense.AdministrationExpense.AuditorFee</v>
          </cell>
          <cell r="D127">
            <v>95</v>
          </cell>
          <cell r="E127">
            <v>3</v>
          </cell>
          <cell r="F127" t="str">
            <v>Line_3</v>
          </cell>
          <cell r="G127" t="str">
            <v>AddF</v>
          </cell>
          <cell r="I127" t="str">
            <v>Auditor Fee</v>
          </cell>
          <cell r="J127">
            <v>1760</v>
          </cell>
          <cell r="K127">
            <v>0</v>
          </cell>
          <cell r="L127">
            <v>1760</v>
          </cell>
          <cell r="M127">
            <v>0</v>
          </cell>
          <cell r="N127" t="str">
            <v>Add</v>
          </cell>
          <cell r="O127">
            <v>0</v>
          </cell>
          <cell r="V127" t="str">
            <v>NA</v>
          </cell>
          <cell r="X127">
            <v>0</v>
          </cell>
          <cell r="Y127" t="b">
            <v>0</v>
          </cell>
          <cell r="Z127" t="b">
            <v>0</v>
          </cell>
          <cell r="AA127" t="b">
            <v>0</v>
          </cell>
          <cell r="AB127">
            <v>0</v>
          </cell>
          <cell r="AC127" t="b">
            <v>1</v>
          </cell>
          <cell r="AE127" t="str">
            <v>P</v>
          </cell>
          <cell r="AF127"/>
          <cell r="AG127">
            <v>0</v>
          </cell>
          <cell r="AI127"/>
        </row>
        <row r="128">
          <cell r="C128" t="str">
            <v>bank_fees_expense</v>
          </cell>
          <cell r="D128">
            <v>96</v>
          </cell>
          <cell r="E128">
            <v>3</v>
          </cell>
          <cell r="F128" t="str">
            <v>Header_3</v>
          </cell>
          <cell r="G128" t="str">
            <v>AddF</v>
          </cell>
          <cell r="I128" t="str">
            <v>Bank Fees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O128">
            <v>0</v>
          </cell>
          <cell r="V128" t="str">
            <v>NA</v>
          </cell>
          <cell r="X128">
            <v>0</v>
          </cell>
          <cell r="Y128" t="b">
            <v>0</v>
          </cell>
          <cell r="Z128" t="b">
            <v>0</v>
          </cell>
          <cell r="AA128" t="b">
            <v>0</v>
          </cell>
          <cell r="AB128">
            <v>0</v>
          </cell>
          <cell r="AC128" t="b">
            <v>1</v>
          </cell>
          <cell r="AE128" t="str">
            <v>P</v>
          </cell>
          <cell r="AF128"/>
          <cell r="AG128">
            <v>0</v>
          </cell>
          <cell r="AI128"/>
        </row>
        <row r="129">
          <cell r="C129" t="str">
            <v>bank_fees_expense.OtherAssets.CashAtBank</v>
          </cell>
          <cell r="D129">
            <v>97</v>
          </cell>
          <cell r="E129">
            <v>4</v>
          </cell>
          <cell r="F129" t="str">
            <v>Header_4</v>
          </cell>
          <cell r="G129" t="str">
            <v>AddF</v>
          </cell>
          <cell r="I129" t="str">
            <v>Cash At Bank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O129">
            <v>0</v>
          </cell>
          <cell r="V129" t="str">
            <v>NA</v>
          </cell>
          <cell r="X129">
            <v>0</v>
          </cell>
          <cell r="Y129" t="b">
            <v>0</v>
          </cell>
          <cell r="Z129" t="b">
            <v>0</v>
          </cell>
          <cell r="AA129" t="b">
            <v>0</v>
          </cell>
          <cell r="AB129">
            <v>0</v>
          </cell>
          <cell r="AC129" t="b">
            <v>1</v>
          </cell>
          <cell r="AE129" t="str">
            <v>P</v>
          </cell>
          <cell r="AF129"/>
          <cell r="AG129">
            <v>0</v>
          </cell>
          <cell r="AI129"/>
        </row>
        <row r="130">
          <cell r="C130" t="str">
            <v>bank_fees_expense.OtherAssets.CashAtBank.1a98a0aa-e515-4c2e-bb22-eee2d2d27856</v>
          </cell>
          <cell r="D130">
            <v>98</v>
          </cell>
          <cell r="E130">
            <v>5</v>
          </cell>
          <cell r="F130" t="str">
            <v>Line_5</v>
          </cell>
          <cell r="G130" t="str">
            <v>AddF</v>
          </cell>
          <cell r="I130" t="str">
            <v>Westpac Business Cash Reserve</v>
          </cell>
          <cell r="J130">
            <v>5</v>
          </cell>
          <cell r="K130">
            <v>0</v>
          </cell>
          <cell r="L130">
            <v>5</v>
          </cell>
          <cell r="M130">
            <v>0</v>
          </cell>
          <cell r="N130" t="str">
            <v>Add</v>
          </cell>
          <cell r="O130">
            <v>0</v>
          </cell>
          <cell r="V130" t="str">
            <v>NA</v>
          </cell>
          <cell r="X130">
            <v>0</v>
          </cell>
          <cell r="Y130" t="b">
            <v>0</v>
          </cell>
          <cell r="Z130" t="b">
            <v>0</v>
          </cell>
          <cell r="AA130" t="b">
            <v>0</v>
          </cell>
          <cell r="AB130">
            <v>0</v>
          </cell>
          <cell r="AC130" t="b">
            <v>1</v>
          </cell>
          <cell r="AE130" t="str">
            <v>P</v>
          </cell>
          <cell r="AF130"/>
          <cell r="AG130">
            <v>0</v>
          </cell>
          <cell r="AI130"/>
        </row>
        <row r="131">
          <cell r="C131" t="str">
            <v>bank_fees_expense.OtherAssets.CashAtBank.5beeaf26-9c2c-40d4-b3e6-157f339c75a5</v>
          </cell>
          <cell r="D131">
            <v>99</v>
          </cell>
          <cell r="E131">
            <v>5</v>
          </cell>
          <cell r="F131" t="str">
            <v>Line_5</v>
          </cell>
          <cell r="G131" t="str">
            <v>AddF</v>
          </cell>
          <cell r="I131" t="str">
            <v>Westpac Cheque Account</v>
          </cell>
          <cell r="J131">
            <v>17</v>
          </cell>
          <cell r="K131">
            <v>0</v>
          </cell>
          <cell r="L131">
            <v>17</v>
          </cell>
          <cell r="M131">
            <v>0</v>
          </cell>
          <cell r="N131" t="str">
            <v>Add</v>
          </cell>
          <cell r="O131">
            <v>0</v>
          </cell>
          <cell r="V131" t="str">
            <v>NA</v>
          </cell>
          <cell r="X131">
            <v>0</v>
          </cell>
          <cell r="Y131" t="b">
            <v>0</v>
          </cell>
          <cell r="Z131" t="b">
            <v>0</v>
          </cell>
          <cell r="AA131" t="b">
            <v>0</v>
          </cell>
          <cell r="AB131">
            <v>0</v>
          </cell>
          <cell r="AC131" t="b">
            <v>1</v>
          </cell>
          <cell r="AE131" t="str">
            <v>P</v>
          </cell>
          <cell r="AF131"/>
          <cell r="AG131">
            <v>0</v>
          </cell>
          <cell r="AI131"/>
        </row>
        <row r="132">
          <cell r="C132" t="str">
            <v>Totalbank_fees_expense.OtherAssets.CashAtBank</v>
          </cell>
          <cell r="D132">
            <v>100</v>
          </cell>
          <cell r="E132">
            <v>4</v>
          </cell>
          <cell r="F132" t="str">
            <v>Total_4</v>
          </cell>
          <cell r="G132" t="str">
            <v>AddF</v>
          </cell>
          <cell r="I132" t="str">
            <v>Total Cash At Bank</v>
          </cell>
          <cell r="J132">
            <v>22</v>
          </cell>
          <cell r="K132">
            <v>0</v>
          </cell>
          <cell r="L132">
            <v>22</v>
          </cell>
          <cell r="M132">
            <v>0</v>
          </cell>
          <cell r="N132" t="str">
            <v>Add</v>
          </cell>
          <cell r="O132">
            <v>0</v>
          </cell>
          <cell r="V132" t="str">
            <v>NA</v>
          </cell>
          <cell r="X132">
            <v>0</v>
          </cell>
          <cell r="Y132" t="b">
            <v>0</v>
          </cell>
          <cell r="Z132" t="b">
            <v>0</v>
          </cell>
          <cell r="AA132" t="b">
            <v>0</v>
          </cell>
          <cell r="AB132">
            <v>0</v>
          </cell>
          <cell r="AC132" t="b">
            <v>1</v>
          </cell>
          <cell r="AE132" t="str">
            <v>P</v>
          </cell>
          <cell r="AF132"/>
          <cell r="AG132">
            <v>0</v>
          </cell>
          <cell r="AI132"/>
        </row>
        <row r="133">
          <cell r="C133" t="str">
            <v>Totalbank_fees_expense</v>
          </cell>
          <cell r="D133">
            <v>101</v>
          </cell>
          <cell r="E133">
            <v>3</v>
          </cell>
          <cell r="F133" t="str">
            <v>Total_3</v>
          </cell>
          <cell r="G133" t="str">
            <v>AddF</v>
          </cell>
          <cell r="I133" t="str">
            <v>Total Bank Fees</v>
          </cell>
          <cell r="J133">
            <v>22</v>
          </cell>
          <cell r="K133">
            <v>0</v>
          </cell>
          <cell r="L133">
            <v>22</v>
          </cell>
          <cell r="M133">
            <v>0</v>
          </cell>
          <cell r="N133" t="str">
            <v>Add</v>
          </cell>
          <cell r="O133">
            <v>0</v>
          </cell>
          <cell r="V133" t="str">
            <v>NA</v>
          </cell>
          <cell r="X133">
            <v>0</v>
          </cell>
          <cell r="Y133" t="b">
            <v>0</v>
          </cell>
          <cell r="Z133" t="b">
            <v>0</v>
          </cell>
          <cell r="AA133" t="b">
            <v>0</v>
          </cell>
          <cell r="AB133">
            <v>0</v>
          </cell>
          <cell r="AC133" t="b">
            <v>1</v>
          </cell>
          <cell r="AE133" t="str">
            <v>P</v>
          </cell>
          <cell r="AF133"/>
          <cell r="AG133">
            <v>0</v>
          </cell>
          <cell r="AI133"/>
        </row>
        <row r="134">
          <cell r="C134" t="str">
            <v>depreciation_expense</v>
          </cell>
          <cell r="D134">
            <v>102</v>
          </cell>
          <cell r="E134">
            <v>3</v>
          </cell>
          <cell r="F134" t="str">
            <v>Header_3</v>
          </cell>
          <cell r="G134" t="str">
            <v>AddF</v>
          </cell>
          <cell r="I134" t="str">
            <v>Depreciation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O134">
            <v>0</v>
          </cell>
          <cell r="V134" t="str">
            <v>NA</v>
          </cell>
          <cell r="X134">
            <v>0</v>
          </cell>
          <cell r="Y134" t="b">
            <v>0</v>
          </cell>
          <cell r="Z134" t="b">
            <v>0</v>
          </cell>
          <cell r="AA134" t="b">
            <v>0</v>
          </cell>
          <cell r="AB134">
            <v>0</v>
          </cell>
          <cell r="AC134" t="b">
            <v>1</v>
          </cell>
          <cell r="AE134" t="str">
            <v>P</v>
          </cell>
          <cell r="AF134"/>
          <cell r="AG134">
            <v>0</v>
          </cell>
          <cell r="AI134"/>
        </row>
        <row r="135">
          <cell r="C135" t="str">
            <v>depreciation_expense.DepreciationExpense.PropertyDepreciation</v>
          </cell>
          <cell r="D135">
            <v>103</v>
          </cell>
          <cell r="E135">
            <v>4</v>
          </cell>
          <cell r="F135" t="str">
            <v>Header_4</v>
          </cell>
          <cell r="G135" t="str">
            <v>AddF</v>
          </cell>
          <cell r="I135" t="str">
            <v>Capital Allowances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O135">
            <v>0</v>
          </cell>
          <cell r="V135" t="str">
            <v>NA</v>
          </cell>
          <cell r="X135">
            <v>0</v>
          </cell>
          <cell r="Y135" t="b">
            <v>0</v>
          </cell>
          <cell r="Z135" t="b">
            <v>0</v>
          </cell>
          <cell r="AA135" t="b">
            <v>0</v>
          </cell>
          <cell r="AB135">
            <v>0</v>
          </cell>
          <cell r="AC135" t="b">
            <v>1</v>
          </cell>
          <cell r="AE135" t="str">
            <v>P</v>
          </cell>
          <cell r="AF135"/>
          <cell r="AG135">
            <v>0</v>
          </cell>
          <cell r="AI135"/>
        </row>
        <row r="136">
          <cell r="C136" t="str">
            <v>depreciation_expense.DepreciationExpense.PropertyDepreciation.Property</v>
          </cell>
          <cell r="D136">
            <v>104</v>
          </cell>
          <cell r="E136">
            <v>5</v>
          </cell>
          <cell r="F136" t="str">
            <v>Header_5</v>
          </cell>
          <cell r="G136" t="str">
            <v>AddF</v>
          </cell>
          <cell r="I136" t="str">
            <v>Direct Property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O136">
            <v>0</v>
          </cell>
          <cell r="V136" t="str">
            <v>NA</v>
          </cell>
          <cell r="X136">
            <v>0</v>
          </cell>
          <cell r="Y136" t="b">
            <v>0</v>
          </cell>
          <cell r="Z136" t="b">
            <v>0</v>
          </cell>
          <cell r="AA136" t="b">
            <v>0</v>
          </cell>
          <cell r="AB136">
            <v>0</v>
          </cell>
          <cell r="AC136" t="b">
            <v>1</v>
          </cell>
          <cell r="AE136" t="str">
            <v>P</v>
          </cell>
          <cell r="AF136"/>
          <cell r="AG136">
            <v>0</v>
          </cell>
          <cell r="AI136"/>
        </row>
        <row r="137">
          <cell r="C137" t="str">
            <v>depreciation_expense.DepreciationExpense.PropertyDepreciation.Property.cb4fb5de-b893-454a-af8c-39d2f9dd8591</v>
          </cell>
          <cell r="D137">
            <v>105</v>
          </cell>
          <cell r="E137">
            <v>6</v>
          </cell>
          <cell r="F137" t="str">
            <v>Line_6</v>
          </cell>
          <cell r="G137" t="str">
            <v>AddF</v>
          </cell>
          <cell r="H137" t="str">
            <v>Class.ImportProperty</v>
          </cell>
          <cell r="I137" t="str">
            <v>Unit 6004, The Peninsular, Mooloolaba</v>
          </cell>
          <cell r="J137">
            <v>1644.16</v>
          </cell>
          <cell r="K137">
            <v>0</v>
          </cell>
          <cell r="L137">
            <v>1644.16</v>
          </cell>
          <cell r="M137">
            <v>0</v>
          </cell>
          <cell r="N137" t="str">
            <v>Add</v>
          </cell>
          <cell r="O137">
            <v>0</v>
          </cell>
          <cell r="V137" t="str">
            <v>NA</v>
          </cell>
          <cell r="X137">
            <v>0</v>
          </cell>
          <cell r="Y137" t="b">
            <v>0</v>
          </cell>
          <cell r="Z137" t="b">
            <v>0</v>
          </cell>
          <cell r="AA137" t="b">
            <v>0</v>
          </cell>
          <cell r="AB137">
            <v>0</v>
          </cell>
          <cell r="AC137" t="b">
            <v>1</v>
          </cell>
          <cell r="AE137" t="str">
            <v>P</v>
          </cell>
          <cell r="AF137"/>
          <cell r="AG137">
            <v>0</v>
          </cell>
          <cell r="AI137"/>
        </row>
        <row r="138">
          <cell r="C138" t="str">
            <v>Totaldepreciation_expense.DepreciationExpense.PropertyDepreciation.Property</v>
          </cell>
          <cell r="D138">
            <v>106</v>
          </cell>
          <cell r="E138">
            <v>5</v>
          </cell>
          <cell r="F138" t="str">
            <v>Total_5</v>
          </cell>
          <cell r="G138" t="str">
            <v>AddF</v>
          </cell>
          <cell r="I138" t="str">
            <v>Total Direct Property</v>
          </cell>
          <cell r="J138">
            <v>1644.16</v>
          </cell>
          <cell r="K138">
            <v>0</v>
          </cell>
          <cell r="L138">
            <v>1644.16</v>
          </cell>
          <cell r="M138">
            <v>0</v>
          </cell>
          <cell r="N138" t="str">
            <v>Add</v>
          </cell>
          <cell r="O138">
            <v>0</v>
          </cell>
          <cell r="V138" t="str">
            <v>NA</v>
          </cell>
          <cell r="X138">
            <v>0</v>
          </cell>
          <cell r="Y138" t="b">
            <v>0</v>
          </cell>
          <cell r="Z138" t="b">
            <v>0</v>
          </cell>
          <cell r="AA138" t="b">
            <v>0</v>
          </cell>
          <cell r="AB138">
            <v>0</v>
          </cell>
          <cell r="AC138" t="b">
            <v>1</v>
          </cell>
          <cell r="AE138" t="str">
            <v>P</v>
          </cell>
          <cell r="AF138"/>
          <cell r="AG138">
            <v>0</v>
          </cell>
          <cell r="AI138"/>
        </row>
        <row r="139">
          <cell r="C139" t="str">
            <v>Totaldepreciation_expense.DepreciationExpense.PropertyDepreciation</v>
          </cell>
          <cell r="D139">
            <v>107</v>
          </cell>
          <cell r="E139">
            <v>4</v>
          </cell>
          <cell r="F139" t="str">
            <v>Total_4</v>
          </cell>
          <cell r="G139" t="str">
            <v>AddF</v>
          </cell>
          <cell r="I139" t="str">
            <v>Total Capital Allowances</v>
          </cell>
          <cell r="J139">
            <v>1644.16</v>
          </cell>
          <cell r="K139">
            <v>0</v>
          </cell>
          <cell r="L139">
            <v>1644.16</v>
          </cell>
          <cell r="M139">
            <v>0</v>
          </cell>
          <cell r="N139" t="str">
            <v>Add</v>
          </cell>
          <cell r="O139">
            <v>0</v>
          </cell>
          <cell r="V139" t="str">
            <v>NA</v>
          </cell>
          <cell r="X139">
            <v>0</v>
          </cell>
          <cell r="Y139" t="b">
            <v>0</v>
          </cell>
          <cell r="Z139" t="b">
            <v>0</v>
          </cell>
          <cell r="AA139" t="b">
            <v>0</v>
          </cell>
          <cell r="AB139">
            <v>0</v>
          </cell>
          <cell r="AC139" t="b">
            <v>1</v>
          </cell>
          <cell r="AE139" t="str">
            <v>P</v>
          </cell>
          <cell r="AF139"/>
          <cell r="AG139">
            <v>0</v>
          </cell>
          <cell r="AI139"/>
        </row>
        <row r="140">
          <cell r="C140" t="str">
            <v>Totaldepreciation_expense</v>
          </cell>
          <cell r="D140">
            <v>108</v>
          </cell>
          <cell r="E140">
            <v>3</v>
          </cell>
          <cell r="F140" t="str">
            <v>Total_3</v>
          </cell>
          <cell r="G140" t="str">
            <v>AddF</v>
          </cell>
          <cell r="I140" t="str">
            <v>Total Depreciation</v>
          </cell>
          <cell r="J140">
            <v>1644.16</v>
          </cell>
          <cell r="K140">
            <v>0</v>
          </cell>
          <cell r="L140">
            <v>1644.16</v>
          </cell>
          <cell r="M140">
            <v>0</v>
          </cell>
          <cell r="N140" t="str">
            <v>Add</v>
          </cell>
          <cell r="O140">
            <v>0</v>
          </cell>
          <cell r="V140" t="str">
            <v>NA</v>
          </cell>
          <cell r="X140">
            <v>0</v>
          </cell>
          <cell r="Y140" t="b">
            <v>0</v>
          </cell>
          <cell r="Z140" t="b">
            <v>0</v>
          </cell>
          <cell r="AA140" t="b">
            <v>0</v>
          </cell>
          <cell r="AB140">
            <v>0</v>
          </cell>
          <cell r="AC140" t="b">
            <v>1</v>
          </cell>
          <cell r="AE140" t="str">
            <v>P</v>
          </cell>
          <cell r="AF140"/>
          <cell r="AG140">
            <v>0</v>
          </cell>
          <cell r="AI140"/>
        </row>
        <row r="141">
          <cell r="C141" t="str">
            <v>property_expenses_expense</v>
          </cell>
          <cell r="D141">
            <v>109</v>
          </cell>
          <cell r="E141">
            <v>3</v>
          </cell>
          <cell r="F141" t="str">
            <v>Header_3</v>
          </cell>
          <cell r="G141" t="str">
            <v>AddF</v>
          </cell>
          <cell r="I141" t="str">
            <v>Property Expenses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O141">
            <v>0</v>
          </cell>
          <cell r="V141" t="str">
            <v>NA</v>
          </cell>
          <cell r="X141">
            <v>0</v>
          </cell>
          <cell r="Y141" t="b">
            <v>0</v>
          </cell>
          <cell r="Z141" t="b">
            <v>0</v>
          </cell>
          <cell r="AA141" t="b">
            <v>0</v>
          </cell>
          <cell r="AB141">
            <v>0</v>
          </cell>
          <cell r="AC141" t="b">
            <v>1</v>
          </cell>
          <cell r="AE141" t="str">
            <v>P</v>
          </cell>
          <cell r="AF141"/>
          <cell r="AG141">
            <v>0</v>
          </cell>
          <cell r="AI141"/>
        </row>
        <row r="142">
          <cell r="C142" t="str">
            <v>property_expenses_expense.PropertyExpenses.Advertising</v>
          </cell>
          <cell r="D142">
            <v>110</v>
          </cell>
          <cell r="E142">
            <v>4</v>
          </cell>
          <cell r="F142" t="str">
            <v>Header_4</v>
          </cell>
          <cell r="G142" t="str">
            <v>AddF</v>
          </cell>
          <cell r="I142" t="str">
            <v>Advertising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O142">
            <v>0</v>
          </cell>
          <cell r="V142" t="str">
            <v>NA</v>
          </cell>
          <cell r="X142">
            <v>0</v>
          </cell>
          <cell r="Y142" t="b">
            <v>0</v>
          </cell>
          <cell r="Z142" t="b">
            <v>0</v>
          </cell>
          <cell r="AA142" t="b">
            <v>0</v>
          </cell>
          <cell r="AB142">
            <v>0</v>
          </cell>
          <cell r="AC142" t="b">
            <v>1</v>
          </cell>
          <cell r="AE142" t="str">
            <v>P</v>
          </cell>
          <cell r="AF142"/>
          <cell r="AG142">
            <v>0</v>
          </cell>
          <cell r="AI142"/>
        </row>
        <row r="143">
          <cell r="C143" t="str">
            <v>property_expenses_expense.PropertyExpenses.Advertising.Property</v>
          </cell>
          <cell r="D143">
            <v>111</v>
          </cell>
          <cell r="E143">
            <v>5</v>
          </cell>
          <cell r="F143" t="str">
            <v>Header_5</v>
          </cell>
          <cell r="G143" t="str">
            <v>AddF</v>
          </cell>
          <cell r="I143" t="str">
            <v>Direct Property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O143">
            <v>0</v>
          </cell>
          <cell r="V143" t="str">
            <v>NA</v>
          </cell>
          <cell r="X143">
            <v>0</v>
          </cell>
          <cell r="Y143" t="b">
            <v>0</v>
          </cell>
          <cell r="Z143" t="b">
            <v>0</v>
          </cell>
          <cell r="AA143" t="b">
            <v>0</v>
          </cell>
          <cell r="AB143">
            <v>0</v>
          </cell>
          <cell r="AC143" t="b">
            <v>1</v>
          </cell>
          <cell r="AE143" t="str">
            <v>P</v>
          </cell>
          <cell r="AF143"/>
          <cell r="AG143">
            <v>0</v>
          </cell>
          <cell r="AI143"/>
        </row>
        <row r="144">
          <cell r="C144" t="str">
            <v>property_expenses_expense.PropertyExpenses.Advertising.Property.cb4fb5de-b893-454a-af8c-39d2f9dd8591</v>
          </cell>
          <cell r="D144">
            <v>112</v>
          </cell>
          <cell r="E144">
            <v>6</v>
          </cell>
          <cell r="F144" t="str">
            <v>Line_6</v>
          </cell>
          <cell r="G144" t="str">
            <v>AddF</v>
          </cell>
          <cell r="H144" t="str">
            <v>Class.ImportProperty</v>
          </cell>
          <cell r="I144" t="str">
            <v>Unit 6004, The Peninsular, Mooloolaba</v>
          </cell>
          <cell r="J144">
            <v>2063.84</v>
          </cell>
          <cell r="K144">
            <v>0</v>
          </cell>
          <cell r="L144">
            <v>2063.84</v>
          </cell>
          <cell r="M144">
            <v>0</v>
          </cell>
          <cell r="N144" t="str">
            <v>Add</v>
          </cell>
          <cell r="O144">
            <v>0</v>
          </cell>
          <cell r="V144" t="str">
            <v>NA</v>
          </cell>
          <cell r="X144">
            <v>0</v>
          </cell>
          <cell r="Y144" t="b">
            <v>0</v>
          </cell>
          <cell r="Z144" t="b">
            <v>0</v>
          </cell>
          <cell r="AA144" t="b">
            <v>0</v>
          </cell>
          <cell r="AB144">
            <v>0</v>
          </cell>
          <cell r="AC144" t="b">
            <v>1</v>
          </cell>
          <cell r="AE144" t="str">
            <v>P</v>
          </cell>
          <cell r="AF144"/>
          <cell r="AG144">
            <v>0</v>
          </cell>
          <cell r="AI144"/>
        </row>
        <row r="145">
          <cell r="C145" t="str">
            <v>Totalproperty_expenses_expense.PropertyExpenses.Advertising.Property</v>
          </cell>
          <cell r="D145">
            <v>113</v>
          </cell>
          <cell r="E145">
            <v>5</v>
          </cell>
          <cell r="F145" t="str">
            <v>Total_5</v>
          </cell>
          <cell r="G145" t="str">
            <v>AddF</v>
          </cell>
          <cell r="I145" t="str">
            <v>Total Direct Property</v>
          </cell>
          <cell r="J145">
            <v>2063.84</v>
          </cell>
          <cell r="K145">
            <v>0</v>
          </cell>
          <cell r="L145">
            <v>2063.84</v>
          </cell>
          <cell r="M145">
            <v>0</v>
          </cell>
          <cell r="N145" t="str">
            <v>Add</v>
          </cell>
          <cell r="O145">
            <v>0</v>
          </cell>
          <cell r="V145" t="str">
            <v>NA</v>
          </cell>
          <cell r="X145">
            <v>0</v>
          </cell>
          <cell r="Y145" t="b">
            <v>0</v>
          </cell>
          <cell r="Z145" t="b">
            <v>0</v>
          </cell>
          <cell r="AA145" t="b">
            <v>0</v>
          </cell>
          <cell r="AB145">
            <v>0</v>
          </cell>
          <cell r="AC145" t="b">
            <v>1</v>
          </cell>
          <cell r="AE145" t="str">
            <v>P</v>
          </cell>
          <cell r="AF145"/>
          <cell r="AG145">
            <v>0</v>
          </cell>
          <cell r="AI145"/>
        </row>
        <row r="146">
          <cell r="C146" t="str">
            <v>Totalproperty_expenses_expense.PropertyExpenses.Advertising</v>
          </cell>
          <cell r="D146">
            <v>114</v>
          </cell>
          <cell r="E146">
            <v>4</v>
          </cell>
          <cell r="F146" t="str">
            <v>Total_4</v>
          </cell>
          <cell r="G146" t="str">
            <v>AddF</v>
          </cell>
          <cell r="I146" t="str">
            <v>Total Advertising</v>
          </cell>
          <cell r="J146">
            <v>2063.84</v>
          </cell>
          <cell r="K146">
            <v>0</v>
          </cell>
          <cell r="L146">
            <v>2063.84</v>
          </cell>
          <cell r="M146">
            <v>0</v>
          </cell>
          <cell r="N146" t="str">
            <v>Add</v>
          </cell>
          <cell r="O146">
            <v>0</v>
          </cell>
          <cell r="V146" t="str">
            <v>NA</v>
          </cell>
          <cell r="X146">
            <v>0</v>
          </cell>
          <cell r="Y146" t="b">
            <v>0</v>
          </cell>
          <cell r="Z146" t="b">
            <v>0</v>
          </cell>
          <cell r="AA146" t="b">
            <v>0</v>
          </cell>
          <cell r="AB146">
            <v>0</v>
          </cell>
          <cell r="AC146" t="b">
            <v>1</v>
          </cell>
          <cell r="AE146" t="str">
            <v>P</v>
          </cell>
          <cell r="AF146"/>
          <cell r="AG146">
            <v>0</v>
          </cell>
          <cell r="AI146"/>
        </row>
        <row r="147">
          <cell r="C147" t="str">
            <v>property_expenses_expense.PropertyExpenses.AgentsManagementFee</v>
          </cell>
          <cell r="D147">
            <v>115</v>
          </cell>
          <cell r="E147">
            <v>4</v>
          </cell>
          <cell r="F147" t="str">
            <v>Header_4</v>
          </cell>
          <cell r="G147" t="str">
            <v>AddF</v>
          </cell>
          <cell r="I147" t="str">
            <v>Agents Management Fee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O147">
            <v>0</v>
          </cell>
          <cell r="V147" t="str">
            <v>NA</v>
          </cell>
          <cell r="X147">
            <v>0</v>
          </cell>
          <cell r="Y147" t="b">
            <v>0</v>
          </cell>
          <cell r="Z147" t="b">
            <v>0</v>
          </cell>
          <cell r="AA147" t="b">
            <v>0</v>
          </cell>
          <cell r="AB147">
            <v>0</v>
          </cell>
          <cell r="AC147" t="b">
            <v>1</v>
          </cell>
          <cell r="AE147" t="str">
            <v>P</v>
          </cell>
          <cell r="AF147"/>
          <cell r="AG147">
            <v>0</v>
          </cell>
          <cell r="AI147"/>
        </row>
        <row r="148">
          <cell r="C148" t="str">
            <v>property_expenses_expense.PropertyExpenses.AgentsManagementFee.Property</v>
          </cell>
          <cell r="D148">
            <v>116</v>
          </cell>
          <cell r="E148">
            <v>5</v>
          </cell>
          <cell r="F148" t="str">
            <v>Header_5</v>
          </cell>
          <cell r="G148" t="str">
            <v>AddF</v>
          </cell>
          <cell r="I148" t="str">
            <v>Direct Property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O148">
            <v>0</v>
          </cell>
          <cell r="V148" t="str">
            <v>NA</v>
          </cell>
          <cell r="X148">
            <v>0</v>
          </cell>
          <cell r="Y148" t="b">
            <v>0</v>
          </cell>
          <cell r="Z148" t="b">
            <v>0</v>
          </cell>
          <cell r="AA148" t="b">
            <v>0</v>
          </cell>
          <cell r="AB148">
            <v>0</v>
          </cell>
          <cell r="AC148" t="b">
            <v>1</v>
          </cell>
          <cell r="AE148" t="str">
            <v>P</v>
          </cell>
          <cell r="AF148"/>
          <cell r="AG148">
            <v>0</v>
          </cell>
          <cell r="AI148"/>
        </row>
        <row r="149">
          <cell r="C149" t="str">
            <v>property_expenses_expense.PropertyExpenses.AgentsManagementFee.Property.cb4fb5de-b893-454a-af8c-39d2f9dd8591</v>
          </cell>
          <cell r="D149">
            <v>117</v>
          </cell>
          <cell r="E149">
            <v>6</v>
          </cell>
          <cell r="F149" t="str">
            <v>Line_6</v>
          </cell>
          <cell r="G149" t="str">
            <v>AddF</v>
          </cell>
          <cell r="H149" t="str">
            <v>Class.ImportProperty</v>
          </cell>
          <cell r="I149" t="str">
            <v>Unit 6004, The Peninsular, Mooloolaba</v>
          </cell>
          <cell r="J149">
            <v>14595.55</v>
          </cell>
          <cell r="K149">
            <v>0</v>
          </cell>
          <cell r="L149">
            <v>14595.55</v>
          </cell>
          <cell r="M149">
            <v>0</v>
          </cell>
          <cell r="N149" t="str">
            <v>Add</v>
          </cell>
          <cell r="O149">
            <v>0</v>
          </cell>
          <cell r="V149" t="str">
            <v>NA</v>
          </cell>
          <cell r="X149">
            <v>0</v>
          </cell>
          <cell r="Y149" t="b">
            <v>0</v>
          </cell>
          <cell r="Z149" t="b">
            <v>0</v>
          </cell>
          <cell r="AA149" t="b">
            <v>0</v>
          </cell>
          <cell r="AB149">
            <v>0</v>
          </cell>
          <cell r="AC149" t="b">
            <v>1</v>
          </cell>
          <cell r="AE149" t="str">
            <v>P</v>
          </cell>
          <cell r="AF149"/>
          <cell r="AG149">
            <v>0</v>
          </cell>
          <cell r="AI149"/>
        </row>
        <row r="150">
          <cell r="C150" t="str">
            <v>Totalproperty_expenses_expense.PropertyExpenses.AgentsManagementFee.Property</v>
          </cell>
          <cell r="D150">
            <v>118</v>
          </cell>
          <cell r="E150">
            <v>5</v>
          </cell>
          <cell r="F150" t="str">
            <v>Total_5</v>
          </cell>
          <cell r="G150" t="str">
            <v>AddF</v>
          </cell>
          <cell r="I150" t="str">
            <v>Total Direct Property</v>
          </cell>
          <cell r="J150">
            <v>14595.55</v>
          </cell>
          <cell r="K150">
            <v>0</v>
          </cell>
          <cell r="L150">
            <v>14595.55</v>
          </cell>
          <cell r="M150">
            <v>0</v>
          </cell>
          <cell r="N150" t="str">
            <v>Add</v>
          </cell>
          <cell r="O150">
            <v>0</v>
          </cell>
          <cell r="V150" t="str">
            <v>NA</v>
          </cell>
          <cell r="X150">
            <v>0</v>
          </cell>
          <cell r="Y150" t="b">
            <v>0</v>
          </cell>
          <cell r="Z150" t="b">
            <v>0</v>
          </cell>
          <cell r="AA150" t="b">
            <v>0</v>
          </cell>
          <cell r="AB150">
            <v>0</v>
          </cell>
          <cell r="AC150" t="b">
            <v>1</v>
          </cell>
          <cell r="AE150" t="str">
            <v>P</v>
          </cell>
          <cell r="AF150"/>
          <cell r="AG150">
            <v>0</v>
          </cell>
          <cell r="AI150"/>
        </row>
        <row r="151">
          <cell r="C151" t="str">
            <v>Totalproperty_expenses_expense.PropertyExpenses.AgentsManagementFee</v>
          </cell>
          <cell r="D151">
            <v>119</v>
          </cell>
          <cell r="E151">
            <v>4</v>
          </cell>
          <cell r="F151" t="str">
            <v>Total_4</v>
          </cell>
          <cell r="G151" t="str">
            <v>AddF</v>
          </cell>
          <cell r="I151" t="str">
            <v>Total Agents Management Fee</v>
          </cell>
          <cell r="J151">
            <v>14595.55</v>
          </cell>
          <cell r="K151">
            <v>0</v>
          </cell>
          <cell r="L151">
            <v>14595.55</v>
          </cell>
          <cell r="M151">
            <v>0</v>
          </cell>
          <cell r="N151" t="str">
            <v>Add</v>
          </cell>
          <cell r="O151">
            <v>0</v>
          </cell>
          <cell r="V151" t="str">
            <v>NA</v>
          </cell>
          <cell r="X151">
            <v>0</v>
          </cell>
          <cell r="Y151" t="b">
            <v>0</v>
          </cell>
          <cell r="Z151" t="b">
            <v>0</v>
          </cell>
          <cell r="AA151" t="b">
            <v>0</v>
          </cell>
          <cell r="AB151">
            <v>0</v>
          </cell>
          <cell r="AC151" t="b">
            <v>1</v>
          </cell>
          <cell r="AE151" t="str">
            <v>P</v>
          </cell>
          <cell r="AF151"/>
          <cell r="AG151">
            <v>0</v>
          </cell>
          <cell r="AI151"/>
        </row>
        <row r="152">
          <cell r="C152" t="str">
            <v>property_expenses_expense.PropertyExpenses.Cleaning</v>
          </cell>
          <cell r="D152">
            <v>120</v>
          </cell>
          <cell r="E152">
            <v>4</v>
          </cell>
          <cell r="F152" t="str">
            <v>Header_4</v>
          </cell>
          <cell r="G152" t="str">
            <v>AddF</v>
          </cell>
          <cell r="I152" t="str">
            <v>Cleaning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O152">
            <v>0</v>
          </cell>
          <cell r="V152" t="str">
            <v>NA</v>
          </cell>
          <cell r="X152">
            <v>0</v>
          </cell>
          <cell r="Y152" t="b">
            <v>0</v>
          </cell>
          <cell r="Z152" t="b">
            <v>0</v>
          </cell>
          <cell r="AA152" t="b">
            <v>0</v>
          </cell>
          <cell r="AB152">
            <v>0</v>
          </cell>
          <cell r="AC152" t="b">
            <v>1</v>
          </cell>
          <cell r="AE152" t="str">
            <v>P</v>
          </cell>
          <cell r="AF152"/>
          <cell r="AG152">
            <v>0</v>
          </cell>
          <cell r="AI152"/>
        </row>
        <row r="153">
          <cell r="C153" t="str">
            <v>property_expenses_expense.PropertyExpenses.Cleaning.Property</v>
          </cell>
          <cell r="D153">
            <v>121</v>
          </cell>
          <cell r="E153">
            <v>5</v>
          </cell>
          <cell r="F153" t="str">
            <v>Header_5</v>
          </cell>
          <cell r="G153" t="str">
            <v>AddF</v>
          </cell>
          <cell r="I153" t="str">
            <v>Direct Property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O153">
            <v>0</v>
          </cell>
          <cell r="V153" t="str">
            <v>NA</v>
          </cell>
          <cell r="X153">
            <v>0</v>
          </cell>
          <cell r="Y153" t="b">
            <v>0</v>
          </cell>
          <cell r="Z153" t="b">
            <v>0</v>
          </cell>
          <cell r="AA153" t="b">
            <v>0</v>
          </cell>
          <cell r="AB153">
            <v>0</v>
          </cell>
          <cell r="AC153" t="b">
            <v>1</v>
          </cell>
          <cell r="AE153" t="str">
            <v>P</v>
          </cell>
          <cell r="AF153"/>
          <cell r="AG153">
            <v>0</v>
          </cell>
          <cell r="AI153"/>
        </row>
        <row r="154">
          <cell r="C154" t="str">
            <v>property_expenses_expense.PropertyExpenses.Cleaning.Property.cb4fb5de-b893-454a-af8c-39d2f9dd8591</v>
          </cell>
          <cell r="D154">
            <v>122</v>
          </cell>
          <cell r="E154">
            <v>6</v>
          </cell>
          <cell r="F154" t="str">
            <v>Line_6</v>
          </cell>
          <cell r="G154" t="str">
            <v>AddF</v>
          </cell>
          <cell r="H154" t="str">
            <v>Class.ImportProperty</v>
          </cell>
          <cell r="I154" t="str">
            <v>Unit 6004, The Peninsular, Mooloolaba</v>
          </cell>
          <cell r="J154">
            <v>10979.85</v>
          </cell>
          <cell r="K154">
            <v>0</v>
          </cell>
          <cell r="L154">
            <v>10979.85</v>
          </cell>
          <cell r="M154">
            <v>0</v>
          </cell>
          <cell r="N154" t="str">
            <v>Add</v>
          </cell>
          <cell r="O154">
            <v>0</v>
          </cell>
          <cell r="V154" t="str">
            <v>NA</v>
          </cell>
          <cell r="X154">
            <v>0</v>
          </cell>
          <cell r="Y154" t="b">
            <v>0</v>
          </cell>
          <cell r="Z154" t="b">
            <v>0</v>
          </cell>
          <cell r="AA154" t="b">
            <v>0</v>
          </cell>
          <cell r="AB154">
            <v>0</v>
          </cell>
          <cell r="AC154" t="b">
            <v>1</v>
          </cell>
          <cell r="AE154" t="str">
            <v>P</v>
          </cell>
          <cell r="AF154"/>
          <cell r="AG154">
            <v>0</v>
          </cell>
          <cell r="AI154"/>
        </row>
        <row r="155">
          <cell r="C155" t="str">
            <v>Totalproperty_expenses_expense.PropertyExpenses.Cleaning.Property</v>
          </cell>
          <cell r="D155">
            <v>123</v>
          </cell>
          <cell r="E155">
            <v>5</v>
          </cell>
          <cell r="F155" t="str">
            <v>Total_5</v>
          </cell>
          <cell r="G155" t="str">
            <v>AddF</v>
          </cell>
          <cell r="I155" t="str">
            <v>Total Direct Property</v>
          </cell>
          <cell r="J155">
            <v>10979.85</v>
          </cell>
          <cell r="K155">
            <v>0</v>
          </cell>
          <cell r="L155">
            <v>10979.85</v>
          </cell>
          <cell r="M155">
            <v>0</v>
          </cell>
          <cell r="N155" t="str">
            <v>Add</v>
          </cell>
          <cell r="O155">
            <v>0</v>
          </cell>
          <cell r="V155" t="str">
            <v>NA</v>
          </cell>
          <cell r="X155">
            <v>0</v>
          </cell>
          <cell r="Y155" t="b">
            <v>0</v>
          </cell>
          <cell r="Z155" t="b">
            <v>0</v>
          </cell>
          <cell r="AA155" t="b">
            <v>0</v>
          </cell>
          <cell r="AB155">
            <v>0</v>
          </cell>
          <cell r="AC155" t="b">
            <v>1</v>
          </cell>
          <cell r="AE155" t="str">
            <v>P</v>
          </cell>
          <cell r="AF155"/>
          <cell r="AG155">
            <v>0</v>
          </cell>
          <cell r="AI155"/>
        </row>
        <row r="156">
          <cell r="C156" t="str">
            <v>Totalproperty_expenses_expense.PropertyExpenses.Cleaning</v>
          </cell>
          <cell r="D156">
            <v>124</v>
          </cell>
          <cell r="E156">
            <v>4</v>
          </cell>
          <cell r="F156" t="str">
            <v>Total_4</v>
          </cell>
          <cell r="G156" t="str">
            <v>AddF</v>
          </cell>
          <cell r="I156" t="str">
            <v>Total Cleaning</v>
          </cell>
          <cell r="J156">
            <v>10979.85</v>
          </cell>
          <cell r="K156">
            <v>0</v>
          </cell>
          <cell r="L156">
            <v>10979.85</v>
          </cell>
          <cell r="M156">
            <v>0</v>
          </cell>
          <cell r="N156" t="str">
            <v>Add</v>
          </cell>
          <cell r="O156">
            <v>0</v>
          </cell>
          <cell r="V156" t="str">
            <v>NA</v>
          </cell>
          <cell r="X156">
            <v>0</v>
          </cell>
          <cell r="Y156" t="b">
            <v>0</v>
          </cell>
          <cell r="Z156" t="b">
            <v>0</v>
          </cell>
          <cell r="AA156" t="b">
            <v>0</v>
          </cell>
          <cell r="AB156">
            <v>0</v>
          </cell>
          <cell r="AC156" t="b">
            <v>1</v>
          </cell>
          <cell r="AE156" t="str">
            <v>P</v>
          </cell>
          <cell r="AF156"/>
          <cell r="AG156">
            <v>0</v>
          </cell>
          <cell r="AI156"/>
        </row>
        <row r="157">
          <cell r="C157" t="str">
            <v>property_expenses_expense.PropertyExpenses.Rates</v>
          </cell>
          <cell r="D157">
            <v>125</v>
          </cell>
          <cell r="E157">
            <v>4</v>
          </cell>
          <cell r="F157" t="str">
            <v>Header_4</v>
          </cell>
          <cell r="G157" t="str">
            <v>AddF</v>
          </cell>
          <cell r="I157" t="str">
            <v>Council Rates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O157">
            <v>0</v>
          </cell>
          <cell r="V157" t="str">
            <v>NA</v>
          </cell>
          <cell r="X157">
            <v>0</v>
          </cell>
          <cell r="Y157" t="b">
            <v>0</v>
          </cell>
          <cell r="Z157" t="b">
            <v>0</v>
          </cell>
          <cell r="AA157" t="b">
            <v>0</v>
          </cell>
          <cell r="AB157">
            <v>0</v>
          </cell>
          <cell r="AC157" t="b">
            <v>1</v>
          </cell>
          <cell r="AE157" t="str">
            <v>P</v>
          </cell>
          <cell r="AF157"/>
          <cell r="AG157">
            <v>0</v>
          </cell>
          <cell r="AI157"/>
        </row>
        <row r="158">
          <cell r="C158" t="str">
            <v>property_expenses_expense.PropertyExpenses.Rates.Property</v>
          </cell>
          <cell r="D158">
            <v>126</v>
          </cell>
          <cell r="E158">
            <v>5</v>
          </cell>
          <cell r="F158" t="str">
            <v>Header_5</v>
          </cell>
          <cell r="G158" t="str">
            <v>AddF</v>
          </cell>
          <cell r="I158" t="str">
            <v>Direct Property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O158">
            <v>0</v>
          </cell>
          <cell r="V158" t="str">
            <v>NA</v>
          </cell>
          <cell r="X158">
            <v>0</v>
          </cell>
          <cell r="Y158" t="b">
            <v>0</v>
          </cell>
          <cell r="Z158" t="b">
            <v>0</v>
          </cell>
          <cell r="AA158" t="b">
            <v>0</v>
          </cell>
          <cell r="AB158">
            <v>0</v>
          </cell>
          <cell r="AC158" t="b">
            <v>1</v>
          </cell>
          <cell r="AE158" t="str">
            <v>P</v>
          </cell>
          <cell r="AF158"/>
          <cell r="AG158">
            <v>0</v>
          </cell>
          <cell r="AI158"/>
        </row>
        <row r="159">
          <cell r="C159" t="str">
            <v>property_expenses_expense.PropertyExpenses.Rates.Property.cb4fb5de-b893-454a-af8c-39d2f9dd8591</v>
          </cell>
          <cell r="D159">
            <v>127</v>
          </cell>
          <cell r="E159">
            <v>6</v>
          </cell>
          <cell r="F159" t="str">
            <v>Line_6</v>
          </cell>
          <cell r="G159" t="str">
            <v>AddF</v>
          </cell>
          <cell r="H159" t="str">
            <v>Class.ImportProperty</v>
          </cell>
          <cell r="I159" t="str">
            <v>Unit 6004, The Peninsular, Mooloolaba</v>
          </cell>
          <cell r="J159">
            <v>3217.06</v>
          </cell>
          <cell r="K159">
            <v>0</v>
          </cell>
          <cell r="L159">
            <v>3217.06</v>
          </cell>
          <cell r="M159">
            <v>0</v>
          </cell>
          <cell r="N159" t="str">
            <v>Add</v>
          </cell>
          <cell r="O159">
            <v>0</v>
          </cell>
          <cell r="V159" t="str">
            <v>NA</v>
          </cell>
          <cell r="X159">
            <v>0</v>
          </cell>
          <cell r="Y159" t="b">
            <v>0</v>
          </cell>
          <cell r="Z159" t="b">
            <v>0</v>
          </cell>
          <cell r="AA159" t="b">
            <v>0</v>
          </cell>
          <cell r="AB159">
            <v>0</v>
          </cell>
          <cell r="AC159" t="b">
            <v>1</v>
          </cell>
          <cell r="AE159" t="str">
            <v>P</v>
          </cell>
          <cell r="AF159"/>
          <cell r="AG159">
            <v>0</v>
          </cell>
          <cell r="AI159"/>
        </row>
        <row r="160">
          <cell r="C160" t="str">
            <v>Totalproperty_expenses_expense.PropertyExpenses.Rates.Property</v>
          </cell>
          <cell r="D160">
            <v>128</v>
          </cell>
          <cell r="E160">
            <v>5</v>
          </cell>
          <cell r="F160" t="str">
            <v>Total_5</v>
          </cell>
          <cell r="G160" t="str">
            <v>AddF</v>
          </cell>
          <cell r="I160" t="str">
            <v>Total Direct Property</v>
          </cell>
          <cell r="J160">
            <v>3217.06</v>
          </cell>
          <cell r="K160">
            <v>0</v>
          </cell>
          <cell r="L160">
            <v>3217.06</v>
          </cell>
          <cell r="M160">
            <v>0</v>
          </cell>
          <cell r="N160" t="str">
            <v>Add</v>
          </cell>
          <cell r="O160">
            <v>0</v>
          </cell>
          <cell r="V160" t="str">
            <v>NA</v>
          </cell>
          <cell r="X160">
            <v>0</v>
          </cell>
          <cell r="Y160" t="b">
            <v>0</v>
          </cell>
          <cell r="Z160" t="b">
            <v>0</v>
          </cell>
          <cell r="AA160" t="b">
            <v>0</v>
          </cell>
          <cell r="AB160">
            <v>0</v>
          </cell>
          <cell r="AC160" t="b">
            <v>1</v>
          </cell>
          <cell r="AE160" t="str">
            <v>P</v>
          </cell>
          <cell r="AF160"/>
          <cell r="AG160">
            <v>0</v>
          </cell>
          <cell r="AI160"/>
        </row>
        <row r="161">
          <cell r="C161" t="str">
            <v>Totalproperty_expenses_expense.PropertyExpenses.Rates</v>
          </cell>
          <cell r="D161">
            <v>129</v>
          </cell>
          <cell r="E161">
            <v>4</v>
          </cell>
          <cell r="F161" t="str">
            <v>Total_4</v>
          </cell>
          <cell r="G161" t="str">
            <v>AddF</v>
          </cell>
          <cell r="I161" t="str">
            <v>Total Council Rates</v>
          </cell>
          <cell r="J161">
            <v>3217.06</v>
          </cell>
          <cell r="K161">
            <v>0</v>
          </cell>
          <cell r="L161">
            <v>3217.06</v>
          </cell>
          <cell r="M161">
            <v>0</v>
          </cell>
          <cell r="N161" t="str">
            <v>Add</v>
          </cell>
          <cell r="O161">
            <v>0</v>
          </cell>
          <cell r="V161" t="str">
            <v>NA</v>
          </cell>
          <cell r="X161">
            <v>0</v>
          </cell>
          <cell r="Y161" t="b">
            <v>0</v>
          </cell>
          <cell r="Z161" t="b">
            <v>0</v>
          </cell>
          <cell r="AA161" t="b">
            <v>0</v>
          </cell>
          <cell r="AB161">
            <v>0</v>
          </cell>
          <cell r="AC161" t="b">
            <v>1</v>
          </cell>
          <cell r="AE161" t="str">
            <v>P</v>
          </cell>
          <cell r="AF161"/>
          <cell r="AG161">
            <v>0</v>
          </cell>
          <cell r="AI161"/>
        </row>
        <row r="162">
          <cell r="C162" t="str">
            <v>property_expenses_expense.PropertyExpenses.ELECT</v>
          </cell>
          <cell r="D162">
            <v>130</v>
          </cell>
          <cell r="E162">
            <v>4</v>
          </cell>
          <cell r="F162" t="str">
            <v>Header_4</v>
          </cell>
          <cell r="G162" t="str">
            <v>AddF</v>
          </cell>
          <cell r="I162" t="str">
            <v>Electricity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O162">
            <v>0</v>
          </cell>
          <cell r="V162" t="str">
            <v>NA</v>
          </cell>
          <cell r="X162">
            <v>0</v>
          </cell>
          <cell r="Y162" t="b">
            <v>0</v>
          </cell>
          <cell r="Z162" t="b">
            <v>0</v>
          </cell>
          <cell r="AA162" t="b">
            <v>0</v>
          </cell>
          <cell r="AB162">
            <v>0</v>
          </cell>
          <cell r="AC162" t="b">
            <v>1</v>
          </cell>
          <cell r="AE162" t="str">
            <v>P</v>
          </cell>
          <cell r="AF162"/>
          <cell r="AG162">
            <v>0</v>
          </cell>
          <cell r="AI162"/>
        </row>
        <row r="163">
          <cell r="C163" t="str">
            <v>property_expenses_expense.PropertyExpenses.ELECT.Property</v>
          </cell>
          <cell r="D163">
            <v>131</v>
          </cell>
          <cell r="E163">
            <v>5</v>
          </cell>
          <cell r="F163" t="str">
            <v>Header_5</v>
          </cell>
          <cell r="G163" t="str">
            <v>AddF</v>
          </cell>
          <cell r="I163" t="str">
            <v>Direct Property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O163">
            <v>0</v>
          </cell>
          <cell r="V163" t="str">
            <v>NA</v>
          </cell>
          <cell r="X163">
            <v>0</v>
          </cell>
          <cell r="Y163" t="b">
            <v>0</v>
          </cell>
          <cell r="Z163" t="b">
            <v>0</v>
          </cell>
          <cell r="AA163" t="b">
            <v>0</v>
          </cell>
          <cell r="AB163">
            <v>0</v>
          </cell>
          <cell r="AC163" t="b">
            <v>1</v>
          </cell>
          <cell r="AE163" t="str">
            <v>P</v>
          </cell>
          <cell r="AF163"/>
          <cell r="AG163">
            <v>0</v>
          </cell>
          <cell r="AI163"/>
        </row>
        <row r="164">
          <cell r="C164" t="str">
            <v>property_expenses_expense.PropertyExpenses.ELECT.Property.cb4fb5de-b893-454a-af8c-39d2f9dd8591</v>
          </cell>
          <cell r="D164">
            <v>132</v>
          </cell>
          <cell r="E164">
            <v>6</v>
          </cell>
          <cell r="F164" t="str">
            <v>Line_6</v>
          </cell>
          <cell r="G164" t="str">
            <v>AddF</v>
          </cell>
          <cell r="H164" t="str">
            <v>Class.ImportProperty</v>
          </cell>
          <cell r="I164" t="str">
            <v>Unit 6004, The Peninsular, Mooloolaba</v>
          </cell>
          <cell r="J164">
            <v>968.6</v>
          </cell>
          <cell r="K164">
            <v>0</v>
          </cell>
          <cell r="L164">
            <v>968.6</v>
          </cell>
          <cell r="M164">
            <v>0</v>
          </cell>
          <cell r="N164" t="str">
            <v>Add</v>
          </cell>
          <cell r="O164">
            <v>0</v>
          </cell>
          <cell r="V164" t="str">
            <v>NA</v>
          </cell>
          <cell r="X164">
            <v>0</v>
          </cell>
          <cell r="Y164" t="b">
            <v>0</v>
          </cell>
          <cell r="Z164" t="b">
            <v>0</v>
          </cell>
          <cell r="AA164" t="b">
            <v>0</v>
          </cell>
          <cell r="AB164">
            <v>0</v>
          </cell>
          <cell r="AC164" t="b">
            <v>1</v>
          </cell>
          <cell r="AE164" t="str">
            <v>P</v>
          </cell>
          <cell r="AF164"/>
          <cell r="AG164">
            <v>0</v>
          </cell>
          <cell r="AI164"/>
        </row>
        <row r="165">
          <cell r="C165" t="str">
            <v>Totalproperty_expenses_expense.PropertyExpenses.ELECT.Property</v>
          </cell>
          <cell r="D165">
            <v>133</v>
          </cell>
          <cell r="E165">
            <v>5</v>
          </cell>
          <cell r="F165" t="str">
            <v>Total_5</v>
          </cell>
          <cell r="G165" t="str">
            <v>AddF</v>
          </cell>
          <cell r="I165" t="str">
            <v>Total Direct Property</v>
          </cell>
          <cell r="J165">
            <v>968.6</v>
          </cell>
          <cell r="K165">
            <v>0</v>
          </cell>
          <cell r="L165">
            <v>968.6</v>
          </cell>
          <cell r="M165">
            <v>0</v>
          </cell>
          <cell r="N165" t="str">
            <v>Add</v>
          </cell>
          <cell r="O165">
            <v>0</v>
          </cell>
          <cell r="V165" t="str">
            <v>NA</v>
          </cell>
          <cell r="X165">
            <v>0</v>
          </cell>
          <cell r="Y165" t="b">
            <v>0</v>
          </cell>
          <cell r="Z165" t="b">
            <v>0</v>
          </cell>
          <cell r="AA165" t="b">
            <v>0</v>
          </cell>
          <cell r="AB165">
            <v>0</v>
          </cell>
          <cell r="AC165" t="b">
            <v>1</v>
          </cell>
          <cell r="AE165" t="str">
            <v>P</v>
          </cell>
          <cell r="AF165"/>
          <cell r="AG165">
            <v>0</v>
          </cell>
          <cell r="AI165"/>
        </row>
        <row r="166">
          <cell r="C166" t="str">
            <v>Totalproperty_expenses_expense.PropertyExpenses.ELECT</v>
          </cell>
          <cell r="D166">
            <v>134</v>
          </cell>
          <cell r="E166">
            <v>4</v>
          </cell>
          <cell r="F166" t="str">
            <v>Total_4</v>
          </cell>
          <cell r="G166" t="str">
            <v>AddF</v>
          </cell>
          <cell r="I166" t="str">
            <v>Total Electricity</v>
          </cell>
          <cell r="J166">
            <v>968.6</v>
          </cell>
          <cell r="K166">
            <v>0</v>
          </cell>
          <cell r="L166">
            <v>968.6</v>
          </cell>
          <cell r="M166">
            <v>0</v>
          </cell>
          <cell r="N166" t="str">
            <v>Add</v>
          </cell>
          <cell r="O166">
            <v>0</v>
          </cell>
          <cell r="V166" t="str">
            <v>NA</v>
          </cell>
          <cell r="X166">
            <v>0</v>
          </cell>
          <cell r="Y166" t="b">
            <v>0</v>
          </cell>
          <cell r="Z166" t="b">
            <v>0</v>
          </cell>
          <cell r="AA166" t="b">
            <v>0</v>
          </cell>
          <cell r="AB166">
            <v>0</v>
          </cell>
          <cell r="AC166" t="b">
            <v>1</v>
          </cell>
          <cell r="AE166" t="str">
            <v>P</v>
          </cell>
          <cell r="AF166"/>
          <cell r="AG166">
            <v>0</v>
          </cell>
          <cell r="AI166"/>
        </row>
        <row r="167">
          <cell r="C167" t="str">
            <v>property_expenses_expense.PropertyExpenses.RepairsMaintenance</v>
          </cell>
          <cell r="D167">
            <v>135</v>
          </cell>
          <cell r="E167">
            <v>4</v>
          </cell>
          <cell r="F167" t="str">
            <v>Header_4</v>
          </cell>
          <cell r="G167" t="str">
            <v>AddF</v>
          </cell>
          <cell r="I167" t="str">
            <v>Repairs Maintenance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O167">
            <v>0</v>
          </cell>
          <cell r="V167" t="str">
            <v>NA</v>
          </cell>
          <cell r="X167">
            <v>0</v>
          </cell>
          <cell r="Y167" t="b">
            <v>0</v>
          </cell>
          <cell r="Z167" t="b">
            <v>0</v>
          </cell>
          <cell r="AA167" t="b">
            <v>0</v>
          </cell>
          <cell r="AB167">
            <v>0</v>
          </cell>
          <cell r="AC167" t="b">
            <v>1</v>
          </cell>
          <cell r="AE167" t="str">
            <v>P</v>
          </cell>
          <cell r="AF167"/>
          <cell r="AG167">
            <v>0</v>
          </cell>
          <cell r="AI167"/>
        </row>
        <row r="168">
          <cell r="C168" t="str">
            <v>property_expenses_expense.PropertyExpenses.RepairsMaintenance.Property</v>
          </cell>
          <cell r="D168">
            <v>136</v>
          </cell>
          <cell r="E168">
            <v>5</v>
          </cell>
          <cell r="F168" t="str">
            <v>Header_5</v>
          </cell>
          <cell r="G168" t="str">
            <v>AddF</v>
          </cell>
          <cell r="I168" t="str">
            <v>Direct Property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O168">
            <v>0</v>
          </cell>
          <cell r="V168" t="str">
            <v>NA</v>
          </cell>
          <cell r="X168">
            <v>0</v>
          </cell>
          <cell r="Y168" t="b">
            <v>0</v>
          </cell>
          <cell r="Z168" t="b">
            <v>0</v>
          </cell>
          <cell r="AA168" t="b">
            <v>0</v>
          </cell>
          <cell r="AB168">
            <v>0</v>
          </cell>
          <cell r="AC168" t="b">
            <v>1</v>
          </cell>
          <cell r="AE168" t="str">
            <v>P</v>
          </cell>
          <cell r="AF168"/>
          <cell r="AG168">
            <v>0</v>
          </cell>
          <cell r="AI168"/>
        </row>
        <row r="169">
          <cell r="C169" t="str">
            <v>property_expenses_expense.PropertyExpenses.RepairsMaintenance.Property.cb4fb5de-b893-454a-af8c-39d2f9dd8591</v>
          </cell>
          <cell r="D169">
            <v>137</v>
          </cell>
          <cell r="E169">
            <v>6</v>
          </cell>
          <cell r="F169" t="str">
            <v>Line_6</v>
          </cell>
          <cell r="G169" t="str">
            <v>AddF</v>
          </cell>
          <cell r="H169" t="str">
            <v>Class.ImportProperty</v>
          </cell>
          <cell r="I169" t="str">
            <v>Unit 6004, The Peninsular, Mooloolaba</v>
          </cell>
          <cell r="J169">
            <v>4441.07</v>
          </cell>
          <cell r="K169">
            <v>0</v>
          </cell>
          <cell r="L169">
            <v>4441.07</v>
          </cell>
          <cell r="M169">
            <v>0</v>
          </cell>
          <cell r="N169" t="str">
            <v>Add</v>
          </cell>
          <cell r="O169">
            <v>0</v>
          </cell>
          <cell r="V169" t="str">
            <v>NA</v>
          </cell>
          <cell r="X169">
            <v>0</v>
          </cell>
          <cell r="Y169" t="b">
            <v>0</v>
          </cell>
          <cell r="Z169" t="b">
            <v>0</v>
          </cell>
          <cell r="AA169" t="b">
            <v>0</v>
          </cell>
          <cell r="AB169">
            <v>0</v>
          </cell>
          <cell r="AC169" t="b">
            <v>1</v>
          </cell>
          <cell r="AE169" t="str">
            <v>P</v>
          </cell>
          <cell r="AF169"/>
          <cell r="AG169">
            <v>0</v>
          </cell>
          <cell r="AI169"/>
        </row>
        <row r="170">
          <cell r="C170" t="str">
            <v>Totalproperty_expenses_expense.PropertyExpenses.RepairsMaintenance.Property</v>
          </cell>
          <cell r="D170">
            <v>138</v>
          </cell>
          <cell r="E170">
            <v>5</v>
          </cell>
          <cell r="F170" t="str">
            <v>Total_5</v>
          </cell>
          <cell r="G170" t="str">
            <v>AddF</v>
          </cell>
          <cell r="I170" t="str">
            <v>Total Direct Property</v>
          </cell>
          <cell r="J170">
            <v>4441.07</v>
          </cell>
          <cell r="K170">
            <v>0</v>
          </cell>
          <cell r="L170">
            <v>4441.07</v>
          </cell>
          <cell r="M170">
            <v>0</v>
          </cell>
          <cell r="N170" t="str">
            <v>Add</v>
          </cell>
          <cell r="O170">
            <v>0</v>
          </cell>
          <cell r="V170" t="str">
            <v>NA</v>
          </cell>
          <cell r="X170">
            <v>0</v>
          </cell>
          <cell r="Y170" t="b">
            <v>0</v>
          </cell>
          <cell r="Z170" t="b">
            <v>0</v>
          </cell>
          <cell r="AA170" t="b">
            <v>0</v>
          </cell>
          <cell r="AB170">
            <v>0</v>
          </cell>
          <cell r="AC170" t="b">
            <v>1</v>
          </cell>
          <cell r="AE170" t="str">
            <v>P</v>
          </cell>
          <cell r="AF170"/>
          <cell r="AG170">
            <v>0</v>
          </cell>
          <cell r="AI170"/>
        </row>
        <row r="171">
          <cell r="C171" t="str">
            <v>Totalproperty_expenses_expense.PropertyExpenses.RepairsMaintenance</v>
          </cell>
          <cell r="D171">
            <v>139</v>
          </cell>
          <cell r="E171">
            <v>4</v>
          </cell>
          <cell r="F171" t="str">
            <v>Total_4</v>
          </cell>
          <cell r="G171" t="str">
            <v>AddF</v>
          </cell>
          <cell r="I171" t="str">
            <v>Total Repairs Maintenance</v>
          </cell>
          <cell r="J171">
            <v>4441.07</v>
          </cell>
          <cell r="K171">
            <v>0</v>
          </cell>
          <cell r="L171">
            <v>4441.07</v>
          </cell>
          <cell r="M171">
            <v>0</v>
          </cell>
          <cell r="N171" t="str">
            <v>Add</v>
          </cell>
          <cell r="O171">
            <v>0</v>
          </cell>
          <cell r="V171" t="str">
            <v>NA</v>
          </cell>
          <cell r="X171">
            <v>0</v>
          </cell>
          <cell r="Y171" t="b">
            <v>0</v>
          </cell>
          <cell r="Z171" t="b">
            <v>0</v>
          </cell>
          <cell r="AA171" t="b">
            <v>0</v>
          </cell>
          <cell r="AB171">
            <v>0</v>
          </cell>
          <cell r="AC171" t="b">
            <v>1</v>
          </cell>
          <cell r="AE171" t="str">
            <v>P</v>
          </cell>
          <cell r="AF171"/>
          <cell r="AG171">
            <v>0</v>
          </cell>
          <cell r="AI171"/>
        </row>
        <row r="172">
          <cell r="C172" t="str">
            <v>property_expenses_expense.PropertyExpenses.StrataLevyFee</v>
          </cell>
          <cell r="D172">
            <v>140</v>
          </cell>
          <cell r="E172">
            <v>4</v>
          </cell>
          <cell r="F172" t="str">
            <v>Header_4</v>
          </cell>
          <cell r="G172" t="str">
            <v>AddF</v>
          </cell>
          <cell r="I172" t="str">
            <v>Strata Levy Fee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O172">
            <v>0</v>
          </cell>
          <cell r="V172" t="str">
            <v>NA</v>
          </cell>
          <cell r="X172">
            <v>0</v>
          </cell>
          <cell r="Y172" t="b">
            <v>0</v>
          </cell>
          <cell r="Z172" t="b">
            <v>0</v>
          </cell>
          <cell r="AA172" t="b">
            <v>0</v>
          </cell>
          <cell r="AB172">
            <v>0</v>
          </cell>
          <cell r="AC172" t="b">
            <v>1</v>
          </cell>
          <cell r="AE172" t="str">
            <v>P</v>
          </cell>
          <cell r="AF172"/>
          <cell r="AG172">
            <v>0</v>
          </cell>
          <cell r="AI172"/>
        </row>
        <row r="173">
          <cell r="C173" t="str">
            <v>property_expenses_expense.PropertyExpenses.StrataLevyFee.Property</v>
          </cell>
          <cell r="D173">
            <v>141</v>
          </cell>
          <cell r="E173">
            <v>5</v>
          </cell>
          <cell r="F173" t="str">
            <v>Header_5</v>
          </cell>
          <cell r="G173" t="str">
            <v>AddF</v>
          </cell>
          <cell r="I173" t="str">
            <v>Direct Property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O173">
            <v>0</v>
          </cell>
          <cell r="V173" t="str">
            <v>NA</v>
          </cell>
          <cell r="X173">
            <v>0</v>
          </cell>
          <cell r="Y173" t="b">
            <v>0</v>
          </cell>
          <cell r="Z173" t="b">
            <v>0</v>
          </cell>
          <cell r="AA173" t="b">
            <v>0</v>
          </cell>
          <cell r="AB173">
            <v>0</v>
          </cell>
          <cell r="AC173" t="b">
            <v>1</v>
          </cell>
          <cell r="AE173" t="str">
            <v>P</v>
          </cell>
          <cell r="AF173"/>
          <cell r="AG173">
            <v>0</v>
          </cell>
          <cell r="AI173"/>
        </row>
        <row r="174">
          <cell r="C174" t="str">
            <v>property_expenses_expense.PropertyExpenses.StrataLevyFee.Property.cb4fb5de-b893-454a-af8c-39d2f9dd8591</v>
          </cell>
          <cell r="D174">
            <v>142</v>
          </cell>
          <cell r="E174">
            <v>6</v>
          </cell>
          <cell r="F174" t="str">
            <v>Line_6</v>
          </cell>
          <cell r="G174" t="str">
            <v>AddF</v>
          </cell>
          <cell r="H174" t="str">
            <v>Class.ImportProperty</v>
          </cell>
          <cell r="I174" t="str">
            <v>Unit 6004, The Peninsular, Mooloolaba</v>
          </cell>
          <cell r="J174">
            <v>4221</v>
          </cell>
          <cell r="K174">
            <v>0</v>
          </cell>
          <cell r="L174">
            <v>4221</v>
          </cell>
          <cell r="M174">
            <v>0</v>
          </cell>
          <cell r="N174" t="str">
            <v>Add</v>
          </cell>
          <cell r="O174">
            <v>0</v>
          </cell>
          <cell r="V174" t="str">
            <v>NA</v>
          </cell>
          <cell r="X174">
            <v>0</v>
          </cell>
          <cell r="Y174" t="b">
            <v>0</v>
          </cell>
          <cell r="Z174" t="b">
            <v>0</v>
          </cell>
          <cell r="AA174" t="b">
            <v>0</v>
          </cell>
          <cell r="AB174">
            <v>0</v>
          </cell>
          <cell r="AC174" t="b">
            <v>1</v>
          </cell>
          <cell r="AE174" t="str">
            <v>P</v>
          </cell>
          <cell r="AF174"/>
          <cell r="AG174">
            <v>0</v>
          </cell>
          <cell r="AI174"/>
        </row>
        <row r="175">
          <cell r="C175" t="str">
            <v>Totalproperty_expenses_expense.PropertyExpenses.StrataLevyFee.Property</v>
          </cell>
          <cell r="D175">
            <v>143</v>
          </cell>
          <cell r="E175">
            <v>5</v>
          </cell>
          <cell r="F175" t="str">
            <v>Total_5</v>
          </cell>
          <cell r="G175" t="str">
            <v>AddF</v>
          </cell>
          <cell r="I175" t="str">
            <v>Total Direct Property</v>
          </cell>
          <cell r="J175">
            <v>4221</v>
          </cell>
          <cell r="K175">
            <v>0</v>
          </cell>
          <cell r="L175">
            <v>4221</v>
          </cell>
          <cell r="M175">
            <v>0</v>
          </cell>
          <cell r="N175" t="str">
            <v>Add</v>
          </cell>
          <cell r="O175">
            <v>0</v>
          </cell>
          <cell r="V175" t="str">
            <v>NA</v>
          </cell>
          <cell r="X175">
            <v>0</v>
          </cell>
          <cell r="Y175" t="b">
            <v>0</v>
          </cell>
          <cell r="Z175" t="b">
            <v>0</v>
          </cell>
          <cell r="AA175" t="b">
            <v>0</v>
          </cell>
          <cell r="AB175">
            <v>0</v>
          </cell>
          <cell r="AC175" t="b">
            <v>1</v>
          </cell>
          <cell r="AE175" t="str">
            <v>P</v>
          </cell>
          <cell r="AF175"/>
          <cell r="AG175">
            <v>0</v>
          </cell>
          <cell r="AI175"/>
        </row>
        <row r="176">
          <cell r="C176" t="str">
            <v>Totalproperty_expenses_expense.PropertyExpenses.StrataLevyFee</v>
          </cell>
          <cell r="D176">
            <v>144</v>
          </cell>
          <cell r="E176">
            <v>4</v>
          </cell>
          <cell r="F176" t="str">
            <v>Total_4</v>
          </cell>
          <cell r="G176" t="str">
            <v>AddF</v>
          </cell>
          <cell r="I176" t="str">
            <v>Total Strata Levy Fee</v>
          </cell>
          <cell r="J176">
            <v>4221</v>
          </cell>
          <cell r="K176">
            <v>0</v>
          </cell>
          <cell r="L176">
            <v>4221</v>
          </cell>
          <cell r="M176">
            <v>0</v>
          </cell>
          <cell r="N176" t="str">
            <v>Add</v>
          </cell>
          <cell r="O176">
            <v>0</v>
          </cell>
          <cell r="V176" t="str">
            <v>NA</v>
          </cell>
          <cell r="X176">
            <v>0</v>
          </cell>
          <cell r="Y176" t="b">
            <v>0</v>
          </cell>
          <cell r="Z176" t="b">
            <v>0</v>
          </cell>
          <cell r="AA176" t="b">
            <v>0</v>
          </cell>
          <cell r="AB176">
            <v>0</v>
          </cell>
          <cell r="AC176" t="b">
            <v>1</v>
          </cell>
          <cell r="AE176" t="str">
            <v>P</v>
          </cell>
          <cell r="AF176"/>
          <cell r="AG176">
            <v>0</v>
          </cell>
          <cell r="AI176"/>
        </row>
        <row r="177">
          <cell r="C177" t="str">
            <v>property_expenses_expense.PropertyExpenses.WaterLevyFee</v>
          </cell>
          <cell r="D177">
            <v>145</v>
          </cell>
          <cell r="E177">
            <v>4</v>
          </cell>
          <cell r="F177" t="str">
            <v>Header_4</v>
          </cell>
          <cell r="G177" t="str">
            <v>AddF</v>
          </cell>
          <cell r="I177" t="str">
            <v>Water Rates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O177">
            <v>0</v>
          </cell>
          <cell r="V177" t="str">
            <v>NA</v>
          </cell>
          <cell r="X177">
            <v>0</v>
          </cell>
          <cell r="Y177" t="b">
            <v>0</v>
          </cell>
          <cell r="Z177" t="b">
            <v>0</v>
          </cell>
          <cell r="AA177" t="b">
            <v>0</v>
          </cell>
          <cell r="AB177">
            <v>0</v>
          </cell>
          <cell r="AC177" t="b">
            <v>1</v>
          </cell>
          <cell r="AE177" t="str">
            <v>P</v>
          </cell>
          <cell r="AF177"/>
          <cell r="AG177">
            <v>0</v>
          </cell>
          <cell r="AI177"/>
        </row>
        <row r="178">
          <cell r="C178" t="str">
            <v>property_expenses_expense.PropertyExpenses.WaterLevyFee.Property</v>
          </cell>
          <cell r="D178">
            <v>146</v>
          </cell>
          <cell r="E178">
            <v>5</v>
          </cell>
          <cell r="F178" t="str">
            <v>Header_5</v>
          </cell>
          <cell r="G178" t="str">
            <v>AddF</v>
          </cell>
          <cell r="I178" t="str">
            <v>Direct Property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O178">
            <v>0</v>
          </cell>
          <cell r="V178" t="str">
            <v>NA</v>
          </cell>
          <cell r="X178">
            <v>0</v>
          </cell>
          <cell r="Y178" t="b">
            <v>0</v>
          </cell>
          <cell r="Z178" t="b">
            <v>0</v>
          </cell>
          <cell r="AA178" t="b">
            <v>0</v>
          </cell>
          <cell r="AB178">
            <v>0</v>
          </cell>
          <cell r="AC178" t="b">
            <v>1</v>
          </cell>
          <cell r="AE178" t="str">
            <v>P</v>
          </cell>
          <cell r="AF178"/>
          <cell r="AG178">
            <v>0</v>
          </cell>
          <cell r="AI178"/>
        </row>
        <row r="179">
          <cell r="C179" t="str">
            <v>property_expenses_expense.PropertyExpenses.WaterLevyFee.Property.cb4fb5de-b893-454a-af8c-39d2f9dd8591</v>
          </cell>
          <cell r="D179">
            <v>147</v>
          </cell>
          <cell r="E179">
            <v>6</v>
          </cell>
          <cell r="F179" t="str">
            <v>Line_6</v>
          </cell>
          <cell r="G179" t="str">
            <v>AddF</v>
          </cell>
          <cell r="H179" t="str">
            <v>Class.ImportProperty</v>
          </cell>
          <cell r="I179" t="str">
            <v>Unit 6004, The Peninsular, Mooloolaba</v>
          </cell>
          <cell r="J179">
            <v>1041.8499999999999</v>
          </cell>
          <cell r="K179">
            <v>0</v>
          </cell>
          <cell r="L179">
            <v>1041.8499999999999</v>
          </cell>
          <cell r="M179">
            <v>0</v>
          </cell>
          <cell r="N179" t="str">
            <v>Add</v>
          </cell>
          <cell r="O179">
            <v>0</v>
          </cell>
          <cell r="V179" t="str">
            <v>NA</v>
          </cell>
          <cell r="X179">
            <v>0</v>
          </cell>
          <cell r="Y179" t="b">
            <v>0</v>
          </cell>
          <cell r="Z179" t="b">
            <v>0</v>
          </cell>
          <cell r="AA179" t="b">
            <v>0</v>
          </cell>
          <cell r="AB179">
            <v>0</v>
          </cell>
          <cell r="AC179" t="b">
            <v>1</v>
          </cell>
          <cell r="AE179" t="str">
            <v>P</v>
          </cell>
          <cell r="AF179"/>
          <cell r="AG179">
            <v>0</v>
          </cell>
          <cell r="AI179"/>
        </row>
        <row r="180">
          <cell r="C180" t="str">
            <v>Totalproperty_expenses_expense.PropertyExpenses.WaterLevyFee.Property</v>
          </cell>
          <cell r="D180">
            <v>148</v>
          </cell>
          <cell r="E180">
            <v>5</v>
          </cell>
          <cell r="F180" t="str">
            <v>Total_5</v>
          </cell>
          <cell r="G180" t="str">
            <v>AddF</v>
          </cell>
          <cell r="I180" t="str">
            <v>Total Direct Property</v>
          </cell>
          <cell r="J180">
            <v>1041.8499999999999</v>
          </cell>
          <cell r="K180">
            <v>0</v>
          </cell>
          <cell r="L180">
            <v>1041.8499999999999</v>
          </cell>
          <cell r="M180">
            <v>0</v>
          </cell>
          <cell r="N180" t="str">
            <v>Add</v>
          </cell>
          <cell r="O180">
            <v>0</v>
          </cell>
          <cell r="V180" t="str">
            <v>NA</v>
          </cell>
          <cell r="X180">
            <v>0</v>
          </cell>
          <cell r="Y180" t="b">
            <v>0</v>
          </cell>
          <cell r="Z180" t="b">
            <v>0</v>
          </cell>
          <cell r="AA180" t="b">
            <v>0</v>
          </cell>
          <cell r="AB180">
            <v>0</v>
          </cell>
          <cell r="AC180" t="b">
            <v>1</v>
          </cell>
          <cell r="AE180" t="str">
            <v>P</v>
          </cell>
          <cell r="AF180"/>
          <cell r="AG180">
            <v>0</v>
          </cell>
          <cell r="AI180"/>
        </row>
        <row r="181">
          <cell r="C181" t="str">
            <v>Totalproperty_expenses_expense.PropertyExpenses.WaterLevyFee</v>
          </cell>
          <cell r="D181">
            <v>149</v>
          </cell>
          <cell r="E181">
            <v>4</v>
          </cell>
          <cell r="F181" t="str">
            <v>Total_4</v>
          </cell>
          <cell r="G181" t="str">
            <v>AddF</v>
          </cell>
          <cell r="I181" t="str">
            <v>Total Water Rates</v>
          </cell>
          <cell r="J181">
            <v>1041.8499999999999</v>
          </cell>
          <cell r="K181">
            <v>0</v>
          </cell>
          <cell r="L181">
            <v>1041.8499999999999</v>
          </cell>
          <cell r="M181">
            <v>0</v>
          </cell>
          <cell r="N181" t="str">
            <v>Add</v>
          </cell>
          <cell r="O181">
            <v>0</v>
          </cell>
          <cell r="V181" t="str">
            <v>NA</v>
          </cell>
          <cell r="X181">
            <v>0</v>
          </cell>
          <cell r="Y181" t="b">
            <v>0</v>
          </cell>
          <cell r="Z181" t="b">
            <v>0</v>
          </cell>
          <cell r="AA181" t="b">
            <v>0</v>
          </cell>
          <cell r="AB181">
            <v>0</v>
          </cell>
          <cell r="AC181" t="b">
            <v>1</v>
          </cell>
          <cell r="AE181" t="str">
            <v>P</v>
          </cell>
          <cell r="AF181"/>
          <cell r="AG181">
            <v>0</v>
          </cell>
          <cell r="AI181"/>
        </row>
        <row r="182">
          <cell r="C182" t="str">
            <v>Totalproperty_expenses_expense</v>
          </cell>
          <cell r="D182">
            <v>150</v>
          </cell>
          <cell r="E182">
            <v>3</v>
          </cell>
          <cell r="F182" t="str">
            <v>Total_3</v>
          </cell>
          <cell r="G182" t="str">
            <v>AddF</v>
          </cell>
          <cell r="I182" t="str">
            <v>Total Property Expenses</v>
          </cell>
          <cell r="J182">
            <v>41528.82</v>
          </cell>
          <cell r="K182">
            <v>0</v>
          </cell>
          <cell r="L182">
            <v>41528.82</v>
          </cell>
          <cell r="M182">
            <v>0</v>
          </cell>
          <cell r="N182" t="str">
            <v>Add</v>
          </cell>
          <cell r="O182">
            <v>0</v>
          </cell>
          <cell r="V182" t="str">
            <v>NA</v>
          </cell>
          <cell r="X182">
            <v>0</v>
          </cell>
          <cell r="Y182" t="b">
            <v>0</v>
          </cell>
          <cell r="Z182" t="b">
            <v>0</v>
          </cell>
          <cell r="AA182" t="b">
            <v>0</v>
          </cell>
          <cell r="AB182">
            <v>0</v>
          </cell>
          <cell r="AC182" t="b">
            <v>1</v>
          </cell>
          <cell r="AE182" t="str">
            <v>P</v>
          </cell>
          <cell r="AF182"/>
          <cell r="AG182">
            <v>0</v>
          </cell>
          <cell r="AI182"/>
        </row>
        <row r="183">
          <cell r="C183" t="str">
            <v>regulatory_fees_expense</v>
          </cell>
          <cell r="D183">
            <v>151</v>
          </cell>
          <cell r="E183">
            <v>3</v>
          </cell>
          <cell r="F183" t="str">
            <v>Line_3</v>
          </cell>
          <cell r="G183" t="str">
            <v>AddF</v>
          </cell>
          <cell r="I183" t="str">
            <v>Regulatory Fees</v>
          </cell>
          <cell r="J183">
            <v>47</v>
          </cell>
          <cell r="K183">
            <v>0</v>
          </cell>
          <cell r="L183">
            <v>47</v>
          </cell>
          <cell r="M183">
            <v>0</v>
          </cell>
          <cell r="N183" t="str">
            <v>Add</v>
          </cell>
          <cell r="O183">
            <v>0</v>
          </cell>
          <cell r="V183" t="str">
            <v>NA</v>
          </cell>
          <cell r="X183">
            <v>0</v>
          </cell>
          <cell r="Y183" t="b">
            <v>0</v>
          </cell>
          <cell r="Z183" t="b">
            <v>0</v>
          </cell>
          <cell r="AA183" t="b">
            <v>0</v>
          </cell>
          <cell r="AB183">
            <v>0</v>
          </cell>
          <cell r="AC183" t="b">
            <v>1</v>
          </cell>
          <cell r="AE183" t="str">
            <v>P</v>
          </cell>
          <cell r="AF183"/>
          <cell r="AG183">
            <v>0</v>
          </cell>
          <cell r="AI183"/>
        </row>
        <row r="184">
          <cell r="C184" t="str">
            <v>sundries_expense.RegulatoryExpense.SMSFSupervisoryLevy</v>
          </cell>
          <cell r="D184">
            <v>152</v>
          </cell>
          <cell r="E184">
            <v>3</v>
          </cell>
          <cell r="F184" t="str">
            <v>Line_3</v>
          </cell>
          <cell r="G184" t="str">
            <v>AddF</v>
          </cell>
          <cell r="I184" t="str">
            <v>SMSF Supervisory Levy</v>
          </cell>
          <cell r="J184">
            <v>259</v>
          </cell>
          <cell r="K184">
            <v>0</v>
          </cell>
          <cell r="L184">
            <v>259</v>
          </cell>
          <cell r="M184">
            <v>0</v>
          </cell>
          <cell r="N184" t="str">
            <v>Add</v>
          </cell>
          <cell r="O184">
            <v>0</v>
          </cell>
          <cell r="V184" t="str">
            <v>NA</v>
          </cell>
          <cell r="X184">
            <v>0</v>
          </cell>
          <cell r="Y184" t="b">
            <v>0</v>
          </cell>
          <cell r="Z184" t="b">
            <v>0</v>
          </cell>
          <cell r="AA184" t="b">
            <v>0</v>
          </cell>
          <cell r="AB184">
            <v>0</v>
          </cell>
          <cell r="AC184" t="b">
            <v>1</v>
          </cell>
          <cell r="AE184" t="str">
            <v>P</v>
          </cell>
          <cell r="AF184"/>
          <cell r="AG184">
            <v>0</v>
          </cell>
          <cell r="AI184"/>
        </row>
        <row r="185">
          <cell r="C185" t="str">
            <v>Totalother_expenses</v>
          </cell>
          <cell r="D185">
            <v>153</v>
          </cell>
          <cell r="E185">
            <v>2</v>
          </cell>
          <cell r="F185" t="str">
            <v>Total_2</v>
          </cell>
          <cell r="G185" t="str">
            <v>AddF</v>
          </cell>
          <cell r="I185" t="str">
            <v>Total Other Expenses</v>
          </cell>
          <cell r="J185">
            <v>59010.98</v>
          </cell>
          <cell r="K185">
            <v>0</v>
          </cell>
          <cell r="L185">
            <v>59010.98</v>
          </cell>
          <cell r="M185">
            <v>0</v>
          </cell>
          <cell r="N185" t="str">
            <v>Add</v>
          </cell>
          <cell r="O185">
            <v>0</v>
          </cell>
          <cell r="V185" t="str">
            <v>NA</v>
          </cell>
          <cell r="X185">
            <v>0</v>
          </cell>
          <cell r="Y185" t="b">
            <v>0</v>
          </cell>
          <cell r="Z185" t="b">
            <v>0</v>
          </cell>
          <cell r="AA185" t="b">
            <v>0</v>
          </cell>
          <cell r="AB185">
            <v>0</v>
          </cell>
          <cell r="AC185" t="b">
            <v>1</v>
          </cell>
          <cell r="AE185" t="str">
            <v>P</v>
          </cell>
          <cell r="AF185"/>
          <cell r="AG185">
            <v>0</v>
          </cell>
          <cell r="AI185"/>
        </row>
        <row r="186">
          <cell r="C186" t="str">
            <v>investment_losses</v>
          </cell>
          <cell r="D186">
            <v>154</v>
          </cell>
          <cell r="E186">
            <v>2</v>
          </cell>
          <cell r="F186" t="str">
            <v>Header_2</v>
          </cell>
          <cell r="G186" t="str">
            <v>AddF</v>
          </cell>
          <cell r="I186" t="str">
            <v>Investment Losses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O186">
            <v>0</v>
          </cell>
          <cell r="V186" t="str">
            <v>NA</v>
          </cell>
          <cell r="X186">
            <v>0</v>
          </cell>
          <cell r="Y186" t="b">
            <v>0</v>
          </cell>
          <cell r="Z186" t="b">
            <v>0</v>
          </cell>
          <cell r="AA186" t="b">
            <v>0</v>
          </cell>
          <cell r="AB186">
            <v>0</v>
          </cell>
          <cell r="AC186" t="b">
            <v>1</v>
          </cell>
          <cell r="AE186" t="str">
            <v>P</v>
          </cell>
          <cell r="AF186"/>
          <cell r="AG186">
            <v>0</v>
          </cell>
          <cell r="AI186"/>
        </row>
        <row r="187">
          <cell r="C187" t="str">
            <v>increase_in_market_value</v>
          </cell>
          <cell r="D187">
            <v>155</v>
          </cell>
          <cell r="E187">
            <v>3</v>
          </cell>
          <cell r="F187" t="str">
            <v>Header_3</v>
          </cell>
          <cell r="G187" t="str">
            <v>AddF</v>
          </cell>
          <cell r="I187" t="str">
            <v>Decrease in Market Value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O187">
            <v>0</v>
          </cell>
          <cell r="V187" t="str">
            <v>NA</v>
          </cell>
          <cell r="X187">
            <v>0</v>
          </cell>
          <cell r="Y187" t="b">
            <v>0</v>
          </cell>
          <cell r="Z187" t="b">
            <v>0</v>
          </cell>
          <cell r="AA187" t="b">
            <v>0</v>
          </cell>
          <cell r="AB187">
            <v>0</v>
          </cell>
          <cell r="AC187" t="b">
            <v>1</v>
          </cell>
          <cell r="AE187" t="str">
            <v>P</v>
          </cell>
          <cell r="AF187"/>
          <cell r="AG187">
            <v>0</v>
          </cell>
          <cell r="AI187"/>
        </row>
        <row r="188">
          <cell r="C188" t="str">
            <v>increase_in_market_value.Property</v>
          </cell>
          <cell r="D188">
            <v>156</v>
          </cell>
          <cell r="E188">
            <v>4</v>
          </cell>
          <cell r="F188" t="str">
            <v>Header_4</v>
          </cell>
          <cell r="G188" t="str">
            <v>AddF</v>
          </cell>
          <cell r="I188" t="str">
            <v>Direct Property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V188" t="str">
            <v>NA</v>
          </cell>
          <cell r="X188">
            <v>0</v>
          </cell>
          <cell r="Y188" t="b">
            <v>0</v>
          </cell>
          <cell r="Z188" t="b">
            <v>0</v>
          </cell>
          <cell r="AA188" t="b">
            <v>0</v>
          </cell>
          <cell r="AB188">
            <v>0</v>
          </cell>
          <cell r="AC188" t="b">
            <v>1</v>
          </cell>
          <cell r="AE188" t="str">
            <v>P</v>
          </cell>
          <cell r="AF188"/>
          <cell r="AG188">
            <v>0</v>
          </cell>
          <cell r="AI188"/>
        </row>
        <row r="189">
          <cell r="C189" t="str">
            <v>increase_in_market_value.Property.cb4fb5de-b893-454a-af8c-39d2f9dd8591</v>
          </cell>
          <cell r="D189">
            <v>157</v>
          </cell>
          <cell r="E189">
            <v>5</v>
          </cell>
          <cell r="F189" t="str">
            <v>Line_5</v>
          </cell>
          <cell r="G189" t="str">
            <v>AddF</v>
          </cell>
          <cell r="H189" t="str">
            <v>Class.ImportProperty</v>
          </cell>
          <cell r="I189" t="str">
            <v>Unit 6004, The Peninsular, Mooloolaba</v>
          </cell>
          <cell r="J189">
            <v>-1644.16</v>
          </cell>
          <cell r="K189">
            <v>0</v>
          </cell>
          <cell r="L189">
            <v>-1644.16</v>
          </cell>
          <cell r="M189">
            <v>0</v>
          </cell>
          <cell r="N189" t="str">
            <v>Add</v>
          </cell>
          <cell r="O189">
            <v>0</v>
          </cell>
          <cell r="V189" t="str">
            <v>NA</v>
          </cell>
          <cell r="X189">
            <v>0</v>
          </cell>
          <cell r="Y189" t="b">
            <v>0</v>
          </cell>
          <cell r="Z189" t="b">
            <v>0</v>
          </cell>
          <cell r="AA189" t="b">
            <v>0</v>
          </cell>
          <cell r="AB189">
            <v>0</v>
          </cell>
          <cell r="AC189" t="b">
            <v>1</v>
          </cell>
          <cell r="AE189" t="str">
            <v>P</v>
          </cell>
          <cell r="AF189"/>
          <cell r="AG189">
            <v>0</v>
          </cell>
          <cell r="AI189"/>
        </row>
        <row r="190">
          <cell r="C190" t="str">
            <v>Totalincrease_in_market_value.Property</v>
          </cell>
          <cell r="D190">
            <v>158</v>
          </cell>
          <cell r="E190">
            <v>4</v>
          </cell>
          <cell r="F190" t="str">
            <v>Total_4</v>
          </cell>
          <cell r="G190" t="str">
            <v>AddF</v>
          </cell>
          <cell r="I190" t="str">
            <v>Total Direct Property</v>
          </cell>
          <cell r="J190">
            <v>-1644.16</v>
          </cell>
          <cell r="K190">
            <v>0</v>
          </cell>
          <cell r="L190">
            <v>-1644.16</v>
          </cell>
          <cell r="M190">
            <v>0</v>
          </cell>
          <cell r="N190" t="str">
            <v>Add</v>
          </cell>
          <cell r="O190">
            <v>0</v>
          </cell>
          <cell r="V190" t="str">
            <v>NA</v>
          </cell>
          <cell r="X190">
            <v>0</v>
          </cell>
          <cell r="Y190" t="b">
            <v>0</v>
          </cell>
          <cell r="Z190" t="b">
            <v>0</v>
          </cell>
          <cell r="AA190" t="b">
            <v>0</v>
          </cell>
          <cell r="AB190">
            <v>0</v>
          </cell>
          <cell r="AC190" t="b">
            <v>1</v>
          </cell>
          <cell r="AE190" t="str">
            <v>P</v>
          </cell>
          <cell r="AF190"/>
          <cell r="AG190">
            <v>0</v>
          </cell>
          <cell r="AI190"/>
        </row>
        <row r="191">
          <cell r="C191" t="str">
            <v>increase_in_market_value.OtherFixedInterest</v>
          </cell>
          <cell r="D191">
            <v>159</v>
          </cell>
          <cell r="E191">
            <v>4</v>
          </cell>
          <cell r="F191" t="str">
            <v>Header_4</v>
          </cell>
          <cell r="G191" t="str">
            <v>AddF</v>
          </cell>
          <cell r="I191" t="str">
            <v>Other Fixed Interest Securities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O191">
            <v>0</v>
          </cell>
          <cell r="V191" t="str">
            <v>NA</v>
          </cell>
          <cell r="X191">
            <v>0</v>
          </cell>
          <cell r="Y191" t="b">
            <v>0</v>
          </cell>
          <cell r="Z191" t="b">
            <v>0</v>
          </cell>
          <cell r="AA191" t="b">
            <v>0</v>
          </cell>
          <cell r="AB191">
            <v>0</v>
          </cell>
          <cell r="AC191" t="b">
            <v>1</v>
          </cell>
          <cell r="AE191" t="str">
            <v>P</v>
          </cell>
          <cell r="AF191"/>
          <cell r="AG191">
            <v>0</v>
          </cell>
          <cell r="AI191"/>
        </row>
        <row r="192">
          <cell r="C192" t="str">
            <v>increase_in_market_value.OtherFixedInterest.fadeec77-42db-4e5e-85db-6bf9ece3a26c</v>
          </cell>
          <cell r="D192">
            <v>160</v>
          </cell>
          <cell r="E192">
            <v>5</v>
          </cell>
          <cell r="F192" t="str">
            <v>Line_5</v>
          </cell>
          <cell r="G192" t="str">
            <v>AddF</v>
          </cell>
          <cell r="I192" t="str">
            <v>AGL Energy Limited. - Hybrid 3-Bbsw+3.80% 08-06-39 Sub Step T-06-19</v>
          </cell>
          <cell r="J192">
            <v>-3980</v>
          </cell>
          <cell r="K192">
            <v>0</v>
          </cell>
          <cell r="L192">
            <v>-3980</v>
          </cell>
          <cell r="M192">
            <v>0</v>
          </cell>
          <cell r="N192" t="str">
            <v>Add</v>
          </cell>
          <cell r="O192">
            <v>0</v>
          </cell>
          <cell r="V192" t="str">
            <v>NA</v>
          </cell>
          <cell r="X192">
            <v>0</v>
          </cell>
          <cell r="Y192" t="b">
            <v>0</v>
          </cell>
          <cell r="Z192" t="b">
            <v>0</v>
          </cell>
          <cell r="AA192" t="b">
            <v>0</v>
          </cell>
          <cell r="AB192">
            <v>0</v>
          </cell>
          <cell r="AC192" t="b">
            <v>1</v>
          </cell>
          <cell r="AE192" t="str">
            <v>P</v>
          </cell>
          <cell r="AF192"/>
          <cell r="AG192">
            <v>0</v>
          </cell>
          <cell r="AI192"/>
        </row>
        <row r="193">
          <cell r="C193" t="str">
            <v>increase_in_market_value.OtherFixedInterest.f0f4db9a-7385-4541-ae22-c5c550e0f92e</v>
          </cell>
          <cell r="D193">
            <v>161</v>
          </cell>
          <cell r="E193">
            <v>5</v>
          </cell>
          <cell r="F193" t="str">
            <v>Line_5</v>
          </cell>
          <cell r="G193" t="str">
            <v>AddF</v>
          </cell>
          <cell r="I193" t="str">
            <v>Macquarie Bank Limited - Hybrid 3-Bbsw+1.70% Perp Sub Non-Cum Stap</v>
          </cell>
          <cell r="J193">
            <v>-2410</v>
          </cell>
          <cell r="K193">
            <v>0</v>
          </cell>
          <cell r="L193">
            <v>-2410</v>
          </cell>
          <cell r="M193">
            <v>0</v>
          </cell>
          <cell r="N193" t="str">
            <v>Add</v>
          </cell>
          <cell r="O193">
            <v>0</v>
          </cell>
          <cell r="V193" t="str">
            <v>NA</v>
          </cell>
          <cell r="X193">
            <v>0</v>
          </cell>
          <cell r="Y193" t="b">
            <v>0</v>
          </cell>
          <cell r="Z193" t="b">
            <v>0</v>
          </cell>
          <cell r="AA193" t="b">
            <v>0</v>
          </cell>
          <cell r="AB193">
            <v>0</v>
          </cell>
          <cell r="AC193" t="b">
            <v>1</v>
          </cell>
          <cell r="AE193" t="str">
            <v>P</v>
          </cell>
          <cell r="AF193"/>
          <cell r="AG193">
            <v>0</v>
          </cell>
          <cell r="AI193"/>
        </row>
        <row r="194">
          <cell r="C194" t="str">
            <v>increase_in_market_value.OtherFixedInterest.8095f795-30a9-40b9-8e6f-d3cb26fb2897</v>
          </cell>
          <cell r="D194">
            <v>162</v>
          </cell>
          <cell r="E194">
            <v>5</v>
          </cell>
          <cell r="F194" t="str">
            <v>Line_5</v>
          </cell>
          <cell r="G194" t="str">
            <v>AddF</v>
          </cell>
          <cell r="I194" t="str">
            <v>NAB Ltd - Hybrid 3-Bbsw+1.25% Perp Sub Exch Non-Cum Stap</v>
          </cell>
          <cell r="J194">
            <v>-2414.1999999999998</v>
          </cell>
          <cell r="K194">
            <v>0</v>
          </cell>
          <cell r="L194">
            <v>-2414.1999999999998</v>
          </cell>
          <cell r="M194">
            <v>0</v>
          </cell>
          <cell r="N194" t="str">
            <v>Add</v>
          </cell>
          <cell r="O194">
            <v>0</v>
          </cell>
          <cell r="V194" t="str">
            <v>NA</v>
          </cell>
          <cell r="X194">
            <v>0</v>
          </cell>
          <cell r="Y194" t="b">
            <v>0</v>
          </cell>
          <cell r="Z194" t="b">
            <v>0</v>
          </cell>
          <cell r="AA194" t="b">
            <v>0</v>
          </cell>
          <cell r="AB194">
            <v>0</v>
          </cell>
          <cell r="AC194" t="b">
            <v>1</v>
          </cell>
          <cell r="AE194" t="str">
            <v>P</v>
          </cell>
          <cell r="AF194"/>
          <cell r="AG194">
            <v>0</v>
          </cell>
          <cell r="AI194"/>
        </row>
        <row r="195">
          <cell r="C195" t="str">
            <v>increase_in_market_value.OtherFixedInterest.d8df9507-7f52-4c67-a6eb-65c956241327</v>
          </cell>
          <cell r="D195">
            <v>163</v>
          </cell>
          <cell r="E195">
            <v>5</v>
          </cell>
          <cell r="F195" t="str">
            <v>Line_5</v>
          </cell>
          <cell r="G195" t="str">
            <v>AddF</v>
          </cell>
          <cell r="I195" t="str">
            <v>Origin Energy Limited - Hybrid 3-Bbsw+4.00% 22-12-71 Sub Cum Red T-12-16</v>
          </cell>
          <cell r="J195">
            <v>-1180</v>
          </cell>
          <cell r="K195">
            <v>0</v>
          </cell>
          <cell r="L195">
            <v>-1180</v>
          </cell>
          <cell r="M195">
            <v>0</v>
          </cell>
          <cell r="N195" t="str">
            <v>Add</v>
          </cell>
          <cell r="O195">
            <v>0</v>
          </cell>
          <cell r="V195" t="str">
            <v>NA</v>
          </cell>
          <cell r="X195">
            <v>0</v>
          </cell>
          <cell r="Y195" t="b">
            <v>0</v>
          </cell>
          <cell r="Z195" t="b">
            <v>0</v>
          </cell>
          <cell r="AA195" t="b">
            <v>0</v>
          </cell>
          <cell r="AB195">
            <v>0</v>
          </cell>
          <cell r="AC195" t="b">
            <v>1</v>
          </cell>
          <cell r="AE195" t="str">
            <v>P</v>
          </cell>
          <cell r="AF195"/>
          <cell r="AG195">
            <v>0</v>
          </cell>
          <cell r="AI195"/>
        </row>
        <row r="196">
          <cell r="C196" t="str">
            <v>increase_in_market_value.OtherFixedInterest.919b1fa8-a96c-4861-942b-8aad5464e14d</v>
          </cell>
          <cell r="D196">
            <v>164</v>
          </cell>
          <cell r="E196">
            <v>5</v>
          </cell>
          <cell r="F196" t="str">
            <v>Line_5</v>
          </cell>
          <cell r="G196" t="str">
            <v>AddF</v>
          </cell>
          <cell r="I196" t="str">
            <v>Westpac Banking Corporation - Sub Bond 3-Bbsw+2.75% 23-8-22 Red T-08-17</v>
          </cell>
          <cell r="J196">
            <v>1240</v>
          </cell>
          <cell r="K196">
            <v>0</v>
          </cell>
          <cell r="L196">
            <v>1240</v>
          </cell>
          <cell r="M196">
            <v>0</v>
          </cell>
          <cell r="N196" t="str">
            <v>Add</v>
          </cell>
          <cell r="O196">
            <v>0</v>
          </cell>
          <cell r="V196" t="str">
            <v>NA</v>
          </cell>
          <cell r="X196">
            <v>0</v>
          </cell>
          <cell r="Y196" t="b">
            <v>0</v>
          </cell>
          <cell r="Z196" t="b">
            <v>0</v>
          </cell>
          <cell r="AA196" t="b">
            <v>0</v>
          </cell>
          <cell r="AB196">
            <v>0</v>
          </cell>
          <cell r="AC196" t="b">
            <v>1</v>
          </cell>
          <cell r="AE196" t="str">
            <v>P</v>
          </cell>
          <cell r="AF196"/>
          <cell r="AG196">
            <v>0</v>
          </cell>
          <cell r="AI196"/>
        </row>
        <row r="197">
          <cell r="C197" t="str">
            <v>Totalincrease_in_market_value.OtherFixedInterest</v>
          </cell>
          <cell r="D197">
            <v>165</v>
          </cell>
          <cell r="E197">
            <v>4</v>
          </cell>
          <cell r="F197" t="str">
            <v>Total_4</v>
          </cell>
          <cell r="G197" t="str">
            <v>AddF</v>
          </cell>
          <cell r="I197" t="str">
            <v>Total Other Fixed Interest Securities</v>
          </cell>
          <cell r="J197">
            <v>-8744.2000000000007</v>
          </cell>
          <cell r="K197">
            <v>0</v>
          </cell>
          <cell r="L197">
            <v>-8744.2000000000007</v>
          </cell>
          <cell r="M197">
            <v>0</v>
          </cell>
          <cell r="N197" t="str">
            <v>Add</v>
          </cell>
          <cell r="O197">
            <v>0</v>
          </cell>
          <cell r="V197" t="str">
            <v>NA</v>
          </cell>
          <cell r="X197">
            <v>0</v>
          </cell>
          <cell r="Y197" t="b">
            <v>0</v>
          </cell>
          <cell r="Z197" t="b">
            <v>0</v>
          </cell>
          <cell r="AA197" t="b">
            <v>0</v>
          </cell>
          <cell r="AB197">
            <v>0</v>
          </cell>
          <cell r="AC197" t="b">
            <v>1</v>
          </cell>
          <cell r="AE197" t="str">
            <v>P</v>
          </cell>
          <cell r="AF197"/>
          <cell r="AG197">
            <v>0</v>
          </cell>
          <cell r="AI197"/>
        </row>
        <row r="198">
          <cell r="C198" t="str">
            <v>increase_in_market_value.ListedShares</v>
          </cell>
          <cell r="D198">
            <v>166</v>
          </cell>
          <cell r="E198">
            <v>4</v>
          </cell>
          <cell r="F198" t="str">
            <v>Header_4</v>
          </cell>
          <cell r="G198" t="str">
            <v>AddF</v>
          </cell>
          <cell r="I198" t="str">
            <v>Shares in Listed Companies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O198">
            <v>0</v>
          </cell>
          <cell r="V198" t="str">
            <v>NA</v>
          </cell>
          <cell r="X198">
            <v>0</v>
          </cell>
          <cell r="Y198" t="b">
            <v>0</v>
          </cell>
          <cell r="Z198" t="b">
            <v>0</v>
          </cell>
          <cell r="AA198" t="b">
            <v>0</v>
          </cell>
          <cell r="AB198">
            <v>0</v>
          </cell>
          <cell r="AC198" t="b">
            <v>1</v>
          </cell>
          <cell r="AE198" t="str">
            <v>P</v>
          </cell>
          <cell r="AF198"/>
          <cell r="AG198">
            <v>0</v>
          </cell>
          <cell r="AI198"/>
        </row>
        <row r="199">
          <cell r="C199" t="str">
            <v>increase_in_market_value.ListedShares.ea7fe5a2-6a50-4e1c-b2bf-ab7ac3754bf6</v>
          </cell>
          <cell r="D199">
            <v>167</v>
          </cell>
          <cell r="E199">
            <v>5</v>
          </cell>
          <cell r="F199" t="str">
            <v>Line_5</v>
          </cell>
          <cell r="G199" t="str">
            <v>AddF</v>
          </cell>
          <cell r="I199" t="str">
            <v>ANZ Banking Group Ltd - Cnv Pref 6-Bbsw+3.10% Perp Sub Non-Cum T-09-19</v>
          </cell>
          <cell r="J199">
            <v>-900</v>
          </cell>
          <cell r="K199">
            <v>0</v>
          </cell>
          <cell r="L199">
            <v>-900</v>
          </cell>
          <cell r="M199">
            <v>0</v>
          </cell>
          <cell r="N199" t="str">
            <v>Add</v>
          </cell>
          <cell r="O199">
            <v>0</v>
          </cell>
          <cell r="V199" t="str">
            <v>NA</v>
          </cell>
          <cell r="X199">
            <v>0</v>
          </cell>
          <cell r="Y199" t="b">
            <v>0</v>
          </cell>
          <cell r="Z199" t="b">
            <v>0</v>
          </cell>
          <cell r="AA199" t="b">
            <v>0</v>
          </cell>
          <cell r="AB199">
            <v>0</v>
          </cell>
          <cell r="AC199" t="b">
            <v>1</v>
          </cell>
          <cell r="AE199" t="str">
            <v>P</v>
          </cell>
          <cell r="AF199"/>
          <cell r="AG199">
            <v>0</v>
          </cell>
          <cell r="AI199"/>
        </row>
        <row r="200">
          <cell r="C200" t="str">
            <v>increase_in_market_value.ListedShares.c661fd1f-7227-4c8d-84cb-8704d5b3ff83</v>
          </cell>
          <cell r="D200">
            <v>168</v>
          </cell>
          <cell r="E200">
            <v>5</v>
          </cell>
          <cell r="F200" t="str">
            <v>Line_5</v>
          </cell>
          <cell r="G200" t="str">
            <v>AddF</v>
          </cell>
          <cell r="I200" t="str">
            <v>BHP Billiton Limited</v>
          </cell>
          <cell r="J200">
            <v>-45049.9</v>
          </cell>
          <cell r="K200">
            <v>0</v>
          </cell>
          <cell r="L200">
            <v>-45049.9</v>
          </cell>
          <cell r="M200">
            <v>0</v>
          </cell>
          <cell r="N200" t="str">
            <v>Add</v>
          </cell>
          <cell r="O200">
            <v>0</v>
          </cell>
          <cell r="V200" t="str">
            <v>NA</v>
          </cell>
          <cell r="X200">
            <v>0</v>
          </cell>
          <cell r="Y200" t="b">
            <v>0</v>
          </cell>
          <cell r="Z200" t="b">
            <v>0</v>
          </cell>
          <cell r="AA200" t="b">
            <v>0</v>
          </cell>
          <cell r="AB200">
            <v>0</v>
          </cell>
          <cell r="AC200" t="b">
            <v>1</v>
          </cell>
          <cell r="AE200" t="str">
            <v>P</v>
          </cell>
          <cell r="AF200"/>
          <cell r="AG200">
            <v>0</v>
          </cell>
          <cell r="AI200"/>
        </row>
        <row r="201">
          <cell r="C201" t="str">
            <v>increase_in_market_value.ListedShares.1eaa5cbe-0ce4-470e-83e9-f0eda6d6e2da</v>
          </cell>
          <cell r="D201">
            <v>169</v>
          </cell>
          <cell r="E201">
            <v>5</v>
          </cell>
          <cell r="F201" t="str">
            <v>Line_5</v>
          </cell>
          <cell r="G201" t="str">
            <v>AddF</v>
          </cell>
          <cell r="I201" t="str">
            <v>Commonwealth Bank Of Australia.</v>
          </cell>
          <cell r="J201">
            <v>-28214.92</v>
          </cell>
          <cell r="K201">
            <v>0</v>
          </cell>
          <cell r="L201">
            <v>-28214.92</v>
          </cell>
          <cell r="M201">
            <v>0</v>
          </cell>
          <cell r="N201" t="str">
            <v>Add</v>
          </cell>
          <cell r="O201">
            <v>0</v>
          </cell>
          <cell r="V201" t="str">
            <v>NA</v>
          </cell>
          <cell r="X201">
            <v>0</v>
          </cell>
          <cell r="Y201" t="b">
            <v>0</v>
          </cell>
          <cell r="Z201" t="b">
            <v>0</v>
          </cell>
          <cell r="AA201" t="b">
            <v>0</v>
          </cell>
          <cell r="AB201">
            <v>0</v>
          </cell>
          <cell r="AC201" t="b">
            <v>1</v>
          </cell>
          <cell r="AE201" t="str">
            <v>P</v>
          </cell>
          <cell r="AF201"/>
          <cell r="AG201">
            <v>0</v>
          </cell>
          <cell r="AI201"/>
        </row>
        <row r="202">
          <cell r="C202" t="str">
            <v>increase_in_market_value.ListedShares.24fef001-f628-4dc4-9bf6-8ee82dd62ed3</v>
          </cell>
          <cell r="D202">
            <v>170</v>
          </cell>
          <cell r="E202">
            <v>5</v>
          </cell>
          <cell r="F202" t="str">
            <v>Line_5</v>
          </cell>
          <cell r="G202" t="str">
            <v>AddF</v>
          </cell>
          <cell r="I202" t="str">
            <v>Lycopodium Limited</v>
          </cell>
          <cell r="J202">
            <v>-42120</v>
          </cell>
          <cell r="K202">
            <v>0</v>
          </cell>
          <cell r="L202">
            <v>-42120</v>
          </cell>
          <cell r="M202">
            <v>0</v>
          </cell>
          <cell r="N202" t="str">
            <v>Add</v>
          </cell>
          <cell r="O202">
            <v>0</v>
          </cell>
          <cell r="V202" t="str">
            <v>NA</v>
          </cell>
          <cell r="X202">
            <v>0</v>
          </cell>
          <cell r="Y202" t="b">
            <v>0</v>
          </cell>
          <cell r="Z202" t="b">
            <v>0</v>
          </cell>
          <cell r="AA202" t="b">
            <v>0</v>
          </cell>
          <cell r="AB202">
            <v>0</v>
          </cell>
          <cell r="AC202" t="b">
            <v>1</v>
          </cell>
          <cell r="AE202" t="str">
            <v>P</v>
          </cell>
          <cell r="AF202"/>
          <cell r="AG202">
            <v>0</v>
          </cell>
          <cell r="AI202"/>
        </row>
        <row r="203">
          <cell r="C203" t="str">
            <v>increase_in_market_value.ListedShares.9818f6d6-d4e9-4dcd-9995-29f54b31d4ac</v>
          </cell>
          <cell r="D203">
            <v>171</v>
          </cell>
          <cell r="E203">
            <v>5</v>
          </cell>
          <cell r="F203" t="str">
            <v>Line_5</v>
          </cell>
          <cell r="G203" t="str">
            <v>AddF</v>
          </cell>
          <cell r="I203" t="str">
            <v>NRW Holdings Limited</v>
          </cell>
          <cell r="J203">
            <v>-39228.300000000003</v>
          </cell>
          <cell r="K203">
            <v>0</v>
          </cell>
          <cell r="L203">
            <v>-39228.300000000003</v>
          </cell>
          <cell r="M203">
            <v>0</v>
          </cell>
          <cell r="N203" t="str">
            <v>Add</v>
          </cell>
          <cell r="O203">
            <v>0</v>
          </cell>
          <cell r="V203" t="str">
            <v>NA</v>
          </cell>
          <cell r="X203">
            <v>0</v>
          </cell>
          <cell r="Y203" t="b">
            <v>0</v>
          </cell>
          <cell r="Z203" t="b">
            <v>0</v>
          </cell>
          <cell r="AA203" t="b">
            <v>0</v>
          </cell>
          <cell r="AB203">
            <v>0</v>
          </cell>
          <cell r="AC203" t="b">
            <v>1</v>
          </cell>
          <cell r="AE203" t="str">
            <v>P</v>
          </cell>
          <cell r="AF203"/>
          <cell r="AG203">
            <v>0</v>
          </cell>
          <cell r="AI203"/>
        </row>
        <row r="204">
          <cell r="C204" t="str">
            <v>increase_in_market_value.ListedShares.11031a76-c558-42b0-9844-9a11dee4c1e8</v>
          </cell>
          <cell r="D204">
            <v>172</v>
          </cell>
          <cell r="E204">
            <v>5</v>
          </cell>
          <cell r="F204" t="str">
            <v>Line_5</v>
          </cell>
          <cell r="G204" t="str">
            <v>AddF</v>
          </cell>
          <cell r="I204" t="str">
            <v>RCG Corporation Limited</v>
          </cell>
          <cell r="J204">
            <v>359472.9</v>
          </cell>
          <cell r="K204">
            <v>0</v>
          </cell>
          <cell r="L204">
            <v>359472.9</v>
          </cell>
          <cell r="M204">
            <v>0</v>
          </cell>
          <cell r="N204" t="str">
            <v>Add</v>
          </cell>
          <cell r="O204">
            <v>0</v>
          </cell>
          <cell r="V204" t="str">
            <v>NA</v>
          </cell>
          <cell r="X204">
            <v>0</v>
          </cell>
          <cell r="Y204" t="b">
            <v>0</v>
          </cell>
          <cell r="Z204" t="b">
            <v>0</v>
          </cell>
          <cell r="AA204" t="b">
            <v>0</v>
          </cell>
          <cell r="AB204">
            <v>0</v>
          </cell>
          <cell r="AC204" t="b">
            <v>1</v>
          </cell>
          <cell r="AE204" t="str">
            <v>P</v>
          </cell>
          <cell r="AF204"/>
          <cell r="AG204">
            <v>0</v>
          </cell>
          <cell r="AI204"/>
        </row>
        <row r="205">
          <cell r="C205" t="str">
            <v>increase_in_market_value.ListedShares.ea88510b-2578-4e3e-954a-a34881259d6d</v>
          </cell>
          <cell r="D205">
            <v>173</v>
          </cell>
          <cell r="E205">
            <v>5</v>
          </cell>
          <cell r="F205" t="str">
            <v>Line_5</v>
          </cell>
          <cell r="G205" t="str">
            <v>AddF</v>
          </cell>
          <cell r="I205" t="str">
            <v>South32 Limited</v>
          </cell>
          <cell r="J205">
            <v>10314.629999999999</v>
          </cell>
          <cell r="K205">
            <v>0</v>
          </cell>
          <cell r="L205">
            <v>10314.629999999999</v>
          </cell>
          <cell r="M205">
            <v>0</v>
          </cell>
          <cell r="N205" t="str">
            <v>Add</v>
          </cell>
          <cell r="O205">
            <v>0</v>
          </cell>
          <cell r="V205" t="str">
            <v>NA</v>
          </cell>
          <cell r="X205">
            <v>0</v>
          </cell>
          <cell r="Y205" t="b">
            <v>0</v>
          </cell>
          <cell r="Z205" t="b">
            <v>0</v>
          </cell>
          <cell r="AA205" t="b">
            <v>0</v>
          </cell>
          <cell r="AB205">
            <v>0</v>
          </cell>
          <cell r="AC205" t="b">
            <v>1</v>
          </cell>
          <cell r="AE205" t="str">
            <v>P</v>
          </cell>
          <cell r="AF205"/>
          <cell r="AG205">
            <v>0</v>
          </cell>
          <cell r="AI205"/>
        </row>
        <row r="206">
          <cell r="C206" t="str">
            <v>increase_in_market_value.ListedShares.70ba86ed-c44b-4771-b5a2-be7e62412e91</v>
          </cell>
          <cell r="D206">
            <v>174</v>
          </cell>
          <cell r="E206">
            <v>5</v>
          </cell>
          <cell r="F206" t="str">
            <v>Line_5</v>
          </cell>
          <cell r="G206" t="str">
            <v>AddF</v>
          </cell>
          <cell r="I206" t="str">
            <v>Wesfarmers Limited</v>
          </cell>
          <cell r="J206">
            <v>-106.48</v>
          </cell>
          <cell r="K206">
            <v>0</v>
          </cell>
          <cell r="L206">
            <v>-106.48</v>
          </cell>
          <cell r="M206">
            <v>0</v>
          </cell>
          <cell r="N206" t="str">
            <v>Add</v>
          </cell>
          <cell r="O206">
            <v>0</v>
          </cell>
          <cell r="V206" t="str">
            <v>NA</v>
          </cell>
          <cell r="X206">
            <v>0</v>
          </cell>
          <cell r="Y206" t="b">
            <v>0</v>
          </cell>
          <cell r="Z206" t="b">
            <v>0</v>
          </cell>
          <cell r="AA206" t="b">
            <v>0</v>
          </cell>
          <cell r="AB206">
            <v>0</v>
          </cell>
          <cell r="AC206" t="b">
            <v>1</v>
          </cell>
          <cell r="AE206" t="str">
            <v>P</v>
          </cell>
          <cell r="AF206"/>
          <cell r="AG206">
            <v>0</v>
          </cell>
          <cell r="AI206"/>
        </row>
        <row r="207">
          <cell r="C207" t="str">
            <v>Totalincrease_in_market_value.ListedShares</v>
          </cell>
          <cell r="D207">
            <v>175</v>
          </cell>
          <cell r="E207">
            <v>4</v>
          </cell>
          <cell r="F207" t="str">
            <v>Total_4</v>
          </cell>
          <cell r="G207" t="str">
            <v>AddF</v>
          </cell>
          <cell r="I207" t="str">
            <v>Total Shares in Listed Companies</v>
          </cell>
          <cell r="J207">
            <v>214167.93</v>
          </cell>
          <cell r="K207">
            <v>0</v>
          </cell>
          <cell r="L207">
            <v>214167.93</v>
          </cell>
          <cell r="M207">
            <v>0</v>
          </cell>
          <cell r="N207" t="str">
            <v>Add</v>
          </cell>
          <cell r="O207">
            <v>0</v>
          </cell>
          <cell r="V207" t="str">
            <v>NA</v>
          </cell>
          <cell r="X207">
            <v>0</v>
          </cell>
          <cell r="Y207" t="b">
            <v>0</v>
          </cell>
          <cell r="Z207" t="b">
            <v>0</v>
          </cell>
          <cell r="AA207" t="b">
            <v>0</v>
          </cell>
          <cell r="AB207">
            <v>0</v>
          </cell>
          <cell r="AC207" t="b">
            <v>1</v>
          </cell>
          <cell r="AE207" t="str">
            <v>P</v>
          </cell>
          <cell r="AF207"/>
          <cell r="AG207">
            <v>0</v>
          </cell>
          <cell r="AI207"/>
        </row>
        <row r="208">
          <cell r="C208" t="str">
            <v>increase_in_market_value.ForeignListedShares</v>
          </cell>
          <cell r="D208">
            <v>176</v>
          </cell>
          <cell r="E208">
            <v>4</v>
          </cell>
          <cell r="F208" t="str">
            <v>Header_4</v>
          </cell>
          <cell r="G208" t="str">
            <v>AddF</v>
          </cell>
          <cell r="I208" t="str">
            <v>Shares in Listed Companies - Foreign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O208">
            <v>0</v>
          </cell>
          <cell r="V208" t="str">
            <v>NA</v>
          </cell>
          <cell r="X208">
            <v>0</v>
          </cell>
          <cell r="Y208" t="b">
            <v>0</v>
          </cell>
          <cell r="Z208" t="b">
            <v>0</v>
          </cell>
          <cell r="AA208" t="b">
            <v>0</v>
          </cell>
          <cell r="AB208">
            <v>0</v>
          </cell>
          <cell r="AC208" t="b">
            <v>1</v>
          </cell>
          <cell r="AE208" t="str">
            <v>P</v>
          </cell>
          <cell r="AF208"/>
          <cell r="AG208">
            <v>0</v>
          </cell>
          <cell r="AI208"/>
        </row>
        <row r="209">
          <cell r="C209" t="str">
            <v>increase_in_market_value.ForeignListedShares.e87701d6-7496-4f79-9059-0e7138d9968e</v>
          </cell>
          <cell r="D209">
            <v>177</v>
          </cell>
          <cell r="E209">
            <v>5</v>
          </cell>
          <cell r="F209" t="str">
            <v>Line_5</v>
          </cell>
          <cell r="G209" t="str">
            <v>AddF</v>
          </cell>
          <cell r="I209" t="str">
            <v>A10 Networks Inc</v>
          </cell>
          <cell r="J209">
            <v>92.07</v>
          </cell>
          <cell r="K209">
            <v>0</v>
          </cell>
          <cell r="L209">
            <v>92.07</v>
          </cell>
          <cell r="M209">
            <v>0</v>
          </cell>
          <cell r="N209" t="str">
            <v>Add</v>
          </cell>
          <cell r="O209">
            <v>0</v>
          </cell>
          <cell r="V209" t="str">
            <v>NA</v>
          </cell>
          <cell r="X209">
            <v>0</v>
          </cell>
          <cell r="Y209" t="b">
            <v>0</v>
          </cell>
          <cell r="Z209" t="b">
            <v>0</v>
          </cell>
          <cell r="AA209" t="b">
            <v>0</v>
          </cell>
          <cell r="AB209">
            <v>0</v>
          </cell>
          <cell r="AC209" t="b">
            <v>1</v>
          </cell>
          <cell r="AE209" t="str">
            <v>P</v>
          </cell>
          <cell r="AF209"/>
          <cell r="AG209">
            <v>0</v>
          </cell>
          <cell r="AI209"/>
        </row>
        <row r="210">
          <cell r="C210" t="str">
            <v>increase_in_market_value.ForeignListedShares.fb5a4a86-f3c8-43ca-8e78-c9c07fb47132</v>
          </cell>
          <cell r="D210">
            <v>178</v>
          </cell>
          <cell r="E210">
            <v>5</v>
          </cell>
          <cell r="F210" t="str">
            <v>Line_5</v>
          </cell>
          <cell r="G210" t="str">
            <v>AddF</v>
          </cell>
          <cell r="I210" t="str">
            <v>Adesto Technologies Corp</v>
          </cell>
          <cell r="J210">
            <v>-713.74</v>
          </cell>
          <cell r="K210">
            <v>0</v>
          </cell>
          <cell r="L210">
            <v>-713.74</v>
          </cell>
          <cell r="M210">
            <v>0</v>
          </cell>
          <cell r="N210" t="str">
            <v>Add</v>
          </cell>
          <cell r="O210">
            <v>0</v>
          </cell>
          <cell r="V210" t="str">
            <v>NA</v>
          </cell>
          <cell r="X210">
            <v>0</v>
          </cell>
          <cell r="Y210" t="b">
            <v>0</v>
          </cell>
          <cell r="Z210" t="b">
            <v>0</v>
          </cell>
          <cell r="AA210" t="b">
            <v>0</v>
          </cell>
          <cell r="AB210">
            <v>0</v>
          </cell>
          <cell r="AC210" t="b">
            <v>1</v>
          </cell>
          <cell r="AE210" t="str">
            <v>P</v>
          </cell>
          <cell r="AF210"/>
          <cell r="AG210">
            <v>0</v>
          </cell>
          <cell r="AI210"/>
        </row>
        <row r="211">
          <cell r="C211" t="str">
            <v>increase_in_market_value.ForeignListedShares.d7e30246-20df-40c8-b778-d270538ebbfa</v>
          </cell>
          <cell r="D211">
            <v>179</v>
          </cell>
          <cell r="E211">
            <v>5</v>
          </cell>
          <cell r="F211" t="str">
            <v>Line_5</v>
          </cell>
          <cell r="G211" t="str">
            <v>AddF</v>
          </cell>
          <cell r="I211" t="str">
            <v>Akoustis Technologies Inc</v>
          </cell>
          <cell r="J211">
            <v>411.03</v>
          </cell>
          <cell r="K211">
            <v>0</v>
          </cell>
          <cell r="L211">
            <v>411.03</v>
          </cell>
          <cell r="M211">
            <v>0</v>
          </cell>
          <cell r="N211" t="str">
            <v>Add</v>
          </cell>
          <cell r="O211">
            <v>0</v>
          </cell>
          <cell r="V211" t="str">
            <v>NA</v>
          </cell>
          <cell r="X211">
            <v>0</v>
          </cell>
          <cell r="Y211" t="b">
            <v>0</v>
          </cell>
          <cell r="Z211" t="b">
            <v>0</v>
          </cell>
          <cell r="AA211" t="b">
            <v>0</v>
          </cell>
          <cell r="AB211">
            <v>0</v>
          </cell>
          <cell r="AC211" t="b">
            <v>1</v>
          </cell>
          <cell r="AE211" t="str">
            <v>P</v>
          </cell>
          <cell r="AF211"/>
          <cell r="AG211">
            <v>0</v>
          </cell>
          <cell r="AI211"/>
        </row>
        <row r="212">
          <cell r="C212" t="str">
            <v>increase_in_market_value.ForeignListedShares.9aca6185-2e14-4e4f-8b87-2ce54e74e09b</v>
          </cell>
          <cell r="D212">
            <v>180</v>
          </cell>
          <cell r="E212">
            <v>5</v>
          </cell>
          <cell r="F212" t="str">
            <v>Line_5</v>
          </cell>
          <cell r="G212" t="str">
            <v>AddF</v>
          </cell>
          <cell r="I212" t="str">
            <v>CRISPR Therapeutics Ltd</v>
          </cell>
          <cell r="J212">
            <v>-17.98</v>
          </cell>
          <cell r="K212">
            <v>0</v>
          </cell>
          <cell r="L212">
            <v>-17.98</v>
          </cell>
          <cell r="M212">
            <v>0</v>
          </cell>
          <cell r="N212" t="str">
            <v>Add</v>
          </cell>
          <cell r="O212">
            <v>0</v>
          </cell>
          <cell r="V212" t="str">
            <v>NA</v>
          </cell>
          <cell r="X212">
            <v>0</v>
          </cell>
          <cell r="Y212" t="b">
            <v>0</v>
          </cell>
          <cell r="Z212" t="b">
            <v>0</v>
          </cell>
          <cell r="AA212" t="b">
            <v>0</v>
          </cell>
          <cell r="AB212">
            <v>0</v>
          </cell>
          <cell r="AC212" t="b">
            <v>1</v>
          </cell>
          <cell r="AE212" t="str">
            <v>P</v>
          </cell>
          <cell r="AF212"/>
          <cell r="AG212">
            <v>0</v>
          </cell>
          <cell r="AI212"/>
        </row>
        <row r="213">
          <cell r="C213" t="str">
            <v>increase_in_market_value.ForeignListedShares.bfd7dfaf-4df6-4c4f-8704-d100dfaf158f</v>
          </cell>
          <cell r="D213">
            <v>181</v>
          </cell>
          <cell r="E213">
            <v>5</v>
          </cell>
          <cell r="F213" t="str">
            <v>Line_5</v>
          </cell>
          <cell r="G213" t="str">
            <v>AddF</v>
          </cell>
          <cell r="I213" t="str">
            <v>Hortonworks Inc</v>
          </cell>
          <cell r="J213">
            <v>-723.67</v>
          </cell>
          <cell r="K213">
            <v>0</v>
          </cell>
          <cell r="L213">
            <v>-723.67</v>
          </cell>
          <cell r="M213">
            <v>0</v>
          </cell>
          <cell r="N213" t="str">
            <v>Add</v>
          </cell>
          <cell r="O213">
            <v>0</v>
          </cell>
          <cell r="V213" t="str">
            <v>NA</v>
          </cell>
          <cell r="X213">
            <v>0</v>
          </cell>
          <cell r="Y213" t="b">
            <v>0</v>
          </cell>
          <cell r="Z213" t="b">
            <v>0</v>
          </cell>
          <cell r="AA213" t="b">
            <v>0</v>
          </cell>
          <cell r="AB213">
            <v>0</v>
          </cell>
          <cell r="AC213" t="b">
            <v>1</v>
          </cell>
          <cell r="AE213" t="str">
            <v>P</v>
          </cell>
          <cell r="AF213"/>
          <cell r="AG213">
            <v>0</v>
          </cell>
          <cell r="AI213"/>
        </row>
        <row r="214">
          <cell r="C214" t="str">
            <v>increase_in_market_value.ForeignListedShares.36446962-3293-4091-a138-5bb5e7dce627</v>
          </cell>
          <cell r="D214">
            <v>182</v>
          </cell>
          <cell r="E214">
            <v>5</v>
          </cell>
          <cell r="F214" t="str">
            <v>Line_5</v>
          </cell>
          <cell r="G214" t="str">
            <v>AddF</v>
          </cell>
          <cell r="I214" t="str">
            <v>Imprivata Inc</v>
          </cell>
          <cell r="J214">
            <v>411.99</v>
          </cell>
          <cell r="K214">
            <v>0</v>
          </cell>
          <cell r="L214">
            <v>411.99</v>
          </cell>
          <cell r="M214">
            <v>0</v>
          </cell>
          <cell r="N214" t="str">
            <v>Add</v>
          </cell>
          <cell r="O214">
            <v>0</v>
          </cell>
          <cell r="V214" t="str">
            <v>NA</v>
          </cell>
          <cell r="X214">
            <v>0</v>
          </cell>
          <cell r="Y214" t="b">
            <v>0</v>
          </cell>
          <cell r="Z214" t="b">
            <v>0</v>
          </cell>
          <cell r="AA214" t="b">
            <v>0</v>
          </cell>
          <cell r="AB214">
            <v>0</v>
          </cell>
          <cell r="AC214" t="b">
            <v>1</v>
          </cell>
          <cell r="AE214" t="str">
            <v>P</v>
          </cell>
          <cell r="AF214"/>
          <cell r="AG214">
            <v>0</v>
          </cell>
          <cell r="AI214"/>
        </row>
        <row r="215">
          <cell r="C215" t="str">
            <v>increase_in_market_value.ForeignListedShares.7d9a5e51-e567-4405-ba9c-8ce37e624fdb</v>
          </cell>
          <cell r="D215">
            <v>183</v>
          </cell>
          <cell r="E215">
            <v>5</v>
          </cell>
          <cell r="F215" t="str">
            <v>Line_5</v>
          </cell>
          <cell r="G215" t="str">
            <v>AddF</v>
          </cell>
          <cell r="I215" t="str">
            <v>New Relic Inc</v>
          </cell>
          <cell r="J215">
            <v>-361.66</v>
          </cell>
          <cell r="K215">
            <v>0</v>
          </cell>
          <cell r="L215">
            <v>-361.66</v>
          </cell>
          <cell r="M215">
            <v>0</v>
          </cell>
          <cell r="N215" t="str">
            <v>Add</v>
          </cell>
          <cell r="O215">
            <v>0</v>
          </cell>
          <cell r="V215" t="str">
            <v>NA</v>
          </cell>
          <cell r="X215">
            <v>0</v>
          </cell>
          <cell r="Y215" t="b">
            <v>0</v>
          </cell>
          <cell r="Z215" t="b">
            <v>0</v>
          </cell>
          <cell r="AA215" t="b">
            <v>0</v>
          </cell>
          <cell r="AB215">
            <v>0</v>
          </cell>
          <cell r="AC215" t="b">
            <v>1</v>
          </cell>
          <cell r="AE215" t="str">
            <v>P</v>
          </cell>
          <cell r="AF215"/>
          <cell r="AG215">
            <v>0</v>
          </cell>
          <cell r="AI215"/>
        </row>
        <row r="216">
          <cell r="C216" t="str">
            <v>increase_in_market_value.ForeignListedShares.3eb76e74-ac1f-4a1c-ba87-ba69905659d4</v>
          </cell>
          <cell r="D216">
            <v>184</v>
          </cell>
          <cell r="E216">
            <v>5</v>
          </cell>
          <cell r="F216" t="str">
            <v>Line_5</v>
          </cell>
          <cell r="G216" t="str">
            <v>AddF</v>
          </cell>
          <cell r="I216" t="str">
            <v>Quantenna Communications Inc</v>
          </cell>
          <cell r="J216">
            <v>118.6</v>
          </cell>
          <cell r="K216">
            <v>0</v>
          </cell>
          <cell r="L216">
            <v>118.6</v>
          </cell>
          <cell r="M216">
            <v>0</v>
          </cell>
          <cell r="N216" t="str">
            <v>Add</v>
          </cell>
          <cell r="O216">
            <v>0</v>
          </cell>
          <cell r="V216" t="str">
            <v>NA</v>
          </cell>
          <cell r="X216">
            <v>0</v>
          </cell>
          <cell r="Y216" t="b">
            <v>0</v>
          </cell>
          <cell r="Z216" t="b">
            <v>0</v>
          </cell>
          <cell r="AA216" t="b">
            <v>0</v>
          </cell>
          <cell r="AB216">
            <v>0</v>
          </cell>
          <cell r="AC216" t="b">
            <v>1</v>
          </cell>
          <cell r="AE216" t="str">
            <v>P</v>
          </cell>
          <cell r="AF216"/>
          <cell r="AG216">
            <v>0</v>
          </cell>
          <cell r="AI216"/>
        </row>
        <row r="217">
          <cell r="C217" t="str">
            <v>increase_in_market_value.ForeignListedShares.6553bc95-9866-4980-af28-be3b3f5bab81</v>
          </cell>
          <cell r="D217">
            <v>185</v>
          </cell>
          <cell r="E217">
            <v>5</v>
          </cell>
          <cell r="F217" t="str">
            <v>Line_5</v>
          </cell>
          <cell r="G217" t="str">
            <v>AddF</v>
          </cell>
          <cell r="I217" t="str">
            <v>Square Inc</v>
          </cell>
          <cell r="J217">
            <v>-2131.33</v>
          </cell>
          <cell r="K217">
            <v>0</v>
          </cell>
          <cell r="L217">
            <v>-2131.33</v>
          </cell>
          <cell r="M217">
            <v>0</v>
          </cell>
          <cell r="N217" t="str">
            <v>Add</v>
          </cell>
          <cell r="O217">
            <v>0</v>
          </cell>
          <cell r="V217" t="str">
            <v>NA</v>
          </cell>
          <cell r="X217">
            <v>0</v>
          </cell>
          <cell r="Y217" t="b">
            <v>0</v>
          </cell>
          <cell r="Z217" t="b">
            <v>0</v>
          </cell>
          <cell r="AA217" t="b">
            <v>0</v>
          </cell>
          <cell r="AB217">
            <v>0</v>
          </cell>
          <cell r="AC217" t="b">
            <v>1</v>
          </cell>
          <cell r="AE217" t="str">
            <v>P</v>
          </cell>
          <cell r="AF217"/>
          <cell r="AG217">
            <v>0</v>
          </cell>
          <cell r="AI217"/>
        </row>
        <row r="218">
          <cell r="C218" t="str">
            <v>increase_in_market_value.ForeignListedShares.330b3d40-a1fc-4475-9aba-0bd61cfcd8be</v>
          </cell>
          <cell r="D218">
            <v>186</v>
          </cell>
          <cell r="E218">
            <v>5</v>
          </cell>
          <cell r="F218" t="str">
            <v>Line_5</v>
          </cell>
          <cell r="G218" t="str">
            <v>AddF</v>
          </cell>
          <cell r="I218" t="str">
            <v>The ExOne Co</v>
          </cell>
          <cell r="J218">
            <v>-381.1</v>
          </cell>
          <cell r="K218">
            <v>0</v>
          </cell>
          <cell r="L218">
            <v>-381.1</v>
          </cell>
          <cell r="M218">
            <v>0</v>
          </cell>
          <cell r="N218" t="str">
            <v>Add</v>
          </cell>
          <cell r="O218">
            <v>0</v>
          </cell>
          <cell r="V218" t="str">
            <v>NA</v>
          </cell>
          <cell r="X218">
            <v>0</v>
          </cell>
          <cell r="Y218" t="b">
            <v>0</v>
          </cell>
          <cell r="Z218" t="b">
            <v>0</v>
          </cell>
          <cell r="AA218" t="b">
            <v>0</v>
          </cell>
          <cell r="AB218">
            <v>0</v>
          </cell>
          <cell r="AC218" t="b">
            <v>1</v>
          </cell>
          <cell r="AE218" t="str">
            <v>P</v>
          </cell>
          <cell r="AF218"/>
          <cell r="AG218">
            <v>0</v>
          </cell>
          <cell r="AI218"/>
        </row>
        <row r="219">
          <cell r="C219" t="str">
            <v>Totalincrease_in_market_value.ForeignListedShares</v>
          </cell>
          <cell r="D219">
            <v>187</v>
          </cell>
          <cell r="E219">
            <v>4</v>
          </cell>
          <cell r="F219" t="str">
            <v>Total_4</v>
          </cell>
          <cell r="G219" t="str">
            <v>AddF</v>
          </cell>
          <cell r="I219" t="str">
            <v>Total Shares in Listed Companies - Foreign</v>
          </cell>
          <cell r="J219">
            <v>-3295.79</v>
          </cell>
          <cell r="K219">
            <v>0</v>
          </cell>
          <cell r="L219">
            <v>-3295.79</v>
          </cell>
          <cell r="M219">
            <v>0</v>
          </cell>
          <cell r="N219" t="str">
            <v>Add</v>
          </cell>
          <cell r="O219">
            <v>0</v>
          </cell>
          <cell r="V219" t="str">
            <v>NA</v>
          </cell>
          <cell r="X219">
            <v>0</v>
          </cell>
          <cell r="Y219" t="b">
            <v>0</v>
          </cell>
          <cell r="Z219" t="b">
            <v>0</v>
          </cell>
          <cell r="AA219" t="b">
            <v>0</v>
          </cell>
          <cell r="AB219">
            <v>0</v>
          </cell>
          <cell r="AC219" t="b">
            <v>1</v>
          </cell>
          <cell r="AE219" t="str">
            <v>P</v>
          </cell>
          <cell r="AF219"/>
          <cell r="AG219">
            <v>0</v>
          </cell>
          <cell r="AI219"/>
        </row>
        <row r="220">
          <cell r="C220" t="str">
            <v>increase_in_market_value.Stapled</v>
          </cell>
          <cell r="D220">
            <v>188</v>
          </cell>
          <cell r="E220">
            <v>4</v>
          </cell>
          <cell r="F220" t="str">
            <v>Header_4</v>
          </cell>
          <cell r="G220" t="str">
            <v>AddF</v>
          </cell>
          <cell r="I220" t="str">
            <v>Stapled Securities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O220">
            <v>0</v>
          </cell>
          <cell r="V220" t="str">
            <v>NA</v>
          </cell>
          <cell r="X220">
            <v>0</v>
          </cell>
          <cell r="Y220" t="b">
            <v>0</v>
          </cell>
          <cell r="Z220" t="b">
            <v>0</v>
          </cell>
          <cell r="AA220" t="b">
            <v>0</v>
          </cell>
          <cell r="AB220">
            <v>0</v>
          </cell>
          <cell r="AC220" t="b">
            <v>1</v>
          </cell>
          <cell r="AE220" t="str">
            <v>P</v>
          </cell>
          <cell r="AF220"/>
          <cell r="AG220">
            <v>0</v>
          </cell>
          <cell r="AI220"/>
        </row>
        <row r="221">
          <cell r="C221" t="str">
            <v>increase_in_market_value.Stapled.8e9a6fc7-bafd-4650-b416-d03fe7049f79</v>
          </cell>
          <cell r="D221">
            <v>189</v>
          </cell>
          <cell r="E221">
            <v>5</v>
          </cell>
          <cell r="F221" t="str">
            <v>Line_5</v>
          </cell>
          <cell r="G221" t="str">
            <v>AddF</v>
          </cell>
          <cell r="I221" t="str">
            <v>Scentre Group - Stapled Securities</v>
          </cell>
          <cell r="J221">
            <v>26068.68</v>
          </cell>
          <cell r="K221">
            <v>0</v>
          </cell>
          <cell r="L221">
            <v>26068.68</v>
          </cell>
          <cell r="M221">
            <v>0</v>
          </cell>
          <cell r="N221" t="str">
            <v>Add</v>
          </cell>
          <cell r="O221">
            <v>0</v>
          </cell>
          <cell r="V221" t="str">
            <v>NA</v>
          </cell>
          <cell r="X221">
            <v>0</v>
          </cell>
          <cell r="Y221" t="b">
            <v>0</v>
          </cell>
          <cell r="Z221" t="b">
            <v>0</v>
          </cell>
          <cell r="AA221" t="b">
            <v>0</v>
          </cell>
          <cell r="AB221">
            <v>0</v>
          </cell>
          <cell r="AC221" t="b">
            <v>1</v>
          </cell>
          <cell r="AE221" t="str">
            <v>P</v>
          </cell>
          <cell r="AF221"/>
          <cell r="AG221">
            <v>0</v>
          </cell>
          <cell r="AI221"/>
        </row>
        <row r="222">
          <cell r="C222" t="str">
            <v>increase_in_market_value.Stapled.b8dc8ea2-cad6-47a7-854d-100beb381eae</v>
          </cell>
          <cell r="D222">
            <v>190</v>
          </cell>
          <cell r="E222">
            <v>5</v>
          </cell>
          <cell r="F222" t="str">
            <v>Line_5</v>
          </cell>
          <cell r="G222" t="str">
            <v>AddF</v>
          </cell>
          <cell r="I222" t="str">
            <v>Spark Infrastructure Group - Stapled $0.65 Loan Note And Unit Us Prohibited</v>
          </cell>
          <cell r="J222">
            <v>-31023</v>
          </cell>
          <cell r="K222">
            <v>0</v>
          </cell>
          <cell r="L222">
            <v>-31023</v>
          </cell>
          <cell r="M222">
            <v>0</v>
          </cell>
          <cell r="N222" t="str">
            <v>Add</v>
          </cell>
          <cell r="O222">
            <v>0</v>
          </cell>
          <cell r="V222" t="str">
            <v>NA</v>
          </cell>
          <cell r="X222">
            <v>0</v>
          </cell>
          <cell r="Y222" t="b">
            <v>0</v>
          </cell>
          <cell r="Z222" t="b">
            <v>0</v>
          </cell>
          <cell r="AA222" t="b">
            <v>0</v>
          </cell>
          <cell r="AB222">
            <v>0</v>
          </cell>
          <cell r="AC222" t="b">
            <v>1</v>
          </cell>
          <cell r="AE222" t="str">
            <v>P</v>
          </cell>
          <cell r="AF222"/>
          <cell r="AG222">
            <v>0</v>
          </cell>
          <cell r="AI222"/>
        </row>
        <row r="223">
          <cell r="C223" t="str">
            <v>increase_in_market_value.Stapled.dcba5c26-922b-4e46-b526-e0abc4efb0a4</v>
          </cell>
          <cell r="D223">
            <v>191</v>
          </cell>
          <cell r="E223">
            <v>5</v>
          </cell>
          <cell r="F223" t="str">
            <v>Line_5</v>
          </cell>
          <cell r="G223" t="str">
            <v>AddF</v>
          </cell>
          <cell r="I223" t="str">
            <v>Westfield Corporation - Stapled Securities</v>
          </cell>
          <cell r="J223">
            <v>67011.740000000005</v>
          </cell>
          <cell r="K223">
            <v>0</v>
          </cell>
          <cell r="L223">
            <v>67011.740000000005</v>
          </cell>
          <cell r="M223">
            <v>0</v>
          </cell>
          <cell r="N223" t="str">
            <v>Add</v>
          </cell>
          <cell r="O223">
            <v>0</v>
          </cell>
          <cell r="V223" t="str">
            <v>NA</v>
          </cell>
          <cell r="X223">
            <v>0</v>
          </cell>
          <cell r="Y223" t="b">
            <v>0</v>
          </cell>
          <cell r="Z223" t="b">
            <v>0</v>
          </cell>
          <cell r="AA223" t="b">
            <v>0</v>
          </cell>
          <cell r="AB223">
            <v>0</v>
          </cell>
          <cell r="AC223" t="b">
            <v>1</v>
          </cell>
          <cell r="AE223" t="str">
            <v>P</v>
          </cell>
          <cell r="AF223"/>
          <cell r="AG223">
            <v>0</v>
          </cell>
          <cell r="AI223"/>
        </row>
        <row r="224">
          <cell r="C224" t="str">
            <v>Totalincrease_in_market_value.Stapled</v>
          </cell>
          <cell r="D224">
            <v>192</v>
          </cell>
          <cell r="E224">
            <v>4</v>
          </cell>
          <cell r="F224" t="str">
            <v>Total_4</v>
          </cell>
          <cell r="G224" t="str">
            <v>AddF</v>
          </cell>
          <cell r="I224" t="str">
            <v>Total Stapled Securities</v>
          </cell>
          <cell r="J224">
            <v>62057.42</v>
          </cell>
          <cell r="K224">
            <v>0</v>
          </cell>
          <cell r="L224">
            <v>62057.42</v>
          </cell>
          <cell r="M224">
            <v>0</v>
          </cell>
          <cell r="N224" t="str">
            <v>Add</v>
          </cell>
          <cell r="O224">
            <v>0</v>
          </cell>
          <cell r="V224" t="str">
            <v>NA</v>
          </cell>
          <cell r="X224">
            <v>0</v>
          </cell>
          <cell r="Y224" t="b">
            <v>0</v>
          </cell>
          <cell r="Z224" t="b">
            <v>0</v>
          </cell>
          <cell r="AA224" t="b">
            <v>0</v>
          </cell>
          <cell r="AB224">
            <v>0</v>
          </cell>
          <cell r="AC224" t="b">
            <v>1</v>
          </cell>
          <cell r="AE224" t="str">
            <v>P</v>
          </cell>
          <cell r="AF224"/>
          <cell r="AG224">
            <v>0</v>
          </cell>
          <cell r="AI224"/>
        </row>
        <row r="225">
          <cell r="C225" t="str">
            <v>increase_in_market_value.UnitTrusts</v>
          </cell>
          <cell r="D225">
            <v>193</v>
          </cell>
          <cell r="E225">
            <v>4</v>
          </cell>
          <cell r="F225" t="str">
            <v>Header_4</v>
          </cell>
          <cell r="G225" t="str">
            <v>AddF</v>
          </cell>
          <cell r="I225" t="str">
            <v>Units In Listed Unit Trusts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O225">
            <v>0</v>
          </cell>
          <cell r="V225" t="str">
            <v>NA</v>
          </cell>
          <cell r="X225">
            <v>0</v>
          </cell>
          <cell r="Y225" t="b">
            <v>0</v>
          </cell>
          <cell r="Z225" t="b">
            <v>0</v>
          </cell>
          <cell r="AA225" t="b">
            <v>0</v>
          </cell>
          <cell r="AB225">
            <v>0</v>
          </cell>
          <cell r="AC225" t="b">
            <v>1</v>
          </cell>
          <cell r="AE225" t="str">
            <v>P</v>
          </cell>
          <cell r="AF225"/>
          <cell r="AG225">
            <v>0</v>
          </cell>
          <cell r="AI225"/>
        </row>
        <row r="226">
          <cell r="C226" t="str">
            <v>increase_in_market_value.UnitTrusts.585f5263-8705-4fe9-a474-8235212ecee1</v>
          </cell>
          <cell r="D226">
            <v>194</v>
          </cell>
          <cell r="E226">
            <v>5</v>
          </cell>
          <cell r="F226" t="str">
            <v>Line_5</v>
          </cell>
          <cell r="G226" t="str">
            <v>AddF</v>
          </cell>
          <cell r="I226" t="str">
            <v>Vanguard Us Total Market Shares Index ETF - CDI's 1:1</v>
          </cell>
          <cell r="J226">
            <v>771.21</v>
          </cell>
          <cell r="K226">
            <v>0</v>
          </cell>
          <cell r="L226">
            <v>771.21</v>
          </cell>
          <cell r="M226">
            <v>0</v>
          </cell>
          <cell r="N226" t="str">
            <v>Add</v>
          </cell>
          <cell r="O226">
            <v>0</v>
          </cell>
          <cell r="V226" t="str">
            <v>NA</v>
          </cell>
          <cell r="X226">
            <v>0</v>
          </cell>
          <cell r="Y226" t="b">
            <v>0</v>
          </cell>
          <cell r="Z226" t="b">
            <v>0</v>
          </cell>
          <cell r="AA226" t="b">
            <v>0</v>
          </cell>
          <cell r="AB226">
            <v>0</v>
          </cell>
          <cell r="AC226" t="b">
            <v>1</v>
          </cell>
          <cell r="AE226" t="str">
            <v>P</v>
          </cell>
          <cell r="AF226"/>
          <cell r="AG226">
            <v>0</v>
          </cell>
          <cell r="AI226"/>
        </row>
        <row r="227">
          <cell r="C227" t="str">
            <v>Totalincrease_in_market_value.UnitTrusts</v>
          </cell>
          <cell r="D227">
            <v>195</v>
          </cell>
          <cell r="E227">
            <v>4</v>
          </cell>
          <cell r="F227" t="str">
            <v>Total_4</v>
          </cell>
          <cell r="G227" t="str">
            <v>AddF</v>
          </cell>
          <cell r="I227" t="str">
            <v>Total Units In Listed Unit Trusts</v>
          </cell>
          <cell r="J227">
            <v>771.21</v>
          </cell>
          <cell r="K227">
            <v>0</v>
          </cell>
          <cell r="L227">
            <v>771.21</v>
          </cell>
          <cell r="M227">
            <v>0</v>
          </cell>
          <cell r="N227" t="str">
            <v>Add</v>
          </cell>
          <cell r="O227">
            <v>0</v>
          </cell>
          <cell r="V227" t="str">
            <v>NA</v>
          </cell>
          <cell r="X227">
            <v>0</v>
          </cell>
          <cell r="Y227" t="b">
            <v>0</v>
          </cell>
          <cell r="Z227" t="b">
            <v>0</v>
          </cell>
          <cell r="AA227" t="b">
            <v>0</v>
          </cell>
          <cell r="AB227">
            <v>0</v>
          </cell>
          <cell r="AC227" t="b">
            <v>1</v>
          </cell>
          <cell r="AE227" t="str">
            <v>P</v>
          </cell>
          <cell r="AF227"/>
          <cell r="AG227">
            <v>0</v>
          </cell>
          <cell r="AI227"/>
        </row>
        <row r="228">
          <cell r="C228" t="str">
            <v>Totalincrease_in_market_value</v>
          </cell>
          <cell r="D228">
            <v>196</v>
          </cell>
          <cell r="E228">
            <v>3</v>
          </cell>
          <cell r="F228" t="str">
            <v>Total_3</v>
          </cell>
          <cell r="G228" t="str">
            <v>AddF</v>
          </cell>
          <cell r="I228" t="str">
            <v>Total Decrease in Market Value</v>
          </cell>
          <cell r="J228">
            <v>263312.40999999997</v>
          </cell>
          <cell r="K228">
            <v>0</v>
          </cell>
          <cell r="L228">
            <v>263312.40999999997</v>
          </cell>
          <cell r="M228">
            <v>0</v>
          </cell>
          <cell r="N228" t="str">
            <v>Add</v>
          </cell>
          <cell r="O228">
            <v>0</v>
          </cell>
          <cell r="V228" t="str">
            <v>NA</v>
          </cell>
          <cell r="X228">
            <v>0</v>
          </cell>
          <cell r="Y228" t="b">
            <v>0</v>
          </cell>
          <cell r="Z228" t="b">
            <v>0</v>
          </cell>
          <cell r="AA228" t="b">
            <v>0</v>
          </cell>
          <cell r="AB228">
            <v>0</v>
          </cell>
          <cell r="AC228" t="b">
            <v>1</v>
          </cell>
          <cell r="AE228" t="str">
            <v>P</v>
          </cell>
          <cell r="AF228"/>
          <cell r="AG228">
            <v>0</v>
          </cell>
          <cell r="AI228"/>
        </row>
        <row r="229">
          <cell r="C229" t="str">
            <v>Totalinvestment_losses</v>
          </cell>
          <cell r="D229">
            <v>197</v>
          </cell>
          <cell r="E229">
            <v>2</v>
          </cell>
          <cell r="F229" t="str">
            <v>Total_2</v>
          </cell>
          <cell r="G229" t="str">
            <v>AddF</v>
          </cell>
          <cell r="I229" t="str">
            <v>Total Investment Losses</v>
          </cell>
          <cell r="J229">
            <v>263312.40999999997</v>
          </cell>
          <cell r="K229">
            <v>0</v>
          </cell>
          <cell r="L229">
            <v>263312.40999999997</v>
          </cell>
          <cell r="M229">
            <v>0</v>
          </cell>
          <cell r="N229" t="str">
            <v>Add</v>
          </cell>
          <cell r="O229">
            <v>0</v>
          </cell>
          <cell r="V229" t="str">
            <v>NA</v>
          </cell>
          <cell r="X229">
            <v>0</v>
          </cell>
          <cell r="Y229" t="b">
            <v>0</v>
          </cell>
          <cell r="Z229" t="b">
            <v>0</v>
          </cell>
          <cell r="AA229" t="b">
            <v>0</v>
          </cell>
          <cell r="AB229">
            <v>0</v>
          </cell>
          <cell r="AC229" t="b">
            <v>1</v>
          </cell>
          <cell r="AE229" t="str">
            <v>P</v>
          </cell>
          <cell r="AF229"/>
          <cell r="AG229">
            <v>0</v>
          </cell>
          <cell r="AI229"/>
        </row>
        <row r="230">
          <cell r="C230" t="str">
            <v>TotalExpense</v>
          </cell>
          <cell r="D230">
            <v>198</v>
          </cell>
          <cell r="E230">
            <v>1</v>
          </cell>
          <cell r="F230" t="str">
            <v>Total_1</v>
          </cell>
          <cell r="G230" t="str">
            <v>AddF</v>
          </cell>
          <cell r="I230" t="str">
            <v>Total Expense</v>
          </cell>
          <cell r="J230">
            <v>2084373.39</v>
          </cell>
          <cell r="K230">
            <v>0</v>
          </cell>
          <cell r="L230">
            <v>2084373.39</v>
          </cell>
          <cell r="M230">
            <v>0</v>
          </cell>
          <cell r="N230" t="str">
            <v>Add</v>
          </cell>
          <cell r="O230">
            <v>0</v>
          </cell>
          <cell r="V230" t="str">
            <v>NA</v>
          </cell>
          <cell r="X230">
            <v>0</v>
          </cell>
          <cell r="Y230" t="b">
            <v>0</v>
          </cell>
          <cell r="Z230" t="b">
            <v>0</v>
          </cell>
          <cell r="AA230" t="b">
            <v>0</v>
          </cell>
          <cell r="AB230">
            <v>0</v>
          </cell>
          <cell r="AC230" t="b">
            <v>1</v>
          </cell>
          <cell r="AE230" t="str">
            <v>P</v>
          </cell>
          <cell r="AF230"/>
          <cell r="AG230">
            <v>0</v>
          </cell>
          <cell r="AI230"/>
        </row>
        <row r="231">
          <cell r="C231" t="str">
            <v>Income Tax</v>
          </cell>
          <cell r="D231">
            <v>199</v>
          </cell>
          <cell r="E231">
            <v>1</v>
          </cell>
          <cell r="F231" t="str">
            <v>Header_1</v>
          </cell>
          <cell r="G231" t="str">
            <v>AddG</v>
          </cell>
          <cell r="I231" t="str">
            <v>Income Tax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O231">
            <v>0</v>
          </cell>
          <cell r="V231" t="str">
            <v>NA</v>
          </cell>
          <cell r="X231">
            <v>0</v>
          </cell>
          <cell r="Y231" t="b">
            <v>0</v>
          </cell>
          <cell r="Z231" t="b">
            <v>0</v>
          </cell>
          <cell r="AA231" t="b">
            <v>0</v>
          </cell>
          <cell r="AB231">
            <v>0</v>
          </cell>
          <cell r="AC231" t="b">
            <v>1</v>
          </cell>
          <cell r="AE231" t="str">
            <v>P</v>
          </cell>
          <cell r="AF231"/>
          <cell r="AG231">
            <v>0</v>
          </cell>
          <cell r="AI231"/>
        </row>
        <row r="232">
          <cell r="C232" t="str">
            <v>income_tax_control</v>
          </cell>
          <cell r="D232">
            <v>200</v>
          </cell>
          <cell r="E232">
            <v>2</v>
          </cell>
          <cell r="F232" t="str">
            <v>Header_2</v>
          </cell>
          <cell r="G232" t="str">
            <v>AddG</v>
          </cell>
          <cell r="I232" t="str">
            <v>Income Tax Expense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O232">
            <v>0</v>
          </cell>
          <cell r="V232" t="str">
            <v>NA</v>
          </cell>
          <cell r="X232">
            <v>0</v>
          </cell>
          <cell r="Y232" t="b">
            <v>0</v>
          </cell>
          <cell r="Z232" t="b">
            <v>0</v>
          </cell>
          <cell r="AA232" t="b">
            <v>0</v>
          </cell>
          <cell r="AB232">
            <v>0</v>
          </cell>
          <cell r="AC232" t="b">
            <v>1</v>
          </cell>
          <cell r="AE232" t="str">
            <v>P</v>
          </cell>
          <cell r="AF232"/>
          <cell r="AG232">
            <v>0</v>
          </cell>
          <cell r="AI232"/>
        </row>
        <row r="233">
          <cell r="C233" t="str">
            <v>excessive_foreign_tax_credit_writeoff_expense</v>
          </cell>
          <cell r="D233">
            <v>201</v>
          </cell>
          <cell r="E233">
            <v>3</v>
          </cell>
          <cell r="F233" t="str">
            <v>Line_3</v>
          </cell>
          <cell r="G233" t="str">
            <v>AddG</v>
          </cell>
          <cell r="I233" t="str">
            <v>Excessive Foreign Tax Credit Writeoff Expense</v>
          </cell>
          <cell r="J233">
            <v>551.85</v>
          </cell>
          <cell r="K233">
            <v>0</v>
          </cell>
          <cell r="L233">
            <v>551.85</v>
          </cell>
          <cell r="M233">
            <v>0</v>
          </cell>
          <cell r="N233" t="str">
            <v>Add</v>
          </cell>
          <cell r="O233">
            <v>0</v>
          </cell>
          <cell r="V233" t="str">
            <v>NA</v>
          </cell>
          <cell r="X233">
            <v>0</v>
          </cell>
          <cell r="Y233" t="b">
            <v>0</v>
          </cell>
          <cell r="Z233" t="b">
            <v>0</v>
          </cell>
          <cell r="AA233" t="b">
            <v>0</v>
          </cell>
          <cell r="AB233">
            <v>0</v>
          </cell>
          <cell r="AC233" t="b">
            <v>1</v>
          </cell>
          <cell r="AE233" t="str">
            <v>P</v>
          </cell>
          <cell r="AF233"/>
          <cell r="AG233">
            <v>0</v>
          </cell>
          <cell r="AI233"/>
        </row>
        <row r="234">
          <cell r="C234" t="str">
            <v>Totalincome_tax_control</v>
          </cell>
          <cell r="D234">
            <v>202</v>
          </cell>
          <cell r="E234">
            <v>2</v>
          </cell>
          <cell r="F234" t="str">
            <v>Total_2</v>
          </cell>
          <cell r="G234" t="str">
            <v>AddG</v>
          </cell>
          <cell r="I234" t="str">
            <v>Total Income Tax Expense</v>
          </cell>
          <cell r="J234">
            <v>551.85</v>
          </cell>
          <cell r="K234">
            <v>0</v>
          </cell>
          <cell r="L234">
            <v>551.85</v>
          </cell>
          <cell r="M234">
            <v>0</v>
          </cell>
          <cell r="N234" t="str">
            <v>Add</v>
          </cell>
          <cell r="O234">
            <v>0</v>
          </cell>
          <cell r="V234" t="str">
            <v>NA</v>
          </cell>
          <cell r="X234">
            <v>0</v>
          </cell>
          <cell r="Y234" t="b">
            <v>0</v>
          </cell>
          <cell r="Z234" t="b">
            <v>0</v>
          </cell>
          <cell r="AA234" t="b">
            <v>0</v>
          </cell>
          <cell r="AB234">
            <v>0</v>
          </cell>
          <cell r="AC234" t="b">
            <v>1</v>
          </cell>
          <cell r="AE234" t="str">
            <v>P</v>
          </cell>
          <cell r="AF234"/>
          <cell r="AG234">
            <v>0</v>
          </cell>
          <cell r="AI234"/>
        </row>
        <row r="235">
          <cell r="C235" t="str">
            <v>TotalIncome Tax</v>
          </cell>
          <cell r="D235">
            <v>203</v>
          </cell>
          <cell r="E235">
            <v>1</v>
          </cell>
          <cell r="F235" t="str">
            <v>Total_1</v>
          </cell>
          <cell r="G235" t="str">
            <v>AddG</v>
          </cell>
          <cell r="I235" t="str">
            <v>Total Income Tax</v>
          </cell>
          <cell r="J235">
            <v>551.85</v>
          </cell>
          <cell r="K235">
            <v>0</v>
          </cell>
          <cell r="L235">
            <v>551.85</v>
          </cell>
          <cell r="M235">
            <v>0</v>
          </cell>
          <cell r="N235" t="str">
            <v>Add</v>
          </cell>
          <cell r="O235">
            <v>0</v>
          </cell>
          <cell r="V235" t="str">
            <v>NA</v>
          </cell>
          <cell r="X235">
            <v>0</v>
          </cell>
          <cell r="Y235" t="b">
            <v>0</v>
          </cell>
          <cell r="Z235" t="b">
            <v>0</v>
          </cell>
          <cell r="AA235" t="b">
            <v>0</v>
          </cell>
          <cell r="AB235">
            <v>0</v>
          </cell>
          <cell r="AC235" t="b">
            <v>1</v>
          </cell>
          <cell r="AE235" t="str">
            <v>P</v>
          </cell>
          <cell r="AF235"/>
          <cell r="AG235">
            <v>0</v>
          </cell>
          <cell r="AI235"/>
        </row>
        <row r="236">
          <cell r="C236" t="str">
            <v>Profit &amp; Loss Clearing Account</v>
          </cell>
          <cell r="D236">
            <v>204</v>
          </cell>
          <cell r="E236">
            <v>1</v>
          </cell>
          <cell r="F236" t="str">
            <v>Header_1</v>
          </cell>
          <cell r="G236" t="str">
            <v>AddB</v>
          </cell>
          <cell r="I236" t="str">
            <v>Profit &amp; Loss Clearing Account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O236">
            <v>0</v>
          </cell>
          <cell r="V236" t="str">
            <v>NA</v>
          </cell>
          <cell r="X236">
            <v>0</v>
          </cell>
          <cell r="Y236" t="b">
            <v>0</v>
          </cell>
          <cell r="Z236" t="b">
            <v>0</v>
          </cell>
          <cell r="AA236" t="b">
            <v>0</v>
          </cell>
          <cell r="AB236">
            <v>0</v>
          </cell>
          <cell r="AC236" t="b">
            <v>1</v>
          </cell>
          <cell r="AE236" t="str">
            <v>P</v>
          </cell>
          <cell r="AF236"/>
          <cell r="AG236">
            <v>0</v>
          </cell>
          <cell r="AI236"/>
        </row>
        <row r="237">
          <cell r="C237" t="str">
            <v>unallocated_benefits</v>
          </cell>
          <cell r="D237">
            <v>205</v>
          </cell>
          <cell r="E237">
            <v>2</v>
          </cell>
          <cell r="F237" t="str">
            <v>Line_2</v>
          </cell>
          <cell r="G237" t="str">
            <v>AddB</v>
          </cell>
          <cell r="I237" t="str">
            <v>Profit &amp; Loss Clearing Account</v>
          </cell>
          <cell r="J237">
            <v>-1649576.64</v>
          </cell>
          <cell r="K237">
            <v>0</v>
          </cell>
          <cell r="L237">
            <v>-1649576.64</v>
          </cell>
          <cell r="M237">
            <v>0</v>
          </cell>
          <cell r="N237" t="str">
            <v>Add</v>
          </cell>
          <cell r="O237">
            <v>0</v>
          </cell>
          <cell r="V237" t="str">
            <v>NA</v>
          </cell>
          <cell r="X237">
            <v>0</v>
          </cell>
          <cell r="Y237" t="b">
            <v>0</v>
          </cell>
          <cell r="Z237" t="b">
            <v>0</v>
          </cell>
          <cell r="AA237" t="b">
            <v>0</v>
          </cell>
          <cell r="AB237">
            <v>0</v>
          </cell>
          <cell r="AC237" t="b">
            <v>1</v>
          </cell>
          <cell r="AE237" t="str">
            <v>P</v>
          </cell>
          <cell r="AF237"/>
          <cell r="AG237">
            <v>0</v>
          </cell>
          <cell r="AI237"/>
        </row>
        <row r="238">
          <cell r="C238" t="str">
            <v>TotalProfit &amp; Loss Clearing Account</v>
          </cell>
          <cell r="D238">
            <v>206</v>
          </cell>
          <cell r="E238">
            <v>1</v>
          </cell>
          <cell r="F238" t="str">
            <v>Total_1</v>
          </cell>
          <cell r="G238" t="str">
            <v>AddB</v>
          </cell>
          <cell r="I238" t="str">
            <v>Total Profit &amp; Loss Clearing Account</v>
          </cell>
          <cell r="J238">
            <v>-1649576.64</v>
          </cell>
          <cell r="K238">
            <v>0</v>
          </cell>
          <cell r="L238">
            <v>-1649576.64</v>
          </cell>
          <cell r="M238">
            <v>0</v>
          </cell>
          <cell r="N238" t="str">
            <v>Add</v>
          </cell>
          <cell r="O238">
            <v>0</v>
          </cell>
          <cell r="V238" t="str">
            <v>NA</v>
          </cell>
          <cell r="X238">
            <v>0</v>
          </cell>
          <cell r="Y238" t="b">
            <v>0</v>
          </cell>
          <cell r="Z238" t="b">
            <v>0</v>
          </cell>
          <cell r="AA238" t="b">
            <v>0</v>
          </cell>
          <cell r="AB238">
            <v>0</v>
          </cell>
          <cell r="AC238" t="b">
            <v>1</v>
          </cell>
          <cell r="AE238" t="str">
            <v>P</v>
          </cell>
          <cell r="AF238"/>
          <cell r="AG238">
            <v>0</v>
          </cell>
          <cell r="AI238"/>
        </row>
        <row r="239">
          <cell r="C239" t="str">
            <v>Assets</v>
          </cell>
          <cell r="D239">
            <v>207</v>
          </cell>
          <cell r="E239">
            <v>1</v>
          </cell>
          <cell r="F239" t="str">
            <v>Header_1</v>
          </cell>
          <cell r="G239" t="str">
            <v>AddB</v>
          </cell>
          <cell r="I239" t="str">
            <v>Assets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O239">
            <v>0</v>
          </cell>
          <cell r="V239" t="str">
            <v>NA</v>
          </cell>
          <cell r="X239">
            <v>0</v>
          </cell>
          <cell r="Y239" t="b">
            <v>0</v>
          </cell>
          <cell r="Z239" t="b">
            <v>0</v>
          </cell>
          <cell r="AA239" t="b">
            <v>0</v>
          </cell>
          <cell r="AB239">
            <v>0</v>
          </cell>
          <cell r="AC239" t="b">
            <v>1</v>
          </cell>
          <cell r="AE239" t="str">
            <v>P</v>
          </cell>
          <cell r="AF239"/>
          <cell r="AG239">
            <v>0</v>
          </cell>
          <cell r="AI239"/>
        </row>
        <row r="240">
          <cell r="C240" t="str">
            <v>investments</v>
          </cell>
          <cell r="D240">
            <v>208</v>
          </cell>
          <cell r="E240">
            <v>2</v>
          </cell>
          <cell r="F240" t="str">
            <v>Header_2</v>
          </cell>
          <cell r="G240" t="str">
            <v>AddB</v>
          </cell>
          <cell r="I240" t="str">
            <v>Investments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O240">
            <v>0</v>
          </cell>
          <cell r="V240" t="str">
            <v>NA</v>
          </cell>
          <cell r="X240">
            <v>0</v>
          </cell>
          <cell r="Y240" t="b">
            <v>0</v>
          </cell>
          <cell r="Z240" t="b">
            <v>0</v>
          </cell>
          <cell r="AA240" t="b">
            <v>0</v>
          </cell>
          <cell r="AB240">
            <v>0</v>
          </cell>
          <cell r="AC240" t="b">
            <v>1</v>
          </cell>
          <cell r="AE240" t="str">
            <v>P</v>
          </cell>
          <cell r="AF240"/>
          <cell r="AG240">
            <v>0</v>
          </cell>
          <cell r="AI240"/>
        </row>
        <row r="241">
          <cell r="C241" t="str">
            <v>investments.Cash</v>
          </cell>
          <cell r="D241">
            <v>209</v>
          </cell>
          <cell r="E241">
            <v>3</v>
          </cell>
          <cell r="F241" t="str">
            <v>Header_3</v>
          </cell>
          <cell r="G241" t="str">
            <v>AddB</v>
          </cell>
          <cell r="I241" t="str">
            <v>Cash and Cash Equivalents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O241">
            <v>0</v>
          </cell>
          <cell r="V241" t="str">
            <v>NA</v>
          </cell>
          <cell r="X241">
            <v>0</v>
          </cell>
          <cell r="Y241" t="b">
            <v>0</v>
          </cell>
          <cell r="Z241" t="b">
            <v>0</v>
          </cell>
          <cell r="AA241" t="b">
            <v>0</v>
          </cell>
          <cell r="AB241">
            <v>0</v>
          </cell>
          <cell r="AC241" t="b">
            <v>1</v>
          </cell>
          <cell r="AE241" t="str">
            <v>P</v>
          </cell>
          <cell r="AF241"/>
          <cell r="AG241">
            <v>0</v>
          </cell>
          <cell r="AI241"/>
        </row>
        <row r="242">
          <cell r="C242" t="str">
            <v>investments.Cash.9a1a4a8d-126a-4a73-82c7-f3888256c7d5</v>
          </cell>
          <cell r="D242">
            <v>210</v>
          </cell>
          <cell r="E242">
            <v>4</v>
          </cell>
          <cell r="F242" t="str">
            <v>Line_4</v>
          </cell>
          <cell r="G242" t="str">
            <v>AddB</v>
          </cell>
          <cell r="I242" t="str">
            <v>Term Deposit ING 84613066</v>
          </cell>
          <cell r="J242">
            <v>1741642.02</v>
          </cell>
          <cell r="K242">
            <v>0</v>
          </cell>
          <cell r="L242">
            <v>1741642.02</v>
          </cell>
          <cell r="M242">
            <v>0</v>
          </cell>
          <cell r="N242" t="str">
            <v>Add</v>
          </cell>
          <cell r="O242">
            <v>0</v>
          </cell>
          <cell r="V242" t="str">
            <v>NA</v>
          </cell>
          <cell r="X242">
            <v>0</v>
          </cell>
          <cell r="Y242" t="b">
            <v>0</v>
          </cell>
          <cell r="Z242" t="b">
            <v>0</v>
          </cell>
          <cell r="AA242" t="b">
            <v>0</v>
          </cell>
          <cell r="AB242">
            <v>0</v>
          </cell>
          <cell r="AC242" t="b">
            <v>1</v>
          </cell>
          <cell r="AE242" t="str">
            <v>P</v>
          </cell>
          <cell r="AF242"/>
          <cell r="AG242">
            <v>0</v>
          </cell>
          <cell r="AI242"/>
        </row>
        <row r="243">
          <cell r="C243" t="str">
            <v>investments.Cash.4f350160-46c5-4076-bb84-401c0a4fbb02</v>
          </cell>
          <cell r="D243">
            <v>211</v>
          </cell>
          <cell r="E243">
            <v>4</v>
          </cell>
          <cell r="F243" t="str">
            <v>Line_4</v>
          </cell>
          <cell r="G243" t="str">
            <v>AddB</v>
          </cell>
          <cell r="I243" t="str">
            <v>Term Deposit UBank</v>
          </cell>
          <cell r="J243">
            <v>1294698.22</v>
          </cell>
          <cell r="K243">
            <v>0</v>
          </cell>
          <cell r="L243">
            <v>1294698.22</v>
          </cell>
          <cell r="M243">
            <v>0</v>
          </cell>
          <cell r="N243" t="str">
            <v>Add</v>
          </cell>
          <cell r="O243">
            <v>0</v>
          </cell>
          <cell r="V243" t="str">
            <v>NA</v>
          </cell>
          <cell r="X243">
            <v>0</v>
          </cell>
          <cell r="Y243" t="b">
            <v>0</v>
          </cell>
          <cell r="Z243" t="b">
            <v>0</v>
          </cell>
          <cell r="AA243" t="b">
            <v>0</v>
          </cell>
          <cell r="AB243">
            <v>0</v>
          </cell>
          <cell r="AC243" t="b">
            <v>1</v>
          </cell>
          <cell r="AE243" t="str">
            <v>P</v>
          </cell>
          <cell r="AF243"/>
          <cell r="AG243">
            <v>0</v>
          </cell>
          <cell r="AI243"/>
        </row>
        <row r="244">
          <cell r="C244" t="str">
            <v>investments.Cash.2c8e0546-25be-49ff-aef4-a427b595b974</v>
          </cell>
          <cell r="D244">
            <v>212</v>
          </cell>
          <cell r="E244">
            <v>4</v>
          </cell>
          <cell r="F244" t="str">
            <v>Line_4</v>
          </cell>
          <cell r="G244" t="str">
            <v>AddB</v>
          </cell>
          <cell r="I244" t="str">
            <v>Westpac Term Deposit 344139</v>
          </cell>
          <cell r="J244">
            <v>1441296.17</v>
          </cell>
          <cell r="K244">
            <v>0</v>
          </cell>
          <cell r="L244">
            <v>1441296.17</v>
          </cell>
          <cell r="M244">
            <v>0</v>
          </cell>
          <cell r="N244" t="str">
            <v>Add</v>
          </cell>
          <cell r="O244">
            <v>0</v>
          </cell>
          <cell r="V244" t="str">
            <v>NA</v>
          </cell>
          <cell r="X244">
            <v>0</v>
          </cell>
          <cell r="Y244" t="b">
            <v>0</v>
          </cell>
          <cell r="Z244" t="b">
            <v>0</v>
          </cell>
          <cell r="AA244" t="b">
            <v>0</v>
          </cell>
          <cell r="AB244">
            <v>0</v>
          </cell>
          <cell r="AC244" t="b">
            <v>1</v>
          </cell>
          <cell r="AE244" t="str">
            <v>P</v>
          </cell>
          <cell r="AF244"/>
          <cell r="AG244">
            <v>0</v>
          </cell>
          <cell r="AI244"/>
        </row>
        <row r="245">
          <cell r="C245" t="str">
            <v>Totalinvestments.Cash</v>
          </cell>
          <cell r="D245">
            <v>213</v>
          </cell>
          <cell r="E245">
            <v>3</v>
          </cell>
          <cell r="F245" t="str">
            <v>Total_3</v>
          </cell>
          <cell r="G245" t="str">
            <v>AddB</v>
          </cell>
          <cell r="I245" t="str">
            <v>Total Cash and Cash Equivalents</v>
          </cell>
          <cell r="J245">
            <v>4477636.41</v>
          </cell>
          <cell r="K245">
            <v>0</v>
          </cell>
          <cell r="L245">
            <v>4477636.41</v>
          </cell>
          <cell r="M245">
            <v>0</v>
          </cell>
          <cell r="N245" t="str">
            <v>Add</v>
          </cell>
          <cell r="O245">
            <v>0</v>
          </cell>
          <cell r="V245" t="str">
            <v>NA</v>
          </cell>
          <cell r="X245">
            <v>0</v>
          </cell>
          <cell r="Y245" t="b">
            <v>0</v>
          </cell>
          <cell r="Z245" t="b">
            <v>0</v>
          </cell>
          <cell r="AA245" t="b">
            <v>0</v>
          </cell>
          <cell r="AB245">
            <v>0</v>
          </cell>
          <cell r="AC245" t="b">
            <v>1</v>
          </cell>
          <cell r="AE245" t="str">
            <v>P</v>
          </cell>
          <cell r="AF245"/>
          <cell r="AG245">
            <v>0</v>
          </cell>
          <cell r="AI245"/>
        </row>
        <row r="246">
          <cell r="C246" t="str">
            <v>investments.Property</v>
          </cell>
          <cell r="D246">
            <v>214</v>
          </cell>
          <cell r="E246">
            <v>3</v>
          </cell>
          <cell r="F246" t="str">
            <v>Header_3</v>
          </cell>
          <cell r="G246" t="str">
            <v>AddB</v>
          </cell>
          <cell r="I246" t="str">
            <v>Direct Property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O246">
            <v>0</v>
          </cell>
          <cell r="V246" t="str">
            <v>NA</v>
          </cell>
          <cell r="X246">
            <v>0</v>
          </cell>
          <cell r="Y246" t="b">
            <v>0</v>
          </cell>
          <cell r="Z246" t="b">
            <v>0</v>
          </cell>
          <cell r="AA246" t="b">
            <v>0</v>
          </cell>
          <cell r="AB246">
            <v>0</v>
          </cell>
          <cell r="AC246" t="b">
            <v>1</v>
          </cell>
          <cell r="AE246" t="str">
            <v>P</v>
          </cell>
          <cell r="AF246"/>
          <cell r="AG246">
            <v>0</v>
          </cell>
          <cell r="AI246"/>
        </row>
        <row r="247">
          <cell r="C247" t="str">
            <v>investments.Property.cb4fb5de-b893-454a-af8c-39d2f9dd8591</v>
          </cell>
          <cell r="D247">
            <v>215</v>
          </cell>
          <cell r="E247">
            <v>4</v>
          </cell>
          <cell r="F247" t="str">
            <v>Line_4</v>
          </cell>
          <cell r="G247" t="str">
            <v>AddB</v>
          </cell>
          <cell r="H247" t="str">
            <v>Class.ImportProperty</v>
          </cell>
          <cell r="I247" t="str">
            <v>Unit 6004, The Peninsular, Mooloolaba</v>
          </cell>
          <cell r="J247">
            <v>875000</v>
          </cell>
          <cell r="K247">
            <v>0</v>
          </cell>
          <cell r="L247">
            <v>875000</v>
          </cell>
          <cell r="M247">
            <v>0</v>
          </cell>
          <cell r="N247" t="str">
            <v>Add</v>
          </cell>
          <cell r="O247">
            <v>0</v>
          </cell>
          <cell r="V247" t="str">
            <v>NA</v>
          </cell>
          <cell r="X247">
            <v>0</v>
          </cell>
          <cell r="Y247" t="b">
            <v>0</v>
          </cell>
          <cell r="Z247" t="b">
            <v>0</v>
          </cell>
          <cell r="AA247" t="b">
            <v>0</v>
          </cell>
          <cell r="AB247">
            <v>0</v>
          </cell>
          <cell r="AC247" t="b">
            <v>1</v>
          </cell>
          <cell r="AE247" t="str">
            <v>P</v>
          </cell>
          <cell r="AF247"/>
          <cell r="AG247">
            <v>0</v>
          </cell>
          <cell r="AI247"/>
        </row>
        <row r="248">
          <cell r="C248" t="str">
            <v>Totalinvestments.Property</v>
          </cell>
          <cell r="D248">
            <v>216</v>
          </cell>
          <cell r="E248">
            <v>3</v>
          </cell>
          <cell r="F248" t="str">
            <v>Total_3</v>
          </cell>
          <cell r="G248" t="str">
            <v>AddB</v>
          </cell>
          <cell r="I248" t="str">
            <v>Total Direct Property</v>
          </cell>
          <cell r="J248">
            <v>875000</v>
          </cell>
          <cell r="K248">
            <v>0</v>
          </cell>
          <cell r="L248">
            <v>875000</v>
          </cell>
          <cell r="M248">
            <v>0</v>
          </cell>
          <cell r="N248" t="str">
            <v>Add</v>
          </cell>
          <cell r="O248">
            <v>0</v>
          </cell>
          <cell r="V248" t="str">
            <v>NA</v>
          </cell>
          <cell r="X248">
            <v>0</v>
          </cell>
          <cell r="Y248" t="b">
            <v>0</v>
          </cell>
          <cell r="Z248" t="b">
            <v>0</v>
          </cell>
          <cell r="AA248" t="b">
            <v>0</v>
          </cell>
          <cell r="AB248">
            <v>0</v>
          </cell>
          <cell r="AC248" t="b">
            <v>1</v>
          </cell>
          <cell r="AE248" t="str">
            <v>P</v>
          </cell>
          <cell r="AF248"/>
          <cell r="AG248">
            <v>0</v>
          </cell>
          <cell r="AI248"/>
        </row>
        <row r="249">
          <cell r="C249" t="str">
            <v>investments.OtherFixedInterest</v>
          </cell>
          <cell r="D249">
            <v>217</v>
          </cell>
          <cell r="E249">
            <v>3</v>
          </cell>
          <cell r="F249" t="str">
            <v>Header_3</v>
          </cell>
          <cell r="G249" t="str">
            <v>AddB</v>
          </cell>
          <cell r="I249" t="str">
            <v>Other Fixed Interest Securities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O249">
            <v>0</v>
          </cell>
          <cell r="V249" t="str">
            <v>NA</v>
          </cell>
          <cell r="X249">
            <v>0</v>
          </cell>
          <cell r="Y249" t="b">
            <v>0</v>
          </cell>
          <cell r="Z249" t="b">
            <v>0</v>
          </cell>
          <cell r="AA249" t="b">
            <v>0</v>
          </cell>
          <cell r="AB249">
            <v>0</v>
          </cell>
          <cell r="AC249" t="b">
            <v>1</v>
          </cell>
          <cell r="AE249" t="str">
            <v>P</v>
          </cell>
          <cell r="AF249"/>
          <cell r="AG249">
            <v>0</v>
          </cell>
          <cell r="AI249"/>
        </row>
        <row r="250">
          <cell r="C250" t="str">
            <v>investments.OtherFixedInterest.fadeec77-42db-4e5e-85db-6bf9ece3a26c</v>
          </cell>
          <cell r="D250">
            <v>218</v>
          </cell>
          <cell r="E250">
            <v>4</v>
          </cell>
          <cell r="F250" t="str">
            <v>Line_4</v>
          </cell>
          <cell r="G250" t="str">
            <v>AddB</v>
          </cell>
          <cell r="I250" t="str">
            <v>AGL Energy Limited. - Hybrid 3-Bbsw+3.80% 08-06-39 Sub Step T-06-19</v>
          </cell>
          <cell r="J250">
            <v>105980</v>
          </cell>
          <cell r="K250">
            <v>0</v>
          </cell>
          <cell r="L250">
            <v>105980</v>
          </cell>
          <cell r="M250">
            <v>0</v>
          </cell>
          <cell r="N250" t="str">
            <v>Add</v>
          </cell>
          <cell r="O250">
            <v>0</v>
          </cell>
          <cell r="V250" t="str">
            <v>NA</v>
          </cell>
          <cell r="X250">
            <v>0</v>
          </cell>
          <cell r="Y250" t="b">
            <v>0</v>
          </cell>
          <cell r="Z250" t="b">
            <v>0</v>
          </cell>
          <cell r="AA250" t="b">
            <v>0</v>
          </cell>
          <cell r="AB250">
            <v>0</v>
          </cell>
          <cell r="AC250" t="b">
            <v>1</v>
          </cell>
          <cell r="AE250" t="str">
            <v>P</v>
          </cell>
          <cell r="AF250"/>
          <cell r="AG250">
            <v>0</v>
          </cell>
          <cell r="AI250"/>
        </row>
        <row r="251">
          <cell r="C251" t="str">
            <v>investments.OtherFixedInterest.f0f4db9a-7385-4541-ae22-c5c550e0f92e</v>
          </cell>
          <cell r="D251">
            <v>219</v>
          </cell>
          <cell r="E251">
            <v>4</v>
          </cell>
          <cell r="F251" t="str">
            <v>Line_4</v>
          </cell>
          <cell r="G251" t="str">
            <v>AddB</v>
          </cell>
          <cell r="I251" t="str">
            <v>Macquarie Bank Limited - Hybrid 3-Bbsw+1.70% Perp Sub Non-Cum Stap</v>
          </cell>
          <cell r="J251">
            <v>15312</v>
          </cell>
          <cell r="K251">
            <v>0</v>
          </cell>
          <cell r="L251">
            <v>15312</v>
          </cell>
          <cell r="M251">
            <v>0</v>
          </cell>
          <cell r="N251" t="str">
            <v>Add</v>
          </cell>
          <cell r="O251">
            <v>0</v>
          </cell>
          <cell r="V251" t="str">
            <v>NA</v>
          </cell>
          <cell r="X251">
            <v>0</v>
          </cell>
          <cell r="Y251" t="b">
            <v>0</v>
          </cell>
          <cell r="Z251" t="b">
            <v>0</v>
          </cell>
          <cell r="AA251" t="b">
            <v>0</v>
          </cell>
          <cell r="AB251">
            <v>0</v>
          </cell>
          <cell r="AC251" t="b">
            <v>1</v>
          </cell>
          <cell r="AE251" t="str">
            <v>P</v>
          </cell>
          <cell r="AF251"/>
          <cell r="AG251">
            <v>0</v>
          </cell>
          <cell r="AI251"/>
        </row>
        <row r="252">
          <cell r="C252" t="str">
            <v>investments.OtherFixedInterest.8095f795-30a9-40b9-8e6f-d3cb26fb2897</v>
          </cell>
          <cell r="D252">
            <v>220</v>
          </cell>
          <cell r="E252">
            <v>4</v>
          </cell>
          <cell r="F252" t="str">
            <v>Line_4</v>
          </cell>
          <cell r="G252" t="str">
            <v>AddB</v>
          </cell>
          <cell r="I252" t="str">
            <v>NAB Ltd - Hybrid 3-Bbsw+1.25% Perp Sub Exch Non-Cum Stap</v>
          </cell>
          <cell r="J252">
            <v>15320.2</v>
          </cell>
          <cell r="K252">
            <v>0</v>
          </cell>
          <cell r="L252">
            <v>15320.2</v>
          </cell>
          <cell r="M252">
            <v>0</v>
          </cell>
          <cell r="N252" t="str">
            <v>Add</v>
          </cell>
          <cell r="O252">
            <v>0</v>
          </cell>
          <cell r="V252" t="str">
            <v>NA</v>
          </cell>
          <cell r="X252">
            <v>0</v>
          </cell>
          <cell r="Y252" t="b">
            <v>0</v>
          </cell>
          <cell r="Z252" t="b">
            <v>0</v>
          </cell>
          <cell r="AA252" t="b">
            <v>0</v>
          </cell>
          <cell r="AB252">
            <v>0</v>
          </cell>
          <cell r="AC252" t="b">
            <v>1</v>
          </cell>
          <cell r="AE252" t="str">
            <v>P</v>
          </cell>
          <cell r="AF252"/>
          <cell r="AG252">
            <v>0</v>
          </cell>
          <cell r="AI252"/>
        </row>
        <row r="253">
          <cell r="C253" t="str">
            <v>investments.OtherFixedInterest.919b1fa8-a96c-4861-942b-8aad5464e14d</v>
          </cell>
          <cell r="D253">
            <v>221</v>
          </cell>
          <cell r="E253">
            <v>4</v>
          </cell>
          <cell r="F253" t="str">
            <v>Line_4</v>
          </cell>
          <cell r="G253" t="str">
            <v>AddB</v>
          </cell>
          <cell r="I253" t="str">
            <v>Westpac Banking Corporation - Sub Bond 3-Bbsw+2.75% 23-8-22 Red T-08-17</v>
          </cell>
          <cell r="J253">
            <v>100760</v>
          </cell>
          <cell r="K253">
            <v>0</v>
          </cell>
          <cell r="L253">
            <v>100760</v>
          </cell>
          <cell r="M253">
            <v>0</v>
          </cell>
          <cell r="N253" t="str">
            <v>Add</v>
          </cell>
          <cell r="O253">
            <v>0</v>
          </cell>
          <cell r="V253" t="str">
            <v>NA</v>
          </cell>
          <cell r="X253">
            <v>0</v>
          </cell>
          <cell r="Y253" t="b">
            <v>0</v>
          </cell>
          <cell r="Z253" t="b">
            <v>0</v>
          </cell>
          <cell r="AA253" t="b">
            <v>0</v>
          </cell>
          <cell r="AB253">
            <v>0</v>
          </cell>
          <cell r="AC253" t="b">
            <v>1</v>
          </cell>
          <cell r="AE253" t="str">
            <v>P</v>
          </cell>
          <cell r="AF253"/>
          <cell r="AG253">
            <v>0</v>
          </cell>
          <cell r="AI253"/>
        </row>
        <row r="254">
          <cell r="C254" t="str">
            <v>Totalinvestments.OtherFixedInterest</v>
          </cell>
          <cell r="D254">
            <v>222</v>
          </cell>
          <cell r="E254">
            <v>3</v>
          </cell>
          <cell r="F254" t="str">
            <v>Total_3</v>
          </cell>
          <cell r="G254" t="str">
            <v>AddB</v>
          </cell>
          <cell r="I254" t="str">
            <v>Total Other Fixed Interest Securities</v>
          </cell>
          <cell r="J254">
            <v>237372.2</v>
          </cell>
          <cell r="K254">
            <v>0</v>
          </cell>
          <cell r="L254">
            <v>237372.2</v>
          </cell>
          <cell r="M254">
            <v>0</v>
          </cell>
          <cell r="N254" t="str">
            <v>Add</v>
          </cell>
          <cell r="O254">
            <v>0</v>
          </cell>
          <cell r="V254" t="str">
            <v>NA</v>
          </cell>
          <cell r="X254">
            <v>0</v>
          </cell>
          <cell r="Y254" t="b">
            <v>0</v>
          </cell>
          <cell r="Z254" t="b">
            <v>0</v>
          </cell>
          <cell r="AA254" t="b">
            <v>0</v>
          </cell>
          <cell r="AB254">
            <v>0</v>
          </cell>
          <cell r="AC254" t="b">
            <v>1</v>
          </cell>
          <cell r="AE254" t="str">
            <v>P</v>
          </cell>
          <cell r="AF254"/>
          <cell r="AG254">
            <v>0</v>
          </cell>
          <cell r="AI254"/>
        </row>
        <row r="255">
          <cell r="C255" t="str">
            <v>investments.ListedShares</v>
          </cell>
          <cell r="D255">
            <v>223</v>
          </cell>
          <cell r="E255">
            <v>3</v>
          </cell>
          <cell r="F255" t="str">
            <v>Header_3</v>
          </cell>
          <cell r="G255" t="str">
            <v>AddB</v>
          </cell>
          <cell r="I255" t="str">
            <v>Shares in Listed Companies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O255">
            <v>0</v>
          </cell>
          <cell r="V255" t="str">
            <v>NA</v>
          </cell>
          <cell r="X255">
            <v>0</v>
          </cell>
          <cell r="Y255" t="b">
            <v>0</v>
          </cell>
          <cell r="Z255" t="b">
            <v>0</v>
          </cell>
          <cell r="AA255" t="b">
            <v>0</v>
          </cell>
          <cell r="AB255">
            <v>0</v>
          </cell>
          <cell r="AC255" t="b">
            <v>1</v>
          </cell>
          <cell r="AE255" t="str">
            <v>P</v>
          </cell>
          <cell r="AF255"/>
          <cell r="AG255">
            <v>0</v>
          </cell>
          <cell r="AI255"/>
        </row>
        <row r="256">
          <cell r="C256" t="str">
            <v>investments.ListedShares.ea7fe5a2-6a50-4e1c-b2bf-ab7ac3754bf6</v>
          </cell>
          <cell r="D256">
            <v>224</v>
          </cell>
          <cell r="E256">
            <v>4</v>
          </cell>
          <cell r="F256" t="str">
            <v>Line_4</v>
          </cell>
          <cell r="G256" t="str">
            <v>AddB</v>
          </cell>
          <cell r="I256" t="str">
            <v>ANZ Banking Group Ltd - Cnv Pref 6-Bbsw+3.10% Perp Sub Non-Cum T-09-19</v>
          </cell>
          <cell r="J256">
            <v>102100</v>
          </cell>
          <cell r="K256">
            <v>0</v>
          </cell>
          <cell r="L256">
            <v>102100</v>
          </cell>
          <cell r="M256">
            <v>0</v>
          </cell>
          <cell r="N256" t="str">
            <v>Add</v>
          </cell>
          <cell r="O256">
            <v>0</v>
          </cell>
          <cell r="V256" t="str">
            <v>NA</v>
          </cell>
          <cell r="X256">
            <v>0</v>
          </cell>
          <cell r="Y256" t="b">
            <v>0</v>
          </cell>
          <cell r="Z256" t="b">
            <v>0</v>
          </cell>
          <cell r="AA256" t="b">
            <v>0</v>
          </cell>
          <cell r="AB256">
            <v>0</v>
          </cell>
          <cell r="AC256" t="b">
            <v>1</v>
          </cell>
          <cell r="AE256" t="str">
            <v>P</v>
          </cell>
          <cell r="AF256"/>
          <cell r="AG256">
            <v>0</v>
          </cell>
          <cell r="AI256"/>
        </row>
        <row r="257">
          <cell r="C257" t="str">
            <v>investments.ListedShares.c661fd1f-7227-4c8d-84cb-8704d5b3ff83</v>
          </cell>
          <cell r="D257">
            <v>225</v>
          </cell>
          <cell r="E257">
            <v>4</v>
          </cell>
          <cell r="F257" t="str">
            <v>Line_4</v>
          </cell>
          <cell r="G257" t="str">
            <v>AddB</v>
          </cell>
          <cell r="I257" t="str">
            <v>BHP Billiton Limited</v>
          </cell>
          <cell r="J257">
            <v>226514.4</v>
          </cell>
          <cell r="K257">
            <v>0</v>
          </cell>
          <cell r="L257">
            <v>226514.4</v>
          </cell>
          <cell r="M257">
            <v>0</v>
          </cell>
          <cell r="N257" t="str">
            <v>Add</v>
          </cell>
          <cell r="O257">
            <v>0</v>
          </cell>
          <cell r="V257" t="str">
            <v>NA</v>
          </cell>
          <cell r="X257">
            <v>0</v>
          </cell>
          <cell r="Y257" t="b">
            <v>0</v>
          </cell>
          <cell r="Z257" t="b">
            <v>0</v>
          </cell>
          <cell r="AA257" t="b">
            <v>0</v>
          </cell>
          <cell r="AB257">
            <v>0</v>
          </cell>
          <cell r="AC257" t="b">
            <v>1</v>
          </cell>
          <cell r="AE257" t="str">
            <v>P</v>
          </cell>
          <cell r="AF257"/>
          <cell r="AG257">
            <v>0</v>
          </cell>
          <cell r="AI257"/>
        </row>
        <row r="258">
          <cell r="C258" t="str">
            <v>investments.ListedShares.1eaa5cbe-0ce4-470e-83e9-f0eda6d6e2da</v>
          </cell>
          <cell r="D258">
            <v>226</v>
          </cell>
          <cell r="E258">
            <v>4</v>
          </cell>
          <cell r="F258" t="str">
            <v>Line_4</v>
          </cell>
          <cell r="G258" t="str">
            <v>AddB</v>
          </cell>
          <cell r="I258" t="str">
            <v>Commonwealth Bank Of Australia.</v>
          </cell>
          <cell r="J258">
            <v>276833.83</v>
          </cell>
          <cell r="K258">
            <v>0</v>
          </cell>
          <cell r="L258">
            <v>276833.83</v>
          </cell>
          <cell r="M258">
            <v>0</v>
          </cell>
          <cell r="N258" t="str">
            <v>Add</v>
          </cell>
          <cell r="O258">
            <v>0</v>
          </cell>
          <cell r="V258" t="str">
            <v>NA</v>
          </cell>
          <cell r="X258">
            <v>0</v>
          </cell>
          <cell r="Y258" t="b">
            <v>0</v>
          </cell>
          <cell r="Z258" t="b">
            <v>0</v>
          </cell>
          <cell r="AA258" t="b">
            <v>0</v>
          </cell>
          <cell r="AB258">
            <v>0</v>
          </cell>
          <cell r="AC258" t="b">
            <v>1</v>
          </cell>
          <cell r="AE258" t="str">
            <v>P</v>
          </cell>
          <cell r="AF258"/>
          <cell r="AG258">
            <v>0</v>
          </cell>
          <cell r="AI258"/>
        </row>
        <row r="259">
          <cell r="C259" t="str">
            <v>investments.ListedShares.24fef001-f628-4dc4-9bf6-8ee82dd62ed3</v>
          </cell>
          <cell r="D259">
            <v>227</v>
          </cell>
          <cell r="E259">
            <v>4</v>
          </cell>
          <cell r="F259" t="str">
            <v>Line_4</v>
          </cell>
          <cell r="G259" t="str">
            <v>AddB</v>
          </cell>
          <cell r="I259" t="str">
            <v>Lycopodium Limited</v>
          </cell>
          <cell r="J259">
            <v>127575</v>
          </cell>
          <cell r="K259">
            <v>0</v>
          </cell>
          <cell r="L259">
            <v>127575</v>
          </cell>
          <cell r="M259">
            <v>0</v>
          </cell>
          <cell r="N259" t="str">
            <v>Add</v>
          </cell>
          <cell r="O259">
            <v>0</v>
          </cell>
          <cell r="V259" t="str">
            <v>NA</v>
          </cell>
          <cell r="X259">
            <v>0</v>
          </cell>
          <cell r="Y259" t="b">
            <v>0</v>
          </cell>
          <cell r="Z259" t="b">
            <v>0</v>
          </cell>
          <cell r="AA259" t="b">
            <v>0</v>
          </cell>
          <cell r="AB259">
            <v>0</v>
          </cell>
          <cell r="AC259" t="b">
            <v>1</v>
          </cell>
          <cell r="AE259" t="str">
            <v>P</v>
          </cell>
          <cell r="AF259"/>
          <cell r="AG259">
            <v>0</v>
          </cell>
          <cell r="AI259"/>
        </row>
        <row r="260">
          <cell r="C260" t="str">
            <v>investments.ListedShares.9818f6d6-d4e9-4dcd-9995-29f54b31d4ac</v>
          </cell>
          <cell r="D260">
            <v>228</v>
          </cell>
          <cell r="E260">
            <v>4</v>
          </cell>
          <cell r="F260" t="str">
            <v>Line_4</v>
          </cell>
          <cell r="G260" t="str">
            <v>AddB</v>
          </cell>
          <cell r="I260" t="str">
            <v>NRW Holdings Limited</v>
          </cell>
          <cell r="J260">
            <v>58166.1</v>
          </cell>
          <cell r="K260">
            <v>0</v>
          </cell>
          <cell r="L260">
            <v>58166.1</v>
          </cell>
          <cell r="M260">
            <v>0</v>
          </cell>
          <cell r="N260" t="str">
            <v>Add</v>
          </cell>
          <cell r="O260">
            <v>0</v>
          </cell>
          <cell r="V260" t="str">
            <v>NA</v>
          </cell>
          <cell r="X260">
            <v>0</v>
          </cell>
          <cell r="Y260" t="b">
            <v>0</v>
          </cell>
          <cell r="Z260" t="b">
            <v>0</v>
          </cell>
          <cell r="AA260" t="b">
            <v>0</v>
          </cell>
          <cell r="AB260">
            <v>0</v>
          </cell>
          <cell r="AC260" t="b">
            <v>1</v>
          </cell>
          <cell r="AE260" t="str">
            <v>P</v>
          </cell>
          <cell r="AF260"/>
          <cell r="AG260">
            <v>0</v>
          </cell>
          <cell r="AI260"/>
        </row>
        <row r="261">
          <cell r="C261" t="str">
            <v>investments.ListedShares.11031a76-c558-42b0-9844-9a11dee4c1e8</v>
          </cell>
          <cell r="D261">
            <v>229</v>
          </cell>
          <cell r="E261">
            <v>4</v>
          </cell>
          <cell r="F261" t="str">
            <v>Line_4</v>
          </cell>
          <cell r="G261" t="str">
            <v>AddB</v>
          </cell>
          <cell r="I261" t="str">
            <v>RCG Corporation Limited</v>
          </cell>
          <cell r="J261">
            <v>498623.7</v>
          </cell>
          <cell r="K261">
            <v>0</v>
          </cell>
          <cell r="L261">
            <v>498623.7</v>
          </cell>
          <cell r="M261">
            <v>0</v>
          </cell>
          <cell r="N261" t="str">
            <v>Add</v>
          </cell>
          <cell r="O261">
            <v>0</v>
          </cell>
          <cell r="V261" t="str">
            <v>NA</v>
          </cell>
          <cell r="X261">
            <v>0</v>
          </cell>
          <cell r="Y261" t="b">
            <v>0</v>
          </cell>
          <cell r="Z261" t="b">
            <v>0</v>
          </cell>
          <cell r="AA261" t="b">
            <v>0</v>
          </cell>
          <cell r="AB261">
            <v>0</v>
          </cell>
          <cell r="AC261" t="b">
            <v>1</v>
          </cell>
          <cell r="AE261" t="str">
            <v>P</v>
          </cell>
          <cell r="AF261"/>
          <cell r="AG261">
            <v>0</v>
          </cell>
          <cell r="AI261"/>
        </row>
        <row r="262">
          <cell r="C262" t="str">
            <v>investments.ListedShares.70ba86ed-c44b-4771-b5a2-be7e62412e91</v>
          </cell>
          <cell r="D262">
            <v>230</v>
          </cell>
          <cell r="E262">
            <v>4</v>
          </cell>
          <cell r="F262" t="str">
            <v>Line_4</v>
          </cell>
          <cell r="G262" t="str">
            <v>AddB</v>
          </cell>
          <cell r="I262" t="str">
            <v>Wesfarmers Limited</v>
          </cell>
          <cell r="J262">
            <v>213598.88</v>
          </cell>
          <cell r="K262">
            <v>0</v>
          </cell>
          <cell r="L262">
            <v>213598.88</v>
          </cell>
          <cell r="M262">
            <v>0</v>
          </cell>
          <cell r="N262" t="str">
            <v>Add</v>
          </cell>
          <cell r="O262">
            <v>0</v>
          </cell>
          <cell r="V262" t="str">
            <v>NA</v>
          </cell>
          <cell r="X262">
            <v>0</v>
          </cell>
          <cell r="Y262" t="b">
            <v>0</v>
          </cell>
          <cell r="Z262" t="b">
            <v>0</v>
          </cell>
          <cell r="AA262" t="b">
            <v>0</v>
          </cell>
          <cell r="AB262">
            <v>0</v>
          </cell>
          <cell r="AC262" t="b">
            <v>1</v>
          </cell>
          <cell r="AE262" t="str">
            <v>P</v>
          </cell>
          <cell r="AF262"/>
          <cell r="AG262">
            <v>0</v>
          </cell>
          <cell r="AI262"/>
        </row>
        <row r="263">
          <cell r="C263" t="str">
            <v>Totalinvestments.ListedShares</v>
          </cell>
          <cell r="D263">
            <v>231</v>
          </cell>
          <cell r="E263">
            <v>3</v>
          </cell>
          <cell r="F263" t="str">
            <v>Total_3</v>
          </cell>
          <cell r="G263" t="str">
            <v>AddB</v>
          </cell>
          <cell r="I263" t="str">
            <v>Total Shares in Listed Companies</v>
          </cell>
          <cell r="J263">
            <v>1503411.91</v>
          </cell>
          <cell r="K263">
            <v>0</v>
          </cell>
          <cell r="L263">
            <v>1503411.91</v>
          </cell>
          <cell r="M263">
            <v>0</v>
          </cell>
          <cell r="N263" t="str">
            <v>Add</v>
          </cell>
          <cell r="O263">
            <v>0</v>
          </cell>
          <cell r="V263" t="str">
            <v>NA</v>
          </cell>
          <cell r="X263">
            <v>0</v>
          </cell>
          <cell r="Y263" t="b">
            <v>0</v>
          </cell>
          <cell r="Z263" t="b">
            <v>0</v>
          </cell>
          <cell r="AA263" t="b">
            <v>0</v>
          </cell>
          <cell r="AB263">
            <v>0</v>
          </cell>
          <cell r="AC263" t="b">
            <v>1</v>
          </cell>
          <cell r="AE263" t="str">
            <v>P</v>
          </cell>
          <cell r="AF263"/>
          <cell r="AG263">
            <v>0</v>
          </cell>
          <cell r="AI263"/>
        </row>
        <row r="264">
          <cell r="C264" t="str">
            <v>investments.ForeignListedShares</v>
          </cell>
          <cell r="D264">
            <v>232</v>
          </cell>
          <cell r="E264">
            <v>3</v>
          </cell>
          <cell r="F264" t="str">
            <v>Header_3</v>
          </cell>
          <cell r="G264" t="str">
            <v>AddB</v>
          </cell>
          <cell r="I264" t="str">
            <v>Shares in Listed Companies - Foreign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O264">
            <v>0</v>
          </cell>
          <cell r="V264" t="str">
            <v>NA</v>
          </cell>
          <cell r="X264">
            <v>0</v>
          </cell>
          <cell r="Y264" t="b">
            <v>0</v>
          </cell>
          <cell r="Z264" t="b">
            <v>0</v>
          </cell>
          <cell r="AA264" t="b">
            <v>0</v>
          </cell>
          <cell r="AB264">
            <v>0</v>
          </cell>
          <cell r="AC264" t="b">
            <v>1</v>
          </cell>
          <cell r="AE264" t="str">
            <v>P</v>
          </cell>
          <cell r="AF264"/>
          <cell r="AG264">
            <v>0</v>
          </cell>
          <cell r="AI264"/>
        </row>
        <row r="265">
          <cell r="C265" t="str">
            <v>investments.ForeignListedShares.e87701d6-7496-4f79-9059-0e7138d9968e</v>
          </cell>
          <cell r="D265">
            <v>233</v>
          </cell>
          <cell r="E265">
            <v>4</v>
          </cell>
          <cell r="F265" t="str">
            <v>Line_4</v>
          </cell>
          <cell r="G265" t="str">
            <v>AddB</v>
          </cell>
          <cell r="I265" t="str">
            <v>A10 Networks Inc</v>
          </cell>
          <cell r="J265">
            <v>2249.35</v>
          </cell>
          <cell r="K265">
            <v>0</v>
          </cell>
          <cell r="L265">
            <v>2249.35</v>
          </cell>
          <cell r="M265">
            <v>0</v>
          </cell>
          <cell r="N265" t="str">
            <v>Add</v>
          </cell>
          <cell r="O265">
            <v>0</v>
          </cell>
          <cell r="V265" t="str">
            <v>NA</v>
          </cell>
          <cell r="X265">
            <v>0</v>
          </cell>
          <cell r="Y265" t="b">
            <v>0</v>
          </cell>
          <cell r="Z265" t="b">
            <v>0</v>
          </cell>
          <cell r="AA265" t="b">
            <v>0</v>
          </cell>
          <cell r="AB265">
            <v>0</v>
          </cell>
          <cell r="AC265" t="b">
            <v>1</v>
          </cell>
          <cell r="AE265" t="str">
            <v>P</v>
          </cell>
          <cell r="AF265"/>
          <cell r="AG265">
            <v>0</v>
          </cell>
          <cell r="AI265"/>
        </row>
        <row r="266">
          <cell r="C266" t="str">
            <v>investments.ForeignListedShares.d7e30246-20df-40c8-b778-d270538ebbfa</v>
          </cell>
          <cell r="D266">
            <v>234</v>
          </cell>
          <cell r="E266">
            <v>4</v>
          </cell>
          <cell r="F266" t="str">
            <v>Line_4</v>
          </cell>
          <cell r="G266" t="str">
            <v>AddB</v>
          </cell>
          <cell r="I266" t="str">
            <v>Akoustis Technologies Inc</v>
          </cell>
          <cell r="J266">
            <v>2067.9699999999998</v>
          </cell>
          <cell r="K266">
            <v>0</v>
          </cell>
          <cell r="L266">
            <v>2067.9699999999998</v>
          </cell>
          <cell r="M266">
            <v>0</v>
          </cell>
          <cell r="N266" t="str">
            <v>Add</v>
          </cell>
          <cell r="O266">
            <v>0</v>
          </cell>
          <cell r="V266" t="str">
            <v>NA</v>
          </cell>
          <cell r="X266">
            <v>0</v>
          </cell>
          <cell r="Y266" t="b">
            <v>0</v>
          </cell>
          <cell r="Z266" t="b">
            <v>0</v>
          </cell>
          <cell r="AA266" t="b">
            <v>0</v>
          </cell>
          <cell r="AB266">
            <v>0</v>
          </cell>
          <cell r="AC266" t="b">
            <v>1</v>
          </cell>
          <cell r="AE266" t="str">
            <v>P</v>
          </cell>
          <cell r="AF266"/>
          <cell r="AG266">
            <v>0</v>
          </cell>
          <cell r="AI266"/>
        </row>
        <row r="267">
          <cell r="C267" t="str">
            <v>investments.ForeignListedShares.9aca6185-2e14-4e4f-8b87-2ce54e74e09b</v>
          </cell>
          <cell r="D267">
            <v>235</v>
          </cell>
          <cell r="E267">
            <v>4</v>
          </cell>
          <cell r="F267" t="str">
            <v>Line_4</v>
          </cell>
          <cell r="G267" t="str">
            <v>AddB</v>
          </cell>
          <cell r="I267" t="str">
            <v>CRISPR Therapeutics Ltd</v>
          </cell>
          <cell r="J267">
            <v>2624.18</v>
          </cell>
          <cell r="K267">
            <v>0</v>
          </cell>
          <cell r="L267">
            <v>2624.18</v>
          </cell>
          <cell r="M267">
            <v>0</v>
          </cell>
          <cell r="N267" t="str">
            <v>Add</v>
          </cell>
          <cell r="O267">
            <v>0</v>
          </cell>
          <cell r="V267" t="str">
            <v>NA</v>
          </cell>
          <cell r="X267">
            <v>0</v>
          </cell>
          <cell r="Y267" t="b">
            <v>0</v>
          </cell>
          <cell r="Z267" t="b">
            <v>0</v>
          </cell>
          <cell r="AA267" t="b">
            <v>0</v>
          </cell>
          <cell r="AB267">
            <v>0</v>
          </cell>
          <cell r="AC267" t="b">
            <v>1</v>
          </cell>
          <cell r="AE267" t="str">
            <v>P</v>
          </cell>
          <cell r="AF267"/>
          <cell r="AG267">
            <v>0</v>
          </cell>
          <cell r="AI267"/>
        </row>
        <row r="268">
          <cell r="C268" t="str">
            <v>investments.ForeignListedShares.bfd7dfaf-4df6-4c4f-8704-d100dfaf158f</v>
          </cell>
          <cell r="D268">
            <v>236</v>
          </cell>
          <cell r="E268">
            <v>4</v>
          </cell>
          <cell r="F268" t="str">
            <v>Line_4</v>
          </cell>
          <cell r="G268" t="str">
            <v>AddB</v>
          </cell>
          <cell r="I268" t="str">
            <v>Hortonworks Inc</v>
          </cell>
          <cell r="J268">
            <v>3097.76</v>
          </cell>
          <cell r="K268">
            <v>0</v>
          </cell>
          <cell r="L268">
            <v>3097.76</v>
          </cell>
          <cell r="M268">
            <v>0</v>
          </cell>
          <cell r="N268" t="str">
            <v>Add</v>
          </cell>
          <cell r="O268">
            <v>0</v>
          </cell>
          <cell r="V268" t="str">
            <v>NA</v>
          </cell>
          <cell r="X268">
            <v>0</v>
          </cell>
          <cell r="Y268" t="b">
            <v>0</v>
          </cell>
          <cell r="Z268" t="b">
            <v>0</v>
          </cell>
          <cell r="AA268" t="b">
            <v>0</v>
          </cell>
          <cell r="AB268">
            <v>0</v>
          </cell>
          <cell r="AC268" t="b">
            <v>1</v>
          </cell>
          <cell r="AE268" t="str">
            <v>P</v>
          </cell>
          <cell r="AF268"/>
          <cell r="AG268">
            <v>0</v>
          </cell>
          <cell r="AI268"/>
        </row>
        <row r="269">
          <cell r="C269" t="str">
            <v>investments.ForeignListedShares.7d9a5e51-e567-4405-ba9c-8ce37e624fdb</v>
          </cell>
          <cell r="D269">
            <v>237</v>
          </cell>
          <cell r="E269">
            <v>4</v>
          </cell>
          <cell r="F269" t="str">
            <v>Line_4</v>
          </cell>
          <cell r="G269" t="str">
            <v>AddB</v>
          </cell>
          <cell r="I269" t="str">
            <v>New Relic Inc</v>
          </cell>
          <cell r="J269">
            <v>2795.76</v>
          </cell>
          <cell r="K269">
            <v>0</v>
          </cell>
          <cell r="L269">
            <v>2795.76</v>
          </cell>
          <cell r="M269">
            <v>0</v>
          </cell>
          <cell r="N269" t="str">
            <v>Add</v>
          </cell>
          <cell r="O269">
            <v>0</v>
          </cell>
          <cell r="V269" t="str">
            <v>NA</v>
          </cell>
          <cell r="X269">
            <v>0</v>
          </cell>
          <cell r="Y269" t="b">
            <v>0</v>
          </cell>
          <cell r="Z269" t="b">
            <v>0</v>
          </cell>
          <cell r="AA269" t="b">
            <v>0</v>
          </cell>
          <cell r="AB269">
            <v>0</v>
          </cell>
          <cell r="AC269" t="b">
            <v>1</v>
          </cell>
          <cell r="AE269" t="str">
            <v>P</v>
          </cell>
          <cell r="AF269"/>
          <cell r="AG269">
            <v>0</v>
          </cell>
          <cell r="AI269"/>
        </row>
        <row r="270">
          <cell r="C270" t="str">
            <v>investments.ForeignListedShares.3eb76e74-ac1f-4a1c-ba87-ba69905659d4</v>
          </cell>
          <cell r="D270">
            <v>238</v>
          </cell>
          <cell r="E270">
            <v>4</v>
          </cell>
          <cell r="F270" t="str">
            <v>Line_4</v>
          </cell>
          <cell r="G270" t="str">
            <v>AddB</v>
          </cell>
          <cell r="I270" t="str">
            <v>Quantenna Communications Inc</v>
          </cell>
          <cell r="J270">
            <v>2223.09</v>
          </cell>
          <cell r="K270">
            <v>0</v>
          </cell>
          <cell r="L270">
            <v>2223.09</v>
          </cell>
          <cell r="M270">
            <v>0</v>
          </cell>
          <cell r="N270" t="str">
            <v>Add</v>
          </cell>
          <cell r="O270">
            <v>0</v>
          </cell>
          <cell r="V270" t="str">
            <v>NA</v>
          </cell>
          <cell r="X270">
            <v>0</v>
          </cell>
          <cell r="Y270" t="b">
            <v>0</v>
          </cell>
          <cell r="Z270" t="b">
            <v>0</v>
          </cell>
          <cell r="AA270" t="b">
            <v>0</v>
          </cell>
          <cell r="AB270">
            <v>0</v>
          </cell>
          <cell r="AC270" t="b">
            <v>1</v>
          </cell>
          <cell r="AE270" t="str">
            <v>P</v>
          </cell>
          <cell r="AF270"/>
          <cell r="AG270">
            <v>0</v>
          </cell>
          <cell r="AI270"/>
        </row>
        <row r="271">
          <cell r="C271" t="str">
            <v>investments.ForeignListedShares.6553bc95-9866-4980-af28-be3b3f5bab81</v>
          </cell>
          <cell r="D271">
            <v>239</v>
          </cell>
          <cell r="E271">
            <v>4</v>
          </cell>
          <cell r="F271" t="str">
            <v>Line_4</v>
          </cell>
          <cell r="G271" t="str">
            <v>AddB</v>
          </cell>
          <cell r="I271" t="str">
            <v>Square Inc</v>
          </cell>
          <cell r="J271">
            <v>4361.3900000000003</v>
          </cell>
          <cell r="K271">
            <v>0</v>
          </cell>
          <cell r="L271">
            <v>4361.3900000000003</v>
          </cell>
          <cell r="M271">
            <v>0</v>
          </cell>
          <cell r="N271" t="str">
            <v>Add</v>
          </cell>
          <cell r="O271">
            <v>0</v>
          </cell>
          <cell r="V271" t="str">
            <v>NA</v>
          </cell>
          <cell r="X271">
            <v>0</v>
          </cell>
          <cell r="Y271" t="b">
            <v>0</v>
          </cell>
          <cell r="Z271" t="b">
            <v>0</v>
          </cell>
          <cell r="AA271" t="b">
            <v>0</v>
          </cell>
          <cell r="AB271">
            <v>0</v>
          </cell>
          <cell r="AC271" t="b">
            <v>1</v>
          </cell>
          <cell r="AE271" t="str">
            <v>P</v>
          </cell>
          <cell r="AF271"/>
          <cell r="AG271">
            <v>0</v>
          </cell>
          <cell r="AI271"/>
        </row>
        <row r="272">
          <cell r="C272" t="str">
            <v>investments.ForeignListedShares.330b3d40-a1fc-4475-9aba-0bd61cfcd8be</v>
          </cell>
          <cell r="D272">
            <v>240</v>
          </cell>
          <cell r="E272">
            <v>4</v>
          </cell>
          <cell r="F272" t="str">
            <v>Line_4</v>
          </cell>
          <cell r="G272" t="str">
            <v>AddB</v>
          </cell>
          <cell r="I272" t="str">
            <v>The ExOne Co</v>
          </cell>
          <cell r="J272">
            <v>2815.78</v>
          </cell>
          <cell r="K272">
            <v>0</v>
          </cell>
          <cell r="L272">
            <v>2815.78</v>
          </cell>
          <cell r="M272">
            <v>0</v>
          </cell>
          <cell r="N272" t="str">
            <v>Add</v>
          </cell>
          <cell r="O272">
            <v>0</v>
          </cell>
          <cell r="V272" t="str">
            <v>NA</v>
          </cell>
          <cell r="X272">
            <v>0</v>
          </cell>
          <cell r="Y272" t="b">
            <v>0</v>
          </cell>
          <cell r="Z272" t="b">
            <v>0</v>
          </cell>
          <cell r="AA272" t="b">
            <v>0</v>
          </cell>
          <cell r="AB272">
            <v>0</v>
          </cell>
          <cell r="AC272" t="b">
            <v>1</v>
          </cell>
          <cell r="AE272" t="str">
            <v>P</v>
          </cell>
          <cell r="AF272"/>
          <cell r="AG272">
            <v>0</v>
          </cell>
          <cell r="AI272"/>
        </row>
        <row r="273">
          <cell r="C273" t="str">
            <v>Totalinvestments.ForeignListedShares</v>
          </cell>
          <cell r="D273">
            <v>241</v>
          </cell>
          <cell r="E273">
            <v>3</v>
          </cell>
          <cell r="F273" t="str">
            <v>Total_3</v>
          </cell>
          <cell r="G273" t="str">
            <v>AddB</v>
          </cell>
          <cell r="I273" t="str">
            <v>Total Shares in Listed Companies - Foreign</v>
          </cell>
          <cell r="J273">
            <v>22235.279999999999</v>
          </cell>
          <cell r="K273">
            <v>0</v>
          </cell>
          <cell r="L273">
            <v>22235.279999999999</v>
          </cell>
          <cell r="M273">
            <v>0</v>
          </cell>
          <cell r="N273" t="str">
            <v>Add</v>
          </cell>
          <cell r="O273">
            <v>0</v>
          </cell>
          <cell r="V273" t="str">
            <v>NA</v>
          </cell>
          <cell r="X273">
            <v>0</v>
          </cell>
          <cell r="Y273" t="b">
            <v>0</v>
          </cell>
          <cell r="Z273" t="b">
            <v>0</v>
          </cell>
          <cell r="AA273" t="b">
            <v>0</v>
          </cell>
          <cell r="AB273">
            <v>0</v>
          </cell>
          <cell r="AC273" t="b">
            <v>1</v>
          </cell>
          <cell r="AE273" t="str">
            <v>P</v>
          </cell>
          <cell r="AF273"/>
          <cell r="AG273">
            <v>0</v>
          </cell>
          <cell r="AI273"/>
        </row>
        <row r="274">
          <cell r="C274" t="str">
            <v>investments.Stapled</v>
          </cell>
          <cell r="D274">
            <v>242</v>
          </cell>
          <cell r="E274">
            <v>3</v>
          </cell>
          <cell r="F274" t="str">
            <v>Header_3</v>
          </cell>
          <cell r="G274" t="str">
            <v>AddB</v>
          </cell>
          <cell r="I274" t="str">
            <v>Stapled Securities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O274">
            <v>0</v>
          </cell>
          <cell r="V274" t="str">
            <v>NA</v>
          </cell>
          <cell r="X274">
            <v>0</v>
          </cell>
          <cell r="Y274" t="b">
            <v>0</v>
          </cell>
          <cell r="Z274" t="b">
            <v>0</v>
          </cell>
          <cell r="AA274" t="b">
            <v>0</v>
          </cell>
          <cell r="AB274">
            <v>0</v>
          </cell>
          <cell r="AC274" t="b">
            <v>1</v>
          </cell>
          <cell r="AE274" t="str">
            <v>P</v>
          </cell>
          <cell r="AF274"/>
          <cell r="AG274">
            <v>0</v>
          </cell>
          <cell r="AI274"/>
        </row>
        <row r="275">
          <cell r="C275" t="str">
            <v>investments.Stapled.8e9a6fc7-bafd-4650-b416-d03fe7049f79</v>
          </cell>
          <cell r="D275">
            <v>243</v>
          </cell>
          <cell r="E275">
            <v>4</v>
          </cell>
          <cell r="F275" t="str">
            <v>Line_4</v>
          </cell>
          <cell r="G275" t="str">
            <v>AddB</v>
          </cell>
          <cell r="I275" t="str">
            <v>Scentre Group - Stapled Securities</v>
          </cell>
          <cell r="J275">
            <v>121354.2</v>
          </cell>
          <cell r="K275">
            <v>0</v>
          </cell>
          <cell r="L275">
            <v>121354.2</v>
          </cell>
          <cell r="M275">
            <v>0</v>
          </cell>
          <cell r="N275" t="str">
            <v>Add</v>
          </cell>
          <cell r="O275">
            <v>0</v>
          </cell>
          <cell r="V275" t="str">
            <v>NA</v>
          </cell>
          <cell r="X275">
            <v>0</v>
          </cell>
          <cell r="Y275" t="b">
            <v>0</v>
          </cell>
          <cell r="Z275" t="b">
            <v>0</v>
          </cell>
          <cell r="AA275" t="b">
            <v>0</v>
          </cell>
          <cell r="AB275">
            <v>0</v>
          </cell>
          <cell r="AC275" t="b">
            <v>1</v>
          </cell>
          <cell r="AE275" t="str">
            <v>P</v>
          </cell>
          <cell r="AF275"/>
          <cell r="AG275">
            <v>0</v>
          </cell>
          <cell r="AI275"/>
        </row>
        <row r="276">
          <cell r="C276" t="str">
            <v>investments.Stapled.b8dc8ea2-cad6-47a7-854d-100beb381eae</v>
          </cell>
          <cell r="D276">
            <v>244</v>
          </cell>
          <cell r="E276">
            <v>4</v>
          </cell>
          <cell r="F276" t="str">
            <v>Line_4</v>
          </cell>
          <cell r="G276" t="str">
            <v>AddB</v>
          </cell>
          <cell r="I276" t="str">
            <v>Spark Infrastructure Group - Stapled $0.65 Loan Note And Unit Us Prohibited</v>
          </cell>
          <cell r="J276">
            <v>451557</v>
          </cell>
          <cell r="K276">
            <v>0</v>
          </cell>
          <cell r="L276">
            <v>451557</v>
          </cell>
          <cell r="M276">
            <v>0</v>
          </cell>
          <cell r="N276" t="str">
            <v>Add</v>
          </cell>
          <cell r="O276">
            <v>0</v>
          </cell>
          <cell r="V276" t="str">
            <v>NA</v>
          </cell>
          <cell r="X276">
            <v>0</v>
          </cell>
          <cell r="Y276" t="b">
            <v>0</v>
          </cell>
          <cell r="Z276" t="b">
            <v>0</v>
          </cell>
          <cell r="AA276" t="b">
            <v>0</v>
          </cell>
          <cell r="AB276">
            <v>0</v>
          </cell>
          <cell r="AC276" t="b">
            <v>1</v>
          </cell>
          <cell r="AE276" t="str">
            <v>P</v>
          </cell>
          <cell r="AF276"/>
          <cell r="AG276">
            <v>0</v>
          </cell>
          <cell r="AI276"/>
        </row>
        <row r="277">
          <cell r="C277" t="str">
            <v>investments.Stapled.dcba5c26-922b-4e46-b526-e0abc4efb0a4</v>
          </cell>
          <cell r="D277">
            <v>245</v>
          </cell>
          <cell r="E277">
            <v>4</v>
          </cell>
          <cell r="F277" t="str">
            <v>Line_4</v>
          </cell>
          <cell r="G277" t="str">
            <v>AddB</v>
          </cell>
          <cell r="I277" t="str">
            <v>Westfield Corporation - Stapled Securities</v>
          </cell>
          <cell r="J277">
            <v>205383.31</v>
          </cell>
          <cell r="K277">
            <v>0</v>
          </cell>
          <cell r="L277">
            <v>205383.31</v>
          </cell>
          <cell r="M277">
            <v>0</v>
          </cell>
          <cell r="N277" t="str">
            <v>Add</v>
          </cell>
          <cell r="O277">
            <v>0</v>
          </cell>
          <cell r="V277" t="str">
            <v>NA</v>
          </cell>
          <cell r="X277">
            <v>0</v>
          </cell>
          <cell r="Y277" t="b">
            <v>0</v>
          </cell>
          <cell r="Z277" t="b">
            <v>0</v>
          </cell>
          <cell r="AA277" t="b">
            <v>0</v>
          </cell>
          <cell r="AB277">
            <v>0</v>
          </cell>
          <cell r="AC277" t="b">
            <v>1</v>
          </cell>
          <cell r="AE277" t="str">
            <v>P</v>
          </cell>
          <cell r="AF277"/>
          <cell r="AG277">
            <v>0</v>
          </cell>
          <cell r="AI277"/>
        </row>
        <row r="278">
          <cell r="C278" t="str">
            <v>Totalinvestments.Stapled</v>
          </cell>
          <cell r="D278">
            <v>246</v>
          </cell>
          <cell r="E278">
            <v>3</v>
          </cell>
          <cell r="F278" t="str">
            <v>Total_3</v>
          </cell>
          <cell r="G278" t="str">
            <v>AddB</v>
          </cell>
          <cell r="I278" t="str">
            <v>Total Stapled Securities</v>
          </cell>
          <cell r="J278">
            <v>778294.51</v>
          </cell>
          <cell r="K278">
            <v>0</v>
          </cell>
          <cell r="L278">
            <v>778294.51</v>
          </cell>
          <cell r="M278">
            <v>0</v>
          </cell>
          <cell r="N278" t="str">
            <v>Add</v>
          </cell>
          <cell r="O278">
            <v>0</v>
          </cell>
          <cell r="V278" t="str">
            <v>NA</v>
          </cell>
          <cell r="X278">
            <v>0</v>
          </cell>
          <cell r="Y278" t="b">
            <v>0</v>
          </cell>
          <cell r="Z278" t="b">
            <v>0</v>
          </cell>
          <cell r="AA278" t="b">
            <v>0</v>
          </cell>
          <cell r="AB278">
            <v>0</v>
          </cell>
          <cell r="AC278" t="b">
            <v>1</v>
          </cell>
          <cell r="AE278" t="str">
            <v>P</v>
          </cell>
          <cell r="AF278"/>
          <cell r="AG278">
            <v>0</v>
          </cell>
          <cell r="AI278"/>
        </row>
        <row r="279">
          <cell r="C279" t="str">
            <v>Totalinvestments</v>
          </cell>
          <cell r="D279">
            <v>247</v>
          </cell>
          <cell r="E279">
            <v>2</v>
          </cell>
          <cell r="F279" t="str">
            <v>Total_2</v>
          </cell>
          <cell r="G279" t="str">
            <v>AddB</v>
          </cell>
          <cell r="I279" t="str">
            <v>Total Investments</v>
          </cell>
          <cell r="J279">
            <v>7893950.3099999996</v>
          </cell>
          <cell r="K279">
            <v>0</v>
          </cell>
          <cell r="L279">
            <v>7893950.3099999996</v>
          </cell>
          <cell r="M279">
            <v>0</v>
          </cell>
          <cell r="N279" t="str">
            <v>Add</v>
          </cell>
          <cell r="O279">
            <v>0</v>
          </cell>
          <cell r="V279" t="str">
            <v>NA</v>
          </cell>
          <cell r="X279">
            <v>0</v>
          </cell>
          <cell r="Y279" t="b">
            <v>0</v>
          </cell>
          <cell r="Z279" t="b">
            <v>0</v>
          </cell>
          <cell r="AA279" t="b">
            <v>0</v>
          </cell>
          <cell r="AB279">
            <v>0</v>
          </cell>
          <cell r="AC279" t="b">
            <v>1</v>
          </cell>
          <cell r="AE279" t="str">
            <v>P</v>
          </cell>
          <cell r="AF279"/>
          <cell r="AG279">
            <v>0</v>
          </cell>
          <cell r="AI279"/>
        </row>
        <row r="280">
          <cell r="C280" t="str">
            <v>other_assets</v>
          </cell>
          <cell r="D280">
            <v>248</v>
          </cell>
          <cell r="E280">
            <v>2</v>
          </cell>
          <cell r="F280" t="str">
            <v>Header_2</v>
          </cell>
          <cell r="G280" t="str">
            <v>AddB</v>
          </cell>
          <cell r="I280" t="str">
            <v>Other Assets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O280">
            <v>0</v>
          </cell>
          <cell r="V280" t="str">
            <v>NA</v>
          </cell>
          <cell r="X280">
            <v>0</v>
          </cell>
          <cell r="Y280" t="b">
            <v>0</v>
          </cell>
          <cell r="Z280" t="b">
            <v>0</v>
          </cell>
          <cell r="AA280" t="b">
            <v>0</v>
          </cell>
          <cell r="AB280">
            <v>0</v>
          </cell>
          <cell r="AC280" t="b">
            <v>1</v>
          </cell>
          <cell r="AE280" t="str">
            <v>P</v>
          </cell>
          <cell r="AF280"/>
          <cell r="AG280">
            <v>0</v>
          </cell>
          <cell r="AI280"/>
        </row>
        <row r="281">
          <cell r="C281" t="str">
            <v>cash_at_bank</v>
          </cell>
          <cell r="D281">
            <v>249</v>
          </cell>
          <cell r="E281">
            <v>3</v>
          </cell>
          <cell r="F281" t="str">
            <v>Header_3</v>
          </cell>
          <cell r="G281" t="str">
            <v>AddB</v>
          </cell>
          <cell r="I281" t="str">
            <v>Cash At Bank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O281">
            <v>0</v>
          </cell>
          <cell r="V281" t="str">
            <v>NA</v>
          </cell>
          <cell r="X281">
            <v>0</v>
          </cell>
          <cell r="Y281" t="b">
            <v>0</v>
          </cell>
          <cell r="Z281" t="b">
            <v>0</v>
          </cell>
          <cell r="AA281" t="b">
            <v>0</v>
          </cell>
          <cell r="AB281">
            <v>0</v>
          </cell>
          <cell r="AC281" t="b">
            <v>1</v>
          </cell>
          <cell r="AE281" t="str">
            <v>P</v>
          </cell>
          <cell r="AF281"/>
          <cell r="AG281">
            <v>0</v>
          </cell>
          <cell r="AI281"/>
        </row>
        <row r="282">
          <cell r="C282" t="str">
            <v>cash_at_bank.7ffe9331-78e5-4460-9afe-2b7177093c72</v>
          </cell>
          <cell r="D282">
            <v>250</v>
          </cell>
          <cell r="E282">
            <v>4</v>
          </cell>
          <cell r="F282" t="str">
            <v>Line_4</v>
          </cell>
          <cell r="G282" t="str">
            <v>AddB</v>
          </cell>
          <cell r="I282" t="str">
            <v>ANZ E*Trade Account</v>
          </cell>
          <cell r="J282">
            <v>247721.95</v>
          </cell>
          <cell r="K282">
            <v>0</v>
          </cell>
          <cell r="L282">
            <v>247721.95</v>
          </cell>
          <cell r="M282">
            <v>0</v>
          </cell>
          <cell r="N282" t="str">
            <v>Add</v>
          </cell>
          <cell r="O282">
            <v>0</v>
          </cell>
          <cell r="V282" t="str">
            <v>NA</v>
          </cell>
          <cell r="X282">
            <v>0</v>
          </cell>
          <cell r="Y282" t="b">
            <v>0</v>
          </cell>
          <cell r="Z282" t="b">
            <v>0</v>
          </cell>
          <cell r="AA282" t="b">
            <v>0</v>
          </cell>
          <cell r="AB282">
            <v>0</v>
          </cell>
          <cell r="AC282" t="b">
            <v>1</v>
          </cell>
          <cell r="AE282" t="str">
            <v>P</v>
          </cell>
          <cell r="AF282"/>
          <cell r="AG282">
            <v>0</v>
          </cell>
          <cell r="AI282"/>
        </row>
        <row r="283">
          <cell r="C283" t="str">
            <v>cash_at_bank.1a98a0aa-e515-4c2e-bb22-eee2d2d27856</v>
          </cell>
          <cell r="D283">
            <v>251</v>
          </cell>
          <cell r="E283">
            <v>4</v>
          </cell>
          <cell r="F283" t="str">
            <v>Line_4</v>
          </cell>
          <cell r="G283" t="str">
            <v>AddB</v>
          </cell>
          <cell r="I283" t="str">
            <v>Westpac Business Cash Reserve</v>
          </cell>
          <cell r="J283">
            <v>372043.88</v>
          </cell>
          <cell r="K283">
            <v>0</v>
          </cell>
          <cell r="L283">
            <v>372043.88</v>
          </cell>
          <cell r="M283">
            <v>0</v>
          </cell>
          <cell r="N283" t="str">
            <v>Add</v>
          </cell>
          <cell r="O283">
            <v>0</v>
          </cell>
          <cell r="V283" t="str">
            <v>NA</v>
          </cell>
          <cell r="X283">
            <v>0</v>
          </cell>
          <cell r="Y283" t="b">
            <v>0</v>
          </cell>
          <cell r="Z283" t="b">
            <v>0</v>
          </cell>
          <cell r="AA283" t="b">
            <v>0</v>
          </cell>
          <cell r="AB283">
            <v>0</v>
          </cell>
          <cell r="AC283" t="b">
            <v>1</v>
          </cell>
          <cell r="AE283" t="str">
            <v>P</v>
          </cell>
          <cell r="AF283"/>
          <cell r="AG283">
            <v>0</v>
          </cell>
          <cell r="AI283"/>
        </row>
        <row r="284">
          <cell r="C284" t="str">
            <v>cash_at_bank.5beeaf26-9c2c-40d4-b3e6-157f339c75a5</v>
          </cell>
          <cell r="D284">
            <v>252</v>
          </cell>
          <cell r="E284">
            <v>4</v>
          </cell>
          <cell r="F284" t="str">
            <v>Line_4</v>
          </cell>
          <cell r="G284" t="str">
            <v>AddB</v>
          </cell>
          <cell r="I284" t="str">
            <v>Westpac Cheque Account</v>
          </cell>
          <cell r="J284">
            <v>51167.58</v>
          </cell>
          <cell r="K284">
            <v>0</v>
          </cell>
          <cell r="L284">
            <v>51167.58</v>
          </cell>
          <cell r="M284">
            <v>0</v>
          </cell>
          <cell r="N284" t="str">
            <v>Add</v>
          </cell>
          <cell r="O284">
            <v>0</v>
          </cell>
          <cell r="V284" t="str">
            <v>NA</v>
          </cell>
          <cell r="X284">
            <v>0</v>
          </cell>
          <cell r="Y284" t="b">
            <v>0</v>
          </cell>
          <cell r="Z284" t="b">
            <v>0</v>
          </cell>
          <cell r="AA284" t="b">
            <v>0</v>
          </cell>
          <cell r="AB284">
            <v>0</v>
          </cell>
          <cell r="AC284" t="b">
            <v>1</v>
          </cell>
          <cell r="AE284" t="str">
            <v>P</v>
          </cell>
          <cell r="AF284"/>
          <cell r="AG284">
            <v>0</v>
          </cell>
          <cell r="AI284"/>
        </row>
        <row r="285">
          <cell r="C285" t="str">
            <v>Totalcash_at_bank</v>
          </cell>
          <cell r="D285">
            <v>253</v>
          </cell>
          <cell r="E285">
            <v>3</v>
          </cell>
          <cell r="F285" t="str">
            <v>Total_3</v>
          </cell>
          <cell r="G285" t="str">
            <v>AddB</v>
          </cell>
          <cell r="I285" t="str">
            <v>Total Cash At Bank</v>
          </cell>
          <cell r="J285">
            <v>670933.41</v>
          </cell>
          <cell r="K285">
            <v>0</v>
          </cell>
          <cell r="L285">
            <v>670933.41</v>
          </cell>
          <cell r="M285">
            <v>0</v>
          </cell>
          <cell r="N285" t="str">
            <v>Add</v>
          </cell>
          <cell r="O285">
            <v>0</v>
          </cell>
          <cell r="V285" t="str">
            <v>NA</v>
          </cell>
          <cell r="X285">
            <v>0</v>
          </cell>
          <cell r="Y285" t="b">
            <v>0</v>
          </cell>
          <cell r="Z285" t="b">
            <v>0</v>
          </cell>
          <cell r="AA285" t="b">
            <v>0</v>
          </cell>
          <cell r="AB285">
            <v>0</v>
          </cell>
          <cell r="AC285" t="b">
            <v>1</v>
          </cell>
          <cell r="AE285" t="str">
            <v>P</v>
          </cell>
          <cell r="AF285"/>
          <cell r="AG285">
            <v>0</v>
          </cell>
          <cell r="AI285"/>
        </row>
        <row r="286">
          <cell r="C286" t="str">
            <v>receivables</v>
          </cell>
          <cell r="D286">
            <v>254</v>
          </cell>
          <cell r="E286">
            <v>3</v>
          </cell>
          <cell r="F286" t="str">
            <v>Header_3</v>
          </cell>
          <cell r="G286" t="str">
            <v>AddB</v>
          </cell>
          <cell r="I286" t="str">
            <v>Receivables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O286">
            <v>0</v>
          </cell>
          <cell r="V286" t="str">
            <v>NA</v>
          </cell>
          <cell r="X286">
            <v>0</v>
          </cell>
          <cell r="Y286" t="b">
            <v>0</v>
          </cell>
          <cell r="Z286" t="b">
            <v>0</v>
          </cell>
          <cell r="AA286" t="b">
            <v>0</v>
          </cell>
          <cell r="AB286">
            <v>0</v>
          </cell>
          <cell r="AC286" t="b">
            <v>1</v>
          </cell>
          <cell r="AE286" t="str">
            <v>P</v>
          </cell>
          <cell r="AF286"/>
          <cell r="AG286">
            <v>0</v>
          </cell>
          <cell r="AI286"/>
        </row>
        <row r="287">
          <cell r="C287" t="str">
            <v>investment_income_receivable</v>
          </cell>
          <cell r="D287">
            <v>255</v>
          </cell>
          <cell r="E287">
            <v>4</v>
          </cell>
          <cell r="F287" t="str">
            <v>Header_4</v>
          </cell>
          <cell r="G287" t="str">
            <v>AddB</v>
          </cell>
          <cell r="I287" t="str">
            <v>Investment Income Receivable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O287">
            <v>0</v>
          </cell>
          <cell r="V287" t="str">
            <v>NA</v>
          </cell>
          <cell r="X287">
            <v>0</v>
          </cell>
          <cell r="Y287" t="b">
            <v>0</v>
          </cell>
          <cell r="Z287" t="b">
            <v>0</v>
          </cell>
          <cell r="AA287" t="b">
            <v>0</v>
          </cell>
          <cell r="AB287">
            <v>0</v>
          </cell>
          <cell r="AC287" t="b">
            <v>1</v>
          </cell>
          <cell r="AE287" t="str">
            <v>P</v>
          </cell>
          <cell r="AF287"/>
          <cell r="AG287">
            <v>0</v>
          </cell>
          <cell r="AI287"/>
        </row>
        <row r="288">
          <cell r="C288" t="str">
            <v>rent_receivable</v>
          </cell>
          <cell r="D288">
            <v>256</v>
          </cell>
          <cell r="E288">
            <v>5</v>
          </cell>
          <cell r="F288" t="str">
            <v>Header_5</v>
          </cell>
          <cell r="G288" t="str">
            <v>AddB</v>
          </cell>
          <cell r="I288" t="str">
            <v>Rent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O288">
            <v>0</v>
          </cell>
          <cell r="V288" t="str">
            <v>NA</v>
          </cell>
          <cell r="X288">
            <v>0</v>
          </cell>
          <cell r="Y288" t="b">
            <v>0</v>
          </cell>
          <cell r="Z288" t="b">
            <v>0</v>
          </cell>
          <cell r="AA288" t="b">
            <v>0</v>
          </cell>
          <cell r="AB288">
            <v>0</v>
          </cell>
          <cell r="AC288" t="b">
            <v>1</v>
          </cell>
          <cell r="AE288" t="str">
            <v>P</v>
          </cell>
          <cell r="AF288"/>
          <cell r="AG288">
            <v>0</v>
          </cell>
          <cell r="AI288"/>
        </row>
        <row r="289">
          <cell r="C289" t="str">
            <v>rent_receivable.Property</v>
          </cell>
          <cell r="D289">
            <v>257</v>
          </cell>
          <cell r="E289">
            <v>6</v>
          </cell>
          <cell r="F289" t="str">
            <v>Header_6</v>
          </cell>
          <cell r="G289" t="str">
            <v>AddB</v>
          </cell>
          <cell r="I289" t="str">
            <v>Direct Property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O289">
            <v>0</v>
          </cell>
          <cell r="V289" t="str">
            <v>NA</v>
          </cell>
          <cell r="X289">
            <v>0</v>
          </cell>
          <cell r="Y289" t="b">
            <v>0</v>
          </cell>
          <cell r="Z289" t="b">
            <v>0</v>
          </cell>
          <cell r="AA289" t="b">
            <v>0</v>
          </cell>
          <cell r="AB289">
            <v>0</v>
          </cell>
          <cell r="AC289" t="b">
            <v>1</v>
          </cell>
          <cell r="AE289" t="str">
            <v>P</v>
          </cell>
          <cell r="AF289"/>
          <cell r="AG289">
            <v>0</v>
          </cell>
          <cell r="AI289"/>
        </row>
        <row r="290">
          <cell r="C290" t="str">
            <v>rent_receivable.Property.cb4fb5de-b893-454a-af8c-39d2f9dd8591</v>
          </cell>
          <cell r="D290">
            <v>258</v>
          </cell>
          <cell r="E290">
            <v>7</v>
          </cell>
          <cell r="F290" t="str">
            <v>Line_7</v>
          </cell>
          <cell r="G290" t="str">
            <v>AddB</v>
          </cell>
          <cell r="H290" t="str">
            <v>Class.ImportProperty</v>
          </cell>
          <cell r="I290" t="str">
            <v>Unit 6004, The Peninsular, Mooloolaba</v>
          </cell>
          <cell r="J290">
            <v>4260.16</v>
          </cell>
          <cell r="K290">
            <v>0</v>
          </cell>
          <cell r="L290">
            <v>4260.16</v>
          </cell>
          <cell r="M290">
            <v>0</v>
          </cell>
          <cell r="N290" t="str">
            <v>Add</v>
          </cell>
          <cell r="O290">
            <v>0</v>
          </cell>
          <cell r="V290" t="str">
            <v>NA</v>
          </cell>
          <cell r="X290">
            <v>0</v>
          </cell>
          <cell r="Y290" t="b">
            <v>0</v>
          </cell>
          <cell r="Z290" t="b">
            <v>0</v>
          </cell>
          <cell r="AA290" t="b">
            <v>0</v>
          </cell>
          <cell r="AB290">
            <v>0</v>
          </cell>
          <cell r="AC290" t="b">
            <v>1</v>
          </cell>
          <cell r="AE290" t="str">
            <v>P</v>
          </cell>
          <cell r="AF290"/>
          <cell r="AG290">
            <v>0</v>
          </cell>
          <cell r="AI290"/>
        </row>
        <row r="291">
          <cell r="C291" t="str">
            <v>Totalrent_receivable.Property</v>
          </cell>
          <cell r="D291">
            <v>259</v>
          </cell>
          <cell r="E291">
            <v>6</v>
          </cell>
          <cell r="F291" t="str">
            <v>Total_6</v>
          </cell>
          <cell r="G291" t="str">
            <v>AddB</v>
          </cell>
          <cell r="I291" t="str">
            <v>Total Direct Property</v>
          </cell>
          <cell r="J291">
            <v>4260.16</v>
          </cell>
          <cell r="K291">
            <v>0</v>
          </cell>
          <cell r="L291">
            <v>4260.16</v>
          </cell>
          <cell r="M291">
            <v>0</v>
          </cell>
          <cell r="N291" t="str">
            <v>Add</v>
          </cell>
          <cell r="O291">
            <v>0</v>
          </cell>
          <cell r="V291" t="str">
            <v>NA</v>
          </cell>
          <cell r="X291">
            <v>0</v>
          </cell>
          <cell r="Y291" t="b">
            <v>0</v>
          </cell>
          <cell r="Z291" t="b">
            <v>0</v>
          </cell>
          <cell r="AA291" t="b">
            <v>0</v>
          </cell>
          <cell r="AB291">
            <v>0</v>
          </cell>
          <cell r="AC291" t="b">
            <v>1</v>
          </cell>
          <cell r="AE291" t="str">
            <v>P</v>
          </cell>
          <cell r="AF291"/>
          <cell r="AG291">
            <v>0</v>
          </cell>
          <cell r="AI291"/>
        </row>
        <row r="292">
          <cell r="C292" t="str">
            <v>Totalrent_receivable</v>
          </cell>
          <cell r="D292">
            <v>260</v>
          </cell>
          <cell r="E292">
            <v>5</v>
          </cell>
          <cell r="F292" t="str">
            <v>Total_5</v>
          </cell>
          <cell r="G292" t="str">
            <v>AddB</v>
          </cell>
          <cell r="I292" t="str">
            <v>Total Rent</v>
          </cell>
          <cell r="J292">
            <v>4260.16</v>
          </cell>
          <cell r="K292">
            <v>0</v>
          </cell>
          <cell r="L292">
            <v>4260.16</v>
          </cell>
          <cell r="M292">
            <v>0</v>
          </cell>
          <cell r="N292" t="str">
            <v>Add</v>
          </cell>
          <cell r="O292">
            <v>0</v>
          </cell>
          <cell r="V292" t="str">
            <v>NA</v>
          </cell>
          <cell r="X292">
            <v>0</v>
          </cell>
          <cell r="Y292" t="b">
            <v>0</v>
          </cell>
          <cell r="Z292" t="b">
            <v>0</v>
          </cell>
          <cell r="AA292" t="b">
            <v>0</v>
          </cell>
          <cell r="AB292">
            <v>0</v>
          </cell>
          <cell r="AC292" t="b">
            <v>1</v>
          </cell>
          <cell r="AE292" t="str">
            <v>P</v>
          </cell>
          <cell r="AF292"/>
          <cell r="AG292">
            <v>0</v>
          </cell>
          <cell r="AI292"/>
        </row>
        <row r="293">
          <cell r="C293" t="str">
            <v>Totalinvestment_income_receivable</v>
          </cell>
          <cell r="D293">
            <v>261</v>
          </cell>
          <cell r="E293">
            <v>4</v>
          </cell>
          <cell r="F293" t="str">
            <v>Total_4</v>
          </cell>
          <cell r="G293" t="str">
            <v>AddB</v>
          </cell>
          <cell r="I293" t="str">
            <v>Total Investment Income Receivable</v>
          </cell>
          <cell r="J293">
            <v>4260.16</v>
          </cell>
          <cell r="K293">
            <v>0</v>
          </cell>
          <cell r="L293">
            <v>4260.16</v>
          </cell>
          <cell r="M293">
            <v>0</v>
          </cell>
          <cell r="N293" t="str">
            <v>Add</v>
          </cell>
          <cell r="O293">
            <v>0</v>
          </cell>
          <cell r="V293" t="str">
            <v>NA</v>
          </cell>
          <cell r="X293">
            <v>0</v>
          </cell>
          <cell r="Y293" t="b">
            <v>0</v>
          </cell>
          <cell r="Z293" t="b">
            <v>0</v>
          </cell>
          <cell r="AA293" t="b">
            <v>0</v>
          </cell>
          <cell r="AB293">
            <v>0</v>
          </cell>
          <cell r="AC293" t="b">
            <v>1</v>
          </cell>
          <cell r="AE293" t="str">
            <v>P</v>
          </cell>
          <cell r="AF293"/>
          <cell r="AG293">
            <v>0</v>
          </cell>
          <cell r="AI293"/>
        </row>
        <row r="294">
          <cell r="C294" t="str">
            <v>Totalreceivables</v>
          </cell>
          <cell r="D294">
            <v>262</v>
          </cell>
          <cell r="E294">
            <v>3</v>
          </cell>
          <cell r="F294" t="str">
            <v>Total_3</v>
          </cell>
          <cell r="G294" t="str">
            <v>AddB</v>
          </cell>
          <cell r="I294" t="str">
            <v>Total Receivables</v>
          </cell>
          <cell r="J294">
            <v>4260.16</v>
          </cell>
          <cell r="K294">
            <v>0</v>
          </cell>
          <cell r="L294">
            <v>4260.16</v>
          </cell>
          <cell r="M294">
            <v>0</v>
          </cell>
          <cell r="N294" t="str">
            <v>Add</v>
          </cell>
          <cell r="O294">
            <v>0</v>
          </cell>
          <cell r="V294" t="str">
            <v>NA</v>
          </cell>
          <cell r="X294">
            <v>0</v>
          </cell>
          <cell r="Y294" t="b">
            <v>0</v>
          </cell>
          <cell r="Z294" t="b">
            <v>0</v>
          </cell>
          <cell r="AA294" t="b">
            <v>0</v>
          </cell>
          <cell r="AB294">
            <v>0</v>
          </cell>
          <cell r="AC294" t="b">
            <v>1</v>
          </cell>
          <cell r="AE294" t="str">
            <v>P</v>
          </cell>
          <cell r="AF294"/>
          <cell r="AG294">
            <v>0</v>
          </cell>
          <cell r="AI294"/>
        </row>
        <row r="295">
          <cell r="C295" t="str">
            <v>accrued_income</v>
          </cell>
          <cell r="D295">
            <v>263</v>
          </cell>
          <cell r="E295">
            <v>3</v>
          </cell>
          <cell r="F295" t="str">
            <v>Header_3</v>
          </cell>
          <cell r="G295" t="str">
            <v>AddB</v>
          </cell>
          <cell r="I295" t="str">
            <v>Accrued Income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O295">
            <v>0</v>
          </cell>
          <cell r="V295" t="str">
            <v>NA</v>
          </cell>
          <cell r="X295">
            <v>0</v>
          </cell>
          <cell r="Y295" t="b">
            <v>0</v>
          </cell>
          <cell r="Z295" t="b">
            <v>0</v>
          </cell>
          <cell r="AA295" t="b">
            <v>0</v>
          </cell>
          <cell r="AB295">
            <v>0</v>
          </cell>
          <cell r="AC295" t="b">
            <v>1</v>
          </cell>
          <cell r="AE295" t="str">
            <v>P</v>
          </cell>
          <cell r="AF295"/>
          <cell r="AG295">
            <v>0</v>
          </cell>
          <cell r="AI295"/>
        </row>
        <row r="296">
          <cell r="C296" t="str">
            <v>accrued_investment_income</v>
          </cell>
          <cell r="D296">
            <v>264</v>
          </cell>
          <cell r="E296">
            <v>4</v>
          </cell>
          <cell r="F296" t="str">
            <v>Header_4</v>
          </cell>
          <cell r="G296" t="str">
            <v>AddB</v>
          </cell>
          <cell r="I296" t="str">
            <v>Accrued Investment Income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O296">
            <v>0</v>
          </cell>
          <cell r="V296" t="str">
            <v>NA</v>
          </cell>
          <cell r="X296">
            <v>0</v>
          </cell>
          <cell r="Y296" t="b">
            <v>0</v>
          </cell>
          <cell r="Z296" t="b">
            <v>0</v>
          </cell>
          <cell r="AA296" t="b">
            <v>0</v>
          </cell>
          <cell r="AB296">
            <v>0</v>
          </cell>
          <cell r="AC296" t="b">
            <v>1</v>
          </cell>
          <cell r="AE296" t="str">
            <v>P</v>
          </cell>
          <cell r="AF296"/>
          <cell r="AG296">
            <v>0</v>
          </cell>
          <cell r="AI296"/>
        </row>
        <row r="297">
          <cell r="C297" t="str">
            <v>interest_accrued</v>
          </cell>
          <cell r="D297">
            <v>265</v>
          </cell>
          <cell r="E297">
            <v>5</v>
          </cell>
          <cell r="F297" t="str">
            <v>Header_5</v>
          </cell>
          <cell r="G297" t="str">
            <v>AddB</v>
          </cell>
          <cell r="I297" t="str">
            <v>Interest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O297">
            <v>0</v>
          </cell>
          <cell r="V297" t="str">
            <v>NA</v>
          </cell>
          <cell r="X297">
            <v>0</v>
          </cell>
          <cell r="Y297" t="b">
            <v>0</v>
          </cell>
          <cell r="Z297" t="b">
            <v>0</v>
          </cell>
          <cell r="AA297" t="b">
            <v>0</v>
          </cell>
          <cell r="AB297">
            <v>0</v>
          </cell>
          <cell r="AC297" t="b">
            <v>1</v>
          </cell>
          <cell r="AE297" t="str">
            <v>P</v>
          </cell>
          <cell r="AF297"/>
          <cell r="AG297">
            <v>0</v>
          </cell>
          <cell r="AI297"/>
        </row>
        <row r="298">
          <cell r="C298" t="str">
            <v>interest_accrued.6d42be5e-0a5b-47d5-8489-fa3dd40ed86a</v>
          </cell>
          <cell r="D298">
            <v>266</v>
          </cell>
          <cell r="E298">
            <v>6</v>
          </cell>
          <cell r="F298" t="str">
            <v>Line_6</v>
          </cell>
          <cell r="G298" t="str">
            <v>AddB</v>
          </cell>
          <cell r="I298" t="str">
            <v>ING Term Deposit 84613066</v>
          </cell>
          <cell r="J298">
            <v>45868</v>
          </cell>
          <cell r="K298">
            <v>0</v>
          </cell>
          <cell r="L298">
            <v>45868</v>
          </cell>
          <cell r="M298">
            <v>0</v>
          </cell>
          <cell r="N298" t="str">
            <v>Add</v>
          </cell>
          <cell r="O298">
            <v>0</v>
          </cell>
          <cell r="V298" t="str">
            <v>NA</v>
          </cell>
          <cell r="X298">
            <v>0</v>
          </cell>
          <cell r="Y298" t="b">
            <v>0</v>
          </cell>
          <cell r="Z298" t="b">
            <v>0</v>
          </cell>
          <cell r="AA298" t="b">
            <v>0</v>
          </cell>
          <cell r="AB298">
            <v>0</v>
          </cell>
          <cell r="AC298" t="b">
            <v>1</v>
          </cell>
          <cell r="AE298" t="str">
            <v>P</v>
          </cell>
          <cell r="AF298"/>
          <cell r="AG298">
            <v>0</v>
          </cell>
          <cell r="AI298"/>
        </row>
        <row r="299">
          <cell r="C299" t="str">
            <v>interest_accrued.4f350160-46c5-4076-bb84-401c0a4fbb02</v>
          </cell>
          <cell r="D299">
            <v>267</v>
          </cell>
          <cell r="E299">
            <v>6</v>
          </cell>
          <cell r="F299" t="str">
            <v>Line_6</v>
          </cell>
          <cell r="G299" t="str">
            <v>AddB</v>
          </cell>
          <cell r="I299" t="str">
            <v>Term Deposit UBank</v>
          </cell>
          <cell r="J299">
            <v>9443.16</v>
          </cell>
          <cell r="K299">
            <v>0</v>
          </cell>
          <cell r="L299">
            <v>9443.16</v>
          </cell>
          <cell r="M299">
            <v>0</v>
          </cell>
          <cell r="N299" t="str">
            <v>Add</v>
          </cell>
          <cell r="O299">
            <v>0</v>
          </cell>
          <cell r="V299" t="str">
            <v>NA</v>
          </cell>
          <cell r="X299">
            <v>0</v>
          </cell>
          <cell r="Y299" t="b">
            <v>0</v>
          </cell>
          <cell r="Z299" t="b">
            <v>0</v>
          </cell>
          <cell r="AA299" t="b">
            <v>0</v>
          </cell>
          <cell r="AB299">
            <v>0</v>
          </cell>
          <cell r="AC299" t="b">
            <v>1</v>
          </cell>
          <cell r="AE299" t="str">
            <v>P</v>
          </cell>
          <cell r="AF299"/>
          <cell r="AG299">
            <v>0</v>
          </cell>
          <cell r="AI299"/>
        </row>
        <row r="300">
          <cell r="C300" t="str">
            <v>interest_accrued.2c8e0546-25be-49ff-aef4-a427b595b974</v>
          </cell>
          <cell r="D300">
            <v>268</v>
          </cell>
          <cell r="E300">
            <v>6</v>
          </cell>
          <cell r="F300" t="str">
            <v>Line_6</v>
          </cell>
          <cell r="G300" t="str">
            <v>AddB</v>
          </cell>
          <cell r="I300" t="str">
            <v>Westpac Term Deposit 344139</v>
          </cell>
          <cell r="J300">
            <v>4981.75</v>
          </cell>
          <cell r="K300">
            <v>0</v>
          </cell>
          <cell r="L300">
            <v>4981.75</v>
          </cell>
          <cell r="M300">
            <v>0</v>
          </cell>
          <cell r="N300" t="str">
            <v>Add</v>
          </cell>
          <cell r="O300">
            <v>0</v>
          </cell>
          <cell r="V300" t="str">
            <v>NA</v>
          </cell>
          <cell r="X300">
            <v>0</v>
          </cell>
          <cell r="Y300" t="b">
            <v>0</v>
          </cell>
          <cell r="Z300" t="b">
            <v>0</v>
          </cell>
          <cell r="AA300" t="b">
            <v>0</v>
          </cell>
          <cell r="AB300">
            <v>0</v>
          </cell>
          <cell r="AC300" t="b">
            <v>1</v>
          </cell>
          <cell r="AE300" t="str">
            <v>P</v>
          </cell>
          <cell r="AF300"/>
          <cell r="AG300">
            <v>0</v>
          </cell>
          <cell r="AI300"/>
        </row>
        <row r="301">
          <cell r="C301" t="str">
            <v>Totalinterest_accrued</v>
          </cell>
          <cell r="D301">
            <v>269</v>
          </cell>
          <cell r="E301">
            <v>5</v>
          </cell>
          <cell r="F301" t="str">
            <v>Total_5</v>
          </cell>
          <cell r="G301" t="str">
            <v>AddB</v>
          </cell>
          <cell r="I301" t="str">
            <v>Total Interest</v>
          </cell>
          <cell r="J301">
            <v>60292.91</v>
          </cell>
          <cell r="K301">
            <v>0</v>
          </cell>
          <cell r="L301">
            <v>60292.91</v>
          </cell>
          <cell r="M301">
            <v>0</v>
          </cell>
          <cell r="N301" t="str">
            <v>Add</v>
          </cell>
          <cell r="O301">
            <v>0</v>
          </cell>
          <cell r="V301" t="str">
            <v>NA</v>
          </cell>
          <cell r="X301">
            <v>0</v>
          </cell>
          <cell r="Y301" t="b">
            <v>0</v>
          </cell>
          <cell r="Z301" t="b">
            <v>0</v>
          </cell>
          <cell r="AA301" t="b">
            <v>0</v>
          </cell>
          <cell r="AB301">
            <v>0</v>
          </cell>
          <cell r="AC301" t="b">
            <v>1</v>
          </cell>
          <cell r="AE301" t="str">
            <v>P</v>
          </cell>
          <cell r="AF301"/>
          <cell r="AG301">
            <v>0</v>
          </cell>
          <cell r="AI301"/>
        </row>
        <row r="302">
          <cell r="C302" t="str">
            <v>Totalaccrued_investment_income</v>
          </cell>
          <cell r="D302">
            <v>270</v>
          </cell>
          <cell r="E302">
            <v>4</v>
          </cell>
          <cell r="F302" t="str">
            <v>Total_4</v>
          </cell>
          <cell r="G302" t="str">
            <v>AddB</v>
          </cell>
          <cell r="I302" t="str">
            <v>Total Accrued Investment Income</v>
          </cell>
          <cell r="J302">
            <v>60292.91</v>
          </cell>
          <cell r="K302">
            <v>0</v>
          </cell>
          <cell r="L302">
            <v>60292.91</v>
          </cell>
          <cell r="M302">
            <v>0</v>
          </cell>
          <cell r="N302" t="str">
            <v>Add</v>
          </cell>
          <cell r="O302">
            <v>0</v>
          </cell>
          <cell r="V302" t="str">
            <v>NA</v>
          </cell>
          <cell r="X302">
            <v>0</v>
          </cell>
          <cell r="Y302" t="b">
            <v>0</v>
          </cell>
          <cell r="Z302" t="b">
            <v>0</v>
          </cell>
          <cell r="AA302" t="b">
            <v>0</v>
          </cell>
          <cell r="AB302">
            <v>0</v>
          </cell>
          <cell r="AC302" t="b">
            <v>1</v>
          </cell>
          <cell r="AE302" t="str">
            <v>P</v>
          </cell>
          <cell r="AF302"/>
          <cell r="AG302">
            <v>0</v>
          </cell>
          <cell r="AI302"/>
        </row>
        <row r="303">
          <cell r="C303" t="str">
            <v>Totalaccrued_income</v>
          </cell>
          <cell r="D303">
            <v>271</v>
          </cell>
          <cell r="E303">
            <v>3</v>
          </cell>
          <cell r="F303" t="str">
            <v>Total_3</v>
          </cell>
          <cell r="G303" t="str">
            <v>AddB</v>
          </cell>
          <cell r="I303" t="str">
            <v>Total Accrued Income</v>
          </cell>
          <cell r="J303">
            <v>60292.91</v>
          </cell>
          <cell r="K303">
            <v>0</v>
          </cell>
          <cell r="L303">
            <v>60292.91</v>
          </cell>
          <cell r="M303">
            <v>0</v>
          </cell>
          <cell r="N303" t="str">
            <v>Add</v>
          </cell>
          <cell r="O303">
            <v>0</v>
          </cell>
          <cell r="V303" t="str">
            <v>NA</v>
          </cell>
          <cell r="X303">
            <v>0</v>
          </cell>
          <cell r="Y303" t="b">
            <v>0</v>
          </cell>
          <cell r="Z303" t="b">
            <v>0</v>
          </cell>
          <cell r="AA303" t="b">
            <v>0</v>
          </cell>
          <cell r="AB303">
            <v>0</v>
          </cell>
          <cell r="AC303" t="b">
            <v>1</v>
          </cell>
          <cell r="AE303" t="str">
            <v>P</v>
          </cell>
          <cell r="AF303"/>
          <cell r="AG303">
            <v>0</v>
          </cell>
          <cell r="AI303"/>
        </row>
        <row r="304">
          <cell r="C304" t="str">
            <v>income_tax_payable</v>
          </cell>
          <cell r="D304">
            <v>272</v>
          </cell>
          <cell r="E304">
            <v>3</v>
          </cell>
          <cell r="F304" t="str">
            <v>Header_3</v>
          </cell>
          <cell r="G304" t="str">
            <v>AddB</v>
          </cell>
          <cell r="I304" t="str">
            <v>Current Tax Assets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O304">
            <v>0</v>
          </cell>
          <cell r="V304" t="str">
            <v>NA</v>
          </cell>
          <cell r="X304">
            <v>0</v>
          </cell>
          <cell r="Y304" t="b">
            <v>0</v>
          </cell>
          <cell r="Z304" t="b">
            <v>0</v>
          </cell>
          <cell r="AA304" t="b">
            <v>0</v>
          </cell>
          <cell r="AB304">
            <v>0</v>
          </cell>
          <cell r="AC304" t="b">
            <v>1</v>
          </cell>
          <cell r="AE304" t="str">
            <v>P</v>
          </cell>
          <cell r="AF304"/>
          <cell r="AG304">
            <v>0</v>
          </cell>
          <cell r="AI304"/>
        </row>
        <row r="305">
          <cell r="C305" t="str">
            <v>imputation_credits</v>
          </cell>
          <cell r="D305">
            <v>273</v>
          </cell>
          <cell r="E305">
            <v>4</v>
          </cell>
          <cell r="F305" t="str">
            <v>Header_4</v>
          </cell>
          <cell r="G305" t="str">
            <v>AddB</v>
          </cell>
          <cell r="I305" t="str">
            <v>Franking Credits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O305">
            <v>0</v>
          </cell>
          <cell r="V305" t="str">
            <v>NA</v>
          </cell>
          <cell r="X305">
            <v>0</v>
          </cell>
          <cell r="Y305" t="b">
            <v>0</v>
          </cell>
          <cell r="Z305" t="b">
            <v>0</v>
          </cell>
          <cell r="AA305" t="b">
            <v>0</v>
          </cell>
          <cell r="AB305">
            <v>0</v>
          </cell>
          <cell r="AC305" t="b">
            <v>1</v>
          </cell>
          <cell r="AE305" t="str">
            <v>P</v>
          </cell>
          <cell r="AF305"/>
          <cell r="AG305">
            <v>0</v>
          </cell>
          <cell r="AI305"/>
        </row>
        <row r="306">
          <cell r="C306" t="str">
            <v>imputation_credits.ListedShares</v>
          </cell>
          <cell r="D306">
            <v>274</v>
          </cell>
          <cell r="E306">
            <v>5</v>
          </cell>
          <cell r="F306" t="str">
            <v>Header_5</v>
          </cell>
          <cell r="G306" t="str">
            <v>AddB</v>
          </cell>
          <cell r="I306" t="str">
            <v>Shares in Listed Companies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O306">
            <v>0</v>
          </cell>
          <cell r="V306" t="str">
            <v>NA</v>
          </cell>
          <cell r="X306">
            <v>0</v>
          </cell>
          <cell r="Y306" t="b">
            <v>0</v>
          </cell>
          <cell r="Z306" t="b">
            <v>0</v>
          </cell>
          <cell r="AA306" t="b">
            <v>0</v>
          </cell>
          <cell r="AB306">
            <v>0</v>
          </cell>
          <cell r="AC306" t="b">
            <v>1</v>
          </cell>
          <cell r="AE306" t="str">
            <v>P</v>
          </cell>
          <cell r="AF306"/>
          <cell r="AG306">
            <v>0</v>
          </cell>
          <cell r="AI306"/>
        </row>
        <row r="307">
          <cell r="C307" t="str">
            <v>imputation_credits.ListedShares.ea7fe5a2-6a50-4e1c-b2bf-ab7ac3754bf6</v>
          </cell>
          <cell r="D307">
            <v>275</v>
          </cell>
          <cell r="E307">
            <v>6</v>
          </cell>
          <cell r="F307" t="str">
            <v>Line_6</v>
          </cell>
          <cell r="G307" t="str">
            <v>AddB</v>
          </cell>
          <cell r="I307" t="str">
            <v>ANZ Banking Group Ltd - Cnv Pref 6-Bbsw+3.10% Perp Sub Non-Cum T-09-19</v>
          </cell>
          <cell r="J307">
            <v>1578.56</v>
          </cell>
          <cell r="K307">
            <v>0</v>
          </cell>
          <cell r="L307">
            <v>1578.56</v>
          </cell>
          <cell r="M307">
            <v>0</v>
          </cell>
          <cell r="N307" t="str">
            <v>Add</v>
          </cell>
          <cell r="O307">
            <v>0</v>
          </cell>
          <cell r="V307" t="str">
            <v>NA</v>
          </cell>
          <cell r="X307">
            <v>0</v>
          </cell>
          <cell r="Y307" t="b">
            <v>0</v>
          </cell>
          <cell r="Z307" t="b">
            <v>0</v>
          </cell>
          <cell r="AA307" t="b">
            <v>0</v>
          </cell>
          <cell r="AB307">
            <v>0</v>
          </cell>
          <cell r="AC307" t="b">
            <v>1</v>
          </cell>
          <cell r="AE307" t="str">
            <v>P</v>
          </cell>
          <cell r="AF307"/>
          <cell r="AG307">
            <v>0</v>
          </cell>
          <cell r="AI307"/>
        </row>
        <row r="308">
          <cell r="C308" t="str">
            <v>imputation_credits.ListedShares.c661fd1f-7227-4c8d-84cb-8704d5b3ff83</v>
          </cell>
          <cell r="D308">
            <v>276</v>
          </cell>
          <cell r="E308">
            <v>6</v>
          </cell>
          <cell r="F308" t="str">
            <v>Line_6</v>
          </cell>
          <cell r="G308" t="str">
            <v>AddB</v>
          </cell>
          <cell r="I308" t="str">
            <v>BHP Billiton Limited</v>
          </cell>
          <cell r="J308">
            <v>2989.82</v>
          </cell>
          <cell r="K308">
            <v>0</v>
          </cell>
          <cell r="L308">
            <v>2989.82</v>
          </cell>
          <cell r="M308">
            <v>0</v>
          </cell>
          <cell r="N308" t="str">
            <v>Add</v>
          </cell>
          <cell r="O308">
            <v>0</v>
          </cell>
          <cell r="V308" t="str">
            <v>NA</v>
          </cell>
          <cell r="X308">
            <v>0</v>
          </cell>
          <cell r="Y308" t="b">
            <v>0</v>
          </cell>
          <cell r="Z308" t="b">
            <v>0</v>
          </cell>
          <cell r="AA308" t="b">
            <v>0</v>
          </cell>
          <cell r="AB308">
            <v>0</v>
          </cell>
          <cell r="AC308" t="b">
            <v>1</v>
          </cell>
          <cell r="AE308" t="str">
            <v>P</v>
          </cell>
          <cell r="AF308"/>
          <cell r="AG308">
            <v>0</v>
          </cell>
          <cell r="AI308"/>
        </row>
        <row r="309">
          <cell r="C309" t="str">
            <v>imputation_credits.ListedShares.1eaa5cbe-0ce4-470e-83e9-f0eda6d6e2da</v>
          </cell>
          <cell r="D309">
            <v>277</v>
          </cell>
          <cell r="E309">
            <v>6</v>
          </cell>
          <cell r="F309" t="str">
            <v>Line_6</v>
          </cell>
          <cell r="G309" t="str">
            <v>AddB</v>
          </cell>
          <cell r="I309" t="str">
            <v>Commonwealth Bank Of Australia.</v>
          </cell>
          <cell r="J309">
            <v>6031.73</v>
          </cell>
          <cell r="K309">
            <v>0</v>
          </cell>
          <cell r="L309">
            <v>6031.73</v>
          </cell>
          <cell r="M309">
            <v>0</v>
          </cell>
          <cell r="N309" t="str">
            <v>Add</v>
          </cell>
          <cell r="O309">
            <v>0</v>
          </cell>
          <cell r="V309" t="str">
            <v>NA</v>
          </cell>
          <cell r="X309">
            <v>0</v>
          </cell>
          <cell r="Y309" t="b">
            <v>0</v>
          </cell>
          <cell r="Z309" t="b">
            <v>0</v>
          </cell>
          <cell r="AA309" t="b">
            <v>0</v>
          </cell>
          <cell r="AB309">
            <v>0</v>
          </cell>
          <cell r="AC309" t="b">
            <v>1</v>
          </cell>
          <cell r="AE309" t="str">
            <v>P</v>
          </cell>
          <cell r="AF309"/>
          <cell r="AG309">
            <v>0</v>
          </cell>
          <cell r="AI309"/>
        </row>
        <row r="310">
          <cell r="C310" t="str">
            <v>imputation_credits.ListedShares.24fef001-f628-4dc4-9bf6-8ee82dd62ed3</v>
          </cell>
          <cell r="D310">
            <v>278</v>
          </cell>
          <cell r="E310">
            <v>6</v>
          </cell>
          <cell r="F310" t="str">
            <v>Line_6</v>
          </cell>
          <cell r="G310" t="str">
            <v>AddB</v>
          </cell>
          <cell r="I310" t="str">
            <v>Lycopodium Limited</v>
          </cell>
          <cell r="J310">
            <v>2256.4299999999998</v>
          </cell>
          <cell r="K310">
            <v>0</v>
          </cell>
          <cell r="L310">
            <v>2256.4299999999998</v>
          </cell>
          <cell r="M310">
            <v>0</v>
          </cell>
          <cell r="N310" t="str">
            <v>Add</v>
          </cell>
          <cell r="O310">
            <v>0</v>
          </cell>
          <cell r="V310" t="str">
            <v>NA</v>
          </cell>
          <cell r="X310">
            <v>0</v>
          </cell>
          <cell r="Y310" t="b">
            <v>0</v>
          </cell>
          <cell r="Z310" t="b">
            <v>0</v>
          </cell>
          <cell r="AA310" t="b">
            <v>0</v>
          </cell>
          <cell r="AB310">
            <v>0</v>
          </cell>
          <cell r="AC310" t="b">
            <v>1</v>
          </cell>
          <cell r="AE310" t="str">
            <v>P</v>
          </cell>
          <cell r="AF310"/>
          <cell r="AG310">
            <v>0</v>
          </cell>
          <cell r="AI310"/>
        </row>
        <row r="311">
          <cell r="C311" t="str">
            <v>imputation_credits.ListedShares.11031a76-c558-42b0-9844-9a11dee4c1e8</v>
          </cell>
          <cell r="D311">
            <v>279</v>
          </cell>
          <cell r="E311">
            <v>6</v>
          </cell>
          <cell r="F311" t="str">
            <v>Line_6</v>
          </cell>
          <cell r="G311" t="str">
            <v>AddB</v>
          </cell>
          <cell r="I311" t="str">
            <v>RCG Corporation Limited</v>
          </cell>
          <cell r="J311">
            <v>14909.02</v>
          </cell>
          <cell r="K311">
            <v>0</v>
          </cell>
          <cell r="L311">
            <v>14909.02</v>
          </cell>
          <cell r="M311">
            <v>0</v>
          </cell>
          <cell r="N311" t="str">
            <v>Add</v>
          </cell>
          <cell r="O311">
            <v>0</v>
          </cell>
          <cell r="V311" t="str">
            <v>NA</v>
          </cell>
          <cell r="X311">
            <v>0</v>
          </cell>
          <cell r="Y311" t="b">
            <v>0</v>
          </cell>
          <cell r="Z311" t="b">
            <v>0</v>
          </cell>
          <cell r="AA311" t="b">
            <v>0</v>
          </cell>
          <cell r="AB311">
            <v>0</v>
          </cell>
          <cell r="AC311" t="b">
            <v>1</v>
          </cell>
          <cell r="AE311" t="str">
            <v>P</v>
          </cell>
          <cell r="AF311"/>
          <cell r="AG311">
            <v>0</v>
          </cell>
          <cell r="AI311"/>
        </row>
        <row r="312">
          <cell r="C312" t="str">
            <v>imputation_credits.ListedShares.70ba86ed-c44b-4771-b5a2-be7e62412e91</v>
          </cell>
          <cell r="D312">
            <v>280</v>
          </cell>
          <cell r="E312">
            <v>6</v>
          </cell>
          <cell r="F312" t="str">
            <v>Line_6</v>
          </cell>
          <cell r="G312" t="str">
            <v>AddB</v>
          </cell>
          <cell r="I312" t="str">
            <v>Wesfarmers Limited</v>
          </cell>
          <cell r="J312">
            <v>4517.8</v>
          </cell>
          <cell r="K312">
            <v>0</v>
          </cell>
          <cell r="L312">
            <v>4517.8</v>
          </cell>
          <cell r="M312">
            <v>0</v>
          </cell>
          <cell r="N312" t="str">
            <v>Add</v>
          </cell>
          <cell r="O312">
            <v>0</v>
          </cell>
          <cell r="V312" t="str">
            <v>NA</v>
          </cell>
          <cell r="X312">
            <v>0</v>
          </cell>
          <cell r="Y312" t="b">
            <v>0</v>
          </cell>
          <cell r="Z312" t="b">
            <v>0</v>
          </cell>
          <cell r="AA312" t="b">
            <v>0</v>
          </cell>
          <cell r="AB312">
            <v>0</v>
          </cell>
          <cell r="AC312" t="b">
            <v>1</v>
          </cell>
          <cell r="AE312" t="str">
            <v>P</v>
          </cell>
          <cell r="AF312"/>
          <cell r="AG312">
            <v>0</v>
          </cell>
          <cell r="AI312"/>
        </row>
        <row r="313">
          <cell r="C313" t="str">
            <v>Totalimputation_credits.ListedShares</v>
          </cell>
          <cell r="D313">
            <v>281</v>
          </cell>
          <cell r="E313">
            <v>5</v>
          </cell>
          <cell r="F313" t="str">
            <v>Total_5</v>
          </cell>
          <cell r="G313" t="str">
            <v>AddB</v>
          </cell>
          <cell r="I313" t="str">
            <v>Total Shares in Listed Companies</v>
          </cell>
          <cell r="J313">
            <v>32283.360000000001</v>
          </cell>
          <cell r="K313">
            <v>0</v>
          </cell>
          <cell r="L313">
            <v>32283.360000000001</v>
          </cell>
          <cell r="M313">
            <v>0</v>
          </cell>
          <cell r="N313" t="str">
            <v>Add</v>
          </cell>
          <cell r="O313">
            <v>0</v>
          </cell>
          <cell r="V313" t="str">
            <v>NA</v>
          </cell>
          <cell r="X313">
            <v>0</v>
          </cell>
          <cell r="Y313" t="b">
            <v>0</v>
          </cell>
          <cell r="Z313" t="b">
            <v>0</v>
          </cell>
          <cell r="AA313" t="b">
            <v>0</v>
          </cell>
          <cell r="AB313">
            <v>0</v>
          </cell>
          <cell r="AC313" t="b">
            <v>1</v>
          </cell>
          <cell r="AE313" t="str">
            <v>P</v>
          </cell>
          <cell r="AF313"/>
          <cell r="AG313">
            <v>0</v>
          </cell>
          <cell r="AI313"/>
        </row>
        <row r="314">
          <cell r="C314" t="str">
            <v>imputation_credits.Stapled</v>
          </cell>
          <cell r="D314">
            <v>282</v>
          </cell>
          <cell r="E314">
            <v>5</v>
          </cell>
          <cell r="F314" t="str">
            <v>Header_5</v>
          </cell>
          <cell r="G314" t="str">
            <v>AddB</v>
          </cell>
          <cell r="I314" t="str">
            <v>Stapled Securities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O314">
            <v>0</v>
          </cell>
          <cell r="V314" t="str">
            <v>NA</v>
          </cell>
          <cell r="X314">
            <v>0</v>
          </cell>
          <cell r="Y314" t="b">
            <v>0</v>
          </cell>
          <cell r="Z314" t="b">
            <v>0</v>
          </cell>
          <cell r="AA314" t="b">
            <v>0</v>
          </cell>
          <cell r="AB314">
            <v>0</v>
          </cell>
          <cell r="AC314" t="b">
            <v>1</v>
          </cell>
          <cell r="AE314" t="str">
            <v>P</v>
          </cell>
          <cell r="AF314"/>
          <cell r="AG314">
            <v>0</v>
          </cell>
          <cell r="AI314"/>
        </row>
        <row r="315">
          <cell r="C315" t="str">
            <v>imputation_credits.Stapled.8e9a6fc7-bafd-4650-b416-d03fe7049f79</v>
          </cell>
          <cell r="D315">
            <v>283</v>
          </cell>
          <cell r="E315">
            <v>6</v>
          </cell>
          <cell r="F315" t="str">
            <v>Line_6</v>
          </cell>
          <cell r="G315" t="str">
            <v>AddB</v>
          </cell>
          <cell r="I315" t="str">
            <v>Scentre Group - Stapled Securities</v>
          </cell>
          <cell r="J315">
            <v>369.75</v>
          </cell>
          <cell r="K315">
            <v>0</v>
          </cell>
          <cell r="L315">
            <v>369.75</v>
          </cell>
          <cell r="M315">
            <v>0</v>
          </cell>
          <cell r="N315" t="str">
            <v>Add</v>
          </cell>
          <cell r="O315">
            <v>0</v>
          </cell>
          <cell r="V315" t="str">
            <v>NA</v>
          </cell>
          <cell r="X315">
            <v>0</v>
          </cell>
          <cell r="Y315" t="b">
            <v>0</v>
          </cell>
          <cell r="Z315" t="b">
            <v>0</v>
          </cell>
          <cell r="AA315" t="b">
            <v>0</v>
          </cell>
          <cell r="AB315">
            <v>0</v>
          </cell>
          <cell r="AC315" t="b">
            <v>1</v>
          </cell>
          <cell r="AE315" t="str">
            <v>P</v>
          </cell>
          <cell r="AF315"/>
          <cell r="AG315">
            <v>0</v>
          </cell>
          <cell r="AI315"/>
        </row>
        <row r="316">
          <cell r="C316" t="str">
            <v>Totalimputation_credits.Stapled</v>
          </cell>
          <cell r="D316">
            <v>284</v>
          </cell>
          <cell r="E316">
            <v>5</v>
          </cell>
          <cell r="F316" t="str">
            <v>Total_5</v>
          </cell>
          <cell r="G316" t="str">
            <v>AddB</v>
          </cell>
          <cell r="I316" t="str">
            <v>Total Stapled Securities</v>
          </cell>
          <cell r="J316">
            <v>369.75</v>
          </cell>
          <cell r="K316">
            <v>0</v>
          </cell>
          <cell r="L316">
            <v>369.75</v>
          </cell>
          <cell r="M316">
            <v>0</v>
          </cell>
          <cell r="N316" t="str">
            <v>Add</v>
          </cell>
          <cell r="O316">
            <v>0</v>
          </cell>
          <cell r="V316" t="str">
            <v>NA</v>
          </cell>
          <cell r="X316">
            <v>0</v>
          </cell>
          <cell r="Y316" t="b">
            <v>0</v>
          </cell>
          <cell r="Z316" t="b">
            <v>0</v>
          </cell>
          <cell r="AA316" t="b">
            <v>0</v>
          </cell>
          <cell r="AB316">
            <v>0</v>
          </cell>
          <cell r="AC316" t="b">
            <v>1</v>
          </cell>
          <cell r="AE316" t="str">
            <v>P</v>
          </cell>
          <cell r="AF316"/>
          <cell r="AG316">
            <v>0</v>
          </cell>
          <cell r="AI316"/>
        </row>
        <row r="317">
          <cell r="C317" t="str">
            <v>Totalimputation_credits</v>
          </cell>
          <cell r="D317">
            <v>285</v>
          </cell>
          <cell r="E317">
            <v>4</v>
          </cell>
          <cell r="F317" t="str">
            <v>Total_4</v>
          </cell>
          <cell r="G317" t="str">
            <v>AddB</v>
          </cell>
          <cell r="I317" t="str">
            <v>Total Franking Credits</v>
          </cell>
          <cell r="J317">
            <v>32653.11</v>
          </cell>
          <cell r="K317">
            <v>0</v>
          </cell>
          <cell r="L317">
            <v>32653.11</v>
          </cell>
          <cell r="M317">
            <v>0</v>
          </cell>
          <cell r="N317" t="str">
            <v>Add</v>
          </cell>
          <cell r="O317">
            <v>0</v>
          </cell>
          <cell r="V317" t="str">
            <v>NA</v>
          </cell>
          <cell r="X317">
            <v>0</v>
          </cell>
          <cell r="Y317" t="b">
            <v>0</v>
          </cell>
          <cell r="Z317" t="b">
            <v>0</v>
          </cell>
          <cell r="AA317" t="b">
            <v>0</v>
          </cell>
          <cell r="AB317">
            <v>0</v>
          </cell>
          <cell r="AC317" t="b">
            <v>1</v>
          </cell>
          <cell r="AE317" t="str">
            <v>P</v>
          </cell>
          <cell r="AF317"/>
          <cell r="AG317">
            <v>0</v>
          </cell>
          <cell r="AI317"/>
        </row>
        <row r="318">
          <cell r="C318" t="str">
            <v>foreign_tax_credits</v>
          </cell>
          <cell r="D318">
            <v>286</v>
          </cell>
          <cell r="E318">
            <v>4</v>
          </cell>
          <cell r="F318" t="str">
            <v>Header_4</v>
          </cell>
          <cell r="G318" t="str">
            <v>AddB</v>
          </cell>
          <cell r="I318" t="str">
            <v>Foreign Tax Credits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O318">
            <v>0</v>
          </cell>
          <cell r="V318" t="str">
            <v>NA</v>
          </cell>
          <cell r="X318">
            <v>0</v>
          </cell>
          <cell r="Y318" t="b">
            <v>0</v>
          </cell>
          <cell r="Z318" t="b">
            <v>0</v>
          </cell>
          <cell r="AA318" t="b">
            <v>0</v>
          </cell>
          <cell r="AB318">
            <v>0</v>
          </cell>
          <cell r="AC318" t="b">
            <v>1</v>
          </cell>
          <cell r="AE318" t="str">
            <v>P</v>
          </cell>
          <cell r="AF318"/>
          <cell r="AG318">
            <v>0</v>
          </cell>
          <cell r="AI318"/>
        </row>
        <row r="319">
          <cell r="C319" t="str">
            <v>foreign_tax_credits.Stapled</v>
          </cell>
          <cell r="D319">
            <v>287</v>
          </cell>
          <cell r="E319">
            <v>5</v>
          </cell>
          <cell r="F319" t="str">
            <v>Header_5</v>
          </cell>
          <cell r="G319" t="str">
            <v>AddB</v>
          </cell>
          <cell r="I319" t="str">
            <v>Stapled Securities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O319">
            <v>0</v>
          </cell>
          <cell r="V319" t="str">
            <v>NA</v>
          </cell>
          <cell r="X319">
            <v>0</v>
          </cell>
          <cell r="Y319" t="b">
            <v>0</v>
          </cell>
          <cell r="Z319" t="b">
            <v>0</v>
          </cell>
          <cell r="AA319" t="b">
            <v>0</v>
          </cell>
          <cell r="AB319">
            <v>0</v>
          </cell>
          <cell r="AC319" t="b">
            <v>1</v>
          </cell>
          <cell r="AE319" t="str">
            <v>P</v>
          </cell>
          <cell r="AF319"/>
          <cell r="AG319">
            <v>0</v>
          </cell>
          <cell r="AI319"/>
        </row>
        <row r="320">
          <cell r="C320" t="str">
            <v>foreign_tax_credits.Stapled.dcba5c26-922b-4e46-b526-e0abc4efb0a4</v>
          </cell>
          <cell r="D320">
            <v>288</v>
          </cell>
          <cell r="E320">
            <v>6</v>
          </cell>
          <cell r="F320" t="str">
            <v>Line_6</v>
          </cell>
          <cell r="G320" t="str">
            <v>AddB</v>
          </cell>
          <cell r="I320" t="str">
            <v>Westfield Corporation - Stapled Securities</v>
          </cell>
          <cell r="J320">
            <v>525.07000000000005</v>
          </cell>
          <cell r="K320">
            <v>0</v>
          </cell>
          <cell r="L320">
            <v>525.07000000000005</v>
          </cell>
          <cell r="M320">
            <v>0</v>
          </cell>
          <cell r="N320" t="str">
            <v>Add</v>
          </cell>
          <cell r="O320">
            <v>0</v>
          </cell>
          <cell r="V320" t="str">
            <v>NA</v>
          </cell>
          <cell r="X320">
            <v>0</v>
          </cell>
          <cell r="Y320" t="b">
            <v>0</v>
          </cell>
          <cell r="Z320" t="b">
            <v>0</v>
          </cell>
          <cell r="AA320" t="b">
            <v>0</v>
          </cell>
          <cell r="AB320">
            <v>0</v>
          </cell>
          <cell r="AC320" t="b">
            <v>1</v>
          </cell>
          <cell r="AE320" t="str">
            <v>P</v>
          </cell>
          <cell r="AF320"/>
          <cell r="AG320">
            <v>0</v>
          </cell>
          <cell r="AI320"/>
        </row>
        <row r="321">
          <cell r="C321" t="str">
            <v>Totalforeign_tax_credits.Stapled</v>
          </cell>
          <cell r="D321">
            <v>289</v>
          </cell>
          <cell r="E321">
            <v>5</v>
          </cell>
          <cell r="F321" t="str">
            <v>Total_5</v>
          </cell>
          <cell r="G321" t="str">
            <v>AddB</v>
          </cell>
          <cell r="I321" t="str">
            <v>Total Stapled Securities</v>
          </cell>
          <cell r="J321">
            <v>525.07000000000005</v>
          </cell>
          <cell r="K321">
            <v>0</v>
          </cell>
          <cell r="L321">
            <v>525.07000000000005</v>
          </cell>
          <cell r="M321">
            <v>0</v>
          </cell>
          <cell r="N321" t="str">
            <v>Add</v>
          </cell>
          <cell r="O321">
            <v>0</v>
          </cell>
          <cell r="V321" t="str">
            <v>NA</v>
          </cell>
          <cell r="X321">
            <v>0</v>
          </cell>
          <cell r="Y321" t="b">
            <v>0</v>
          </cell>
          <cell r="Z321" t="b">
            <v>0</v>
          </cell>
          <cell r="AA321" t="b">
            <v>0</v>
          </cell>
          <cell r="AB321">
            <v>0</v>
          </cell>
          <cell r="AC321" t="b">
            <v>1</v>
          </cell>
          <cell r="AE321" t="str">
            <v>P</v>
          </cell>
          <cell r="AF321"/>
          <cell r="AG321">
            <v>0</v>
          </cell>
          <cell r="AI321"/>
        </row>
        <row r="322">
          <cell r="C322" t="str">
            <v>foreign_tax_credits.UnitTrusts</v>
          </cell>
          <cell r="D322">
            <v>290</v>
          </cell>
          <cell r="E322">
            <v>5</v>
          </cell>
          <cell r="F322" t="str">
            <v>Header_5</v>
          </cell>
          <cell r="G322" t="str">
            <v>AddB</v>
          </cell>
          <cell r="I322" t="str">
            <v>Units In Listed Unit Trusts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O322">
            <v>0</v>
          </cell>
          <cell r="V322" t="str">
            <v>NA</v>
          </cell>
          <cell r="X322">
            <v>0</v>
          </cell>
          <cell r="Y322" t="b">
            <v>0</v>
          </cell>
          <cell r="Z322" t="b">
            <v>0</v>
          </cell>
          <cell r="AA322" t="b">
            <v>0</v>
          </cell>
          <cell r="AB322">
            <v>0</v>
          </cell>
          <cell r="AC322" t="b">
            <v>1</v>
          </cell>
          <cell r="AE322" t="str">
            <v>P</v>
          </cell>
          <cell r="AF322"/>
          <cell r="AG322">
            <v>0</v>
          </cell>
          <cell r="AI322"/>
        </row>
        <row r="323">
          <cell r="C323" t="str">
            <v>foreign_tax_credits.UnitTrusts.585f5263-8705-4fe9-a474-8235212ecee1</v>
          </cell>
          <cell r="D323">
            <v>291</v>
          </cell>
          <cell r="E323">
            <v>6</v>
          </cell>
          <cell r="F323" t="str">
            <v>Line_6</v>
          </cell>
          <cell r="G323" t="str">
            <v>AddB</v>
          </cell>
          <cell r="I323" t="str">
            <v>Vanguard Us Total Market Shares Index ETF - CDI's 1:1</v>
          </cell>
          <cell r="J323">
            <v>26.78</v>
          </cell>
          <cell r="K323">
            <v>0</v>
          </cell>
          <cell r="L323">
            <v>26.78</v>
          </cell>
          <cell r="M323">
            <v>0</v>
          </cell>
          <cell r="N323" t="str">
            <v>Add</v>
          </cell>
          <cell r="O323">
            <v>0</v>
          </cell>
          <cell r="V323" t="str">
            <v>NA</v>
          </cell>
          <cell r="X323">
            <v>0</v>
          </cell>
          <cell r="Y323" t="b">
            <v>0</v>
          </cell>
          <cell r="Z323" t="b">
            <v>0</v>
          </cell>
          <cell r="AA323" t="b">
            <v>0</v>
          </cell>
          <cell r="AB323">
            <v>0</v>
          </cell>
          <cell r="AC323" t="b">
            <v>1</v>
          </cell>
          <cell r="AE323" t="str">
            <v>P</v>
          </cell>
          <cell r="AF323"/>
          <cell r="AG323">
            <v>0</v>
          </cell>
          <cell r="AI323"/>
        </row>
        <row r="324">
          <cell r="C324" t="str">
            <v>Totalforeign_tax_credits.UnitTrusts</v>
          </cell>
          <cell r="D324">
            <v>292</v>
          </cell>
          <cell r="E324">
            <v>5</v>
          </cell>
          <cell r="F324" t="str">
            <v>Total_5</v>
          </cell>
          <cell r="G324" t="str">
            <v>AddB</v>
          </cell>
          <cell r="I324" t="str">
            <v>Total Units In Listed Unit Trusts</v>
          </cell>
          <cell r="J324">
            <v>26.78</v>
          </cell>
          <cell r="K324">
            <v>0</v>
          </cell>
          <cell r="L324">
            <v>26.78</v>
          </cell>
          <cell r="M324">
            <v>0</v>
          </cell>
          <cell r="N324" t="str">
            <v>Add</v>
          </cell>
          <cell r="O324">
            <v>0</v>
          </cell>
          <cell r="V324" t="str">
            <v>NA</v>
          </cell>
          <cell r="X324">
            <v>0</v>
          </cell>
          <cell r="Y324" t="b">
            <v>0</v>
          </cell>
          <cell r="Z324" t="b">
            <v>0</v>
          </cell>
          <cell r="AA324" t="b">
            <v>0</v>
          </cell>
          <cell r="AB324">
            <v>0</v>
          </cell>
          <cell r="AC324" t="b">
            <v>1</v>
          </cell>
          <cell r="AE324" t="str">
            <v>P</v>
          </cell>
          <cell r="AF324"/>
          <cell r="AG324">
            <v>0</v>
          </cell>
          <cell r="AI324"/>
        </row>
        <row r="325">
          <cell r="C325" t="str">
            <v>Totalforeign_tax_credits</v>
          </cell>
          <cell r="D325">
            <v>293</v>
          </cell>
          <cell r="E325">
            <v>4</v>
          </cell>
          <cell r="F325" t="str">
            <v>Total_4</v>
          </cell>
          <cell r="G325" t="str">
            <v>AddB</v>
          </cell>
          <cell r="I325" t="str">
            <v>Total Foreign Tax Credits</v>
          </cell>
          <cell r="J325">
            <v>551.85</v>
          </cell>
          <cell r="K325">
            <v>0</v>
          </cell>
          <cell r="L325">
            <v>551.85</v>
          </cell>
          <cell r="M325">
            <v>0</v>
          </cell>
          <cell r="N325" t="str">
            <v>Add</v>
          </cell>
          <cell r="O325">
            <v>0</v>
          </cell>
          <cell r="V325" t="str">
            <v>NA</v>
          </cell>
          <cell r="X325">
            <v>0</v>
          </cell>
          <cell r="Y325" t="b">
            <v>0</v>
          </cell>
          <cell r="Z325" t="b">
            <v>0</v>
          </cell>
          <cell r="AA325" t="b">
            <v>0</v>
          </cell>
          <cell r="AB325">
            <v>0</v>
          </cell>
          <cell r="AC325" t="b">
            <v>1</v>
          </cell>
          <cell r="AE325" t="str">
            <v>P</v>
          </cell>
          <cell r="AF325"/>
          <cell r="AG325">
            <v>0</v>
          </cell>
          <cell r="AI325"/>
        </row>
        <row r="326">
          <cell r="C326" t="str">
            <v>excessive_foreign_tax_credit_writeoff</v>
          </cell>
          <cell r="D326">
            <v>294</v>
          </cell>
          <cell r="E326">
            <v>4</v>
          </cell>
          <cell r="F326" t="str">
            <v>Line_4</v>
          </cell>
          <cell r="G326" t="str">
            <v>AddB</v>
          </cell>
          <cell r="I326" t="str">
            <v>Excessive Foreign Tax Credit Writeoff</v>
          </cell>
          <cell r="J326">
            <v>-551.85</v>
          </cell>
          <cell r="K326">
            <v>0</v>
          </cell>
          <cell r="L326">
            <v>-551.85</v>
          </cell>
          <cell r="M326">
            <v>0</v>
          </cell>
          <cell r="N326" t="str">
            <v>Add</v>
          </cell>
          <cell r="O326">
            <v>0</v>
          </cell>
          <cell r="V326" t="str">
            <v>NA</v>
          </cell>
          <cell r="X326">
            <v>0</v>
          </cell>
          <cell r="Y326" t="b">
            <v>0</v>
          </cell>
          <cell r="Z326" t="b">
            <v>0</v>
          </cell>
          <cell r="AA326" t="b">
            <v>0</v>
          </cell>
          <cell r="AB326">
            <v>0</v>
          </cell>
          <cell r="AC326" t="b">
            <v>1</v>
          </cell>
          <cell r="AE326" t="str">
            <v>P</v>
          </cell>
          <cell r="AF326"/>
          <cell r="AG326">
            <v>0</v>
          </cell>
          <cell r="AI326"/>
        </row>
        <row r="327">
          <cell r="C327" t="str">
            <v>Totalincome_tax_payable</v>
          </cell>
          <cell r="D327">
            <v>295</v>
          </cell>
          <cell r="E327">
            <v>3</v>
          </cell>
          <cell r="F327" t="str">
            <v>Total_3</v>
          </cell>
          <cell r="G327" t="str">
            <v>AddB</v>
          </cell>
          <cell r="I327" t="str">
            <v>Total Current Tax Assets</v>
          </cell>
          <cell r="J327">
            <v>32653.11</v>
          </cell>
          <cell r="K327">
            <v>0</v>
          </cell>
          <cell r="L327">
            <v>32653.11</v>
          </cell>
          <cell r="M327">
            <v>0</v>
          </cell>
          <cell r="N327" t="str">
            <v>Add</v>
          </cell>
          <cell r="O327">
            <v>0</v>
          </cell>
          <cell r="V327" t="str">
            <v>NA</v>
          </cell>
          <cell r="X327">
            <v>0</v>
          </cell>
          <cell r="Y327" t="b">
            <v>0</v>
          </cell>
          <cell r="Z327" t="b">
            <v>0</v>
          </cell>
          <cell r="AA327" t="b">
            <v>0</v>
          </cell>
          <cell r="AB327">
            <v>0</v>
          </cell>
          <cell r="AC327" t="b">
            <v>1</v>
          </cell>
          <cell r="AE327" t="str">
            <v>P</v>
          </cell>
          <cell r="AF327"/>
          <cell r="AG327">
            <v>0</v>
          </cell>
          <cell r="AI327"/>
        </row>
        <row r="328">
          <cell r="C328" t="str">
            <v>Totalother_assets</v>
          </cell>
          <cell r="D328">
            <v>296</v>
          </cell>
          <cell r="E328">
            <v>2</v>
          </cell>
          <cell r="F328" t="str">
            <v>Total_2</v>
          </cell>
          <cell r="G328" t="str">
            <v>AddB</v>
          </cell>
          <cell r="I328" t="str">
            <v>Total Other Assets</v>
          </cell>
          <cell r="J328">
            <v>768139.59</v>
          </cell>
          <cell r="K328">
            <v>0</v>
          </cell>
          <cell r="L328">
            <v>768139.59</v>
          </cell>
          <cell r="M328">
            <v>0</v>
          </cell>
          <cell r="N328" t="str">
            <v>Add</v>
          </cell>
          <cell r="O328">
            <v>0</v>
          </cell>
          <cell r="V328" t="str">
            <v>NA</v>
          </cell>
          <cell r="X328">
            <v>0</v>
          </cell>
          <cell r="Y328" t="b">
            <v>0</v>
          </cell>
          <cell r="Z328" t="b">
            <v>0</v>
          </cell>
          <cell r="AA328" t="b">
            <v>0</v>
          </cell>
          <cell r="AB328">
            <v>0</v>
          </cell>
          <cell r="AC328" t="b">
            <v>1</v>
          </cell>
          <cell r="AE328" t="str">
            <v>P</v>
          </cell>
          <cell r="AF328"/>
          <cell r="AG328">
            <v>0</v>
          </cell>
          <cell r="AI328"/>
        </row>
        <row r="329">
          <cell r="C329" t="str">
            <v>TotalAssets</v>
          </cell>
          <cell r="D329">
            <v>297</v>
          </cell>
          <cell r="E329">
            <v>1</v>
          </cell>
          <cell r="F329" t="str">
            <v>Total_1</v>
          </cell>
          <cell r="G329" t="str">
            <v>AddB</v>
          </cell>
          <cell r="I329" t="str">
            <v>Total Assets</v>
          </cell>
          <cell r="J329">
            <v>8662089.9000000004</v>
          </cell>
          <cell r="K329">
            <v>0</v>
          </cell>
          <cell r="L329">
            <v>8662089.9000000004</v>
          </cell>
          <cell r="M329">
            <v>0</v>
          </cell>
          <cell r="N329" t="str">
            <v>Add</v>
          </cell>
          <cell r="O329">
            <v>0</v>
          </cell>
          <cell r="V329" t="str">
            <v>NA</v>
          </cell>
          <cell r="X329">
            <v>0</v>
          </cell>
          <cell r="Y329" t="b">
            <v>0</v>
          </cell>
          <cell r="Z329" t="b">
            <v>0</v>
          </cell>
          <cell r="AA329" t="b">
            <v>0</v>
          </cell>
          <cell r="AB329">
            <v>0</v>
          </cell>
          <cell r="AC329" t="b">
            <v>1</v>
          </cell>
          <cell r="AE329" t="str">
            <v>P</v>
          </cell>
          <cell r="AF329"/>
          <cell r="AG329">
            <v>0</v>
          </cell>
          <cell r="AI329"/>
        </row>
        <row r="330">
          <cell r="C330" t="str">
            <v>Member Entitlements</v>
          </cell>
          <cell r="D330">
            <v>298</v>
          </cell>
          <cell r="E330">
            <v>1</v>
          </cell>
          <cell r="F330" t="str">
            <v>Header_1</v>
          </cell>
          <cell r="G330" t="str">
            <v>AddD</v>
          </cell>
          <cell r="I330" t="str">
            <v>Member Entitlements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O330">
            <v>0</v>
          </cell>
          <cell r="V330" t="str">
            <v>NA</v>
          </cell>
          <cell r="X330">
            <v>0</v>
          </cell>
          <cell r="Y330" t="b">
            <v>0</v>
          </cell>
          <cell r="Z330" t="b">
            <v>0</v>
          </cell>
          <cell r="AA330" t="b">
            <v>0</v>
          </cell>
          <cell r="AB330">
            <v>0</v>
          </cell>
          <cell r="AC330" t="b">
            <v>1</v>
          </cell>
          <cell r="AE330" t="str">
            <v>P</v>
          </cell>
          <cell r="AF330"/>
          <cell r="AG330">
            <v>0</v>
          </cell>
          <cell r="AI330"/>
        </row>
        <row r="331">
          <cell r="C331" t="str">
            <v>members_entitlements_accounts</v>
          </cell>
          <cell r="D331">
            <v>299</v>
          </cell>
          <cell r="E331">
            <v>2</v>
          </cell>
          <cell r="F331" t="str">
            <v>Header_2</v>
          </cell>
          <cell r="G331" t="str">
            <v>AddD</v>
          </cell>
          <cell r="I331" t="str">
            <v>Member Entitlement Accounts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O331">
            <v>0</v>
          </cell>
          <cell r="V331" t="str">
            <v>NA</v>
          </cell>
          <cell r="X331">
            <v>0</v>
          </cell>
          <cell r="Y331" t="b">
            <v>0</v>
          </cell>
          <cell r="Z331" t="b">
            <v>0</v>
          </cell>
          <cell r="AA331" t="b">
            <v>0</v>
          </cell>
          <cell r="AB331">
            <v>0</v>
          </cell>
          <cell r="AC331" t="b">
            <v>1</v>
          </cell>
          <cell r="AE331" t="str">
            <v>P</v>
          </cell>
          <cell r="AF331"/>
          <cell r="AG331">
            <v>0</v>
          </cell>
          <cell r="AI331"/>
        </row>
        <row r="332">
          <cell r="C332" t="str">
            <v>members_entitlements_accounts.HICKEA0</v>
          </cell>
          <cell r="D332">
            <v>300</v>
          </cell>
          <cell r="E332">
            <v>3</v>
          </cell>
          <cell r="F332" t="str">
            <v>Header_3</v>
          </cell>
          <cell r="G332" t="str">
            <v>AddD</v>
          </cell>
          <cell r="I332" t="str">
            <v>Dr Andrew Hickey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O332">
            <v>0</v>
          </cell>
          <cell r="V332" t="str">
            <v>NA</v>
          </cell>
          <cell r="X332">
            <v>0</v>
          </cell>
          <cell r="Y332" t="b">
            <v>0</v>
          </cell>
          <cell r="Z332" t="b">
            <v>0</v>
          </cell>
          <cell r="AA332" t="b">
            <v>0</v>
          </cell>
          <cell r="AB332">
            <v>0</v>
          </cell>
          <cell r="AC332" t="b">
            <v>1</v>
          </cell>
          <cell r="AE332" t="str">
            <v>P</v>
          </cell>
          <cell r="AF332"/>
          <cell r="AG332">
            <v>0</v>
          </cell>
          <cell r="AI332"/>
        </row>
        <row r="333">
          <cell r="C333" t="str">
            <v>members_entitlements_accounts.HICKEA0.2a94b71c-6e95-4036-ad4c-abcdde0ecbce</v>
          </cell>
          <cell r="D333">
            <v>301</v>
          </cell>
          <cell r="E333">
            <v>4</v>
          </cell>
          <cell r="F333" t="str">
            <v>Line_4</v>
          </cell>
          <cell r="G333" t="str">
            <v>AddD</v>
          </cell>
          <cell r="I333" t="str">
            <v>Account Based Pension 3% tax free</v>
          </cell>
          <cell r="J333">
            <v>621045.21</v>
          </cell>
          <cell r="K333">
            <v>0</v>
          </cell>
          <cell r="L333">
            <v>621045.21</v>
          </cell>
          <cell r="M333">
            <v>0</v>
          </cell>
          <cell r="N333" t="str">
            <v>Add</v>
          </cell>
          <cell r="O333">
            <v>0</v>
          </cell>
          <cell r="V333" t="str">
            <v>NA</v>
          </cell>
          <cell r="X333">
            <v>0</v>
          </cell>
          <cell r="Y333" t="b">
            <v>0</v>
          </cell>
          <cell r="Z333" t="b">
            <v>0</v>
          </cell>
          <cell r="AA333" t="b">
            <v>0</v>
          </cell>
          <cell r="AB333">
            <v>0</v>
          </cell>
          <cell r="AC333" t="b">
            <v>1</v>
          </cell>
          <cell r="AE333" t="str">
            <v>P</v>
          </cell>
          <cell r="AF333"/>
          <cell r="AG333">
            <v>0</v>
          </cell>
          <cell r="AI333"/>
        </row>
        <row r="334">
          <cell r="C334" t="str">
            <v>members_entitlements_accounts.HICKEA0.fbf7df15-0869-46dc-aed8-306d1e38c235</v>
          </cell>
          <cell r="D334">
            <v>302</v>
          </cell>
          <cell r="E334">
            <v>4</v>
          </cell>
          <cell r="F334" t="str">
            <v>Line_4</v>
          </cell>
          <cell r="G334" t="str">
            <v>AddD</v>
          </cell>
          <cell r="I334" t="str">
            <v>Account Based Pension 89% tax free</v>
          </cell>
          <cell r="J334">
            <v>513075.38</v>
          </cell>
          <cell r="K334">
            <v>0</v>
          </cell>
          <cell r="L334">
            <v>513075.38</v>
          </cell>
          <cell r="M334">
            <v>0</v>
          </cell>
          <cell r="N334" t="str">
            <v>Add</v>
          </cell>
          <cell r="O334">
            <v>0</v>
          </cell>
          <cell r="V334" t="str">
            <v>NA</v>
          </cell>
          <cell r="X334">
            <v>0</v>
          </cell>
          <cell r="Y334" t="b">
            <v>0</v>
          </cell>
          <cell r="Z334" t="b">
            <v>0</v>
          </cell>
          <cell r="AA334" t="b">
            <v>0</v>
          </cell>
          <cell r="AB334">
            <v>0</v>
          </cell>
          <cell r="AC334" t="b">
            <v>1</v>
          </cell>
          <cell r="AE334" t="str">
            <v>P</v>
          </cell>
          <cell r="AF334"/>
          <cell r="AG334">
            <v>0</v>
          </cell>
          <cell r="AI334"/>
        </row>
        <row r="335">
          <cell r="C335" t="str">
            <v>members_entitlements_accounts.HICKEA0.4326ec00-7d85-4879-b886-bb776bd4c9e0</v>
          </cell>
          <cell r="D335">
            <v>303</v>
          </cell>
          <cell r="E335">
            <v>4</v>
          </cell>
          <cell r="F335" t="str">
            <v>Line_4</v>
          </cell>
          <cell r="G335" t="str">
            <v>AddD</v>
          </cell>
          <cell r="I335" t="str">
            <v>Account Based Pension 95% tax free</v>
          </cell>
          <cell r="J335">
            <v>465879.41</v>
          </cell>
          <cell r="K335">
            <v>0</v>
          </cell>
          <cell r="L335">
            <v>465879.41</v>
          </cell>
          <cell r="M335">
            <v>0</v>
          </cell>
          <cell r="N335" t="str">
            <v>Add</v>
          </cell>
          <cell r="O335">
            <v>0</v>
          </cell>
          <cell r="V335" t="str">
            <v>NA</v>
          </cell>
          <cell r="X335">
            <v>0</v>
          </cell>
          <cell r="Y335" t="b">
            <v>0</v>
          </cell>
          <cell r="Z335" t="b">
            <v>0</v>
          </cell>
          <cell r="AA335" t="b">
            <v>0</v>
          </cell>
          <cell r="AB335">
            <v>0</v>
          </cell>
          <cell r="AC335" t="b">
            <v>1</v>
          </cell>
          <cell r="AE335" t="str">
            <v>P</v>
          </cell>
          <cell r="AF335"/>
          <cell r="AG335">
            <v>0</v>
          </cell>
          <cell r="AI335"/>
        </row>
        <row r="336">
          <cell r="C336" t="str">
            <v>members_entitlements_accounts.HICKEA0.11e20dda-5496-4923-b2da-304862ccfdab</v>
          </cell>
          <cell r="D336">
            <v>304</v>
          </cell>
          <cell r="E336">
            <v>4</v>
          </cell>
          <cell r="F336" t="str">
            <v>Line_4</v>
          </cell>
          <cell r="G336" t="str">
            <v>AddD</v>
          </cell>
          <cell r="I336" t="str">
            <v>Accumulation</v>
          </cell>
          <cell r="J336">
            <v>1856041.45</v>
          </cell>
          <cell r="K336">
            <v>0</v>
          </cell>
          <cell r="L336">
            <v>1856041.45</v>
          </cell>
          <cell r="M336">
            <v>0</v>
          </cell>
          <cell r="N336" t="str">
            <v>Add</v>
          </cell>
          <cell r="O336">
            <v>0</v>
          </cell>
          <cell r="V336" t="str">
            <v>NA</v>
          </cell>
          <cell r="X336">
            <v>0</v>
          </cell>
          <cell r="Y336" t="b">
            <v>0</v>
          </cell>
          <cell r="Z336" t="b">
            <v>0</v>
          </cell>
          <cell r="AA336" t="b">
            <v>0</v>
          </cell>
          <cell r="AB336">
            <v>0</v>
          </cell>
          <cell r="AC336" t="b">
            <v>1</v>
          </cell>
          <cell r="AE336" t="str">
            <v>P</v>
          </cell>
          <cell r="AF336"/>
          <cell r="AG336">
            <v>0</v>
          </cell>
          <cell r="AI336"/>
        </row>
        <row r="337">
          <cell r="C337" t="str">
            <v>Totalmembers_entitlements_accounts.HICKEA0</v>
          </cell>
          <cell r="D337">
            <v>305</v>
          </cell>
          <cell r="E337">
            <v>3</v>
          </cell>
          <cell r="F337" t="str">
            <v>Total_3</v>
          </cell>
          <cell r="G337" t="str">
            <v>AddD</v>
          </cell>
          <cell r="I337" t="str">
            <v>Total Dr Andrew Hickey</v>
          </cell>
          <cell r="J337">
            <v>3456041.45</v>
          </cell>
          <cell r="K337">
            <v>0</v>
          </cell>
          <cell r="L337">
            <v>3456041.45</v>
          </cell>
          <cell r="M337">
            <v>0</v>
          </cell>
          <cell r="N337" t="str">
            <v>Add</v>
          </cell>
          <cell r="O337">
            <v>0</v>
          </cell>
          <cell r="V337" t="str">
            <v>NA</v>
          </cell>
          <cell r="X337">
            <v>0</v>
          </cell>
          <cell r="Y337" t="b">
            <v>0</v>
          </cell>
          <cell r="Z337" t="b">
            <v>0</v>
          </cell>
          <cell r="AA337" t="b">
            <v>0</v>
          </cell>
          <cell r="AB337">
            <v>0</v>
          </cell>
          <cell r="AC337" t="b">
            <v>1</v>
          </cell>
          <cell r="AE337" t="str">
            <v>P</v>
          </cell>
          <cell r="AF337"/>
          <cell r="AG337">
            <v>0</v>
          </cell>
          <cell r="AI337"/>
        </row>
        <row r="338">
          <cell r="C338" t="str">
            <v>members_entitlements_accounts.HICKEC0</v>
          </cell>
          <cell r="D338">
            <v>306</v>
          </cell>
          <cell r="E338">
            <v>3</v>
          </cell>
          <cell r="F338" t="str">
            <v>Header_3</v>
          </cell>
          <cell r="G338" t="str">
            <v>AddD</v>
          </cell>
          <cell r="I338" t="str">
            <v>Dr Camille Hickey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O338">
            <v>0</v>
          </cell>
          <cell r="V338" t="str">
            <v>NA</v>
          </cell>
          <cell r="X338">
            <v>0</v>
          </cell>
          <cell r="Y338" t="b">
            <v>0</v>
          </cell>
          <cell r="Z338" t="b">
            <v>0</v>
          </cell>
          <cell r="AA338" t="b">
            <v>0</v>
          </cell>
          <cell r="AB338">
            <v>0</v>
          </cell>
          <cell r="AC338" t="b">
            <v>1</v>
          </cell>
          <cell r="AE338" t="str">
            <v>P</v>
          </cell>
          <cell r="AF338"/>
          <cell r="AG338">
            <v>0</v>
          </cell>
          <cell r="AI338"/>
        </row>
        <row r="339">
          <cell r="C339" t="str">
            <v>members_entitlements_accounts.HICKEC0.222fc773-3513-479b-bf62-f35fe4556112</v>
          </cell>
          <cell r="D339">
            <v>307</v>
          </cell>
          <cell r="E339">
            <v>4</v>
          </cell>
          <cell r="F339" t="str">
            <v>Line_4</v>
          </cell>
          <cell r="G339" t="str">
            <v>AddD</v>
          </cell>
          <cell r="I339" t="str">
            <v>Account Based Pension 100% tax free</v>
          </cell>
          <cell r="J339">
            <v>399248.22</v>
          </cell>
          <cell r="K339">
            <v>0</v>
          </cell>
          <cell r="L339">
            <v>399248.22</v>
          </cell>
          <cell r="M339">
            <v>0</v>
          </cell>
          <cell r="N339" t="str">
            <v>Add</v>
          </cell>
          <cell r="O339">
            <v>0</v>
          </cell>
          <cell r="V339" t="str">
            <v>NA</v>
          </cell>
          <cell r="X339">
            <v>0</v>
          </cell>
          <cell r="Y339" t="b">
            <v>0</v>
          </cell>
          <cell r="Z339" t="b">
            <v>0</v>
          </cell>
          <cell r="AA339" t="b">
            <v>0</v>
          </cell>
          <cell r="AB339">
            <v>0</v>
          </cell>
          <cell r="AC339" t="b">
            <v>1</v>
          </cell>
          <cell r="AE339" t="str">
            <v>P</v>
          </cell>
          <cell r="AF339"/>
          <cell r="AG339">
            <v>0</v>
          </cell>
          <cell r="AI339"/>
        </row>
        <row r="340">
          <cell r="C340" t="str">
            <v>members_entitlements_accounts.HICKEC0.c88ac5ce-b438-4bf3-96de-ce502ca7dc08</v>
          </cell>
          <cell r="D340">
            <v>308</v>
          </cell>
          <cell r="E340">
            <v>4</v>
          </cell>
          <cell r="F340" t="str">
            <v>Line_4</v>
          </cell>
          <cell r="G340" t="str">
            <v>AddD</v>
          </cell>
          <cell r="I340" t="str">
            <v>Account Based Pension 8% tax free</v>
          </cell>
          <cell r="J340">
            <v>418820.7</v>
          </cell>
          <cell r="K340">
            <v>0</v>
          </cell>
          <cell r="L340">
            <v>418820.7</v>
          </cell>
          <cell r="M340">
            <v>0</v>
          </cell>
          <cell r="N340" t="str">
            <v>Add</v>
          </cell>
          <cell r="O340">
            <v>0</v>
          </cell>
          <cell r="V340" t="str">
            <v>NA</v>
          </cell>
          <cell r="X340">
            <v>0</v>
          </cell>
          <cell r="Y340" t="b">
            <v>0</v>
          </cell>
          <cell r="Z340" t="b">
            <v>0</v>
          </cell>
          <cell r="AA340" t="b">
            <v>0</v>
          </cell>
          <cell r="AB340">
            <v>0</v>
          </cell>
          <cell r="AC340" t="b">
            <v>1</v>
          </cell>
          <cell r="AE340" t="str">
            <v>P</v>
          </cell>
          <cell r="AF340"/>
          <cell r="AG340">
            <v>0</v>
          </cell>
          <cell r="AI340"/>
        </row>
        <row r="341">
          <cell r="C341" t="str">
            <v>members_entitlements_accounts.HICKEC0.f17f7707-d89f-48cb-bb50-91f13fa40157</v>
          </cell>
          <cell r="D341">
            <v>309</v>
          </cell>
          <cell r="E341">
            <v>4</v>
          </cell>
          <cell r="F341" t="str">
            <v>Line_4</v>
          </cell>
          <cell r="G341" t="str">
            <v>AddD</v>
          </cell>
          <cell r="I341" t="str">
            <v>Account Based Pension 94% tax free</v>
          </cell>
          <cell r="J341">
            <v>146478.93</v>
          </cell>
          <cell r="K341">
            <v>0</v>
          </cell>
          <cell r="L341">
            <v>146478.93</v>
          </cell>
          <cell r="M341">
            <v>0</v>
          </cell>
          <cell r="N341" t="str">
            <v>Add</v>
          </cell>
          <cell r="O341">
            <v>0</v>
          </cell>
          <cell r="V341" t="str">
            <v>NA</v>
          </cell>
          <cell r="X341">
            <v>0</v>
          </cell>
          <cell r="Y341" t="b">
            <v>0</v>
          </cell>
          <cell r="Z341" t="b">
            <v>0</v>
          </cell>
          <cell r="AA341" t="b">
            <v>0</v>
          </cell>
          <cell r="AB341">
            <v>0</v>
          </cell>
          <cell r="AC341" t="b">
            <v>1</v>
          </cell>
          <cell r="AE341" t="str">
            <v>P</v>
          </cell>
          <cell r="AF341"/>
          <cell r="AG341">
            <v>0</v>
          </cell>
          <cell r="AI341"/>
        </row>
        <row r="342">
          <cell r="C342" t="str">
            <v>members_entitlements_accounts.HICKEC0.0a494c12-39e5-45a1-8b07-1dde1f534960</v>
          </cell>
          <cell r="D342">
            <v>310</v>
          </cell>
          <cell r="E342">
            <v>4</v>
          </cell>
          <cell r="F342" t="str">
            <v>Line_4</v>
          </cell>
          <cell r="G342" t="str">
            <v>AddD</v>
          </cell>
          <cell r="I342" t="str">
            <v>Account Based Pension 99% tax free</v>
          </cell>
          <cell r="J342">
            <v>635452.15</v>
          </cell>
          <cell r="K342">
            <v>0</v>
          </cell>
          <cell r="L342">
            <v>635452.15</v>
          </cell>
          <cell r="M342">
            <v>0</v>
          </cell>
          <cell r="N342" t="str">
            <v>Add</v>
          </cell>
          <cell r="O342">
            <v>0</v>
          </cell>
          <cell r="V342" t="str">
            <v>NA</v>
          </cell>
          <cell r="X342">
            <v>0</v>
          </cell>
          <cell r="Y342" t="b">
            <v>0</v>
          </cell>
          <cell r="Z342" t="b">
            <v>0</v>
          </cell>
          <cell r="AA342" t="b">
            <v>0</v>
          </cell>
          <cell r="AB342">
            <v>0</v>
          </cell>
          <cell r="AC342" t="b">
            <v>1</v>
          </cell>
          <cell r="AE342" t="str">
            <v>P</v>
          </cell>
          <cell r="AF342"/>
          <cell r="AG342">
            <v>0</v>
          </cell>
          <cell r="AI342"/>
        </row>
        <row r="343">
          <cell r="C343" t="str">
            <v>members_entitlements_accounts.HICKEC0.07be3b3b-4df8-44a2-a0c3-821bc1fca38e</v>
          </cell>
          <cell r="D343">
            <v>311</v>
          </cell>
          <cell r="E343">
            <v>4</v>
          </cell>
          <cell r="F343" t="str">
            <v>Line_4</v>
          </cell>
          <cell r="G343" t="str">
            <v>AddD</v>
          </cell>
          <cell r="I343" t="str">
            <v>Accumulation</v>
          </cell>
          <cell r="J343">
            <v>3606048.45</v>
          </cell>
          <cell r="K343">
            <v>0</v>
          </cell>
          <cell r="L343">
            <v>3606048.45</v>
          </cell>
          <cell r="M343">
            <v>0</v>
          </cell>
          <cell r="N343" t="str">
            <v>Add</v>
          </cell>
          <cell r="O343">
            <v>0</v>
          </cell>
          <cell r="V343" t="str">
            <v>NA</v>
          </cell>
          <cell r="X343">
            <v>0</v>
          </cell>
          <cell r="Y343" t="b">
            <v>0</v>
          </cell>
          <cell r="Z343" t="b">
            <v>0</v>
          </cell>
          <cell r="AA343" t="b">
            <v>0</v>
          </cell>
          <cell r="AB343">
            <v>0</v>
          </cell>
          <cell r="AC343" t="b">
            <v>1</v>
          </cell>
          <cell r="AE343" t="str">
            <v>P</v>
          </cell>
          <cell r="AF343"/>
          <cell r="AG343">
            <v>0</v>
          </cell>
          <cell r="AI343"/>
        </row>
        <row r="344">
          <cell r="C344" t="str">
            <v>Totalmembers_entitlements_accounts.HICKEC0</v>
          </cell>
          <cell r="D344">
            <v>312</v>
          </cell>
          <cell r="E344">
            <v>3</v>
          </cell>
          <cell r="F344" t="str">
            <v>Total_3</v>
          </cell>
          <cell r="G344" t="str">
            <v>AddD</v>
          </cell>
          <cell r="I344" t="str">
            <v>Total Dr Camille Hickey</v>
          </cell>
          <cell r="J344">
            <v>5206048.45</v>
          </cell>
          <cell r="K344">
            <v>0</v>
          </cell>
          <cell r="L344">
            <v>5206048.45</v>
          </cell>
          <cell r="M344">
            <v>0</v>
          </cell>
          <cell r="N344" t="str">
            <v>Add</v>
          </cell>
          <cell r="O344">
            <v>0</v>
          </cell>
          <cell r="V344" t="str">
            <v>NA</v>
          </cell>
          <cell r="X344">
            <v>0</v>
          </cell>
          <cell r="Y344" t="b">
            <v>0</v>
          </cell>
          <cell r="Z344" t="b">
            <v>0</v>
          </cell>
          <cell r="AA344" t="b">
            <v>0</v>
          </cell>
          <cell r="AB344">
            <v>0</v>
          </cell>
          <cell r="AC344" t="b">
            <v>1</v>
          </cell>
          <cell r="AE344" t="str">
            <v>P</v>
          </cell>
          <cell r="AF344"/>
          <cell r="AG344">
            <v>0</v>
          </cell>
          <cell r="AI344"/>
        </row>
        <row r="345">
          <cell r="C345" t="str">
            <v>Totalmembers_entitlements_accounts</v>
          </cell>
          <cell r="D345">
            <v>313</v>
          </cell>
          <cell r="E345">
            <v>2</v>
          </cell>
          <cell r="F345" t="str">
            <v>Total_2</v>
          </cell>
          <cell r="G345" t="str">
            <v>AddD</v>
          </cell>
          <cell r="I345" t="str">
            <v>Total Member Entitlement Accounts</v>
          </cell>
          <cell r="J345">
            <v>8662089.9000000004</v>
          </cell>
          <cell r="K345">
            <v>0</v>
          </cell>
          <cell r="L345">
            <v>8662089.9000000004</v>
          </cell>
          <cell r="M345">
            <v>0</v>
          </cell>
          <cell r="N345" t="str">
            <v>Add</v>
          </cell>
          <cell r="O345">
            <v>0</v>
          </cell>
          <cell r="V345" t="str">
            <v>NA</v>
          </cell>
          <cell r="X345">
            <v>0</v>
          </cell>
          <cell r="Y345" t="b">
            <v>0</v>
          </cell>
          <cell r="Z345" t="b">
            <v>0</v>
          </cell>
          <cell r="AA345" t="b">
            <v>0</v>
          </cell>
          <cell r="AB345">
            <v>0</v>
          </cell>
          <cell r="AC345" t="b">
            <v>1</v>
          </cell>
          <cell r="AE345" t="str">
            <v>P</v>
          </cell>
          <cell r="AF345"/>
          <cell r="AG345">
            <v>0</v>
          </cell>
          <cell r="AI345"/>
        </row>
        <row r="346">
          <cell r="C346" t="str">
            <v>TotalMember Entitlements</v>
          </cell>
          <cell r="D346">
            <v>314</v>
          </cell>
          <cell r="E346">
            <v>1</v>
          </cell>
          <cell r="F346" t="str">
            <v>Total_1</v>
          </cell>
          <cell r="G346" t="str">
            <v>AddD</v>
          </cell>
          <cell r="I346" t="str">
            <v>Total Member Entitlements</v>
          </cell>
          <cell r="J346">
            <v>8662089.9000000004</v>
          </cell>
          <cell r="K346">
            <v>0</v>
          </cell>
          <cell r="L346">
            <v>8662089.9000000004</v>
          </cell>
          <cell r="M346">
            <v>0</v>
          </cell>
          <cell r="N346" t="str">
            <v>Add</v>
          </cell>
          <cell r="O346">
            <v>0</v>
          </cell>
          <cell r="V346" t="str">
            <v>NA</v>
          </cell>
          <cell r="X346">
            <v>0</v>
          </cell>
          <cell r="Y346" t="b">
            <v>0</v>
          </cell>
          <cell r="Z346" t="b">
            <v>0</v>
          </cell>
          <cell r="AA346" t="b">
            <v>0</v>
          </cell>
          <cell r="AB346">
            <v>0</v>
          </cell>
          <cell r="AC346" t="b">
            <v>1</v>
          </cell>
          <cell r="AE346" t="str">
            <v>P</v>
          </cell>
          <cell r="AF346"/>
          <cell r="AG346">
            <v>0</v>
          </cell>
          <cell r="AI346"/>
        </row>
      </sheetData>
      <sheetData sheetId="9"/>
      <sheetData sheetId="10">
        <row r="6">
          <cell r="I6">
            <v>0</v>
          </cell>
        </row>
      </sheetData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2">
          <cell r="A2" t="str">
            <v>Not Started</v>
          </cell>
          <cell r="B2">
            <v>0</v>
          </cell>
        </row>
        <row r="3">
          <cell r="A3" t="str">
            <v>Started</v>
          </cell>
          <cell r="B3">
            <v>1</v>
          </cell>
        </row>
        <row r="4">
          <cell r="A4" t="str">
            <v>Client Query</v>
          </cell>
          <cell r="B4">
            <v>2</v>
          </cell>
        </row>
        <row r="5">
          <cell r="A5" t="str">
            <v>Ready for Review</v>
          </cell>
          <cell r="B5">
            <v>3</v>
          </cell>
        </row>
        <row r="6">
          <cell r="A6" t="str">
            <v>Rework Required</v>
          </cell>
          <cell r="B6">
            <v>4</v>
          </cell>
        </row>
        <row r="7">
          <cell r="A7" t="str">
            <v>Rework Complete</v>
          </cell>
          <cell r="B7">
            <v>5</v>
          </cell>
        </row>
        <row r="8">
          <cell r="A8" t="str">
            <v>Review</v>
          </cell>
          <cell r="B8">
            <v>6</v>
          </cell>
        </row>
        <row r="9">
          <cell r="A9" t="str">
            <v>Final Review</v>
          </cell>
          <cell r="B9">
            <v>7</v>
          </cell>
        </row>
        <row r="10">
          <cell r="A10" t="str">
            <v>Complete</v>
          </cell>
          <cell r="B10">
            <v>8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NSW_StatusLog"/>
      <sheetName val="HNSW_ItemsCount"/>
      <sheetName val="Assignment To do"/>
      <sheetName val="Agenda &amp; Partner Points"/>
      <sheetName val="Pension Advice Schedule"/>
      <sheetName val="GST &amp; BAS Rec"/>
      <sheetName val="Tax Payment Sch"/>
      <sheetName val="Home"/>
      <sheetName val="Index"/>
      <sheetName val="Review Points"/>
      <sheetName val="Invoice Wording"/>
      <sheetName val="Prov for Income Tax"/>
      <sheetName val="Investments"/>
      <sheetName val="Investment Summary"/>
      <sheetName val="Interest Receivable"/>
      <sheetName val="Property CB &amp; MV"/>
      <sheetName val="Unlisted Unit Trust"/>
      <sheetName val="Loans"/>
      <sheetName val="CGT Relief"/>
      <sheetName val="Rep_Settings"/>
      <sheetName val="Rep_Status"/>
      <sheetName val="Howtohownow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6">
          <cell r="K6" t="b">
            <v>1</v>
          </cell>
        </row>
        <row r="23">
          <cell r="G23">
            <v>42916</v>
          </cell>
        </row>
        <row r="55">
          <cell r="C55" t="str">
            <v>HIC03S1</v>
          </cell>
        </row>
        <row r="57">
          <cell r="C57" t="str">
            <v>A &amp; C Hickey Pty Ltd Superannuation Fund</v>
          </cell>
        </row>
        <row r="75">
          <cell r="C75">
            <v>0.01</v>
          </cell>
        </row>
      </sheetData>
      <sheetData sheetId="8">
        <row r="1">
          <cell r="C1" t="str">
            <v>SortId</v>
          </cell>
          <cell r="D1" t="str">
            <v>SortOrder</v>
          </cell>
          <cell r="E1" t="str">
            <v>Level</v>
          </cell>
          <cell r="F1" t="str">
            <v>Formatting</v>
          </cell>
          <cell r="G1" t="str">
            <v>Mode</v>
          </cell>
          <cell r="H1" t="str">
            <v>Commands</v>
          </cell>
          <cell r="I1" t="str">
            <v>AccountName</v>
          </cell>
          <cell r="J1" t="str">
            <v>Balance</v>
          </cell>
          <cell r="K1" t="str">
            <v>Comparatives</v>
          </cell>
          <cell r="L1" t="str">
            <v>Variance</v>
          </cell>
          <cell r="N1" t="str">
            <v>Links</v>
          </cell>
          <cell r="O1" t="str">
            <v>WPCount</v>
          </cell>
          <cell r="P1" t="str">
            <v>WPTag</v>
          </cell>
          <cell r="Q1" t="str">
            <v>WPType</v>
          </cell>
          <cell r="R1" t="str">
            <v>Ref</v>
          </cell>
          <cell r="S1" t="str">
            <v>Template</v>
          </cell>
          <cell r="T1" t="str">
            <v>RelatedBalance</v>
          </cell>
          <cell r="U1" t="str">
            <v>Reconcile</v>
          </cell>
          <cell r="V1" t="str">
            <v>Reconciled</v>
          </cell>
          <cell r="W1" t="str">
            <v>ReconciledStatus</v>
          </cell>
          <cell r="X1" t="str">
            <v>StatusOrder</v>
          </cell>
          <cell r="Y1" t="str">
            <v>HasChat</v>
          </cell>
          <cell r="Z1" t="str">
            <v>HasUnreadChat</v>
          </cell>
          <cell r="AA1" t="str">
            <v>HasUnresolvedItems</v>
          </cell>
          <cell r="AB1" t="str">
            <v>Items</v>
          </cell>
          <cell r="AC1" t="str">
            <v>Expanded</v>
          </cell>
          <cell r="AD1" t="str">
            <v>Notes</v>
          </cell>
          <cell r="AE1" t="str">
            <v>Flag</v>
          </cell>
          <cell r="AF1" t="str">
            <v>Chat</v>
          </cell>
          <cell r="AG1" t="str">
            <v>Items</v>
          </cell>
          <cell r="AH1" t="str">
            <v>Reconcile To</v>
          </cell>
          <cell r="AI1" t="str">
            <v>Status</v>
          </cell>
          <cell r="AJ1" t="str">
            <v>StatusUpdatedBy</v>
          </cell>
          <cell r="AK1" t="str">
            <v>StatusChangeDate</v>
          </cell>
          <cell r="AL1" t="str">
            <v>RollOver</v>
          </cell>
          <cell r="AM1" t="str">
            <v>Del</v>
          </cell>
        </row>
        <row r="9">
          <cell r="AI9">
            <v>0</v>
          </cell>
          <cell r="AJ9" t="b">
            <v>1</v>
          </cell>
          <cell r="AK9">
            <v>0</v>
          </cell>
          <cell r="AL9">
            <v>0</v>
          </cell>
          <cell r="AM9">
            <v>0</v>
          </cell>
        </row>
        <row r="32">
          <cell r="J32">
            <v>42916</v>
          </cell>
          <cell r="K32">
            <v>42551</v>
          </cell>
          <cell r="M32" t="str">
            <v>+</v>
          </cell>
          <cell r="N32" t="str">
            <v>-</v>
          </cell>
        </row>
        <row r="33">
          <cell r="C33" t="str">
            <v>Income</v>
          </cell>
          <cell r="D33">
            <v>1</v>
          </cell>
          <cell r="E33">
            <v>1</v>
          </cell>
          <cell r="F33" t="str">
            <v>Header_1</v>
          </cell>
          <cell r="G33" t="str">
            <v>AddE</v>
          </cell>
          <cell r="I33" t="str">
            <v>Income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O33">
            <v>0</v>
          </cell>
          <cell r="V33" t="str">
            <v>NA</v>
          </cell>
          <cell r="X33">
            <v>0</v>
          </cell>
          <cell r="Y33" t="b">
            <v>0</v>
          </cell>
          <cell r="Z33" t="b">
            <v>0</v>
          </cell>
          <cell r="AA33" t="b">
            <v>0</v>
          </cell>
          <cell r="AB33">
            <v>0</v>
          </cell>
          <cell r="AC33" t="b">
            <v>1</v>
          </cell>
          <cell r="AE33" t="str">
            <v>P</v>
          </cell>
          <cell r="AF33"/>
          <cell r="AG33">
            <v>0</v>
          </cell>
          <cell r="AI33"/>
        </row>
        <row r="34">
          <cell r="C34" t="str">
            <v>investment_gains</v>
          </cell>
          <cell r="D34">
            <v>2</v>
          </cell>
          <cell r="E34">
            <v>2</v>
          </cell>
          <cell r="F34" t="str">
            <v>Header_2</v>
          </cell>
          <cell r="G34" t="str">
            <v>AddE</v>
          </cell>
          <cell r="I34" t="str">
            <v>Investment Gains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O34">
            <v>0</v>
          </cell>
          <cell r="V34" t="str">
            <v>NA</v>
          </cell>
          <cell r="X34">
            <v>0</v>
          </cell>
          <cell r="Y34" t="b">
            <v>0</v>
          </cell>
          <cell r="Z34" t="b">
            <v>0</v>
          </cell>
          <cell r="AA34" t="b">
            <v>0</v>
          </cell>
          <cell r="AB34">
            <v>0</v>
          </cell>
          <cell r="AC34" t="b">
            <v>1</v>
          </cell>
          <cell r="AE34" t="str">
            <v>P</v>
          </cell>
          <cell r="AF34"/>
          <cell r="AG34">
            <v>0</v>
          </cell>
          <cell r="AI34"/>
        </row>
        <row r="35">
          <cell r="C35" t="str">
            <v>realised_capital_gains</v>
          </cell>
          <cell r="D35">
            <v>3</v>
          </cell>
          <cell r="E35">
            <v>3</v>
          </cell>
          <cell r="F35" t="str">
            <v>Header_3</v>
          </cell>
          <cell r="G35" t="str">
            <v>AddE</v>
          </cell>
          <cell r="I35" t="str">
            <v>Realised Capital Gains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O35">
            <v>0</v>
          </cell>
          <cell r="V35" t="str">
            <v>NA</v>
          </cell>
          <cell r="X35">
            <v>0</v>
          </cell>
          <cell r="Y35" t="b">
            <v>0</v>
          </cell>
          <cell r="Z35" t="b">
            <v>0</v>
          </cell>
          <cell r="AA35" t="b">
            <v>0</v>
          </cell>
          <cell r="AB35">
            <v>0</v>
          </cell>
          <cell r="AC35" t="b">
            <v>1</v>
          </cell>
          <cell r="AE35" t="str">
            <v>P</v>
          </cell>
          <cell r="AF35"/>
          <cell r="AG35">
            <v>0</v>
          </cell>
          <cell r="AI35"/>
        </row>
        <row r="36">
          <cell r="C36" t="str">
            <v>realised_capital_gains.ListedShares</v>
          </cell>
          <cell r="D36">
            <v>4</v>
          </cell>
          <cell r="E36">
            <v>4</v>
          </cell>
          <cell r="F36" t="str">
            <v>Header_4</v>
          </cell>
          <cell r="G36" t="str">
            <v>AddE</v>
          </cell>
          <cell r="I36" t="str">
            <v>Shares in Listed Companies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O36">
            <v>0</v>
          </cell>
          <cell r="V36" t="str">
            <v>NA</v>
          </cell>
          <cell r="X36">
            <v>0</v>
          </cell>
          <cell r="Y36" t="b">
            <v>0</v>
          </cell>
          <cell r="Z36" t="b">
            <v>0</v>
          </cell>
          <cell r="AA36" t="b">
            <v>0</v>
          </cell>
          <cell r="AB36">
            <v>0</v>
          </cell>
          <cell r="AC36" t="b">
            <v>1</v>
          </cell>
          <cell r="AE36" t="str">
            <v>P</v>
          </cell>
          <cell r="AF36"/>
          <cell r="AG36">
            <v>0</v>
          </cell>
          <cell r="AI36"/>
        </row>
        <row r="37">
          <cell r="C37" t="str">
            <v>realised_capital_gains.ListedShares.ea88510b-2578-4e3e-954a-a34881259d6d</v>
          </cell>
          <cell r="D37">
            <v>5</v>
          </cell>
          <cell r="E37">
            <v>5</v>
          </cell>
          <cell r="F37" t="str">
            <v>Line_5</v>
          </cell>
          <cell r="G37" t="str">
            <v>AddE</v>
          </cell>
          <cell r="I37" t="str">
            <v>South32 Limited</v>
          </cell>
          <cell r="J37">
            <v>20654.759999999998</v>
          </cell>
          <cell r="K37">
            <v>0</v>
          </cell>
          <cell r="L37">
            <v>20654.759999999998</v>
          </cell>
          <cell r="M37">
            <v>0</v>
          </cell>
          <cell r="N37" t="str">
            <v>Add</v>
          </cell>
          <cell r="O37">
            <v>0</v>
          </cell>
          <cell r="V37" t="str">
            <v>NA</v>
          </cell>
          <cell r="X37">
            <v>0</v>
          </cell>
          <cell r="Y37" t="b">
            <v>0</v>
          </cell>
          <cell r="Z37" t="b">
            <v>0</v>
          </cell>
          <cell r="AA37" t="b">
            <v>0</v>
          </cell>
          <cell r="AB37">
            <v>0</v>
          </cell>
          <cell r="AC37" t="b">
            <v>1</v>
          </cell>
          <cell r="AE37" t="str">
            <v>P</v>
          </cell>
          <cell r="AF37"/>
          <cell r="AG37">
            <v>0</v>
          </cell>
          <cell r="AI37"/>
        </row>
        <row r="38">
          <cell r="C38" t="str">
            <v>Totalrealised_capital_gains.ListedShares</v>
          </cell>
          <cell r="D38">
            <v>6</v>
          </cell>
          <cell r="E38">
            <v>4</v>
          </cell>
          <cell r="F38" t="str">
            <v>Total_4</v>
          </cell>
          <cell r="G38" t="str">
            <v>AddE</v>
          </cell>
          <cell r="I38" t="str">
            <v>Total Shares in Listed Companies</v>
          </cell>
          <cell r="J38">
            <v>20654.759999999998</v>
          </cell>
          <cell r="K38">
            <v>0</v>
          </cell>
          <cell r="L38">
            <v>20654.759999999998</v>
          </cell>
          <cell r="M38">
            <v>0</v>
          </cell>
          <cell r="N38" t="str">
            <v>Add</v>
          </cell>
          <cell r="O38">
            <v>0</v>
          </cell>
          <cell r="V38" t="str">
            <v>NA</v>
          </cell>
          <cell r="X38">
            <v>0</v>
          </cell>
          <cell r="Y38" t="b">
            <v>0</v>
          </cell>
          <cell r="Z38" t="b">
            <v>0</v>
          </cell>
          <cell r="AA38" t="b">
            <v>0</v>
          </cell>
          <cell r="AB38">
            <v>0</v>
          </cell>
          <cell r="AC38" t="b">
            <v>1</v>
          </cell>
          <cell r="AE38" t="str">
            <v>P</v>
          </cell>
          <cell r="AF38"/>
          <cell r="AG38">
            <v>0</v>
          </cell>
          <cell r="AI38"/>
        </row>
        <row r="39">
          <cell r="C39" t="str">
            <v>realised_capital_gains.ForeignListedShares</v>
          </cell>
          <cell r="D39">
            <v>7</v>
          </cell>
          <cell r="E39">
            <v>4</v>
          </cell>
          <cell r="F39" t="str">
            <v>Header_4</v>
          </cell>
          <cell r="G39" t="str">
            <v>AddE</v>
          </cell>
          <cell r="I39" t="str">
            <v>Shares in Listed Companies - Foreign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O39">
            <v>0</v>
          </cell>
          <cell r="V39" t="str">
            <v>NA</v>
          </cell>
          <cell r="X39">
            <v>0</v>
          </cell>
          <cell r="Y39" t="b">
            <v>0</v>
          </cell>
          <cell r="Z39" t="b">
            <v>0</v>
          </cell>
          <cell r="AA39" t="b">
            <v>0</v>
          </cell>
          <cell r="AB39">
            <v>0</v>
          </cell>
          <cell r="AC39" t="b">
            <v>1</v>
          </cell>
          <cell r="AE39" t="str">
            <v>P</v>
          </cell>
          <cell r="AF39"/>
          <cell r="AG39">
            <v>0</v>
          </cell>
          <cell r="AI39"/>
        </row>
        <row r="40">
          <cell r="C40" t="str">
            <v>realised_capital_gains.ForeignListedShares.fb5a4a86-f3c8-43ca-8e78-c9c07fb47132</v>
          </cell>
          <cell r="D40">
            <v>8</v>
          </cell>
          <cell r="E40">
            <v>5</v>
          </cell>
          <cell r="F40" t="str">
            <v>Line_5</v>
          </cell>
          <cell r="G40" t="str">
            <v>AddE</v>
          </cell>
          <cell r="I40" t="str">
            <v>Adesto Technologies Corp</v>
          </cell>
          <cell r="J40">
            <v>-1613.96</v>
          </cell>
          <cell r="K40">
            <v>0</v>
          </cell>
          <cell r="L40">
            <v>-1613.96</v>
          </cell>
          <cell r="M40">
            <v>0</v>
          </cell>
          <cell r="N40" t="str">
            <v>Add</v>
          </cell>
          <cell r="O40">
            <v>0</v>
          </cell>
          <cell r="V40" t="str">
            <v>NA</v>
          </cell>
          <cell r="X40">
            <v>0</v>
          </cell>
          <cell r="Y40" t="b">
            <v>0</v>
          </cell>
          <cell r="Z40" t="b">
            <v>0</v>
          </cell>
          <cell r="AA40" t="b">
            <v>0</v>
          </cell>
          <cell r="AB40">
            <v>0</v>
          </cell>
          <cell r="AC40" t="b">
            <v>1</v>
          </cell>
          <cell r="AE40" t="str">
            <v>P</v>
          </cell>
          <cell r="AF40"/>
          <cell r="AG40">
            <v>0</v>
          </cell>
          <cell r="AI40"/>
        </row>
        <row r="41">
          <cell r="C41" t="str">
            <v>realised_capital_gains.ForeignListedShares.36446962-3293-4091-a138-5bb5e7dce627</v>
          </cell>
          <cell r="D41">
            <v>9</v>
          </cell>
          <cell r="E41">
            <v>5</v>
          </cell>
          <cell r="F41" t="str">
            <v>Line_5</v>
          </cell>
          <cell r="G41" t="str">
            <v>AddE</v>
          </cell>
          <cell r="I41" t="str">
            <v>Imprivata Inc</v>
          </cell>
          <cell r="J41">
            <v>1167.0899999999999</v>
          </cell>
          <cell r="K41">
            <v>0</v>
          </cell>
          <cell r="L41">
            <v>1167.0899999999999</v>
          </cell>
          <cell r="M41">
            <v>0</v>
          </cell>
          <cell r="N41" t="str">
            <v>Add</v>
          </cell>
          <cell r="O41">
            <v>0</v>
          </cell>
          <cell r="V41" t="str">
            <v>NA</v>
          </cell>
          <cell r="X41">
            <v>0</v>
          </cell>
          <cell r="Y41" t="b">
            <v>0</v>
          </cell>
          <cell r="Z41" t="b">
            <v>0</v>
          </cell>
          <cell r="AA41" t="b">
            <v>0</v>
          </cell>
          <cell r="AB41">
            <v>0</v>
          </cell>
          <cell r="AC41" t="b">
            <v>1</v>
          </cell>
          <cell r="AE41" t="str">
            <v>P</v>
          </cell>
          <cell r="AF41"/>
          <cell r="AG41">
            <v>0</v>
          </cell>
          <cell r="AI41"/>
        </row>
        <row r="42">
          <cell r="C42" t="str">
            <v>Totalrealised_capital_gains.ForeignListedShares</v>
          </cell>
          <cell r="D42">
            <v>10</v>
          </cell>
          <cell r="E42">
            <v>4</v>
          </cell>
          <cell r="F42" t="str">
            <v>Total_4</v>
          </cell>
          <cell r="G42" t="str">
            <v>AddE</v>
          </cell>
          <cell r="I42" t="str">
            <v>Total Shares in Listed Companies - Foreign</v>
          </cell>
          <cell r="J42">
            <v>-446.87</v>
          </cell>
          <cell r="K42">
            <v>0</v>
          </cell>
          <cell r="L42">
            <v>-446.87</v>
          </cell>
          <cell r="M42">
            <v>0</v>
          </cell>
          <cell r="N42" t="str">
            <v>Add</v>
          </cell>
          <cell r="O42">
            <v>0</v>
          </cell>
          <cell r="V42" t="str">
            <v>NA</v>
          </cell>
          <cell r="X42">
            <v>0</v>
          </cell>
          <cell r="Y42" t="b">
            <v>0</v>
          </cell>
          <cell r="Z42" t="b">
            <v>0</v>
          </cell>
          <cell r="AA42" t="b">
            <v>0</v>
          </cell>
          <cell r="AB42">
            <v>0</v>
          </cell>
          <cell r="AC42" t="b">
            <v>1</v>
          </cell>
          <cell r="AE42" t="str">
            <v>P</v>
          </cell>
          <cell r="AF42"/>
          <cell r="AG42">
            <v>0</v>
          </cell>
          <cell r="AI42"/>
        </row>
        <row r="43">
          <cell r="C43" t="str">
            <v>realised_capital_gains.UnitTrusts</v>
          </cell>
          <cell r="D43">
            <v>11</v>
          </cell>
          <cell r="E43">
            <v>4</v>
          </cell>
          <cell r="F43" t="str">
            <v>Header_4</v>
          </cell>
          <cell r="G43" t="str">
            <v>AddE</v>
          </cell>
          <cell r="I43" t="str">
            <v>Units In Listed Unit Trusts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O43">
            <v>0</v>
          </cell>
          <cell r="V43" t="str">
            <v>NA</v>
          </cell>
          <cell r="X43">
            <v>0</v>
          </cell>
          <cell r="Y43" t="b">
            <v>0</v>
          </cell>
          <cell r="Z43" t="b">
            <v>0</v>
          </cell>
          <cell r="AA43" t="b">
            <v>0</v>
          </cell>
          <cell r="AB43">
            <v>0</v>
          </cell>
          <cell r="AC43" t="b">
            <v>1</v>
          </cell>
          <cell r="AE43" t="str">
            <v>P</v>
          </cell>
          <cell r="AF43"/>
          <cell r="AG43">
            <v>0</v>
          </cell>
          <cell r="AI43"/>
        </row>
        <row r="44">
          <cell r="C44" t="str">
            <v>realised_capital_gains.UnitTrusts.585f5263-8705-4fe9-a474-8235212ecee1</v>
          </cell>
          <cell r="D44">
            <v>12</v>
          </cell>
          <cell r="E44">
            <v>5</v>
          </cell>
          <cell r="F44" t="str">
            <v>Line_5</v>
          </cell>
          <cell r="G44" t="str">
            <v>AddE</v>
          </cell>
          <cell r="I44" t="str">
            <v>Vanguard Us Total Market Shares Index ETF - CDI's 1:1</v>
          </cell>
          <cell r="J44">
            <v>1549.2</v>
          </cell>
          <cell r="K44">
            <v>0</v>
          </cell>
          <cell r="L44">
            <v>1549.2</v>
          </cell>
          <cell r="M44">
            <v>0</v>
          </cell>
          <cell r="N44" t="str">
            <v>Add</v>
          </cell>
          <cell r="O44">
            <v>0</v>
          </cell>
          <cell r="V44" t="str">
            <v>NA</v>
          </cell>
          <cell r="X44">
            <v>0</v>
          </cell>
          <cell r="Y44" t="b">
            <v>0</v>
          </cell>
          <cell r="Z44" t="b">
            <v>0</v>
          </cell>
          <cell r="AA44" t="b">
            <v>0</v>
          </cell>
          <cell r="AB44">
            <v>0</v>
          </cell>
          <cell r="AC44" t="b">
            <v>1</v>
          </cell>
          <cell r="AE44" t="str">
            <v>P</v>
          </cell>
          <cell r="AF44"/>
          <cell r="AG44">
            <v>0</v>
          </cell>
          <cell r="AI44"/>
        </row>
        <row r="45">
          <cell r="C45" t="str">
            <v>Totalrealised_capital_gains.UnitTrusts</v>
          </cell>
          <cell r="D45">
            <v>13</v>
          </cell>
          <cell r="E45">
            <v>4</v>
          </cell>
          <cell r="F45" t="str">
            <v>Total_4</v>
          </cell>
          <cell r="G45" t="str">
            <v>AddE</v>
          </cell>
          <cell r="I45" t="str">
            <v>Total Units In Listed Unit Trusts</v>
          </cell>
          <cell r="J45">
            <v>1549.2</v>
          </cell>
          <cell r="K45">
            <v>0</v>
          </cell>
          <cell r="L45">
            <v>1549.2</v>
          </cell>
          <cell r="M45">
            <v>0</v>
          </cell>
          <cell r="N45" t="str">
            <v>Add</v>
          </cell>
          <cell r="O45">
            <v>0</v>
          </cell>
          <cell r="V45" t="str">
            <v>NA</v>
          </cell>
          <cell r="X45">
            <v>0</v>
          </cell>
          <cell r="Y45" t="b">
            <v>0</v>
          </cell>
          <cell r="Z45" t="b">
            <v>0</v>
          </cell>
          <cell r="AA45" t="b">
            <v>0</v>
          </cell>
          <cell r="AB45">
            <v>0</v>
          </cell>
          <cell r="AC45" t="b">
            <v>1</v>
          </cell>
          <cell r="AE45" t="str">
            <v>P</v>
          </cell>
          <cell r="AF45"/>
          <cell r="AG45">
            <v>0</v>
          </cell>
          <cell r="AI45"/>
        </row>
        <row r="46">
          <cell r="C46" t="str">
            <v>Totalrealised_capital_gains</v>
          </cell>
          <cell r="D46">
            <v>14</v>
          </cell>
          <cell r="E46">
            <v>3</v>
          </cell>
          <cell r="F46" t="str">
            <v>Total_3</v>
          </cell>
          <cell r="G46" t="str">
            <v>AddE</v>
          </cell>
          <cell r="I46" t="str">
            <v>Total Realised Capital Gains</v>
          </cell>
          <cell r="J46">
            <v>21757.09</v>
          </cell>
          <cell r="K46">
            <v>0</v>
          </cell>
          <cell r="L46">
            <v>21757.09</v>
          </cell>
          <cell r="M46">
            <v>0</v>
          </cell>
          <cell r="N46" t="str">
            <v>Add</v>
          </cell>
          <cell r="O46">
            <v>0</v>
          </cell>
          <cell r="V46" t="str">
            <v>NA</v>
          </cell>
          <cell r="X46">
            <v>0</v>
          </cell>
          <cell r="Y46" t="b">
            <v>0</v>
          </cell>
          <cell r="Z46" t="b">
            <v>0</v>
          </cell>
          <cell r="AA46" t="b">
            <v>0</v>
          </cell>
          <cell r="AB46">
            <v>0</v>
          </cell>
          <cell r="AC46" t="b">
            <v>1</v>
          </cell>
          <cell r="AE46" t="str">
            <v>P</v>
          </cell>
          <cell r="AF46"/>
          <cell r="AG46">
            <v>0</v>
          </cell>
          <cell r="AI46"/>
        </row>
        <row r="47">
          <cell r="C47" t="str">
            <v>Totalinvestment_gains</v>
          </cell>
          <cell r="D47">
            <v>15</v>
          </cell>
          <cell r="E47">
            <v>2</v>
          </cell>
          <cell r="F47" t="str">
            <v>Total_2</v>
          </cell>
          <cell r="G47" t="str">
            <v>AddE</v>
          </cell>
          <cell r="I47" t="str">
            <v>Total Investment Gains</v>
          </cell>
          <cell r="J47">
            <v>21757.09</v>
          </cell>
          <cell r="K47">
            <v>0</v>
          </cell>
          <cell r="L47">
            <v>21757.09</v>
          </cell>
          <cell r="M47">
            <v>0</v>
          </cell>
          <cell r="N47" t="str">
            <v>Add</v>
          </cell>
          <cell r="O47">
            <v>0</v>
          </cell>
          <cell r="V47" t="str">
            <v>NA</v>
          </cell>
          <cell r="X47">
            <v>0</v>
          </cell>
          <cell r="Y47" t="b">
            <v>0</v>
          </cell>
          <cell r="Z47" t="b">
            <v>0</v>
          </cell>
          <cell r="AA47" t="b">
            <v>0</v>
          </cell>
          <cell r="AB47">
            <v>0</v>
          </cell>
          <cell r="AC47" t="b">
            <v>1</v>
          </cell>
          <cell r="AE47" t="str">
            <v>P</v>
          </cell>
          <cell r="AF47"/>
          <cell r="AG47">
            <v>0</v>
          </cell>
          <cell r="AI47"/>
        </row>
        <row r="48">
          <cell r="C48" t="str">
            <v>investment_income</v>
          </cell>
          <cell r="D48">
            <v>16</v>
          </cell>
          <cell r="E48">
            <v>2</v>
          </cell>
          <cell r="F48" t="str">
            <v>Header_2</v>
          </cell>
          <cell r="G48" t="str">
            <v>AddE</v>
          </cell>
          <cell r="I48" t="str">
            <v>Investment Income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O48">
            <v>0</v>
          </cell>
          <cell r="V48" t="str">
            <v>NA</v>
          </cell>
          <cell r="X48">
            <v>0</v>
          </cell>
          <cell r="Y48" t="b">
            <v>0</v>
          </cell>
          <cell r="Z48" t="b">
            <v>0</v>
          </cell>
          <cell r="AA48" t="b">
            <v>0</v>
          </cell>
          <cell r="AB48">
            <v>0</v>
          </cell>
          <cell r="AC48" t="b">
            <v>1</v>
          </cell>
          <cell r="AE48" t="str">
            <v>P</v>
          </cell>
          <cell r="AF48"/>
          <cell r="AG48">
            <v>0</v>
          </cell>
          <cell r="AI48"/>
        </row>
        <row r="49">
          <cell r="C49" t="str">
            <v>distributions</v>
          </cell>
          <cell r="D49">
            <v>17</v>
          </cell>
          <cell r="E49">
            <v>3</v>
          </cell>
          <cell r="F49" t="str">
            <v>Header_3</v>
          </cell>
          <cell r="G49" t="str">
            <v>AddE</v>
          </cell>
          <cell r="I49" t="str">
            <v>Distributions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O49">
            <v>0</v>
          </cell>
          <cell r="V49" t="str">
            <v>NA</v>
          </cell>
          <cell r="X49">
            <v>0</v>
          </cell>
          <cell r="Y49" t="b">
            <v>0</v>
          </cell>
          <cell r="Z49" t="b">
            <v>0</v>
          </cell>
          <cell r="AA49" t="b">
            <v>0</v>
          </cell>
          <cell r="AB49">
            <v>0</v>
          </cell>
          <cell r="AC49" t="b">
            <v>1</v>
          </cell>
          <cell r="AE49" t="str">
            <v>P</v>
          </cell>
          <cell r="AF49"/>
          <cell r="AG49">
            <v>0</v>
          </cell>
          <cell r="AI49"/>
        </row>
        <row r="50">
          <cell r="C50" t="str">
            <v>distributions.Stapled</v>
          </cell>
          <cell r="D50">
            <v>18</v>
          </cell>
          <cell r="E50">
            <v>4</v>
          </cell>
          <cell r="F50" t="str">
            <v>Header_4</v>
          </cell>
          <cell r="G50" t="str">
            <v>AddE</v>
          </cell>
          <cell r="I50" t="str">
            <v>Stapled Securities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O50">
            <v>0</v>
          </cell>
          <cell r="V50" t="str">
            <v>NA</v>
          </cell>
          <cell r="X50">
            <v>0</v>
          </cell>
          <cell r="Y50" t="b">
            <v>0</v>
          </cell>
          <cell r="Z50" t="b">
            <v>0</v>
          </cell>
          <cell r="AA50" t="b">
            <v>0</v>
          </cell>
          <cell r="AB50">
            <v>0</v>
          </cell>
          <cell r="AC50" t="b">
            <v>1</v>
          </cell>
          <cell r="AE50" t="str">
            <v>P</v>
          </cell>
          <cell r="AF50"/>
          <cell r="AG50">
            <v>0</v>
          </cell>
          <cell r="AI50"/>
        </row>
        <row r="51">
          <cell r="C51" t="str">
            <v>distributions.Stapled.8e9a6fc7-bafd-4650-b416-d03fe7049f79</v>
          </cell>
          <cell r="D51">
            <v>19</v>
          </cell>
          <cell r="E51">
            <v>5</v>
          </cell>
          <cell r="F51" t="str">
            <v>Line_5</v>
          </cell>
          <cell r="G51" t="str">
            <v>AddE</v>
          </cell>
          <cell r="I51" t="str">
            <v>Scentre Group - Stapled Securities</v>
          </cell>
          <cell r="J51">
            <v>6752.05</v>
          </cell>
          <cell r="K51">
            <v>0</v>
          </cell>
          <cell r="L51">
            <v>6752.05</v>
          </cell>
          <cell r="M51">
            <v>0</v>
          </cell>
          <cell r="N51" t="str">
            <v>Add</v>
          </cell>
          <cell r="O51">
            <v>0</v>
          </cell>
          <cell r="V51" t="str">
            <v>NA</v>
          </cell>
          <cell r="X51">
            <v>0</v>
          </cell>
          <cell r="Y51" t="b">
            <v>0</v>
          </cell>
          <cell r="Z51" t="b">
            <v>0</v>
          </cell>
          <cell r="AA51" t="b">
            <v>0</v>
          </cell>
          <cell r="AB51">
            <v>0</v>
          </cell>
          <cell r="AC51" t="b">
            <v>1</v>
          </cell>
          <cell r="AE51" t="str">
            <v>P</v>
          </cell>
          <cell r="AF51"/>
          <cell r="AG51">
            <v>0</v>
          </cell>
          <cell r="AI51"/>
        </row>
        <row r="52">
          <cell r="C52" t="str">
            <v>distributions.Stapled.b8dc8ea2-cad6-47a7-854d-100beb381eae</v>
          </cell>
          <cell r="D52">
            <v>20</v>
          </cell>
          <cell r="E52">
            <v>5</v>
          </cell>
          <cell r="F52" t="str">
            <v>Line_5</v>
          </cell>
          <cell r="G52" t="str">
            <v>AddE</v>
          </cell>
          <cell r="I52" t="str">
            <v>Spark Infrastructure Group - Stapled $0.65 Loan Note And Unit Us Prohibited</v>
          </cell>
          <cell r="J52">
            <v>24990.76</v>
          </cell>
          <cell r="K52">
            <v>0</v>
          </cell>
          <cell r="L52">
            <v>24990.76</v>
          </cell>
          <cell r="M52">
            <v>0</v>
          </cell>
          <cell r="N52" t="str">
            <v>Add</v>
          </cell>
          <cell r="O52">
            <v>0</v>
          </cell>
          <cell r="V52" t="str">
            <v>NA</v>
          </cell>
          <cell r="X52">
            <v>0</v>
          </cell>
          <cell r="Y52" t="b">
            <v>0</v>
          </cell>
          <cell r="Z52" t="b">
            <v>0</v>
          </cell>
          <cell r="AA52" t="b">
            <v>0</v>
          </cell>
          <cell r="AB52">
            <v>0</v>
          </cell>
          <cell r="AC52" t="b">
            <v>1</v>
          </cell>
          <cell r="AE52" t="str">
            <v>P</v>
          </cell>
          <cell r="AF52"/>
          <cell r="AG52">
            <v>0</v>
          </cell>
          <cell r="AI52"/>
        </row>
        <row r="53">
          <cell r="C53" t="str">
            <v>distributions.Stapled.dcba5c26-922b-4e46-b526-e0abc4efb0a4</v>
          </cell>
          <cell r="D53">
            <v>21</v>
          </cell>
          <cell r="E53">
            <v>5</v>
          </cell>
          <cell r="F53" t="str">
            <v>Line_5</v>
          </cell>
          <cell r="G53" t="str">
            <v>AddE</v>
          </cell>
          <cell r="I53" t="str">
            <v>Westfield Corporation - Stapled Securities</v>
          </cell>
          <cell r="J53">
            <v>8890.9</v>
          </cell>
          <cell r="K53">
            <v>0</v>
          </cell>
          <cell r="L53">
            <v>8890.9</v>
          </cell>
          <cell r="M53">
            <v>0</v>
          </cell>
          <cell r="N53" t="str">
            <v>Add</v>
          </cell>
          <cell r="O53">
            <v>0</v>
          </cell>
          <cell r="V53" t="str">
            <v>NA</v>
          </cell>
          <cell r="X53">
            <v>0</v>
          </cell>
          <cell r="Y53" t="b">
            <v>0</v>
          </cell>
          <cell r="Z53" t="b">
            <v>0</v>
          </cell>
          <cell r="AA53" t="b">
            <v>0</v>
          </cell>
          <cell r="AB53">
            <v>0</v>
          </cell>
          <cell r="AC53" t="b">
            <v>1</v>
          </cell>
          <cell r="AE53" t="str">
            <v>P</v>
          </cell>
          <cell r="AF53"/>
          <cell r="AG53">
            <v>0</v>
          </cell>
          <cell r="AI53"/>
        </row>
        <row r="54">
          <cell r="C54" t="str">
            <v>Totaldistributions.Stapled</v>
          </cell>
          <cell r="D54">
            <v>22</v>
          </cell>
          <cell r="E54">
            <v>4</v>
          </cell>
          <cell r="F54" t="str">
            <v>Total_4</v>
          </cell>
          <cell r="G54" t="str">
            <v>AddE</v>
          </cell>
          <cell r="I54" t="str">
            <v>Total Stapled Securities</v>
          </cell>
          <cell r="J54">
            <v>40633.71</v>
          </cell>
          <cell r="K54">
            <v>0</v>
          </cell>
          <cell r="L54">
            <v>40633.71</v>
          </cell>
          <cell r="M54">
            <v>0</v>
          </cell>
          <cell r="N54" t="str">
            <v>Add</v>
          </cell>
          <cell r="O54">
            <v>0</v>
          </cell>
          <cell r="V54" t="str">
            <v>NA</v>
          </cell>
          <cell r="X54">
            <v>0</v>
          </cell>
          <cell r="Y54" t="b">
            <v>0</v>
          </cell>
          <cell r="Z54" t="b">
            <v>0</v>
          </cell>
          <cell r="AA54" t="b">
            <v>0</v>
          </cell>
          <cell r="AB54">
            <v>0</v>
          </cell>
          <cell r="AC54" t="b">
            <v>1</v>
          </cell>
          <cell r="AE54" t="str">
            <v>P</v>
          </cell>
          <cell r="AF54"/>
          <cell r="AG54">
            <v>0</v>
          </cell>
          <cell r="AI54"/>
        </row>
        <row r="55">
          <cell r="C55" t="str">
            <v>Totaldistributions</v>
          </cell>
          <cell r="D55">
            <v>23</v>
          </cell>
          <cell r="E55">
            <v>3</v>
          </cell>
          <cell r="F55" t="str">
            <v>Total_3</v>
          </cell>
          <cell r="G55" t="str">
            <v>AddE</v>
          </cell>
          <cell r="I55" t="str">
            <v>Total Distributions</v>
          </cell>
          <cell r="J55">
            <v>40633.71</v>
          </cell>
          <cell r="K55">
            <v>0</v>
          </cell>
          <cell r="L55">
            <v>40633.71</v>
          </cell>
          <cell r="M55">
            <v>0</v>
          </cell>
          <cell r="N55" t="str">
            <v>Add</v>
          </cell>
          <cell r="O55">
            <v>0</v>
          </cell>
          <cell r="V55" t="str">
            <v>NA</v>
          </cell>
          <cell r="X55">
            <v>0</v>
          </cell>
          <cell r="Y55" t="b">
            <v>0</v>
          </cell>
          <cell r="Z55" t="b">
            <v>0</v>
          </cell>
          <cell r="AA55" t="b">
            <v>0</v>
          </cell>
          <cell r="AB55">
            <v>0</v>
          </cell>
          <cell r="AC55" t="b">
            <v>1</v>
          </cell>
          <cell r="AE55" t="str">
            <v>P</v>
          </cell>
          <cell r="AF55"/>
          <cell r="AG55">
            <v>0</v>
          </cell>
          <cell r="AI55"/>
        </row>
        <row r="56">
          <cell r="C56" t="str">
            <v>dividends</v>
          </cell>
          <cell r="D56">
            <v>24</v>
          </cell>
          <cell r="E56">
            <v>3</v>
          </cell>
          <cell r="F56" t="str">
            <v>Header_3</v>
          </cell>
          <cell r="G56" t="str">
            <v>AddE</v>
          </cell>
          <cell r="I56" t="str">
            <v>Dividends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O56">
            <v>0</v>
          </cell>
          <cell r="V56" t="str">
            <v>NA</v>
          </cell>
          <cell r="X56">
            <v>0</v>
          </cell>
          <cell r="Y56" t="b">
            <v>0</v>
          </cell>
          <cell r="Z56" t="b">
            <v>0</v>
          </cell>
          <cell r="AA56" t="b">
            <v>0</v>
          </cell>
          <cell r="AB56">
            <v>0</v>
          </cell>
          <cell r="AC56" t="b">
            <v>1</v>
          </cell>
          <cell r="AE56" t="str">
            <v>P</v>
          </cell>
          <cell r="AF56"/>
          <cell r="AG56">
            <v>0</v>
          </cell>
          <cell r="AI56"/>
        </row>
        <row r="57">
          <cell r="C57" t="str">
            <v>dividends.OtherFixedInterest</v>
          </cell>
          <cell r="D57">
            <v>25</v>
          </cell>
          <cell r="E57">
            <v>4</v>
          </cell>
          <cell r="F57" t="str">
            <v>Header_4</v>
          </cell>
          <cell r="G57" t="str">
            <v>AddE</v>
          </cell>
          <cell r="I57" t="str">
            <v>Other Fixed Interest Securities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V57" t="str">
            <v>NA</v>
          </cell>
          <cell r="X57">
            <v>0</v>
          </cell>
          <cell r="Y57" t="b">
            <v>0</v>
          </cell>
          <cell r="Z57" t="b">
            <v>0</v>
          </cell>
          <cell r="AA57" t="b">
            <v>0</v>
          </cell>
          <cell r="AB57">
            <v>0</v>
          </cell>
          <cell r="AC57" t="b">
            <v>1</v>
          </cell>
          <cell r="AE57" t="str">
            <v>P</v>
          </cell>
          <cell r="AF57"/>
          <cell r="AG57">
            <v>0</v>
          </cell>
          <cell r="AI57"/>
        </row>
        <row r="58">
          <cell r="C58" t="str">
            <v>dividends.OtherFixedInterest.8095f795-30a9-40b9-8e6f-d3cb26fb2897</v>
          </cell>
          <cell r="D58">
            <v>26</v>
          </cell>
          <cell r="E58">
            <v>5</v>
          </cell>
          <cell r="F58" t="str">
            <v>Line_5</v>
          </cell>
          <cell r="G58" t="str">
            <v>AddE</v>
          </cell>
          <cell r="I58" t="str">
            <v>NAB Ltd - Hybrid 3-Bbsw+1.25% Perp Sub Exch Non-Cum Stap</v>
          </cell>
          <cell r="J58">
            <v>613.89</v>
          </cell>
          <cell r="K58">
            <v>0</v>
          </cell>
          <cell r="L58">
            <v>613.89</v>
          </cell>
          <cell r="M58">
            <v>0</v>
          </cell>
          <cell r="N58" t="str">
            <v>Add</v>
          </cell>
          <cell r="O58">
            <v>0</v>
          </cell>
          <cell r="V58" t="str">
            <v>NA</v>
          </cell>
          <cell r="X58">
            <v>0</v>
          </cell>
          <cell r="Y58" t="b">
            <v>0</v>
          </cell>
          <cell r="Z58" t="b">
            <v>0</v>
          </cell>
          <cell r="AA58" t="b">
            <v>0</v>
          </cell>
          <cell r="AB58">
            <v>0</v>
          </cell>
          <cell r="AC58" t="b">
            <v>1</v>
          </cell>
          <cell r="AE58" t="str">
            <v>P</v>
          </cell>
          <cell r="AF58"/>
          <cell r="AG58">
            <v>0</v>
          </cell>
          <cell r="AI58"/>
        </row>
        <row r="59">
          <cell r="C59" t="str">
            <v>Totaldividends.OtherFixedInterest</v>
          </cell>
          <cell r="D59">
            <v>27</v>
          </cell>
          <cell r="E59">
            <v>4</v>
          </cell>
          <cell r="F59" t="str">
            <v>Total_4</v>
          </cell>
          <cell r="G59" t="str">
            <v>AddE</v>
          </cell>
          <cell r="I59" t="str">
            <v>Total Other Fixed Interest Securities</v>
          </cell>
          <cell r="J59">
            <v>613.89</v>
          </cell>
          <cell r="K59">
            <v>0</v>
          </cell>
          <cell r="L59">
            <v>613.89</v>
          </cell>
          <cell r="M59">
            <v>0</v>
          </cell>
          <cell r="N59" t="str">
            <v>Add</v>
          </cell>
          <cell r="O59">
            <v>0</v>
          </cell>
          <cell r="V59" t="str">
            <v>NA</v>
          </cell>
          <cell r="X59">
            <v>0</v>
          </cell>
          <cell r="Y59" t="b">
            <v>0</v>
          </cell>
          <cell r="Z59" t="b">
            <v>0</v>
          </cell>
          <cell r="AA59" t="b">
            <v>0</v>
          </cell>
          <cell r="AB59">
            <v>0</v>
          </cell>
          <cell r="AC59" t="b">
            <v>1</v>
          </cell>
          <cell r="AE59" t="str">
            <v>P</v>
          </cell>
          <cell r="AF59"/>
          <cell r="AG59">
            <v>0</v>
          </cell>
          <cell r="AI59"/>
        </row>
        <row r="60">
          <cell r="C60" t="str">
            <v>dividends.ListedShares</v>
          </cell>
          <cell r="D60">
            <v>28</v>
          </cell>
          <cell r="E60">
            <v>4</v>
          </cell>
          <cell r="F60" t="str">
            <v>Header_4</v>
          </cell>
          <cell r="G60" t="str">
            <v>AddE</v>
          </cell>
          <cell r="I60" t="str">
            <v>Shares in Listed Companies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V60" t="str">
            <v>NA</v>
          </cell>
          <cell r="X60">
            <v>0</v>
          </cell>
          <cell r="Y60" t="b">
            <v>0</v>
          </cell>
          <cell r="Z60" t="b">
            <v>0</v>
          </cell>
          <cell r="AA60" t="b">
            <v>0</v>
          </cell>
          <cell r="AB60">
            <v>0</v>
          </cell>
          <cell r="AC60" t="b">
            <v>1</v>
          </cell>
          <cell r="AE60" t="str">
            <v>P</v>
          </cell>
          <cell r="AF60"/>
          <cell r="AG60">
            <v>0</v>
          </cell>
          <cell r="AI60"/>
        </row>
        <row r="61">
          <cell r="C61" t="str">
            <v>dividends.ListedShares.ea7fe5a2-6a50-4e1c-b2bf-ab7ac3754bf6</v>
          </cell>
          <cell r="D61">
            <v>29</v>
          </cell>
          <cell r="E61">
            <v>5</v>
          </cell>
          <cell r="F61" t="str">
            <v>Line_5</v>
          </cell>
          <cell r="G61" t="str">
            <v>AddE</v>
          </cell>
          <cell r="I61" t="str">
            <v>ANZ Banking Group Ltd - Cnv Pref 6-Bbsw+3.10% Perp Sub Non-Cum T-09-19</v>
          </cell>
          <cell r="J61">
            <v>5261.86</v>
          </cell>
          <cell r="K61">
            <v>0</v>
          </cell>
          <cell r="L61">
            <v>5261.86</v>
          </cell>
          <cell r="M61">
            <v>0</v>
          </cell>
          <cell r="N61" t="str">
            <v>Add</v>
          </cell>
          <cell r="O61">
            <v>0</v>
          </cell>
          <cell r="V61" t="str">
            <v>NA</v>
          </cell>
          <cell r="X61">
            <v>0</v>
          </cell>
          <cell r="Y61" t="b">
            <v>0</v>
          </cell>
          <cell r="Z61" t="b">
            <v>0</v>
          </cell>
          <cell r="AA61" t="b">
            <v>0</v>
          </cell>
          <cell r="AB61">
            <v>0</v>
          </cell>
          <cell r="AC61" t="b">
            <v>1</v>
          </cell>
          <cell r="AE61" t="str">
            <v>P</v>
          </cell>
          <cell r="AF61"/>
          <cell r="AG61">
            <v>0</v>
          </cell>
          <cell r="AI61"/>
        </row>
        <row r="62">
          <cell r="C62" t="str">
            <v>dividends.ListedShares.c661fd1f-7227-4c8d-84cb-8704d5b3ff83</v>
          </cell>
          <cell r="D62">
            <v>30</v>
          </cell>
          <cell r="E62">
            <v>5</v>
          </cell>
          <cell r="F62" t="str">
            <v>Line_5</v>
          </cell>
          <cell r="G62" t="str">
            <v>AddE</v>
          </cell>
          <cell r="I62" t="str">
            <v>BHP Billiton Limited</v>
          </cell>
          <cell r="J62">
            <v>9966.07</v>
          </cell>
          <cell r="K62">
            <v>0</v>
          </cell>
          <cell r="L62">
            <v>9966.07</v>
          </cell>
          <cell r="M62">
            <v>0</v>
          </cell>
          <cell r="N62" t="str">
            <v>Add</v>
          </cell>
          <cell r="O62">
            <v>0</v>
          </cell>
          <cell r="V62" t="str">
            <v>NA</v>
          </cell>
          <cell r="X62">
            <v>0</v>
          </cell>
          <cell r="Y62" t="b">
            <v>0</v>
          </cell>
          <cell r="Z62" t="b">
            <v>0</v>
          </cell>
          <cell r="AA62" t="b">
            <v>0</v>
          </cell>
          <cell r="AB62">
            <v>0</v>
          </cell>
          <cell r="AC62" t="b">
            <v>1</v>
          </cell>
          <cell r="AE62" t="str">
            <v>P</v>
          </cell>
          <cell r="AF62"/>
          <cell r="AG62">
            <v>0</v>
          </cell>
          <cell r="AI62"/>
        </row>
        <row r="63">
          <cell r="C63" t="str">
            <v>dividends.ListedShares.1eaa5cbe-0ce4-470e-83e9-f0eda6d6e2da</v>
          </cell>
          <cell r="D63">
            <v>31</v>
          </cell>
          <cell r="E63">
            <v>5</v>
          </cell>
          <cell r="F63" t="str">
            <v>Line_5</v>
          </cell>
          <cell r="G63" t="str">
            <v>AddE</v>
          </cell>
          <cell r="I63" t="str">
            <v>Commonwealth Bank Of Australia.</v>
          </cell>
          <cell r="J63">
            <v>20105.759999999998</v>
          </cell>
          <cell r="K63">
            <v>0</v>
          </cell>
          <cell r="L63">
            <v>20105.759999999998</v>
          </cell>
          <cell r="M63">
            <v>0</v>
          </cell>
          <cell r="N63" t="str">
            <v>Add</v>
          </cell>
          <cell r="O63">
            <v>0</v>
          </cell>
          <cell r="V63" t="str">
            <v>NA</v>
          </cell>
          <cell r="X63">
            <v>0</v>
          </cell>
          <cell r="Y63" t="b">
            <v>0</v>
          </cell>
          <cell r="Z63" t="b">
            <v>0</v>
          </cell>
          <cell r="AA63" t="b">
            <v>0</v>
          </cell>
          <cell r="AB63">
            <v>0</v>
          </cell>
          <cell r="AC63" t="b">
            <v>1</v>
          </cell>
          <cell r="AE63" t="str">
            <v>P</v>
          </cell>
          <cell r="AF63"/>
          <cell r="AG63">
            <v>0</v>
          </cell>
          <cell r="AI63"/>
        </row>
        <row r="64">
          <cell r="C64" t="str">
            <v>dividends.ListedShares.24fef001-f628-4dc4-9bf6-8ee82dd62ed3</v>
          </cell>
          <cell r="D64">
            <v>32</v>
          </cell>
          <cell r="E64">
            <v>5</v>
          </cell>
          <cell r="F64" t="str">
            <v>Line_5</v>
          </cell>
          <cell r="G64" t="str">
            <v>AddE</v>
          </cell>
          <cell r="I64" t="str">
            <v>Lycopodium Limited</v>
          </cell>
          <cell r="J64">
            <v>7521.43</v>
          </cell>
          <cell r="K64">
            <v>0</v>
          </cell>
          <cell r="L64">
            <v>7521.43</v>
          </cell>
          <cell r="M64">
            <v>0</v>
          </cell>
          <cell r="N64" t="str">
            <v>Add</v>
          </cell>
          <cell r="O64">
            <v>0</v>
          </cell>
          <cell r="V64" t="str">
            <v>NA</v>
          </cell>
          <cell r="X64">
            <v>0</v>
          </cell>
          <cell r="Y64" t="b">
            <v>0</v>
          </cell>
          <cell r="Z64" t="b">
            <v>0</v>
          </cell>
          <cell r="AA64" t="b">
            <v>0</v>
          </cell>
          <cell r="AB64">
            <v>0</v>
          </cell>
          <cell r="AC64" t="b">
            <v>1</v>
          </cell>
          <cell r="AE64" t="str">
            <v>P</v>
          </cell>
          <cell r="AF64"/>
          <cell r="AG64">
            <v>0</v>
          </cell>
          <cell r="AI64"/>
        </row>
        <row r="65">
          <cell r="C65" t="str">
            <v>dividends.ListedShares.11031a76-c558-42b0-9844-9a11dee4c1e8</v>
          </cell>
          <cell r="D65">
            <v>33</v>
          </cell>
          <cell r="E65">
            <v>5</v>
          </cell>
          <cell r="F65" t="str">
            <v>Line_5</v>
          </cell>
          <cell r="G65" t="str">
            <v>AddE</v>
          </cell>
          <cell r="I65" t="str">
            <v>RCG Corporation Limited</v>
          </cell>
          <cell r="J65">
            <v>49696.72</v>
          </cell>
          <cell r="K65">
            <v>0</v>
          </cell>
          <cell r="L65">
            <v>49696.72</v>
          </cell>
          <cell r="M65">
            <v>0</v>
          </cell>
          <cell r="N65" t="str">
            <v>Add</v>
          </cell>
          <cell r="O65">
            <v>0</v>
          </cell>
          <cell r="V65" t="str">
            <v>NA</v>
          </cell>
          <cell r="X65">
            <v>0</v>
          </cell>
          <cell r="Y65" t="b">
            <v>0</v>
          </cell>
          <cell r="Z65" t="b">
            <v>0</v>
          </cell>
          <cell r="AA65" t="b">
            <v>0</v>
          </cell>
          <cell r="AB65">
            <v>0</v>
          </cell>
          <cell r="AC65" t="b">
            <v>1</v>
          </cell>
          <cell r="AE65" t="str">
            <v>P</v>
          </cell>
          <cell r="AF65"/>
          <cell r="AG65">
            <v>0</v>
          </cell>
          <cell r="AI65"/>
        </row>
        <row r="66">
          <cell r="C66" t="str">
            <v>dividends.ListedShares.ea88510b-2578-4e3e-954a-a34881259d6d</v>
          </cell>
          <cell r="D66">
            <v>34</v>
          </cell>
          <cell r="E66">
            <v>5</v>
          </cell>
          <cell r="F66" t="str">
            <v>Line_5</v>
          </cell>
          <cell r="G66" t="str">
            <v>AddE</v>
          </cell>
          <cell r="I66" t="str">
            <v>South32 Limited</v>
          </cell>
          <cell r="J66">
            <v>108.16</v>
          </cell>
          <cell r="K66">
            <v>0</v>
          </cell>
          <cell r="L66">
            <v>108.16</v>
          </cell>
          <cell r="M66">
            <v>0</v>
          </cell>
          <cell r="N66" t="str">
            <v>Add</v>
          </cell>
          <cell r="O66">
            <v>0</v>
          </cell>
          <cell r="V66" t="str">
            <v>NA</v>
          </cell>
          <cell r="X66">
            <v>0</v>
          </cell>
          <cell r="Y66" t="b">
            <v>0</v>
          </cell>
          <cell r="Z66" t="b">
            <v>0</v>
          </cell>
          <cell r="AA66" t="b">
            <v>0</v>
          </cell>
          <cell r="AB66">
            <v>0</v>
          </cell>
          <cell r="AC66" t="b">
            <v>1</v>
          </cell>
          <cell r="AE66" t="str">
            <v>P</v>
          </cell>
          <cell r="AF66"/>
          <cell r="AG66">
            <v>0</v>
          </cell>
          <cell r="AI66"/>
        </row>
        <row r="67">
          <cell r="C67" t="str">
            <v>dividends.ListedShares.70ba86ed-c44b-4771-b5a2-be7e62412e91</v>
          </cell>
          <cell r="D67">
            <v>35</v>
          </cell>
          <cell r="E67">
            <v>5</v>
          </cell>
          <cell r="F67" t="str">
            <v>Line_5</v>
          </cell>
          <cell r="G67" t="str">
            <v>AddE</v>
          </cell>
          <cell r="I67" t="str">
            <v>Wesfarmers Limited</v>
          </cell>
          <cell r="J67">
            <v>15059.32</v>
          </cell>
          <cell r="K67">
            <v>0</v>
          </cell>
          <cell r="L67">
            <v>15059.32</v>
          </cell>
          <cell r="M67">
            <v>0</v>
          </cell>
          <cell r="N67" t="str">
            <v>Add</v>
          </cell>
          <cell r="O67">
            <v>0</v>
          </cell>
          <cell r="V67" t="str">
            <v>NA</v>
          </cell>
          <cell r="X67">
            <v>0</v>
          </cell>
          <cell r="Y67" t="b">
            <v>0</v>
          </cell>
          <cell r="Z67" t="b">
            <v>0</v>
          </cell>
          <cell r="AA67" t="b">
            <v>0</v>
          </cell>
          <cell r="AB67">
            <v>0</v>
          </cell>
          <cell r="AC67" t="b">
            <v>1</v>
          </cell>
          <cell r="AE67" t="str">
            <v>P</v>
          </cell>
          <cell r="AF67"/>
          <cell r="AG67">
            <v>0</v>
          </cell>
          <cell r="AI67"/>
        </row>
        <row r="68">
          <cell r="C68" t="str">
            <v>Totaldividends.ListedShares</v>
          </cell>
          <cell r="D68">
            <v>36</v>
          </cell>
          <cell r="E68">
            <v>4</v>
          </cell>
          <cell r="F68" t="str">
            <v>Total_4</v>
          </cell>
          <cell r="G68" t="str">
            <v>AddE</v>
          </cell>
          <cell r="I68" t="str">
            <v>Total Shares in Listed Companies</v>
          </cell>
          <cell r="J68">
            <v>107719.32</v>
          </cell>
          <cell r="K68">
            <v>0</v>
          </cell>
          <cell r="L68">
            <v>107719.32</v>
          </cell>
          <cell r="M68">
            <v>0</v>
          </cell>
          <cell r="N68" t="str">
            <v>Add</v>
          </cell>
          <cell r="O68">
            <v>0</v>
          </cell>
          <cell r="V68" t="str">
            <v>NA</v>
          </cell>
          <cell r="X68">
            <v>0</v>
          </cell>
          <cell r="Y68" t="b">
            <v>0</v>
          </cell>
          <cell r="Z68" t="b">
            <v>0</v>
          </cell>
          <cell r="AA68" t="b">
            <v>0</v>
          </cell>
          <cell r="AB68">
            <v>0</v>
          </cell>
          <cell r="AC68" t="b">
            <v>1</v>
          </cell>
          <cell r="AE68" t="str">
            <v>P</v>
          </cell>
          <cell r="AF68"/>
          <cell r="AG68">
            <v>0</v>
          </cell>
          <cell r="AI68"/>
        </row>
        <row r="69">
          <cell r="C69" t="str">
            <v>Totaldividends</v>
          </cell>
          <cell r="D69">
            <v>37</v>
          </cell>
          <cell r="E69">
            <v>3</v>
          </cell>
          <cell r="F69" t="str">
            <v>Total_3</v>
          </cell>
          <cell r="G69" t="str">
            <v>AddE</v>
          </cell>
          <cell r="I69" t="str">
            <v>Total Dividends</v>
          </cell>
          <cell r="J69">
            <v>108333.21</v>
          </cell>
          <cell r="K69">
            <v>0</v>
          </cell>
          <cell r="L69">
            <v>108333.21</v>
          </cell>
          <cell r="M69">
            <v>0</v>
          </cell>
          <cell r="N69" t="str">
            <v>Add</v>
          </cell>
          <cell r="O69">
            <v>0</v>
          </cell>
          <cell r="V69" t="str">
            <v>NA</v>
          </cell>
          <cell r="X69">
            <v>0</v>
          </cell>
          <cell r="Y69" t="b">
            <v>0</v>
          </cell>
          <cell r="Z69" t="b">
            <v>0</v>
          </cell>
          <cell r="AA69" t="b">
            <v>0</v>
          </cell>
          <cell r="AB69">
            <v>0</v>
          </cell>
          <cell r="AC69" t="b">
            <v>1</v>
          </cell>
          <cell r="AE69" t="str">
            <v>P</v>
          </cell>
          <cell r="AF69"/>
          <cell r="AG69">
            <v>0</v>
          </cell>
          <cell r="AI69"/>
        </row>
        <row r="70">
          <cell r="C70" t="str">
            <v>foreign_income</v>
          </cell>
          <cell r="D70">
            <v>38</v>
          </cell>
          <cell r="E70">
            <v>3</v>
          </cell>
          <cell r="F70" t="str">
            <v>Header_3</v>
          </cell>
          <cell r="G70" t="str">
            <v>AddE</v>
          </cell>
          <cell r="I70" t="str">
            <v>Foreign Income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O70">
            <v>0</v>
          </cell>
          <cell r="V70" t="str">
            <v>NA</v>
          </cell>
          <cell r="X70">
            <v>0</v>
          </cell>
          <cell r="Y70" t="b">
            <v>0</v>
          </cell>
          <cell r="Z70" t="b">
            <v>0</v>
          </cell>
          <cell r="AA70" t="b">
            <v>0</v>
          </cell>
          <cell r="AB70">
            <v>0</v>
          </cell>
          <cell r="AC70" t="b">
            <v>1</v>
          </cell>
          <cell r="AE70" t="str">
            <v>P</v>
          </cell>
          <cell r="AF70"/>
          <cell r="AG70">
            <v>0</v>
          </cell>
          <cell r="AI70"/>
        </row>
        <row r="71">
          <cell r="C71" t="str">
            <v>foreign_income.ForeignIncome.ForeignDividend</v>
          </cell>
          <cell r="D71">
            <v>39</v>
          </cell>
          <cell r="E71">
            <v>4</v>
          </cell>
          <cell r="F71" t="str">
            <v>Header_4</v>
          </cell>
          <cell r="G71" t="str">
            <v>AddE</v>
          </cell>
          <cell r="I71" t="str">
            <v>Foreign Dividend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O71">
            <v>0</v>
          </cell>
          <cell r="V71" t="str">
            <v>NA</v>
          </cell>
          <cell r="X71">
            <v>0</v>
          </cell>
          <cell r="Y71" t="b">
            <v>0</v>
          </cell>
          <cell r="Z71" t="b">
            <v>0</v>
          </cell>
          <cell r="AA71" t="b">
            <v>0</v>
          </cell>
          <cell r="AB71">
            <v>0</v>
          </cell>
          <cell r="AC71" t="b">
            <v>1</v>
          </cell>
          <cell r="AE71" t="str">
            <v>P</v>
          </cell>
          <cell r="AF71"/>
          <cell r="AG71">
            <v>0</v>
          </cell>
          <cell r="AI71"/>
        </row>
        <row r="72">
          <cell r="C72" t="str">
            <v>foreign_income.ForeignIncome.ForeignDividend.UnitTrusts</v>
          </cell>
          <cell r="D72">
            <v>40</v>
          </cell>
          <cell r="E72">
            <v>5</v>
          </cell>
          <cell r="F72" t="str">
            <v>Header_5</v>
          </cell>
          <cell r="G72" t="str">
            <v>AddE</v>
          </cell>
          <cell r="I72" t="str">
            <v>Units In Listed Unit Trusts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V72" t="str">
            <v>NA</v>
          </cell>
          <cell r="X72">
            <v>0</v>
          </cell>
          <cell r="Y72" t="b">
            <v>0</v>
          </cell>
          <cell r="Z72" t="b">
            <v>0</v>
          </cell>
          <cell r="AA72" t="b">
            <v>0</v>
          </cell>
          <cell r="AB72">
            <v>0</v>
          </cell>
          <cell r="AC72" t="b">
            <v>1</v>
          </cell>
          <cell r="AE72" t="str">
            <v>P</v>
          </cell>
          <cell r="AF72"/>
          <cell r="AG72">
            <v>0</v>
          </cell>
          <cell r="AI72"/>
        </row>
        <row r="73">
          <cell r="C73" t="str">
            <v>foreign_income.ForeignIncome.ForeignDividend.UnitTrusts.585f5263-8705-4fe9-a474-8235212ecee1</v>
          </cell>
          <cell r="D73">
            <v>41</v>
          </cell>
          <cell r="E73">
            <v>6</v>
          </cell>
          <cell r="F73" t="str">
            <v>Line_6</v>
          </cell>
          <cell r="G73" t="str">
            <v>AddE</v>
          </cell>
          <cell r="I73" t="str">
            <v>Vanguard Us Total Market Shares Index ETF - CDI's 1:1</v>
          </cell>
          <cell r="J73">
            <v>178.51</v>
          </cell>
          <cell r="K73">
            <v>0</v>
          </cell>
          <cell r="L73">
            <v>178.51</v>
          </cell>
          <cell r="M73">
            <v>0</v>
          </cell>
          <cell r="N73" t="str">
            <v>Add</v>
          </cell>
          <cell r="O73">
            <v>0</v>
          </cell>
          <cell r="V73" t="str">
            <v>NA</v>
          </cell>
          <cell r="X73">
            <v>0</v>
          </cell>
          <cell r="Y73" t="b">
            <v>0</v>
          </cell>
          <cell r="Z73" t="b">
            <v>0</v>
          </cell>
          <cell r="AA73" t="b">
            <v>0</v>
          </cell>
          <cell r="AB73">
            <v>0</v>
          </cell>
          <cell r="AC73" t="b">
            <v>1</v>
          </cell>
          <cell r="AE73" t="str">
            <v>P</v>
          </cell>
          <cell r="AF73"/>
          <cell r="AG73">
            <v>0</v>
          </cell>
          <cell r="AI73"/>
        </row>
        <row r="74">
          <cell r="C74" t="str">
            <v>Totalforeign_income.ForeignIncome.ForeignDividend.UnitTrusts</v>
          </cell>
          <cell r="D74">
            <v>42</v>
          </cell>
          <cell r="E74">
            <v>5</v>
          </cell>
          <cell r="F74" t="str">
            <v>Total_5</v>
          </cell>
          <cell r="G74" t="str">
            <v>AddE</v>
          </cell>
          <cell r="I74" t="str">
            <v>Total Units In Listed Unit Trusts</v>
          </cell>
          <cell r="J74">
            <v>178.51</v>
          </cell>
          <cell r="K74">
            <v>0</v>
          </cell>
          <cell r="L74">
            <v>178.51</v>
          </cell>
          <cell r="M74">
            <v>0</v>
          </cell>
          <cell r="N74" t="str">
            <v>Add</v>
          </cell>
          <cell r="O74">
            <v>0</v>
          </cell>
          <cell r="V74" t="str">
            <v>NA</v>
          </cell>
          <cell r="X74">
            <v>0</v>
          </cell>
          <cell r="Y74" t="b">
            <v>0</v>
          </cell>
          <cell r="Z74" t="b">
            <v>0</v>
          </cell>
          <cell r="AA74" t="b">
            <v>0</v>
          </cell>
          <cell r="AB74">
            <v>0</v>
          </cell>
          <cell r="AC74" t="b">
            <v>1</v>
          </cell>
          <cell r="AE74" t="str">
            <v>P</v>
          </cell>
          <cell r="AF74"/>
          <cell r="AG74">
            <v>0</v>
          </cell>
          <cell r="AI74"/>
        </row>
        <row r="75">
          <cell r="C75" t="str">
            <v>Totalforeign_income.ForeignIncome.ForeignDividend</v>
          </cell>
          <cell r="D75">
            <v>43</v>
          </cell>
          <cell r="E75">
            <v>4</v>
          </cell>
          <cell r="F75" t="str">
            <v>Total_4</v>
          </cell>
          <cell r="G75" t="str">
            <v>AddE</v>
          </cell>
          <cell r="I75" t="str">
            <v>Total Foreign Dividend</v>
          </cell>
          <cell r="J75">
            <v>178.51</v>
          </cell>
          <cell r="K75">
            <v>0</v>
          </cell>
          <cell r="L75">
            <v>178.51</v>
          </cell>
          <cell r="M75">
            <v>0</v>
          </cell>
          <cell r="N75" t="str">
            <v>Add</v>
          </cell>
          <cell r="O75">
            <v>0</v>
          </cell>
          <cell r="V75" t="str">
            <v>NA</v>
          </cell>
          <cell r="X75">
            <v>0</v>
          </cell>
          <cell r="Y75" t="b">
            <v>0</v>
          </cell>
          <cell r="Z75" t="b">
            <v>0</v>
          </cell>
          <cell r="AA75" t="b">
            <v>0</v>
          </cell>
          <cell r="AB75">
            <v>0</v>
          </cell>
          <cell r="AC75" t="b">
            <v>1</v>
          </cell>
          <cell r="AE75" t="str">
            <v>P</v>
          </cell>
          <cell r="AF75"/>
          <cell r="AG75">
            <v>0</v>
          </cell>
          <cell r="AI75"/>
        </row>
        <row r="76">
          <cell r="C76" t="str">
            <v>Totalforeign_income</v>
          </cell>
          <cell r="D76">
            <v>44</v>
          </cell>
          <cell r="E76">
            <v>3</v>
          </cell>
          <cell r="F76" t="str">
            <v>Total_3</v>
          </cell>
          <cell r="G76" t="str">
            <v>AddE</v>
          </cell>
          <cell r="I76" t="str">
            <v>Total Foreign Income</v>
          </cell>
          <cell r="J76">
            <v>178.51</v>
          </cell>
          <cell r="K76">
            <v>0</v>
          </cell>
          <cell r="L76">
            <v>178.51</v>
          </cell>
          <cell r="M76">
            <v>0</v>
          </cell>
          <cell r="N76" t="str">
            <v>Add</v>
          </cell>
          <cell r="O76">
            <v>0</v>
          </cell>
          <cell r="V76" t="str">
            <v>NA</v>
          </cell>
          <cell r="X76">
            <v>0</v>
          </cell>
          <cell r="Y76" t="b">
            <v>0</v>
          </cell>
          <cell r="Z76" t="b">
            <v>0</v>
          </cell>
          <cell r="AA76" t="b">
            <v>0</v>
          </cell>
          <cell r="AB76">
            <v>0</v>
          </cell>
          <cell r="AC76" t="b">
            <v>1</v>
          </cell>
          <cell r="AE76" t="str">
            <v>P</v>
          </cell>
          <cell r="AF76"/>
          <cell r="AG76">
            <v>0</v>
          </cell>
          <cell r="AI76"/>
        </row>
        <row r="77">
          <cell r="C77" t="str">
            <v>interest</v>
          </cell>
          <cell r="D77">
            <v>45</v>
          </cell>
          <cell r="E77">
            <v>3</v>
          </cell>
          <cell r="F77" t="str">
            <v>Header_3</v>
          </cell>
          <cell r="G77" t="str">
            <v>AddE</v>
          </cell>
          <cell r="I77" t="str">
            <v>Interest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O77">
            <v>0</v>
          </cell>
          <cell r="V77" t="str">
            <v>NA</v>
          </cell>
          <cell r="X77">
            <v>0</v>
          </cell>
          <cell r="Y77" t="b">
            <v>0</v>
          </cell>
          <cell r="Z77" t="b">
            <v>0</v>
          </cell>
          <cell r="AA77" t="b">
            <v>0</v>
          </cell>
          <cell r="AB77">
            <v>0</v>
          </cell>
          <cell r="AC77" t="b">
            <v>1</v>
          </cell>
          <cell r="AE77" t="str">
            <v>P</v>
          </cell>
          <cell r="AF77"/>
          <cell r="AG77">
            <v>0</v>
          </cell>
          <cell r="AI77"/>
        </row>
        <row r="78">
          <cell r="C78" t="str">
            <v>interest.Cash</v>
          </cell>
          <cell r="D78">
            <v>46</v>
          </cell>
          <cell r="E78">
            <v>4</v>
          </cell>
          <cell r="F78" t="str">
            <v>Header_4</v>
          </cell>
          <cell r="G78" t="str">
            <v>AddE</v>
          </cell>
          <cell r="I78" t="str">
            <v>Cash and Cash Equivalents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O78">
            <v>0</v>
          </cell>
          <cell r="V78" t="str">
            <v>NA</v>
          </cell>
          <cell r="X78">
            <v>0</v>
          </cell>
          <cell r="Y78" t="b">
            <v>0</v>
          </cell>
          <cell r="Z78" t="b">
            <v>0</v>
          </cell>
          <cell r="AA78" t="b">
            <v>0</v>
          </cell>
          <cell r="AB78">
            <v>0</v>
          </cell>
          <cell r="AC78" t="b">
            <v>1</v>
          </cell>
          <cell r="AE78" t="str">
            <v>P</v>
          </cell>
          <cell r="AF78"/>
          <cell r="AG78">
            <v>0</v>
          </cell>
          <cell r="AI78"/>
        </row>
        <row r="79">
          <cell r="C79" t="str">
            <v>interest.Cash.9a1a4a8d-126a-4a73-82c7-f3888256c7d5</v>
          </cell>
          <cell r="D79">
            <v>47</v>
          </cell>
          <cell r="E79">
            <v>5</v>
          </cell>
          <cell r="F79" t="str">
            <v>Line_5</v>
          </cell>
          <cell r="G79" t="str">
            <v>AddE</v>
          </cell>
          <cell r="I79" t="str">
            <v>Term Deposit ING 84613066</v>
          </cell>
          <cell r="J79">
            <v>8643.41</v>
          </cell>
          <cell r="K79">
            <v>0</v>
          </cell>
          <cell r="L79">
            <v>8643.41</v>
          </cell>
          <cell r="M79">
            <v>0</v>
          </cell>
          <cell r="N79" t="str">
            <v>Add</v>
          </cell>
          <cell r="O79">
            <v>0</v>
          </cell>
          <cell r="V79" t="str">
            <v>NA</v>
          </cell>
          <cell r="X79">
            <v>0</v>
          </cell>
          <cell r="Y79" t="b">
            <v>0</v>
          </cell>
          <cell r="Z79" t="b">
            <v>0</v>
          </cell>
          <cell r="AA79" t="b">
            <v>0</v>
          </cell>
          <cell r="AB79">
            <v>0</v>
          </cell>
          <cell r="AC79" t="b">
            <v>1</v>
          </cell>
          <cell r="AE79" t="str">
            <v>P</v>
          </cell>
          <cell r="AF79"/>
          <cell r="AG79">
            <v>0</v>
          </cell>
          <cell r="AI79"/>
        </row>
        <row r="80">
          <cell r="C80" t="str">
            <v>interest.Cash.4f350160-46c5-4076-bb84-401c0a4fbb02</v>
          </cell>
          <cell r="D80">
            <v>48</v>
          </cell>
          <cell r="E80">
            <v>5</v>
          </cell>
          <cell r="F80" t="str">
            <v>Line_5</v>
          </cell>
          <cell r="G80" t="str">
            <v>AddE</v>
          </cell>
          <cell r="I80" t="str">
            <v>Term Deposit UBank</v>
          </cell>
          <cell r="J80">
            <v>46946.28</v>
          </cell>
          <cell r="K80">
            <v>0</v>
          </cell>
          <cell r="L80">
            <v>46946.28</v>
          </cell>
          <cell r="M80">
            <v>0</v>
          </cell>
          <cell r="N80" t="str">
            <v>Add</v>
          </cell>
          <cell r="O80">
            <v>0</v>
          </cell>
          <cell r="V80" t="str">
            <v>NA</v>
          </cell>
          <cell r="X80">
            <v>0</v>
          </cell>
          <cell r="Y80" t="b">
            <v>0</v>
          </cell>
          <cell r="Z80" t="b">
            <v>0</v>
          </cell>
          <cell r="AA80" t="b">
            <v>0</v>
          </cell>
          <cell r="AB80">
            <v>0</v>
          </cell>
          <cell r="AC80" t="b">
            <v>1</v>
          </cell>
          <cell r="AE80" t="str">
            <v>P</v>
          </cell>
          <cell r="AF80"/>
          <cell r="AG80">
            <v>0</v>
          </cell>
          <cell r="AI80"/>
        </row>
        <row r="81">
          <cell r="C81" t="str">
            <v>interest.Cash.2c8e0546-25be-49ff-aef4-a427b595b974</v>
          </cell>
          <cell r="D81">
            <v>49</v>
          </cell>
          <cell r="E81">
            <v>5</v>
          </cell>
          <cell r="F81" t="str">
            <v>Line_5</v>
          </cell>
          <cell r="G81" t="str">
            <v>AddE</v>
          </cell>
          <cell r="I81" t="str">
            <v>Westpac Term Deposit 344139</v>
          </cell>
          <cell r="J81">
            <v>39784.74</v>
          </cell>
          <cell r="K81">
            <v>0</v>
          </cell>
          <cell r="L81">
            <v>39784.74</v>
          </cell>
          <cell r="M81">
            <v>0</v>
          </cell>
          <cell r="N81" t="str">
            <v>Add</v>
          </cell>
          <cell r="O81">
            <v>0</v>
          </cell>
          <cell r="V81" t="str">
            <v>NA</v>
          </cell>
          <cell r="X81">
            <v>0</v>
          </cell>
          <cell r="Y81" t="b">
            <v>0</v>
          </cell>
          <cell r="Z81" t="b">
            <v>0</v>
          </cell>
          <cell r="AA81" t="b">
            <v>0</v>
          </cell>
          <cell r="AB81">
            <v>0</v>
          </cell>
          <cell r="AC81" t="b">
            <v>1</v>
          </cell>
          <cell r="AE81" t="str">
            <v>P</v>
          </cell>
          <cell r="AF81"/>
          <cell r="AG81">
            <v>0</v>
          </cell>
          <cell r="AI81"/>
        </row>
        <row r="82">
          <cell r="C82" t="str">
            <v>interest.Cash.31e47dab-4edc-46a3-b1fb-dc9e2e3fbf4e</v>
          </cell>
          <cell r="D82">
            <v>50</v>
          </cell>
          <cell r="E82">
            <v>5</v>
          </cell>
          <cell r="F82" t="str">
            <v>Line_5</v>
          </cell>
          <cell r="G82" t="str">
            <v>AddE</v>
          </cell>
          <cell r="I82" t="str">
            <v>Westpac Term Deposit 365028</v>
          </cell>
          <cell r="J82">
            <v>1325.81</v>
          </cell>
          <cell r="K82">
            <v>0</v>
          </cell>
          <cell r="L82">
            <v>1325.81</v>
          </cell>
          <cell r="M82">
            <v>0</v>
          </cell>
          <cell r="N82" t="str">
            <v>Add</v>
          </cell>
          <cell r="O82">
            <v>0</v>
          </cell>
          <cell r="V82" t="str">
            <v>NA</v>
          </cell>
          <cell r="X82">
            <v>0</v>
          </cell>
          <cell r="Y82" t="b">
            <v>0</v>
          </cell>
          <cell r="Z82" t="b">
            <v>0</v>
          </cell>
          <cell r="AA82" t="b">
            <v>0</v>
          </cell>
          <cell r="AB82">
            <v>0</v>
          </cell>
          <cell r="AC82" t="b">
            <v>1</v>
          </cell>
          <cell r="AE82" t="str">
            <v>P</v>
          </cell>
          <cell r="AF82"/>
          <cell r="AG82">
            <v>0</v>
          </cell>
          <cell r="AI82"/>
        </row>
        <row r="83">
          <cell r="C83" t="str">
            <v>interest.Cash.a8b2f80e-0607-4219-88b6-91dde001f434</v>
          </cell>
          <cell r="D83">
            <v>51</v>
          </cell>
          <cell r="E83">
            <v>5</v>
          </cell>
          <cell r="F83" t="str">
            <v>Line_5</v>
          </cell>
          <cell r="G83" t="str">
            <v>AddE</v>
          </cell>
          <cell r="I83" t="str">
            <v>Westpac Term Deposit 384413</v>
          </cell>
          <cell r="J83">
            <v>21871.14</v>
          </cell>
          <cell r="K83">
            <v>0</v>
          </cell>
          <cell r="L83">
            <v>21871.14</v>
          </cell>
          <cell r="M83">
            <v>0</v>
          </cell>
          <cell r="N83" t="str">
            <v>Add</v>
          </cell>
          <cell r="O83">
            <v>0</v>
          </cell>
          <cell r="V83" t="str">
            <v>NA</v>
          </cell>
          <cell r="X83">
            <v>0</v>
          </cell>
          <cell r="Y83" t="b">
            <v>0</v>
          </cell>
          <cell r="Z83" t="b">
            <v>0</v>
          </cell>
          <cell r="AA83" t="b">
            <v>0</v>
          </cell>
          <cell r="AB83">
            <v>0</v>
          </cell>
          <cell r="AC83" t="b">
            <v>1</v>
          </cell>
          <cell r="AE83" t="str">
            <v>P</v>
          </cell>
          <cell r="AF83"/>
          <cell r="AG83">
            <v>0</v>
          </cell>
          <cell r="AI83"/>
        </row>
        <row r="84">
          <cell r="C84" t="str">
            <v>Totalinterest.Cash</v>
          </cell>
          <cell r="D84">
            <v>52</v>
          </cell>
          <cell r="E84">
            <v>4</v>
          </cell>
          <cell r="F84" t="str">
            <v>Total_4</v>
          </cell>
          <cell r="G84" t="str">
            <v>AddE</v>
          </cell>
          <cell r="I84" t="str">
            <v>Total Cash and Cash Equivalents</v>
          </cell>
          <cell r="J84">
            <v>118571.38</v>
          </cell>
          <cell r="K84">
            <v>0</v>
          </cell>
          <cell r="L84">
            <v>118571.38</v>
          </cell>
          <cell r="M84">
            <v>0</v>
          </cell>
          <cell r="N84" t="str">
            <v>Add</v>
          </cell>
          <cell r="O84">
            <v>0</v>
          </cell>
          <cell r="V84" t="str">
            <v>NA</v>
          </cell>
          <cell r="X84">
            <v>0</v>
          </cell>
          <cell r="Y84" t="b">
            <v>0</v>
          </cell>
          <cell r="Z84" t="b">
            <v>0</v>
          </cell>
          <cell r="AA84" t="b">
            <v>0</v>
          </cell>
          <cell r="AB84">
            <v>0</v>
          </cell>
          <cell r="AC84" t="b">
            <v>1</v>
          </cell>
          <cell r="AE84" t="str">
            <v>P</v>
          </cell>
          <cell r="AF84"/>
          <cell r="AG84">
            <v>0</v>
          </cell>
          <cell r="AI84"/>
        </row>
        <row r="85">
          <cell r="C85" t="str">
            <v>interest.OtherAssets.CashAtBank</v>
          </cell>
          <cell r="D85">
            <v>53</v>
          </cell>
          <cell r="E85">
            <v>4</v>
          </cell>
          <cell r="F85" t="str">
            <v>Header_4</v>
          </cell>
          <cell r="G85" t="str">
            <v>AddE</v>
          </cell>
          <cell r="I85" t="str">
            <v>Cash At Bank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O85">
            <v>0</v>
          </cell>
          <cell r="V85" t="str">
            <v>NA</v>
          </cell>
          <cell r="X85">
            <v>0</v>
          </cell>
          <cell r="Y85" t="b">
            <v>0</v>
          </cell>
          <cell r="Z85" t="b">
            <v>0</v>
          </cell>
          <cell r="AA85" t="b">
            <v>0</v>
          </cell>
          <cell r="AB85">
            <v>0</v>
          </cell>
          <cell r="AC85" t="b">
            <v>1</v>
          </cell>
          <cell r="AE85" t="str">
            <v>P</v>
          </cell>
          <cell r="AF85"/>
          <cell r="AG85">
            <v>0</v>
          </cell>
          <cell r="AI85"/>
        </row>
        <row r="86">
          <cell r="C86" t="str">
            <v>interest.OtherAssets.CashAtBank.7ffe9331-78e5-4460-9afe-2b7177093c72</v>
          </cell>
          <cell r="D86">
            <v>54</v>
          </cell>
          <cell r="E86">
            <v>5</v>
          </cell>
          <cell r="F86" t="str">
            <v>Line_5</v>
          </cell>
          <cell r="G86" t="str">
            <v>AddE</v>
          </cell>
          <cell r="I86" t="str">
            <v>ANZ E*Trade Account</v>
          </cell>
          <cell r="J86">
            <v>1871.03</v>
          </cell>
          <cell r="K86">
            <v>0</v>
          </cell>
          <cell r="L86">
            <v>1871.03</v>
          </cell>
          <cell r="M86">
            <v>0</v>
          </cell>
          <cell r="N86" t="str">
            <v>Add</v>
          </cell>
          <cell r="O86">
            <v>0</v>
          </cell>
          <cell r="V86" t="str">
            <v>NA</v>
          </cell>
          <cell r="X86">
            <v>0</v>
          </cell>
          <cell r="Y86" t="b">
            <v>0</v>
          </cell>
          <cell r="Z86" t="b">
            <v>0</v>
          </cell>
          <cell r="AA86" t="b">
            <v>0</v>
          </cell>
          <cell r="AB86">
            <v>0</v>
          </cell>
          <cell r="AC86" t="b">
            <v>1</v>
          </cell>
          <cell r="AE86" t="str">
            <v>P</v>
          </cell>
          <cell r="AF86"/>
          <cell r="AG86">
            <v>0</v>
          </cell>
          <cell r="AI86"/>
        </row>
        <row r="87">
          <cell r="C87" t="str">
            <v>interest.OtherAssets.CashAtBank.6d42be5e-0a5b-47d5-8489-fa3dd40ed86a</v>
          </cell>
          <cell r="D87">
            <v>55</v>
          </cell>
          <cell r="E87">
            <v>5</v>
          </cell>
          <cell r="F87" t="str">
            <v>Line_5</v>
          </cell>
          <cell r="G87" t="str">
            <v>AddE</v>
          </cell>
          <cell r="I87" t="str">
            <v>ING Term Deposit 84613066</v>
          </cell>
          <cell r="J87">
            <v>45868</v>
          </cell>
          <cell r="K87">
            <v>0</v>
          </cell>
          <cell r="L87">
            <v>45868</v>
          </cell>
          <cell r="M87">
            <v>0</v>
          </cell>
          <cell r="N87" t="str">
            <v>Add</v>
          </cell>
          <cell r="O87">
            <v>0</v>
          </cell>
          <cell r="V87" t="str">
            <v>NA</v>
          </cell>
          <cell r="X87">
            <v>0</v>
          </cell>
          <cell r="Y87" t="b">
            <v>0</v>
          </cell>
          <cell r="Z87" t="b">
            <v>0</v>
          </cell>
          <cell r="AA87" t="b">
            <v>0</v>
          </cell>
          <cell r="AB87">
            <v>0</v>
          </cell>
          <cell r="AC87" t="b">
            <v>1</v>
          </cell>
          <cell r="AE87" t="str">
            <v>P</v>
          </cell>
          <cell r="AF87"/>
          <cell r="AG87">
            <v>0</v>
          </cell>
          <cell r="AI87"/>
        </row>
        <row r="88">
          <cell r="C88" t="str">
            <v>interest.OtherAssets.CashAtBank.1a98a0aa-e515-4c2e-bb22-eee2d2d27856</v>
          </cell>
          <cell r="D88">
            <v>56</v>
          </cell>
          <cell r="E88">
            <v>5</v>
          </cell>
          <cell r="F88" t="str">
            <v>Line_5</v>
          </cell>
          <cell r="G88" t="str">
            <v>AddE</v>
          </cell>
          <cell r="I88" t="str">
            <v>Westpac Business Cash Reserve</v>
          </cell>
          <cell r="J88">
            <v>1633.66</v>
          </cell>
          <cell r="K88">
            <v>0</v>
          </cell>
          <cell r="L88">
            <v>1633.66</v>
          </cell>
          <cell r="M88">
            <v>0</v>
          </cell>
          <cell r="N88" t="str">
            <v>Add</v>
          </cell>
          <cell r="O88">
            <v>0</v>
          </cell>
          <cell r="V88" t="str">
            <v>NA</v>
          </cell>
          <cell r="X88">
            <v>0</v>
          </cell>
          <cell r="Y88" t="b">
            <v>0</v>
          </cell>
          <cell r="Z88" t="b">
            <v>0</v>
          </cell>
          <cell r="AA88" t="b">
            <v>0</v>
          </cell>
          <cell r="AB88">
            <v>0</v>
          </cell>
          <cell r="AC88" t="b">
            <v>1</v>
          </cell>
          <cell r="AE88" t="str">
            <v>P</v>
          </cell>
          <cell r="AF88"/>
          <cell r="AG88">
            <v>0</v>
          </cell>
          <cell r="AI88"/>
        </row>
        <row r="89">
          <cell r="C89" t="str">
            <v>Totalinterest.OtherAssets.CashAtBank</v>
          </cell>
          <cell r="D89">
            <v>57</v>
          </cell>
          <cell r="E89">
            <v>4</v>
          </cell>
          <cell r="F89" t="str">
            <v>Total_4</v>
          </cell>
          <cell r="G89" t="str">
            <v>AddE</v>
          </cell>
          <cell r="I89" t="str">
            <v>Total Cash At Bank</v>
          </cell>
          <cell r="J89">
            <v>49372.69</v>
          </cell>
          <cell r="K89">
            <v>0</v>
          </cell>
          <cell r="L89">
            <v>49372.69</v>
          </cell>
          <cell r="M89">
            <v>0</v>
          </cell>
          <cell r="N89" t="str">
            <v>Add</v>
          </cell>
          <cell r="O89">
            <v>0</v>
          </cell>
          <cell r="V89" t="str">
            <v>NA</v>
          </cell>
          <cell r="X89">
            <v>0</v>
          </cell>
          <cell r="Y89" t="b">
            <v>0</v>
          </cell>
          <cell r="Z89" t="b">
            <v>0</v>
          </cell>
          <cell r="AA89" t="b">
            <v>0</v>
          </cell>
          <cell r="AB89">
            <v>0</v>
          </cell>
          <cell r="AC89" t="b">
            <v>1</v>
          </cell>
          <cell r="AE89" t="str">
            <v>P</v>
          </cell>
          <cell r="AF89"/>
          <cell r="AG89">
            <v>0</v>
          </cell>
          <cell r="AI89"/>
        </row>
        <row r="90">
          <cell r="C90" t="str">
            <v>interest.OtherFixedInterest</v>
          </cell>
          <cell r="D90">
            <v>58</v>
          </cell>
          <cell r="E90">
            <v>4</v>
          </cell>
          <cell r="F90" t="str">
            <v>Header_4</v>
          </cell>
          <cell r="G90" t="str">
            <v>AddE</v>
          </cell>
          <cell r="I90" t="str">
            <v>Other Fixed Interest Securities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O90">
            <v>0</v>
          </cell>
          <cell r="V90" t="str">
            <v>NA</v>
          </cell>
          <cell r="X90">
            <v>0</v>
          </cell>
          <cell r="Y90" t="b">
            <v>0</v>
          </cell>
          <cell r="Z90" t="b">
            <v>0</v>
          </cell>
          <cell r="AA90" t="b">
            <v>0</v>
          </cell>
          <cell r="AB90">
            <v>0</v>
          </cell>
          <cell r="AC90" t="b">
            <v>1</v>
          </cell>
          <cell r="AE90" t="str">
            <v>P</v>
          </cell>
          <cell r="AF90"/>
          <cell r="AG90">
            <v>0</v>
          </cell>
          <cell r="AI90"/>
        </row>
        <row r="91">
          <cell r="C91" t="str">
            <v>interest.OtherFixedInterest.fadeec77-42db-4e5e-85db-6bf9ece3a26c</v>
          </cell>
          <cell r="D91">
            <v>59</v>
          </cell>
          <cell r="E91">
            <v>5</v>
          </cell>
          <cell r="F91" t="str">
            <v>Line_5</v>
          </cell>
          <cell r="G91" t="str">
            <v>AddE</v>
          </cell>
          <cell r="I91" t="str">
            <v>AGL Energy Limited. - Hybrid 3-Bbsw+3.80% 08-06-39 Sub Step T-06-19</v>
          </cell>
          <cell r="J91">
            <v>5624.3</v>
          </cell>
          <cell r="K91">
            <v>0</v>
          </cell>
          <cell r="L91">
            <v>5624.3</v>
          </cell>
          <cell r="M91">
            <v>0</v>
          </cell>
          <cell r="N91" t="str">
            <v>Add</v>
          </cell>
          <cell r="O91">
            <v>0</v>
          </cell>
          <cell r="V91" t="str">
            <v>NA</v>
          </cell>
          <cell r="X91">
            <v>0</v>
          </cell>
          <cell r="Y91" t="b">
            <v>0</v>
          </cell>
          <cell r="Z91" t="b">
            <v>0</v>
          </cell>
          <cell r="AA91" t="b">
            <v>0</v>
          </cell>
          <cell r="AB91">
            <v>0</v>
          </cell>
          <cell r="AC91" t="b">
            <v>1</v>
          </cell>
          <cell r="AE91" t="str">
            <v>P</v>
          </cell>
          <cell r="AF91"/>
          <cell r="AG91">
            <v>0</v>
          </cell>
          <cell r="AI91"/>
        </row>
        <row r="92">
          <cell r="C92" t="str">
            <v>interest.OtherFixedInterest.f0f4db9a-7385-4541-ae22-c5c550e0f92e</v>
          </cell>
          <cell r="D92">
            <v>60</v>
          </cell>
          <cell r="E92">
            <v>5</v>
          </cell>
          <cell r="F92" t="str">
            <v>Line_5</v>
          </cell>
          <cell r="G92" t="str">
            <v>AddE</v>
          </cell>
          <cell r="I92" t="str">
            <v>Macquarie Bank Limited - Hybrid 3-Bbsw+1.70% Perp Sub Non-Cum Stap</v>
          </cell>
          <cell r="J92">
            <v>728.99</v>
          </cell>
          <cell r="K92">
            <v>0</v>
          </cell>
          <cell r="L92">
            <v>728.99</v>
          </cell>
          <cell r="M92">
            <v>0</v>
          </cell>
          <cell r="N92" t="str">
            <v>Add</v>
          </cell>
          <cell r="O92">
            <v>0</v>
          </cell>
          <cell r="V92" t="str">
            <v>NA</v>
          </cell>
          <cell r="X92">
            <v>0</v>
          </cell>
          <cell r="Y92" t="b">
            <v>0</v>
          </cell>
          <cell r="Z92" t="b">
            <v>0</v>
          </cell>
          <cell r="AA92" t="b">
            <v>0</v>
          </cell>
          <cell r="AB92">
            <v>0</v>
          </cell>
          <cell r="AC92" t="b">
            <v>1</v>
          </cell>
          <cell r="AE92" t="str">
            <v>P</v>
          </cell>
          <cell r="AF92"/>
          <cell r="AG92">
            <v>0</v>
          </cell>
          <cell r="AI92"/>
        </row>
        <row r="93">
          <cell r="C93" t="str">
            <v>interest.OtherFixedInterest.d8df9507-7f52-4c67-a6eb-65c956241327</v>
          </cell>
          <cell r="D93">
            <v>61</v>
          </cell>
          <cell r="E93">
            <v>5</v>
          </cell>
          <cell r="F93" t="str">
            <v>Line_5</v>
          </cell>
          <cell r="G93" t="str">
            <v>AddE</v>
          </cell>
          <cell r="I93" t="str">
            <v>Origin Energy Limited - Hybrid 3-Bbsw+4.00% 22-12-71 Sub Cum Red T-12-16</v>
          </cell>
          <cell r="J93">
            <v>2940</v>
          </cell>
          <cell r="K93">
            <v>0</v>
          </cell>
          <cell r="L93">
            <v>2940</v>
          </cell>
          <cell r="M93">
            <v>0</v>
          </cell>
          <cell r="N93" t="str">
            <v>Add</v>
          </cell>
          <cell r="O93">
            <v>0</v>
          </cell>
          <cell r="V93" t="str">
            <v>NA</v>
          </cell>
          <cell r="X93">
            <v>0</v>
          </cell>
          <cell r="Y93" t="b">
            <v>0</v>
          </cell>
          <cell r="Z93" t="b">
            <v>0</v>
          </cell>
          <cell r="AA93" t="b">
            <v>0</v>
          </cell>
          <cell r="AB93">
            <v>0</v>
          </cell>
          <cell r="AC93" t="b">
            <v>1</v>
          </cell>
          <cell r="AE93" t="str">
            <v>P</v>
          </cell>
          <cell r="AF93"/>
          <cell r="AG93">
            <v>0</v>
          </cell>
          <cell r="AI93"/>
        </row>
        <row r="94">
          <cell r="C94" t="str">
            <v>interest.OtherFixedInterest.919b1fa8-a96c-4861-942b-8aad5464e14d</v>
          </cell>
          <cell r="D94">
            <v>62</v>
          </cell>
          <cell r="E94">
            <v>5</v>
          </cell>
          <cell r="F94" t="str">
            <v>Line_5</v>
          </cell>
          <cell r="G94" t="str">
            <v>AddE</v>
          </cell>
          <cell r="I94" t="str">
            <v>Westpac Banking Corporation - Sub Bond 3-Bbsw+2.75% 23-8-22 Red T-08-17</v>
          </cell>
          <cell r="J94">
            <v>4564</v>
          </cell>
          <cell r="K94">
            <v>0</v>
          </cell>
          <cell r="L94">
            <v>4564</v>
          </cell>
          <cell r="M94">
            <v>0</v>
          </cell>
          <cell r="N94" t="str">
            <v>Add</v>
          </cell>
          <cell r="O94">
            <v>0</v>
          </cell>
          <cell r="V94" t="str">
            <v>NA</v>
          </cell>
          <cell r="X94">
            <v>0</v>
          </cell>
          <cell r="Y94" t="b">
            <v>0</v>
          </cell>
          <cell r="Z94" t="b">
            <v>0</v>
          </cell>
          <cell r="AA94" t="b">
            <v>0</v>
          </cell>
          <cell r="AB94">
            <v>0</v>
          </cell>
          <cell r="AC94" t="b">
            <v>1</v>
          </cell>
          <cell r="AE94" t="str">
            <v>P</v>
          </cell>
          <cell r="AF94"/>
          <cell r="AG94">
            <v>0</v>
          </cell>
          <cell r="AI94"/>
        </row>
        <row r="95">
          <cell r="C95" t="str">
            <v>Totalinterest.OtherFixedInterest</v>
          </cell>
          <cell r="D95">
            <v>63</v>
          </cell>
          <cell r="E95">
            <v>4</v>
          </cell>
          <cell r="F95" t="str">
            <v>Total_4</v>
          </cell>
          <cell r="G95" t="str">
            <v>AddE</v>
          </cell>
          <cell r="I95" t="str">
            <v>Total Other Fixed Interest Securities</v>
          </cell>
          <cell r="J95">
            <v>13857.29</v>
          </cell>
          <cell r="K95">
            <v>0</v>
          </cell>
          <cell r="L95">
            <v>13857.29</v>
          </cell>
          <cell r="M95">
            <v>0</v>
          </cell>
          <cell r="N95" t="str">
            <v>Add</v>
          </cell>
          <cell r="O95">
            <v>0</v>
          </cell>
          <cell r="V95" t="str">
            <v>NA</v>
          </cell>
          <cell r="X95">
            <v>0</v>
          </cell>
          <cell r="Y95" t="b">
            <v>0</v>
          </cell>
          <cell r="Z95" t="b">
            <v>0</v>
          </cell>
          <cell r="AA95" t="b">
            <v>0</v>
          </cell>
          <cell r="AB95">
            <v>0</v>
          </cell>
          <cell r="AC95" t="b">
            <v>1</v>
          </cell>
          <cell r="AE95" t="str">
            <v>P</v>
          </cell>
          <cell r="AF95"/>
          <cell r="AG95">
            <v>0</v>
          </cell>
          <cell r="AI95"/>
        </row>
        <row r="96">
          <cell r="C96" t="str">
            <v>Totalinterest</v>
          </cell>
          <cell r="D96">
            <v>64</v>
          </cell>
          <cell r="E96">
            <v>3</v>
          </cell>
          <cell r="F96" t="str">
            <v>Total_3</v>
          </cell>
          <cell r="G96" t="str">
            <v>AddE</v>
          </cell>
          <cell r="I96" t="str">
            <v>Total Interest</v>
          </cell>
          <cell r="J96">
            <v>181801.36</v>
          </cell>
          <cell r="K96">
            <v>0</v>
          </cell>
          <cell r="L96">
            <v>181801.36</v>
          </cell>
          <cell r="M96">
            <v>0</v>
          </cell>
          <cell r="N96" t="str">
            <v>Add</v>
          </cell>
          <cell r="O96">
            <v>0</v>
          </cell>
          <cell r="V96" t="str">
            <v>NA</v>
          </cell>
          <cell r="X96">
            <v>0</v>
          </cell>
          <cell r="Y96" t="b">
            <v>0</v>
          </cell>
          <cell r="Z96" t="b">
            <v>0</v>
          </cell>
          <cell r="AA96" t="b">
            <v>0</v>
          </cell>
          <cell r="AB96">
            <v>0</v>
          </cell>
          <cell r="AC96" t="b">
            <v>1</v>
          </cell>
          <cell r="AE96" t="str">
            <v>P</v>
          </cell>
          <cell r="AF96"/>
          <cell r="AG96">
            <v>0</v>
          </cell>
          <cell r="AI96"/>
        </row>
        <row r="97">
          <cell r="C97" t="str">
            <v>rent</v>
          </cell>
          <cell r="D97">
            <v>65</v>
          </cell>
          <cell r="E97">
            <v>3</v>
          </cell>
          <cell r="F97" t="str">
            <v>Header_3</v>
          </cell>
          <cell r="G97" t="str">
            <v>AddE</v>
          </cell>
          <cell r="I97" t="str">
            <v>Rent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0</v>
          </cell>
          <cell r="V97" t="str">
            <v>NA</v>
          </cell>
          <cell r="X97">
            <v>0</v>
          </cell>
          <cell r="Y97" t="b">
            <v>0</v>
          </cell>
          <cell r="Z97" t="b">
            <v>0</v>
          </cell>
          <cell r="AA97" t="b">
            <v>0</v>
          </cell>
          <cell r="AB97">
            <v>0</v>
          </cell>
          <cell r="AC97" t="b">
            <v>1</v>
          </cell>
          <cell r="AE97" t="str">
            <v>P</v>
          </cell>
          <cell r="AF97"/>
          <cell r="AG97">
            <v>0</v>
          </cell>
          <cell r="AI97"/>
        </row>
        <row r="98">
          <cell r="C98" t="str">
            <v>rent.Property</v>
          </cell>
          <cell r="D98">
            <v>66</v>
          </cell>
          <cell r="E98">
            <v>4</v>
          </cell>
          <cell r="F98" t="str">
            <v>Header_4</v>
          </cell>
          <cell r="G98" t="str">
            <v>AddE</v>
          </cell>
          <cell r="I98" t="str">
            <v>Direct Property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0</v>
          </cell>
          <cell r="V98" t="str">
            <v>NA</v>
          </cell>
          <cell r="X98">
            <v>0</v>
          </cell>
          <cell r="Y98" t="b">
            <v>0</v>
          </cell>
          <cell r="Z98" t="b">
            <v>0</v>
          </cell>
          <cell r="AA98" t="b">
            <v>0</v>
          </cell>
          <cell r="AB98">
            <v>0</v>
          </cell>
          <cell r="AC98" t="b">
            <v>1</v>
          </cell>
          <cell r="AE98" t="str">
            <v>P</v>
          </cell>
          <cell r="AF98"/>
          <cell r="AG98">
            <v>0</v>
          </cell>
          <cell r="AI98"/>
        </row>
        <row r="99">
          <cell r="C99" t="str">
            <v>rent.Property.cb4fb5de-b893-454a-af8c-39d2f9dd8591</v>
          </cell>
          <cell r="D99">
            <v>67</v>
          </cell>
          <cell r="E99">
            <v>5</v>
          </cell>
          <cell r="F99" t="str">
            <v>Line_5</v>
          </cell>
          <cell r="G99" t="str">
            <v>AddE</v>
          </cell>
          <cell r="H99" t="str">
            <v>Class.ImportProperty</v>
          </cell>
          <cell r="I99" t="str">
            <v>Unit 6004, The Peninsular, Mooloolaba</v>
          </cell>
          <cell r="J99">
            <v>82644.72</v>
          </cell>
          <cell r="K99">
            <v>0</v>
          </cell>
          <cell r="L99">
            <v>82644.72</v>
          </cell>
          <cell r="M99">
            <v>0</v>
          </cell>
          <cell r="N99" t="str">
            <v>Add</v>
          </cell>
          <cell r="O99">
            <v>0</v>
          </cell>
          <cell r="V99" t="str">
            <v>NA</v>
          </cell>
          <cell r="X99">
            <v>0</v>
          </cell>
          <cell r="Y99" t="b">
            <v>0</v>
          </cell>
          <cell r="Z99" t="b">
            <v>0</v>
          </cell>
          <cell r="AA99" t="b">
            <v>0</v>
          </cell>
          <cell r="AB99">
            <v>0</v>
          </cell>
          <cell r="AC99" t="b">
            <v>1</v>
          </cell>
          <cell r="AE99" t="str">
            <v>P</v>
          </cell>
          <cell r="AF99"/>
          <cell r="AG99">
            <v>0</v>
          </cell>
          <cell r="AI99"/>
        </row>
        <row r="100">
          <cell r="C100" t="str">
            <v>Totalrent.Property</v>
          </cell>
          <cell r="D100">
            <v>68</v>
          </cell>
          <cell r="E100">
            <v>4</v>
          </cell>
          <cell r="F100" t="str">
            <v>Total_4</v>
          </cell>
          <cell r="G100" t="str">
            <v>AddE</v>
          </cell>
          <cell r="I100" t="str">
            <v>Total Direct Property</v>
          </cell>
          <cell r="J100">
            <v>82644.72</v>
          </cell>
          <cell r="K100">
            <v>0</v>
          </cell>
          <cell r="L100">
            <v>82644.72</v>
          </cell>
          <cell r="M100">
            <v>0</v>
          </cell>
          <cell r="N100" t="str">
            <v>Add</v>
          </cell>
          <cell r="O100">
            <v>0</v>
          </cell>
          <cell r="V100" t="str">
            <v>NA</v>
          </cell>
          <cell r="X100">
            <v>0</v>
          </cell>
          <cell r="Y100" t="b">
            <v>0</v>
          </cell>
          <cell r="Z100" t="b">
            <v>0</v>
          </cell>
          <cell r="AA100" t="b">
            <v>0</v>
          </cell>
          <cell r="AB100">
            <v>0</v>
          </cell>
          <cell r="AC100" t="b">
            <v>1</v>
          </cell>
          <cell r="AE100" t="str">
            <v>P</v>
          </cell>
          <cell r="AF100"/>
          <cell r="AG100">
            <v>0</v>
          </cell>
          <cell r="AI100"/>
        </row>
        <row r="101">
          <cell r="C101" t="str">
            <v>Totalrent</v>
          </cell>
          <cell r="D101">
            <v>69</v>
          </cell>
          <cell r="E101">
            <v>3</v>
          </cell>
          <cell r="F101" t="str">
            <v>Total_3</v>
          </cell>
          <cell r="G101" t="str">
            <v>AddE</v>
          </cell>
          <cell r="I101" t="str">
            <v>Total Rent</v>
          </cell>
          <cell r="J101">
            <v>82644.72</v>
          </cell>
          <cell r="K101">
            <v>0</v>
          </cell>
          <cell r="L101">
            <v>82644.72</v>
          </cell>
          <cell r="M101">
            <v>0</v>
          </cell>
          <cell r="N101" t="str">
            <v>Add</v>
          </cell>
          <cell r="O101">
            <v>0</v>
          </cell>
          <cell r="V101" t="str">
            <v>NA</v>
          </cell>
          <cell r="X101">
            <v>0</v>
          </cell>
          <cell r="Y101" t="b">
            <v>0</v>
          </cell>
          <cell r="Z101" t="b">
            <v>0</v>
          </cell>
          <cell r="AA101" t="b">
            <v>0</v>
          </cell>
          <cell r="AB101">
            <v>0</v>
          </cell>
          <cell r="AC101" t="b">
            <v>1</v>
          </cell>
          <cell r="AE101" t="str">
            <v>P</v>
          </cell>
          <cell r="AF101"/>
          <cell r="AG101">
            <v>0</v>
          </cell>
          <cell r="AI101"/>
        </row>
        <row r="102">
          <cell r="C102" t="str">
            <v>Totalinvestment_income</v>
          </cell>
          <cell r="D102">
            <v>70</v>
          </cell>
          <cell r="E102">
            <v>2</v>
          </cell>
          <cell r="F102" t="str">
            <v>Total_2</v>
          </cell>
          <cell r="G102" t="str">
            <v>AddE</v>
          </cell>
          <cell r="I102" t="str">
            <v>Total Investment Income</v>
          </cell>
          <cell r="J102">
            <v>413591.51</v>
          </cell>
          <cell r="K102">
            <v>0</v>
          </cell>
          <cell r="L102">
            <v>413591.51</v>
          </cell>
          <cell r="M102">
            <v>0</v>
          </cell>
          <cell r="N102" t="str">
            <v>Add</v>
          </cell>
          <cell r="O102">
            <v>0</v>
          </cell>
          <cell r="V102" t="str">
            <v>NA</v>
          </cell>
          <cell r="X102">
            <v>0</v>
          </cell>
          <cell r="Y102" t="b">
            <v>0</v>
          </cell>
          <cell r="Z102" t="b">
            <v>0</v>
          </cell>
          <cell r="AA102" t="b">
            <v>0</v>
          </cell>
          <cell r="AB102">
            <v>0</v>
          </cell>
          <cell r="AC102" t="b">
            <v>1</v>
          </cell>
          <cell r="AE102" t="str">
            <v>P</v>
          </cell>
          <cell r="AF102"/>
          <cell r="AG102">
            <v>0</v>
          </cell>
          <cell r="AI102"/>
        </row>
        <row r="103">
          <cell r="C103" t="str">
            <v>TotalIncome</v>
          </cell>
          <cell r="D103">
            <v>71</v>
          </cell>
          <cell r="E103">
            <v>1</v>
          </cell>
          <cell r="F103" t="str">
            <v>Total_1</v>
          </cell>
          <cell r="G103" t="str">
            <v>AddE</v>
          </cell>
          <cell r="I103" t="str">
            <v>Total Income</v>
          </cell>
          <cell r="J103">
            <v>435348.6</v>
          </cell>
          <cell r="K103">
            <v>0</v>
          </cell>
          <cell r="L103">
            <v>435348.6</v>
          </cell>
          <cell r="M103">
            <v>0</v>
          </cell>
          <cell r="N103" t="str">
            <v>Add</v>
          </cell>
          <cell r="O103">
            <v>0</v>
          </cell>
          <cell r="V103" t="str">
            <v>NA</v>
          </cell>
          <cell r="X103">
            <v>0</v>
          </cell>
          <cell r="Y103" t="b">
            <v>0</v>
          </cell>
          <cell r="Z103" t="b">
            <v>0</v>
          </cell>
          <cell r="AA103" t="b">
            <v>0</v>
          </cell>
          <cell r="AB103">
            <v>0</v>
          </cell>
          <cell r="AC103" t="b">
            <v>1</v>
          </cell>
          <cell r="AE103" t="str">
            <v>P</v>
          </cell>
          <cell r="AF103"/>
          <cell r="AG103">
            <v>0</v>
          </cell>
          <cell r="AI103"/>
        </row>
        <row r="104">
          <cell r="C104" t="str">
            <v>Expense</v>
          </cell>
          <cell r="D104">
            <v>72</v>
          </cell>
          <cell r="E104">
            <v>1</v>
          </cell>
          <cell r="F104" t="str">
            <v>Header_1</v>
          </cell>
          <cell r="G104" t="str">
            <v>AddF</v>
          </cell>
          <cell r="I104" t="str">
            <v>Expense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O104">
            <v>0</v>
          </cell>
          <cell r="V104" t="str">
            <v>NA</v>
          </cell>
          <cell r="X104">
            <v>0</v>
          </cell>
          <cell r="Y104" t="b">
            <v>0</v>
          </cell>
          <cell r="Z104" t="b">
            <v>0</v>
          </cell>
          <cell r="AA104" t="b">
            <v>0</v>
          </cell>
          <cell r="AB104">
            <v>0</v>
          </cell>
          <cell r="AC104" t="b">
            <v>1</v>
          </cell>
          <cell r="AE104" t="str">
            <v>P</v>
          </cell>
          <cell r="AF104"/>
          <cell r="AG104">
            <v>0</v>
          </cell>
          <cell r="AI104"/>
        </row>
        <row r="105">
          <cell r="C105" t="str">
            <v>member_payments</v>
          </cell>
          <cell r="D105">
            <v>73</v>
          </cell>
          <cell r="E105">
            <v>2</v>
          </cell>
          <cell r="F105" t="str">
            <v>Header_2</v>
          </cell>
          <cell r="G105" t="str">
            <v>AddF</v>
          </cell>
          <cell r="I105" t="str">
            <v>Member Payments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O105">
            <v>0</v>
          </cell>
          <cell r="V105" t="str">
            <v>NA</v>
          </cell>
          <cell r="X105">
            <v>0</v>
          </cell>
          <cell r="Y105" t="b">
            <v>0</v>
          </cell>
          <cell r="Z105" t="b">
            <v>0</v>
          </cell>
          <cell r="AA105" t="b">
            <v>0</v>
          </cell>
          <cell r="AB105">
            <v>0</v>
          </cell>
          <cell r="AC105" t="b">
            <v>1</v>
          </cell>
          <cell r="AE105" t="str">
            <v>P</v>
          </cell>
          <cell r="AF105"/>
          <cell r="AG105">
            <v>0</v>
          </cell>
          <cell r="AI105"/>
        </row>
        <row r="106">
          <cell r="C106" t="str">
            <v>lump_sums_paid</v>
          </cell>
          <cell r="D106">
            <v>74</v>
          </cell>
          <cell r="E106">
            <v>3</v>
          </cell>
          <cell r="F106" t="str">
            <v>Header_3</v>
          </cell>
          <cell r="G106" t="str">
            <v>AddF</v>
          </cell>
          <cell r="I106" t="str">
            <v>Lump Sums Paid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O106">
            <v>0</v>
          </cell>
          <cell r="V106" t="str">
            <v>NA</v>
          </cell>
          <cell r="X106">
            <v>0</v>
          </cell>
          <cell r="Y106" t="b">
            <v>0</v>
          </cell>
          <cell r="Z106" t="b">
            <v>0</v>
          </cell>
          <cell r="AA106" t="b">
            <v>0</v>
          </cell>
          <cell r="AB106">
            <v>0</v>
          </cell>
          <cell r="AC106" t="b">
            <v>1</v>
          </cell>
          <cell r="AE106" t="str">
            <v>P</v>
          </cell>
          <cell r="AF106"/>
          <cell r="AG106">
            <v>0</v>
          </cell>
          <cell r="AI106"/>
        </row>
        <row r="107">
          <cell r="C107" t="str">
            <v>lump_sums_paid.HICKEA0</v>
          </cell>
          <cell r="D107">
            <v>75</v>
          </cell>
          <cell r="E107">
            <v>4</v>
          </cell>
          <cell r="F107" t="str">
            <v>Header_4</v>
          </cell>
          <cell r="G107" t="str">
            <v>AddF</v>
          </cell>
          <cell r="I107" t="str">
            <v>Dr Andrew Hickey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O107">
            <v>0</v>
          </cell>
          <cell r="V107" t="str">
            <v>NA</v>
          </cell>
          <cell r="X107">
            <v>0</v>
          </cell>
          <cell r="Y107" t="b">
            <v>0</v>
          </cell>
          <cell r="Z107" t="b">
            <v>0</v>
          </cell>
          <cell r="AA107" t="b">
            <v>0</v>
          </cell>
          <cell r="AB107">
            <v>0</v>
          </cell>
          <cell r="AC107" t="b">
            <v>1</v>
          </cell>
          <cell r="AE107" t="str">
            <v>P</v>
          </cell>
          <cell r="AF107"/>
          <cell r="AG107">
            <v>0</v>
          </cell>
          <cell r="AI107"/>
        </row>
        <row r="108">
          <cell r="C108" t="str">
            <v>lump_sums_paid.HICKEA0.2a94b71c-6e95-4036-ad4c-abcdde0ecbce</v>
          </cell>
          <cell r="D108">
            <v>76</v>
          </cell>
          <cell r="E108">
            <v>5</v>
          </cell>
          <cell r="F108" t="str">
            <v>Line_5</v>
          </cell>
          <cell r="G108" t="str">
            <v>AddF</v>
          </cell>
          <cell r="I108" t="str">
            <v>Account Based Pension 3% tax free</v>
          </cell>
          <cell r="J108">
            <v>1269254.42</v>
          </cell>
          <cell r="K108">
            <v>0</v>
          </cell>
          <cell r="L108">
            <v>1269254.42</v>
          </cell>
          <cell r="M108">
            <v>0</v>
          </cell>
          <cell r="N108" t="str">
            <v>Add</v>
          </cell>
          <cell r="O108">
            <v>0</v>
          </cell>
          <cell r="V108" t="str">
            <v>NA</v>
          </cell>
          <cell r="X108">
            <v>0</v>
          </cell>
          <cell r="Y108" t="b">
            <v>0</v>
          </cell>
          <cell r="Z108" t="b">
            <v>0</v>
          </cell>
          <cell r="AA108" t="b">
            <v>0</v>
          </cell>
          <cell r="AB108">
            <v>0</v>
          </cell>
          <cell r="AC108" t="b">
            <v>1</v>
          </cell>
          <cell r="AE108" t="str">
            <v>P</v>
          </cell>
          <cell r="AF108"/>
          <cell r="AG108">
            <v>0</v>
          </cell>
          <cell r="AI108"/>
        </row>
        <row r="109">
          <cell r="C109" t="str">
            <v>Totallump_sums_paid.HICKEA0</v>
          </cell>
          <cell r="D109">
            <v>77</v>
          </cell>
          <cell r="E109">
            <v>4</v>
          </cell>
          <cell r="F109" t="str">
            <v>Total_4</v>
          </cell>
          <cell r="G109" t="str">
            <v>AddF</v>
          </cell>
          <cell r="I109" t="str">
            <v>Total Dr Andrew Hickey</v>
          </cell>
          <cell r="J109">
            <v>1269254.42</v>
          </cell>
          <cell r="K109">
            <v>0</v>
          </cell>
          <cell r="L109">
            <v>1269254.42</v>
          </cell>
          <cell r="M109">
            <v>0</v>
          </cell>
          <cell r="N109" t="str">
            <v>Add</v>
          </cell>
          <cell r="O109">
            <v>0</v>
          </cell>
          <cell r="V109" t="str">
            <v>NA</v>
          </cell>
          <cell r="X109">
            <v>0</v>
          </cell>
          <cell r="Y109" t="b">
            <v>0</v>
          </cell>
          <cell r="Z109" t="b">
            <v>0</v>
          </cell>
          <cell r="AA109" t="b">
            <v>0</v>
          </cell>
          <cell r="AB109">
            <v>0</v>
          </cell>
          <cell r="AC109" t="b">
            <v>1</v>
          </cell>
          <cell r="AE109" t="str">
            <v>P</v>
          </cell>
          <cell r="AF109"/>
          <cell r="AG109">
            <v>0</v>
          </cell>
          <cell r="AI109"/>
        </row>
        <row r="110">
          <cell r="C110" t="str">
            <v>Totallump_sums_paid</v>
          </cell>
          <cell r="D110">
            <v>78</v>
          </cell>
          <cell r="E110">
            <v>3</v>
          </cell>
          <cell r="F110" t="str">
            <v>Total_3</v>
          </cell>
          <cell r="G110" t="str">
            <v>AddF</v>
          </cell>
          <cell r="I110" t="str">
            <v>Total Lump Sums Paid</v>
          </cell>
          <cell r="J110">
            <v>1269254.42</v>
          </cell>
          <cell r="K110">
            <v>0</v>
          </cell>
          <cell r="L110">
            <v>1269254.42</v>
          </cell>
          <cell r="M110">
            <v>0</v>
          </cell>
          <cell r="N110" t="str">
            <v>Add</v>
          </cell>
          <cell r="O110">
            <v>0</v>
          </cell>
          <cell r="V110" t="str">
            <v>NA</v>
          </cell>
          <cell r="X110">
            <v>0</v>
          </cell>
          <cell r="Y110" t="b">
            <v>0</v>
          </cell>
          <cell r="Z110" t="b">
            <v>0</v>
          </cell>
          <cell r="AA110" t="b">
            <v>0</v>
          </cell>
          <cell r="AB110">
            <v>0</v>
          </cell>
          <cell r="AC110" t="b">
            <v>1</v>
          </cell>
          <cell r="AE110" t="str">
            <v>P</v>
          </cell>
          <cell r="AF110"/>
          <cell r="AG110">
            <v>0</v>
          </cell>
          <cell r="AI110"/>
        </row>
        <row r="111">
          <cell r="C111" t="str">
            <v>pensions_paid</v>
          </cell>
          <cell r="D111">
            <v>79</v>
          </cell>
          <cell r="E111">
            <v>3</v>
          </cell>
          <cell r="F111" t="str">
            <v>Header_3</v>
          </cell>
          <cell r="G111" t="str">
            <v>AddF</v>
          </cell>
          <cell r="I111" t="str">
            <v>Pensions Paid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V111" t="str">
            <v>NA</v>
          </cell>
          <cell r="X111">
            <v>0</v>
          </cell>
          <cell r="Y111" t="b">
            <v>0</v>
          </cell>
          <cell r="Z111" t="b">
            <v>0</v>
          </cell>
          <cell r="AA111" t="b">
            <v>0</v>
          </cell>
          <cell r="AB111">
            <v>0</v>
          </cell>
          <cell r="AC111" t="b">
            <v>1</v>
          </cell>
          <cell r="AE111" t="str">
            <v>P</v>
          </cell>
          <cell r="AF111"/>
          <cell r="AG111">
            <v>0</v>
          </cell>
          <cell r="AI111"/>
        </row>
        <row r="112">
          <cell r="C112" t="str">
            <v>pensions_paid.HICKEA0</v>
          </cell>
          <cell r="D112">
            <v>80</v>
          </cell>
          <cell r="E112">
            <v>4</v>
          </cell>
          <cell r="F112" t="str">
            <v>Header_4</v>
          </cell>
          <cell r="G112" t="str">
            <v>AddF</v>
          </cell>
          <cell r="I112" t="str">
            <v>Dr Andrew Hickey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O112">
            <v>0</v>
          </cell>
          <cell r="V112" t="str">
            <v>NA</v>
          </cell>
          <cell r="X112">
            <v>0</v>
          </cell>
          <cell r="Y112" t="b">
            <v>0</v>
          </cell>
          <cell r="Z112" t="b">
            <v>0</v>
          </cell>
          <cell r="AA112" t="b">
            <v>0</v>
          </cell>
          <cell r="AB112">
            <v>0</v>
          </cell>
          <cell r="AC112" t="b">
            <v>1</v>
          </cell>
          <cell r="AE112" t="str">
            <v>P</v>
          </cell>
          <cell r="AF112"/>
          <cell r="AG112">
            <v>0</v>
          </cell>
          <cell r="AI112"/>
        </row>
        <row r="113">
          <cell r="C113" t="str">
            <v>pensions_paid.HICKEA0.2a94b71c-6e95-4036-ad4c-abcdde0ecbce</v>
          </cell>
          <cell r="D113">
            <v>81</v>
          </cell>
          <cell r="E113">
            <v>5</v>
          </cell>
          <cell r="F113" t="str">
            <v>Line_5</v>
          </cell>
          <cell r="G113" t="str">
            <v>AddF</v>
          </cell>
          <cell r="I113" t="str">
            <v>Account Based Pension 3% tax free</v>
          </cell>
          <cell r="J113">
            <v>227765.48</v>
          </cell>
          <cell r="K113">
            <v>0</v>
          </cell>
          <cell r="L113">
            <v>227765.48</v>
          </cell>
          <cell r="M113">
            <v>0</v>
          </cell>
          <cell r="N113" t="str">
            <v>Add</v>
          </cell>
          <cell r="O113">
            <v>0</v>
          </cell>
          <cell r="V113" t="str">
            <v>NA</v>
          </cell>
          <cell r="X113">
            <v>0</v>
          </cell>
          <cell r="Y113" t="b">
            <v>0</v>
          </cell>
          <cell r="Z113" t="b">
            <v>0</v>
          </cell>
          <cell r="AA113" t="b">
            <v>0</v>
          </cell>
          <cell r="AB113">
            <v>0</v>
          </cell>
          <cell r="AC113" t="b">
            <v>1</v>
          </cell>
          <cell r="AE113" t="str">
            <v>P</v>
          </cell>
          <cell r="AF113"/>
          <cell r="AG113">
            <v>0</v>
          </cell>
          <cell r="AI113"/>
        </row>
        <row r="114">
          <cell r="C114" t="str">
            <v>pensions_paid.HICKEA0.fbf7df15-0869-46dc-aed8-306d1e38c235</v>
          </cell>
          <cell r="D114">
            <v>82</v>
          </cell>
          <cell r="E114">
            <v>5</v>
          </cell>
          <cell r="F114" t="str">
            <v>Line_5</v>
          </cell>
          <cell r="G114" t="str">
            <v>AddF</v>
          </cell>
          <cell r="I114" t="str">
            <v>Account Based Pension 89% tax free</v>
          </cell>
          <cell r="J114">
            <v>26660</v>
          </cell>
          <cell r="K114">
            <v>0</v>
          </cell>
          <cell r="L114">
            <v>26660</v>
          </cell>
          <cell r="M114">
            <v>0</v>
          </cell>
          <cell r="N114" t="str">
            <v>Add</v>
          </cell>
          <cell r="O114">
            <v>0</v>
          </cell>
          <cell r="V114" t="str">
            <v>NA</v>
          </cell>
          <cell r="X114">
            <v>0</v>
          </cell>
          <cell r="Y114" t="b">
            <v>0</v>
          </cell>
          <cell r="Z114" t="b">
            <v>0</v>
          </cell>
          <cell r="AA114" t="b">
            <v>0</v>
          </cell>
          <cell r="AB114">
            <v>0</v>
          </cell>
          <cell r="AC114" t="b">
            <v>1</v>
          </cell>
          <cell r="AE114" t="str">
            <v>P</v>
          </cell>
          <cell r="AF114"/>
          <cell r="AG114">
            <v>0</v>
          </cell>
          <cell r="AI114"/>
        </row>
        <row r="115">
          <cell r="C115" t="str">
            <v>pensions_paid.HICKEA0.4326ec00-7d85-4879-b886-bb776bd4c9e0</v>
          </cell>
          <cell r="D115">
            <v>83</v>
          </cell>
          <cell r="E115">
            <v>5</v>
          </cell>
          <cell r="F115" t="str">
            <v>Line_5</v>
          </cell>
          <cell r="G115" t="str">
            <v>AddF</v>
          </cell>
          <cell r="I115" t="str">
            <v>Account Based Pension 95% tax free</v>
          </cell>
          <cell r="J115">
            <v>24210</v>
          </cell>
          <cell r="K115">
            <v>0</v>
          </cell>
          <cell r="L115">
            <v>24210</v>
          </cell>
          <cell r="M115">
            <v>0</v>
          </cell>
          <cell r="N115" t="str">
            <v>Add</v>
          </cell>
          <cell r="O115">
            <v>0</v>
          </cell>
          <cell r="V115" t="str">
            <v>NA</v>
          </cell>
          <cell r="X115">
            <v>0</v>
          </cell>
          <cell r="Y115" t="b">
            <v>0</v>
          </cell>
          <cell r="Z115" t="b">
            <v>0</v>
          </cell>
          <cell r="AA115" t="b">
            <v>0</v>
          </cell>
          <cell r="AB115">
            <v>0</v>
          </cell>
          <cell r="AC115" t="b">
            <v>1</v>
          </cell>
          <cell r="AE115" t="str">
            <v>P</v>
          </cell>
          <cell r="AF115"/>
          <cell r="AG115">
            <v>0</v>
          </cell>
          <cell r="AI115"/>
        </row>
        <row r="116">
          <cell r="C116" t="str">
            <v>Totalpensions_paid.HICKEA0</v>
          </cell>
          <cell r="D116">
            <v>84</v>
          </cell>
          <cell r="E116">
            <v>4</v>
          </cell>
          <cell r="F116" t="str">
            <v>Total_4</v>
          </cell>
          <cell r="G116" t="str">
            <v>AddF</v>
          </cell>
          <cell r="I116" t="str">
            <v>Total Dr Andrew Hickey</v>
          </cell>
          <cell r="J116">
            <v>278635.48</v>
          </cell>
          <cell r="K116">
            <v>0</v>
          </cell>
          <cell r="L116">
            <v>278635.48</v>
          </cell>
          <cell r="M116">
            <v>0</v>
          </cell>
          <cell r="N116" t="str">
            <v>Add</v>
          </cell>
          <cell r="O116">
            <v>0</v>
          </cell>
          <cell r="V116" t="str">
            <v>NA</v>
          </cell>
          <cell r="X116">
            <v>0</v>
          </cell>
          <cell r="Y116" t="b">
            <v>0</v>
          </cell>
          <cell r="Z116" t="b">
            <v>0</v>
          </cell>
          <cell r="AA116" t="b">
            <v>0</v>
          </cell>
          <cell r="AB116">
            <v>0</v>
          </cell>
          <cell r="AC116" t="b">
            <v>1</v>
          </cell>
          <cell r="AE116" t="str">
            <v>P</v>
          </cell>
          <cell r="AF116"/>
          <cell r="AG116">
            <v>0</v>
          </cell>
          <cell r="AI116"/>
        </row>
        <row r="117">
          <cell r="C117" t="str">
            <v>pensions_paid.HICKEC0</v>
          </cell>
          <cell r="D117">
            <v>85</v>
          </cell>
          <cell r="E117">
            <v>4</v>
          </cell>
          <cell r="F117" t="str">
            <v>Header_4</v>
          </cell>
          <cell r="G117" t="str">
            <v>AddF</v>
          </cell>
          <cell r="I117" t="str">
            <v>Dr Camille Hickey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O117">
            <v>0</v>
          </cell>
          <cell r="V117" t="str">
            <v>NA</v>
          </cell>
          <cell r="X117">
            <v>0</v>
          </cell>
          <cell r="Y117" t="b">
            <v>0</v>
          </cell>
          <cell r="Z117" t="b">
            <v>0</v>
          </cell>
          <cell r="AA117" t="b">
            <v>0</v>
          </cell>
          <cell r="AB117">
            <v>0</v>
          </cell>
          <cell r="AC117" t="b">
            <v>1</v>
          </cell>
          <cell r="AE117" t="str">
            <v>P</v>
          </cell>
          <cell r="AF117"/>
          <cell r="AG117">
            <v>0</v>
          </cell>
          <cell r="AI117"/>
        </row>
        <row r="118">
          <cell r="C118" t="str">
            <v>pensions_paid.HICKEC0.222fc773-3513-479b-bf62-f35fe4556112</v>
          </cell>
          <cell r="D118">
            <v>86</v>
          </cell>
          <cell r="E118">
            <v>5</v>
          </cell>
          <cell r="F118" t="str">
            <v>Line_5</v>
          </cell>
          <cell r="G118" t="str">
            <v>AddF</v>
          </cell>
          <cell r="I118" t="str">
            <v>Account Based Pension 100% tax free</v>
          </cell>
          <cell r="J118">
            <v>16420</v>
          </cell>
          <cell r="K118">
            <v>0</v>
          </cell>
          <cell r="L118">
            <v>16420</v>
          </cell>
          <cell r="M118">
            <v>0</v>
          </cell>
          <cell r="N118" t="str">
            <v>Add</v>
          </cell>
          <cell r="O118">
            <v>0</v>
          </cell>
          <cell r="V118" t="str">
            <v>NA</v>
          </cell>
          <cell r="X118">
            <v>0</v>
          </cell>
          <cell r="Y118" t="b">
            <v>0</v>
          </cell>
          <cell r="Z118" t="b">
            <v>0</v>
          </cell>
          <cell r="AA118" t="b">
            <v>0</v>
          </cell>
          <cell r="AB118">
            <v>0</v>
          </cell>
          <cell r="AC118" t="b">
            <v>1</v>
          </cell>
          <cell r="AE118" t="str">
            <v>P</v>
          </cell>
          <cell r="AF118"/>
          <cell r="AG118">
            <v>0</v>
          </cell>
          <cell r="AI118"/>
        </row>
        <row r="119">
          <cell r="C119" t="str">
            <v>pensions_paid.HICKEC0.c88ac5ce-b438-4bf3-96de-ce502ca7dc08</v>
          </cell>
          <cell r="D119">
            <v>87</v>
          </cell>
          <cell r="E119">
            <v>5</v>
          </cell>
          <cell r="F119" t="str">
            <v>Line_5</v>
          </cell>
          <cell r="G119" t="str">
            <v>AddF</v>
          </cell>
          <cell r="I119" t="str">
            <v>Account Based Pension 8% tax free</v>
          </cell>
          <cell r="J119">
            <v>165570</v>
          </cell>
          <cell r="K119">
            <v>0</v>
          </cell>
          <cell r="L119">
            <v>165570</v>
          </cell>
          <cell r="M119">
            <v>0</v>
          </cell>
          <cell r="N119" t="str">
            <v>Add</v>
          </cell>
          <cell r="O119">
            <v>0</v>
          </cell>
          <cell r="V119" t="str">
            <v>NA</v>
          </cell>
          <cell r="X119">
            <v>0</v>
          </cell>
          <cell r="Y119" t="b">
            <v>0</v>
          </cell>
          <cell r="Z119" t="b">
            <v>0</v>
          </cell>
          <cell r="AA119" t="b">
            <v>0</v>
          </cell>
          <cell r="AB119">
            <v>0</v>
          </cell>
          <cell r="AC119" t="b">
            <v>1</v>
          </cell>
          <cell r="AE119" t="str">
            <v>P</v>
          </cell>
          <cell r="AF119"/>
          <cell r="AG119">
            <v>0</v>
          </cell>
          <cell r="AI119"/>
        </row>
        <row r="120">
          <cell r="C120" t="str">
            <v>pensions_paid.HICKEC0.f17f7707-d89f-48cb-bb50-91f13fa40157</v>
          </cell>
          <cell r="D120">
            <v>88</v>
          </cell>
          <cell r="E120">
            <v>5</v>
          </cell>
          <cell r="F120" t="str">
            <v>Line_5</v>
          </cell>
          <cell r="G120" t="str">
            <v>AddF</v>
          </cell>
          <cell r="I120" t="str">
            <v>Account Based Pension 94% tax free</v>
          </cell>
          <cell r="J120">
            <v>6030.1</v>
          </cell>
          <cell r="K120">
            <v>0</v>
          </cell>
          <cell r="L120">
            <v>6030.1</v>
          </cell>
          <cell r="M120">
            <v>0</v>
          </cell>
          <cell r="N120" t="str">
            <v>Add</v>
          </cell>
          <cell r="O120">
            <v>0</v>
          </cell>
          <cell r="V120" t="str">
            <v>NA</v>
          </cell>
          <cell r="X120">
            <v>0</v>
          </cell>
          <cell r="Y120" t="b">
            <v>0</v>
          </cell>
          <cell r="Z120" t="b">
            <v>0</v>
          </cell>
          <cell r="AA120" t="b">
            <v>0</v>
          </cell>
          <cell r="AB120">
            <v>0</v>
          </cell>
          <cell r="AC120" t="b">
            <v>1</v>
          </cell>
          <cell r="AE120" t="str">
            <v>P</v>
          </cell>
          <cell r="AF120"/>
          <cell r="AG120">
            <v>0</v>
          </cell>
          <cell r="AI120"/>
        </row>
        <row r="121">
          <cell r="C121" t="str">
            <v>pensions_paid.HICKEC0.0a494c12-39e5-45a1-8b07-1dde1f534960</v>
          </cell>
          <cell r="D121">
            <v>89</v>
          </cell>
          <cell r="E121">
            <v>5</v>
          </cell>
          <cell r="F121" t="str">
            <v>Line_5</v>
          </cell>
          <cell r="G121" t="str">
            <v>AddF</v>
          </cell>
          <cell r="I121" t="str">
            <v>Account Based Pension 99% tax free</v>
          </cell>
          <cell r="J121">
            <v>26140</v>
          </cell>
          <cell r="K121">
            <v>0</v>
          </cell>
          <cell r="L121">
            <v>26140</v>
          </cell>
          <cell r="M121">
            <v>0</v>
          </cell>
          <cell r="N121" t="str">
            <v>Add</v>
          </cell>
          <cell r="O121">
            <v>0</v>
          </cell>
          <cell r="V121" t="str">
            <v>NA</v>
          </cell>
          <cell r="X121">
            <v>0</v>
          </cell>
          <cell r="Y121" t="b">
            <v>0</v>
          </cell>
          <cell r="Z121" t="b">
            <v>0</v>
          </cell>
          <cell r="AA121" t="b">
            <v>0</v>
          </cell>
          <cell r="AB121">
            <v>0</v>
          </cell>
          <cell r="AC121" t="b">
            <v>1</v>
          </cell>
          <cell r="AE121" t="str">
            <v>P</v>
          </cell>
          <cell r="AF121"/>
          <cell r="AG121">
            <v>0</v>
          </cell>
          <cell r="AI121"/>
        </row>
        <row r="122">
          <cell r="C122" t="str">
            <v>Totalpensions_paid.HICKEC0</v>
          </cell>
          <cell r="D122">
            <v>90</v>
          </cell>
          <cell r="E122">
            <v>4</v>
          </cell>
          <cell r="F122" t="str">
            <v>Total_4</v>
          </cell>
          <cell r="G122" t="str">
            <v>AddF</v>
          </cell>
          <cell r="I122" t="str">
            <v>Total Dr Camille Hickey</v>
          </cell>
          <cell r="J122">
            <v>214160.1</v>
          </cell>
          <cell r="K122">
            <v>0</v>
          </cell>
          <cell r="L122">
            <v>214160.1</v>
          </cell>
          <cell r="M122">
            <v>0</v>
          </cell>
          <cell r="N122" t="str">
            <v>Add</v>
          </cell>
          <cell r="O122">
            <v>0</v>
          </cell>
          <cell r="V122" t="str">
            <v>NA</v>
          </cell>
          <cell r="X122">
            <v>0</v>
          </cell>
          <cell r="Y122" t="b">
            <v>0</v>
          </cell>
          <cell r="Z122" t="b">
            <v>0</v>
          </cell>
          <cell r="AA122" t="b">
            <v>0</v>
          </cell>
          <cell r="AB122">
            <v>0</v>
          </cell>
          <cell r="AC122" t="b">
            <v>1</v>
          </cell>
          <cell r="AE122" t="str">
            <v>P</v>
          </cell>
          <cell r="AF122"/>
          <cell r="AG122">
            <v>0</v>
          </cell>
          <cell r="AI122"/>
        </row>
        <row r="123">
          <cell r="C123" t="str">
            <v>Totalpensions_paid</v>
          </cell>
          <cell r="D123">
            <v>91</v>
          </cell>
          <cell r="E123">
            <v>3</v>
          </cell>
          <cell r="F123" t="str">
            <v>Total_3</v>
          </cell>
          <cell r="G123" t="str">
            <v>AddF</v>
          </cell>
          <cell r="I123" t="str">
            <v>Total Pensions Paid</v>
          </cell>
          <cell r="J123">
            <v>492795.58</v>
          </cell>
          <cell r="K123">
            <v>0</v>
          </cell>
          <cell r="L123">
            <v>492795.58</v>
          </cell>
          <cell r="M123">
            <v>0</v>
          </cell>
          <cell r="N123" t="str">
            <v>Add</v>
          </cell>
          <cell r="O123">
            <v>0</v>
          </cell>
          <cell r="V123" t="str">
            <v>NA</v>
          </cell>
          <cell r="X123">
            <v>0</v>
          </cell>
          <cell r="Y123" t="b">
            <v>0</v>
          </cell>
          <cell r="Z123" t="b">
            <v>0</v>
          </cell>
          <cell r="AA123" t="b">
            <v>0</v>
          </cell>
          <cell r="AB123">
            <v>0</v>
          </cell>
          <cell r="AC123" t="b">
            <v>1</v>
          </cell>
          <cell r="AE123" t="str">
            <v>P</v>
          </cell>
          <cell r="AF123"/>
          <cell r="AG123">
            <v>0</v>
          </cell>
          <cell r="AI123"/>
        </row>
        <row r="124">
          <cell r="C124" t="str">
            <v>Totalmember_payments</v>
          </cell>
          <cell r="D124">
            <v>92</v>
          </cell>
          <cell r="E124">
            <v>2</v>
          </cell>
          <cell r="F124" t="str">
            <v>Total_2</v>
          </cell>
          <cell r="G124" t="str">
            <v>AddF</v>
          </cell>
          <cell r="I124" t="str">
            <v>Total Member Payments</v>
          </cell>
          <cell r="J124">
            <v>1762050</v>
          </cell>
          <cell r="K124">
            <v>0</v>
          </cell>
          <cell r="L124">
            <v>1762050</v>
          </cell>
          <cell r="M124">
            <v>0</v>
          </cell>
          <cell r="N124" t="str">
            <v>Add</v>
          </cell>
          <cell r="O124">
            <v>0</v>
          </cell>
          <cell r="V124" t="str">
            <v>NA</v>
          </cell>
          <cell r="X124">
            <v>0</v>
          </cell>
          <cell r="Y124" t="b">
            <v>0</v>
          </cell>
          <cell r="Z124" t="b">
            <v>0</v>
          </cell>
          <cell r="AA124" t="b">
            <v>0</v>
          </cell>
          <cell r="AB124">
            <v>0</v>
          </cell>
          <cell r="AC124" t="b">
            <v>1</v>
          </cell>
          <cell r="AE124" t="str">
            <v>P</v>
          </cell>
          <cell r="AF124"/>
          <cell r="AG124">
            <v>0</v>
          </cell>
          <cell r="AI124"/>
        </row>
        <row r="125">
          <cell r="C125" t="str">
            <v>other_expenses</v>
          </cell>
          <cell r="D125">
            <v>93</v>
          </cell>
          <cell r="E125">
            <v>2</v>
          </cell>
          <cell r="F125" t="str">
            <v>Header_2</v>
          </cell>
          <cell r="G125" t="str">
            <v>AddF</v>
          </cell>
          <cell r="I125" t="str">
            <v>Other Expenses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O125">
            <v>0</v>
          </cell>
          <cell r="V125" t="str">
            <v>NA</v>
          </cell>
          <cell r="X125">
            <v>0</v>
          </cell>
          <cell r="Y125" t="b">
            <v>0</v>
          </cell>
          <cell r="Z125" t="b">
            <v>0</v>
          </cell>
          <cell r="AA125" t="b">
            <v>0</v>
          </cell>
          <cell r="AB125">
            <v>0</v>
          </cell>
          <cell r="AC125" t="b">
            <v>1</v>
          </cell>
          <cell r="AE125" t="str">
            <v>P</v>
          </cell>
          <cell r="AF125"/>
          <cell r="AG125">
            <v>0</v>
          </cell>
          <cell r="AI125"/>
        </row>
        <row r="126">
          <cell r="C126" t="str">
            <v>sundries_expense.AdministrationExpense.AccountancyFee</v>
          </cell>
          <cell r="D126">
            <v>94</v>
          </cell>
          <cell r="E126">
            <v>3</v>
          </cell>
          <cell r="F126" t="str">
            <v>Line_3</v>
          </cell>
          <cell r="G126" t="str">
            <v>AddF</v>
          </cell>
          <cell r="I126" t="str">
            <v>Accountancy Fee</v>
          </cell>
          <cell r="J126">
            <v>13750</v>
          </cell>
          <cell r="K126">
            <v>0</v>
          </cell>
          <cell r="L126">
            <v>13750</v>
          </cell>
          <cell r="M126">
            <v>0</v>
          </cell>
          <cell r="N126" t="str">
            <v>Add</v>
          </cell>
          <cell r="O126">
            <v>0</v>
          </cell>
          <cell r="V126" t="str">
            <v>NA</v>
          </cell>
          <cell r="X126">
            <v>0</v>
          </cell>
          <cell r="Y126" t="b">
            <v>0</v>
          </cell>
          <cell r="Z126" t="b">
            <v>0</v>
          </cell>
          <cell r="AA126" t="b">
            <v>0</v>
          </cell>
          <cell r="AB126">
            <v>0</v>
          </cell>
          <cell r="AC126" t="b">
            <v>1</v>
          </cell>
          <cell r="AE126" t="str">
            <v>P</v>
          </cell>
          <cell r="AF126"/>
          <cell r="AG126">
            <v>0</v>
          </cell>
          <cell r="AI126"/>
        </row>
        <row r="127">
          <cell r="C127" t="str">
            <v>sundries_expense.AdministrationExpense.AuditorFee</v>
          </cell>
          <cell r="D127">
            <v>95</v>
          </cell>
          <cell r="E127">
            <v>3</v>
          </cell>
          <cell r="F127" t="str">
            <v>Line_3</v>
          </cell>
          <cell r="G127" t="str">
            <v>AddF</v>
          </cell>
          <cell r="I127" t="str">
            <v>Auditor Fee</v>
          </cell>
          <cell r="J127">
            <v>1760</v>
          </cell>
          <cell r="K127">
            <v>0</v>
          </cell>
          <cell r="L127">
            <v>1760</v>
          </cell>
          <cell r="M127">
            <v>0</v>
          </cell>
          <cell r="N127" t="str">
            <v>Add</v>
          </cell>
          <cell r="O127">
            <v>0</v>
          </cell>
          <cell r="V127" t="str">
            <v>NA</v>
          </cell>
          <cell r="X127">
            <v>0</v>
          </cell>
          <cell r="Y127" t="b">
            <v>0</v>
          </cell>
          <cell r="Z127" t="b">
            <v>0</v>
          </cell>
          <cell r="AA127" t="b">
            <v>0</v>
          </cell>
          <cell r="AB127">
            <v>0</v>
          </cell>
          <cell r="AC127" t="b">
            <v>1</v>
          </cell>
          <cell r="AE127" t="str">
            <v>P</v>
          </cell>
          <cell r="AF127"/>
          <cell r="AG127">
            <v>0</v>
          </cell>
          <cell r="AI127"/>
        </row>
        <row r="128">
          <cell r="C128" t="str">
            <v>bank_fees_expense</v>
          </cell>
          <cell r="D128">
            <v>96</v>
          </cell>
          <cell r="E128">
            <v>3</v>
          </cell>
          <cell r="F128" t="str">
            <v>Header_3</v>
          </cell>
          <cell r="G128" t="str">
            <v>AddF</v>
          </cell>
          <cell r="I128" t="str">
            <v>Bank Fees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O128">
            <v>0</v>
          </cell>
          <cell r="V128" t="str">
            <v>NA</v>
          </cell>
          <cell r="X128">
            <v>0</v>
          </cell>
          <cell r="Y128" t="b">
            <v>0</v>
          </cell>
          <cell r="Z128" t="b">
            <v>0</v>
          </cell>
          <cell r="AA128" t="b">
            <v>0</v>
          </cell>
          <cell r="AB128">
            <v>0</v>
          </cell>
          <cell r="AC128" t="b">
            <v>1</v>
          </cell>
          <cell r="AE128" t="str">
            <v>P</v>
          </cell>
          <cell r="AF128"/>
          <cell r="AG128">
            <v>0</v>
          </cell>
          <cell r="AI128"/>
        </row>
        <row r="129">
          <cell r="C129" t="str">
            <v>bank_fees_expense.OtherAssets.CashAtBank</v>
          </cell>
          <cell r="D129">
            <v>97</v>
          </cell>
          <cell r="E129">
            <v>4</v>
          </cell>
          <cell r="F129" t="str">
            <v>Header_4</v>
          </cell>
          <cell r="G129" t="str">
            <v>AddF</v>
          </cell>
          <cell r="I129" t="str">
            <v>Cash At Bank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O129">
            <v>0</v>
          </cell>
          <cell r="V129" t="str">
            <v>NA</v>
          </cell>
          <cell r="X129">
            <v>0</v>
          </cell>
          <cell r="Y129" t="b">
            <v>0</v>
          </cell>
          <cell r="Z129" t="b">
            <v>0</v>
          </cell>
          <cell r="AA129" t="b">
            <v>0</v>
          </cell>
          <cell r="AB129">
            <v>0</v>
          </cell>
          <cell r="AC129" t="b">
            <v>1</v>
          </cell>
          <cell r="AE129" t="str">
            <v>P</v>
          </cell>
          <cell r="AF129"/>
          <cell r="AG129">
            <v>0</v>
          </cell>
          <cell r="AI129"/>
        </row>
        <row r="130">
          <cell r="C130" t="str">
            <v>bank_fees_expense.OtherAssets.CashAtBank.1a98a0aa-e515-4c2e-bb22-eee2d2d27856</v>
          </cell>
          <cell r="D130">
            <v>98</v>
          </cell>
          <cell r="E130">
            <v>5</v>
          </cell>
          <cell r="F130" t="str">
            <v>Line_5</v>
          </cell>
          <cell r="G130" t="str">
            <v>AddF</v>
          </cell>
          <cell r="I130" t="str">
            <v>Westpac Business Cash Reserve</v>
          </cell>
          <cell r="J130">
            <v>5</v>
          </cell>
          <cell r="K130">
            <v>0</v>
          </cell>
          <cell r="L130">
            <v>5</v>
          </cell>
          <cell r="M130">
            <v>0</v>
          </cell>
          <cell r="N130" t="str">
            <v>Add</v>
          </cell>
          <cell r="O130">
            <v>0</v>
          </cell>
          <cell r="V130" t="str">
            <v>NA</v>
          </cell>
          <cell r="X130">
            <v>0</v>
          </cell>
          <cell r="Y130" t="b">
            <v>0</v>
          </cell>
          <cell r="Z130" t="b">
            <v>0</v>
          </cell>
          <cell r="AA130" t="b">
            <v>0</v>
          </cell>
          <cell r="AB130">
            <v>0</v>
          </cell>
          <cell r="AC130" t="b">
            <v>1</v>
          </cell>
          <cell r="AE130" t="str">
            <v>P</v>
          </cell>
          <cell r="AF130"/>
          <cell r="AG130">
            <v>0</v>
          </cell>
          <cell r="AI130"/>
        </row>
        <row r="131">
          <cell r="C131" t="str">
            <v>bank_fees_expense.OtherAssets.CashAtBank.5beeaf26-9c2c-40d4-b3e6-157f339c75a5</v>
          </cell>
          <cell r="D131">
            <v>99</v>
          </cell>
          <cell r="E131">
            <v>5</v>
          </cell>
          <cell r="F131" t="str">
            <v>Line_5</v>
          </cell>
          <cell r="G131" t="str">
            <v>AddF</v>
          </cell>
          <cell r="I131" t="str">
            <v>Westpac Cheque Account</v>
          </cell>
          <cell r="J131">
            <v>17</v>
          </cell>
          <cell r="K131">
            <v>0</v>
          </cell>
          <cell r="L131">
            <v>17</v>
          </cell>
          <cell r="M131">
            <v>0</v>
          </cell>
          <cell r="N131" t="str">
            <v>Add</v>
          </cell>
          <cell r="O131">
            <v>0</v>
          </cell>
          <cell r="V131" t="str">
            <v>NA</v>
          </cell>
          <cell r="X131">
            <v>0</v>
          </cell>
          <cell r="Y131" t="b">
            <v>0</v>
          </cell>
          <cell r="Z131" t="b">
            <v>0</v>
          </cell>
          <cell r="AA131" t="b">
            <v>0</v>
          </cell>
          <cell r="AB131">
            <v>0</v>
          </cell>
          <cell r="AC131" t="b">
            <v>1</v>
          </cell>
          <cell r="AE131" t="str">
            <v>P</v>
          </cell>
          <cell r="AF131"/>
          <cell r="AG131">
            <v>0</v>
          </cell>
          <cell r="AI131"/>
        </row>
        <row r="132">
          <cell r="C132" t="str">
            <v>Totalbank_fees_expense.OtherAssets.CashAtBank</v>
          </cell>
          <cell r="D132">
            <v>100</v>
          </cell>
          <cell r="E132">
            <v>4</v>
          </cell>
          <cell r="F132" t="str">
            <v>Total_4</v>
          </cell>
          <cell r="G132" t="str">
            <v>AddF</v>
          </cell>
          <cell r="I132" t="str">
            <v>Total Cash At Bank</v>
          </cell>
          <cell r="J132">
            <v>22</v>
          </cell>
          <cell r="K132">
            <v>0</v>
          </cell>
          <cell r="L132">
            <v>22</v>
          </cell>
          <cell r="M132">
            <v>0</v>
          </cell>
          <cell r="N132" t="str">
            <v>Add</v>
          </cell>
          <cell r="O132">
            <v>0</v>
          </cell>
          <cell r="V132" t="str">
            <v>NA</v>
          </cell>
          <cell r="X132">
            <v>0</v>
          </cell>
          <cell r="Y132" t="b">
            <v>0</v>
          </cell>
          <cell r="Z132" t="b">
            <v>0</v>
          </cell>
          <cell r="AA132" t="b">
            <v>0</v>
          </cell>
          <cell r="AB132">
            <v>0</v>
          </cell>
          <cell r="AC132" t="b">
            <v>1</v>
          </cell>
          <cell r="AE132" t="str">
            <v>P</v>
          </cell>
          <cell r="AF132"/>
          <cell r="AG132">
            <v>0</v>
          </cell>
          <cell r="AI132"/>
        </row>
        <row r="133">
          <cell r="C133" t="str">
            <v>Totalbank_fees_expense</v>
          </cell>
          <cell r="D133">
            <v>101</v>
          </cell>
          <cell r="E133">
            <v>3</v>
          </cell>
          <cell r="F133" t="str">
            <v>Total_3</v>
          </cell>
          <cell r="G133" t="str">
            <v>AddF</v>
          </cell>
          <cell r="I133" t="str">
            <v>Total Bank Fees</v>
          </cell>
          <cell r="J133">
            <v>22</v>
          </cell>
          <cell r="K133">
            <v>0</v>
          </cell>
          <cell r="L133">
            <v>22</v>
          </cell>
          <cell r="M133">
            <v>0</v>
          </cell>
          <cell r="N133" t="str">
            <v>Add</v>
          </cell>
          <cell r="O133">
            <v>0</v>
          </cell>
          <cell r="V133" t="str">
            <v>NA</v>
          </cell>
          <cell r="X133">
            <v>0</v>
          </cell>
          <cell r="Y133" t="b">
            <v>0</v>
          </cell>
          <cell r="Z133" t="b">
            <v>0</v>
          </cell>
          <cell r="AA133" t="b">
            <v>0</v>
          </cell>
          <cell r="AB133">
            <v>0</v>
          </cell>
          <cell r="AC133" t="b">
            <v>1</v>
          </cell>
          <cell r="AE133" t="str">
            <v>P</v>
          </cell>
          <cell r="AF133"/>
          <cell r="AG133">
            <v>0</v>
          </cell>
          <cell r="AI133"/>
        </row>
        <row r="134">
          <cell r="C134" t="str">
            <v>depreciation_expense</v>
          </cell>
          <cell r="D134">
            <v>102</v>
          </cell>
          <cell r="E134">
            <v>3</v>
          </cell>
          <cell r="F134" t="str">
            <v>Header_3</v>
          </cell>
          <cell r="G134" t="str">
            <v>AddF</v>
          </cell>
          <cell r="I134" t="str">
            <v>Depreciation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O134">
            <v>0</v>
          </cell>
          <cell r="V134" t="str">
            <v>NA</v>
          </cell>
          <cell r="X134">
            <v>0</v>
          </cell>
          <cell r="Y134" t="b">
            <v>0</v>
          </cell>
          <cell r="Z134" t="b">
            <v>0</v>
          </cell>
          <cell r="AA134" t="b">
            <v>0</v>
          </cell>
          <cell r="AB134">
            <v>0</v>
          </cell>
          <cell r="AC134" t="b">
            <v>1</v>
          </cell>
          <cell r="AE134" t="str">
            <v>P</v>
          </cell>
          <cell r="AF134"/>
          <cell r="AG134">
            <v>0</v>
          </cell>
          <cell r="AI134"/>
        </row>
        <row r="135">
          <cell r="C135" t="str">
            <v>depreciation_expense.DepreciationExpense.PropertyDepreciation</v>
          </cell>
          <cell r="D135">
            <v>103</v>
          </cell>
          <cell r="E135">
            <v>4</v>
          </cell>
          <cell r="F135" t="str">
            <v>Header_4</v>
          </cell>
          <cell r="G135" t="str">
            <v>AddF</v>
          </cell>
          <cell r="I135" t="str">
            <v>Capital Allowances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O135">
            <v>0</v>
          </cell>
          <cell r="V135" t="str">
            <v>NA</v>
          </cell>
          <cell r="X135">
            <v>0</v>
          </cell>
          <cell r="Y135" t="b">
            <v>0</v>
          </cell>
          <cell r="Z135" t="b">
            <v>0</v>
          </cell>
          <cell r="AA135" t="b">
            <v>0</v>
          </cell>
          <cell r="AB135">
            <v>0</v>
          </cell>
          <cell r="AC135" t="b">
            <v>1</v>
          </cell>
          <cell r="AE135" t="str">
            <v>P</v>
          </cell>
          <cell r="AF135"/>
          <cell r="AG135">
            <v>0</v>
          </cell>
          <cell r="AI135"/>
        </row>
        <row r="136">
          <cell r="C136" t="str">
            <v>depreciation_expense.DepreciationExpense.PropertyDepreciation.Property</v>
          </cell>
          <cell r="D136">
            <v>104</v>
          </cell>
          <cell r="E136">
            <v>5</v>
          </cell>
          <cell r="F136" t="str">
            <v>Header_5</v>
          </cell>
          <cell r="G136" t="str">
            <v>AddF</v>
          </cell>
          <cell r="I136" t="str">
            <v>Direct Property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O136">
            <v>0</v>
          </cell>
          <cell r="V136" t="str">
            <v>NA</v>
          </cell>
          <cell r="X136">
            <v>0</v>
          </cell>
          <cell r="Y136" t="b">
            <v>0</v>
          </cell>
          <cell r="Z136" t="b">
            <v>0</v>
          </cell>
          <cell r="AA136" t="b">
            <v>0</v>
          </cell>
          <cell r="AB136">
            <v>0</v>
          </cell>
          <cell r="AC136" t="b">
            <v>1</v>
          </cell>
          <cell r="AE136" t="str">
            <v>P</v>
          </cell>
          <cell r="AF136"/>
          <cell r="AG136">
            <v>0</v>
          </cell>
          <cell r="AI136"/>
        </row>
        <row r="137">
          <cell r="C137" t="str">
            <v>depreciation_expense.DepreciationExpense.PropertyDepreciation.Property.cb4fb5de-b893-454a-af8c-39d2f9dd8591</v>
          </cell>
          <cell r="D137">
            <v>105</v>
          </cell>
          <cell r="E137">
            <v>6</v>
          </cell>
          <cell r="F137" t="str">
            <v>Line_6</v>
          </cell>
          <cell r="G137" t="str">
            <v>AddF</v>
          </cell>
          <cell r="H137" t="str">
            <v>Class.ImportProperty</v>
          </cell>
          <cell r="I137" t="str">
            <v>Unit 6004, The Peninsular, Mooloolaba</v>
          </cell>
          <cell r="J137">
            <v>1644.16</v>
          </cell>
          <cell r="K137">
            <v>0</v>
          </cell>
          <cell r="L137">
            <v>1644.16</v>
          </cell>
          <cell r="M137">
            <v>0</v>
          </cell>
          <cell r="N137" t="str">
            <v>Add</v>
          </cell>
          <cell r="O137">
            <v>0</v>
          </cell>
          <cell r="V137" t="str">
            <v>NA</v>
          </cell>
          <cell r="X137">
            <v>0</v>
          </cell>
          <cell r="Y137" t="b">
            <v>0</v>
          </cell>
          <cell r="Z137" t="b">
            <v>0</v>
          </cell>
          <cell r="AA137" t="b">
            <v>0</v>
          </cell>
          <cell r="AB137">
            <v>0</v>
          </cell>
          <cell r="AC137" t="b">
            <v>1</v>
          </cell>
          <cell r="AE137" t="str">
            <v>P</v>
          </cell>
          <cell r="AF137"/>
          <cell r="AG137">
            <v>0</v>
          </cell>
          <cell r="AI137"/>
        </row>
        <row r="138">
          <cell r="C138" t="str">
            <v>Totaldepreciation_expense.DepreciationExpense.PropertyDepreciation.Property</v>
          </cell>
          <cell r="D138">
            <v>106</v>
          </cell>
          <cell r="E138">
            <v>5</v>
          </cell>
          <cell r="F138" t="str">
            <v>Total_5</v>
          </cell>
          <cell r="G138" t="str">
            <v>AddF</v>
          </cell>
          <cell r="I138" t="str">
            <v>Total Direct Property</v>
          </cell>
          <cell r="J138">
            <v>1644.16</v>
          </cell>
          <cell r="K138">
            <v>0</v>
          </cell>
          <cell r="L138">
            <v>1644.16</v>
          </cell>
          <cell r="M138">
            <v>0</v>
          </cell>
          <cell r="N138" t="str">
            <v>Add</v>
          </cell>
          <cell r="O138">
            <v>0</v>
          </cell>
          <cell r="V138" t="str">
            <v>NA</v>
          </cell>
          <cell r="X138">
            <v>0</v>
          </cell>
          <cell r="Y138" t="b">
            <v>0</v>
          </cell>
          <cell r="Z138" t="b">
            <v>0</v>
          </cell>
          <cell r="AA138" t="b">
            <v>0</v>
          </cell>
          <cell r="AB138">
            <v>0</v>
          </cell>
          <cell r="AC138" t="b">
            <v>1</v>
          </cell>
          <cell r="AE138" t="str">
            <v>P</v>
          </cell>
          <cell r="AF138"/>
          <cell r="AG138">
            <v>0</v>
          </cell>
          <cell r="AI138"/>
        </row>
        <row r="139">
          <cell r="C139" t="str">
            <v>Totaldepreciation_expense.DepreciationExpense.PropertyDepreciation</v>
          </cell>
          <cell r="D139">
            <v>107</v>
          </cell>
          <cell r="E139">
            <v>4</v>
          </cell>
          <cell r="F139" t="str">
            <v>Total_4</v>
          </cell>
          <cell r="G139" t="str">
            <v>AddF</v>
          </cell>
          <cell r="I139" t="str">
            <v>Total Capital Allowances</v>
          </cell>
          <cell r="J139">
            <v>1644.16</v>
          </cell>
          <cell r="K139">
            <v>0</v>
          </cell>
          <cell r="L139">
            <v>1644.16</v>
          </cell>
          <cell r="M139">
            <v>0</v>
          </cell>
          <cell r="N139" t="str">
            <v>Add</v>
          </cell>
          <cell r="O139">
            <v>0</v>
          </cell>
          <cell r="V139" t="str">
            <v>NA</v>
          </cell>
          <cell r="X139">
            <v>0</v>
          </cell>
          <cell r="Y139" t="b">
            <v>0</v>
          </cell>
          <cell r="Z139" t="b">
            <v>0</v>
          </cell>
          <cell r="AA139" t="b">
            <v>0</v>
          </cell>
          <cell r="AB139">
            <v>0</v>
          </cell>
          <cell r="AC139" t="b">
            <v>1</v>
          </cell>
          <cell r="AE139" t="str">
            <v>P</v>
          </cell>
          <cell r="AF139"/>
          <cell r="AG139">
            <v>0</v>
          </cell>
          <cell r="AI139"/>
        </row>
        <row r="140">
          <cell r="C140" t="str">
            <v>Totaldepreciation_expense</v>
          </cell>
          <cell r="D140">
            <v>108</v>
          </cell>
          <cell r="E140">
            <v>3</v>
          </cell>
          <cell r="F140" t="str">
            <v>Total_3</v>
          </cell>
          <cell r="G140" t="str">
            <v>AddF</v>
          </cell>
          <cell r="I140" t="str">
            <v>Total Depreciation</v>
          </cell>
          <cell r="J140">
            <v>1644.16</v>
          </cell>
          <cell r="K140">
            <v>0</v>
          </cell>
          <cell r="L140">
            <v>1644.16</v>
          </cell>
          <cell r="M140">
            <v>0</v>
          </cell>
          <cell r="N140" t="str">
            <v>Add</v>
          </cell>
          <cell r="O140">
            <v>0</v>
          </cell>
          <cell r="V140" t="str">
            <v>NA</v>
          </cell>
          <cell r="X140">
            <v>0</v>
          </cell>
          <cell r="Y140" t="b">
            <v>0</v>
          </cell>
          <cell r="Z140" t="b">
            <v>0</v>
          </cell>
          <cell r="AA140" t="b">
            <v>0</v>
          </cell>
          <cell r="AB140">
            <v>0</v>
          </cell>
          <cell r="AC140" t="b">
            <v>1</v>
          </cell>
          <cell r="AE140" t="str">
            <v>P</v>
          </cell>
          <cell r="AF140"/>
          <cell r="AG140">
            <v>0</v>
          </cell>
          <cell r="AI140"/>
        </row>
        <row r="141">
          <cell r="C141" t="str">
            <v>property_expenses_expense</v>
          </cell>
          <cell r="D141">
            <v>109</v>
          </cell>
          <cell r="E141">
            <v>3</v>
          </cell>
          <cell r="F141" t="str">
            <v>Header_3</v>
          </cell>
          <cell r="G141" t="str">
            <v>AddF</v>
          </cell>
          <cell r="I141" t="str">
            <v>Property Expenses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O141">
            <v>0</v>
          </cell>
          <cell r="V141" t="str">
            <v>NA</v>
          </cell>
          <cell r="X141">
            <v>0</v>
          </cell>
          <cell r="Y141" t="b">
            <v>0</v>
          </cell>
          <cell r="Z141" t="b">
            <v>0</v>
          </cell>
          <cell r="AA141" t="b">
            <v>0</v>
          </cell>
          <cell r="AB141">
            <v>0</v>
          </cell>
          <cell r="AC141" t="b">
            <v>1</v>
          </cell>
          <cell r="AE141" t="str">
            <v>P</v>
          </cell>
          <cell r="AF141"/>
          <cell r="AG141">
            <v>0</v>
          </cell>
          <cell r="AI141"/>
        </row>
        <row r="142">
          <cell r="C142" t="str">
            <v>property_expenses_expense.PropertyExpenses.Advertising</v>
          </cell>
          <cell r="D142">
            <v>110</v>
          </cell>
          <cell r="E142">
            <v>4</v>
          </cell>
          <cell r="F142" t="str">
            <v>Header_4</v>
          </cell>
          <cell r="G142" t="str">
            <v>AddF</v>
          </cell>
          <cell r="I142" t="str">
            <v>Advertising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O142">
            <v>0</v>
          </cell>
          <cell r="V142" t="str">
            <v>NA</v>
          </cell>
          <cell r="X142">
            <v>0</v>
          </cell>
          <cell r="Y142" t="b">
            <v>0</v>
          </cell>
          <cell r="Z142" t="b">
            <v>0</v>
          </cell>
          <cell r="AA142" t="b">
            <v>0</v>
          </cell>
          <cell r="AB142">
            <v>0</v>
          </cell>
          <cell r="AC142" t="b">
            <v>1</v>
          </cell>
          <cell r="AE142" t="str">
            <v>P</v>
          </cell>
          <cell r="AF142"/>
          <cell r="AG142">
            <v>0</v>
          </cell>
          <cell r="AI142"/>
        </row>
        <row r="143">
          <cell r="C143" t="str">
            <v>property_expenses_expense.PropertyExpenses.Advertising.Property</v>
          </cell>
          <cell r="D143">
            <v>111</v>
          </cell>
          <cell r="E143">
            <v>5</v>
          </cell>
          <cell r="F143" t="str">
            <v>Header_5</v>
          </cell>
          <cell r="G143" t="str">
            <v>AddF</v>
          </cell>
          <cell r="I143" t="str">
            <v>Direct Property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O143">
            <v>0</v>
          </cell>
          <cell r="V143" t="str">
            <v>NA</v>
          </cell>
          <cell r="X143">
            <v>0</v>
          </cell>
          <cell r="Y143" t="b">
            <v>0</v>
          </cell>
          <cell r="Z143" t="b">
            <v>0</v>
          </cell>
          <cell r="AA143" t="b">
            <v>0</v>
          </cell>
          <cell r="AB143">
            <v>0</v>
          </cell>
          <cell r="AC143" t="b">
            <v>1</v>
          </cell>
          <cell r="AE143" t="str">
            <v>P</v>
          </cell>
          <cell r="AF143"/>
          <cell r="AG143">
            <v>0</v>
          </cell>
          <cell r="AI143"/>
        </row>
        <row r="144">
          <cell r="C144" t="str">
            <v>property_expenses_expense.PropertyExpenses.Advertising.Property.cb4fb5de-b893-454a-af8c-39d2f9dd8591</v>
          </cell>
          <cell r="D144">
            <v>112</v>
          </cell>
          <cell r="E144">
            <v>6</v>
          </cell>
          <cell r="F144" t="str">
            <v>Line_6</v>
          </cell>
          <cell r="G144" t="str">
            <v>AddF</v>
          </cell>
          <cell r="H144" t="str">
            <v>Class.ImportProperty</v>
          </cell>
          <cell r="I144" t="str">
            <v>Unit 6004, The Peninsular, Mooloolaba</v>
          </cell>
          <cell r="J144">
            <v>2063.84</v>
          </cell>
          <cell r="K144">
            <v>0</v>
          </cell>
          <cell r="L144">
            <v>2063.84</v>
          </cell>
          <cell r="M144">
            <v>0</v>
          </cell>
          <cell r="N144" t="str">
            <v>Add</v>
          </cell>
          <cell r="O144">
            <v>0</v>
          </cell>
          <cell r="V144" t="str">
            <v>NA</v>
          </cell>
          <cell r="X144">
            <v>0</v>
          </cell>
          <cell r="Y144" t="b">
            <v>0</v>
          </cell>
          <cell r="Z144" t="b">
            <v>0</v>
          </cell>
          <cell r="AA144" t="b">
            <v>0</v>
          </cell>
          <cell r="AB144">
            <v>0</v>
          </cell>
          <cell r="AC144" t="b">
            <v>1</v>
          </cell>
          <cell r="AE144" t="str">
            <v>P</v>
          </cell>
          <cell r="AF144"/>
          <cell r="AG144">
            <v>0</v>
          </cell>
          <cell r="AI144"/>
        </row>
        <row r="145">
          <cell r="C145" t="str">
            <v>Totalproperty_expenses_expense.PropertyExpenses.Advertising.Property</v>
          </cell>
          <cell r="D145">
            <v>113</v>
          </cell>
          <cell r="E145">
            <v>5</v>
          </cell>
          <cell r="F145" t="str">
            <v>Total_5</v>
          </cell>
          <cell r="G145" t="str">
            <v>AddF</v>
          </cell>
          <cell r="I145" t="str">
            <v>Total Direct Property</v>
          </cell>
          <cell r="J145">
            <v>2063.84</v>
          </cell>
          <cell r="K145">
            <v>0</v>
          </cell>
          <cell r="L145">
            <v>2063.84</v>
          </cell>
          <cell r="M145">
            <v>0</v>
          </cell>
          <cell r="N145" t="str">
            <v>Add</v>
          </cell>
          <cell r="O145">
            <v>0</v>
          </cell>
          <cell r="V145" t="str">
            <v>NA</v>
          </cell>
          <cell r="X145">
            <v>0</v>
          </cell>
          <cell r="Y145" t="b">
            <v>0</v>
          </cell>
          <cell r="Z145" t="b">
            <v>0</v>
          </cell>
          <cell r="AA145" t="b">
            <v>0</v>
          </cell>
          <cell r="AB145">
            <v>0</v>
          </cell>
          <cell r="AC145" t="b">
            <v>1</v>
          </cell>
          <cell r="AE145" t="str">
            <v>P</v>
          </cell>
          <cell r="AF145"/>
          <cell r="AG145">
            <v>0</v>
          </cell>
          <cell r="AI145"/>
        </row>
        <row r="146">
          <cell r="C146" t="str">
            <v>Totalproperty_expenses_expense.PropertyExpenses.Advertising</v>
          </cell>
          <cell r="D146">
            <v>114</v>
          </cell>
          <cell r="E146">
            <v>4</v>
          </cell>
          <cell r="F146" t="str">
            <v>Total_4</v>
          </cell>
          <cell r="G146" t="str">
            <v>AddF</v>
          </cell>
          <cell r="I146" t="str">
            <v>Total Advertising</v>
          </cell>
          <cell r="J146">
            <v>2063.84</v>
          </cell>
          <cell r="K146">
            <v>0</v>
          </cell>
          <cell r="L146">
            <v>2063.84</v>
          </cell>
          <cell r="M146">
            <v>0</v>
          </cell>
          <cell r="N146" t="str">
            <v>Add</v>
          </cell>
          <cell r="O146">
            <v>0</v>
          </cell>
          <cell r="V146" t="str">
            <v>NA</v>
          </cell>
          <cell r="X146">
            <v>0</v>
          </cell>
          <cell r="Y146" t="b">
            <v>0</v>
          </cell>
          <cell r="Z146" t="b">
            <v>0</v>
          </cell>
          <cell r="AA146" t="b">
            <v>0</v>
          </cell>
          <cell r="AB146">
            <v>0</v>
          </cell>
          <cell r="AC146" t="b">
            <v>1</v>
          </cell>
          <cell r="AE146" t="str">
            <v>P</v>
          </cell>
          <cell r="AF146"/>
          <cell r="AG146">
            <v>0</v>
          </cell>
          <cell r="AI146"/>
        </row>
        <row r="147">
          <cell r="C147" t="str">
            <v>property_expenses_expense.PropertyExpenses.AgentsManagementFee</v>
          </cell>
          <cell r="D147">
            <v>115</v>
          </cell>
          <cell r="E147">
            <v>4</v>
          </cell>
          <cell r="F147" t="str">
            <v>Header_4</v>
          </cell>
          <cell r="G147" t="str">
            <v>AddF</v>
          </cell>
          <cell r="I147" t="str">
            <v>Agents Management Fee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O147">
            <v>0</v>
          </cell>
          <cell r="V147" t="str">
            <v>NA</v>
          </cell>
          <cell r="X147">
            <v>0</v>
          </cell>
          <cell r="Y147" t="b">
            <v>0</v>
          </cell>
          <cell r="Z147" t="b">
            <v>0</v>
          </cell>
          <cell r="AA147" t="b">
            <v>0</v>
          </cell>
          <cell r="AB147">
            <v>0</v>
          </cell>
          <cell r="AC147" t="b">
            <v>1</v>
          </cell>
          <cell r="AE147" t="str">
            <v>P</v>
          </cell>
          <cell r="AF147"/>
          <cell r="AG147">
            <v>0</v>
          </cell>
          <cell r="AI147"/>
        </row>
        <row r="148">
          <cell r="C148" t="str">
            <v>property_expenses_expense.PropertyExpenses.AgentsManagementFee.Property</v>
          </cell>
          <cell r="D148">
            <v>116</v>
          </cell>
          <cell r="E148">
            <v>5</v>
          </cell>
          <cell r="F148" t="str">
            <v>Header_5</v>
          </cell>
          <cell r="G148" t="str">
            <v>AddF</v>
          </cell>
          <cell r="I148" t="str">
            <v>Direct Property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O148">
            <v>0</v>
          </cell>
          <cell r="V148" t="str">
            <v>NA</v>
          </cell>
          <cell r="X148">
            <v>0</v>
          </cell>
          <cell r="Y148" t="b">
            <v>0</v>
          </cell>
          <cell r="Z148" t="b">
            <v>0</v>
          </cell>
          <cell r="AA148" t="b">
            <v>0</v>
          </cell>
          <cell r="AB148">
            <v>0</v>
          </cell>
          <cell r="AC148" t="b">
            <v>1</v>
          </cell>
          <cell r="AE148" t="str">
            <v>P</v>
          </cell>
          <cell r="AF148"/>
          <cell r="AG148">
            <v>0</v>
          </cell>
          <cell r="AI148"/>
        </row>
        <row r="149">
          <cell r="C149" t="str">
            <v>property_expenses_expense.PropertyExpenses.AgentsManagementFee.Property.cb4fb5de-b893-454a-af8c-39d2f9dd8591</v>
          </cell>
          <cell r="D149">
            <v>117</v>
          </cell>
          <cell r="E149">
            <v>6</v>
          </cell>
          <cell r="F149" t="str">
            <v>Line_6</v>
          </cell>
          <cell r="G149" t="str">
            <v>AddF</v>
          </cell>
          <cell r="H149" t="str">
            <v>Class.ImportProperty</v>
          </cell>
          <cell r="I149" t="str">
            <v>Unit 6004, The Peninsular, Mooloolaba</v>
          </cell>
          <cell r="J149">
            <v>14595.55</v>
          </cell>
          <cell r="K149">
            <v>0</v>
          </cell>
          <cell r="L149">
            <v>14595.55</v>
          </cell>
          <cell r="M149">
            <v>0</v>
          </cell>
          <cell r="N149" t="str">
            <v>Add</v>
          </cell>
          <cell r="O149">
            <v>0</v>
          </cell>
          <cell r="V149" t="str">
            <v>NA</v>
          </cell>
          <cell r="X149">
            <v>0</v>
          </cell>
          <cell r="Y149" t="b">
            <v>0</v>
          </cell>
          <cell r="Z149" t="b">
            <v>0</v>
          </cell>
          <cell r="AA149" t="b">
            <v>0</v>
          </cell>
          <cell r="AB149">
            <v>0</v>
          </cell>
          <cell r="AC149" t="b">
            <v>1</v>
          </cell>
          <cell r="AE149" t="str">
            <v>P</v>
          </cell>
          <cell r="AF149"/>
          <cell r="AG149">
            <v>0</v>
          </cell>
          <cell r="AI149"/>
        </row>
        <row r="150">
          <cell r="C150" t="str">
            <v>Totalproperty_expenses_expense.PropertyExpenses.AgentsManagementFee.Property</v>
          </cell>
          <cell r="D150">
            <v>118</v>
          </cell>
          <cell r="E150">
            <v>5</v>
          </cell>
          <cell r="F150" t="str">
            <v>Total_5</v>
          </cell>
          <cell r="G150" t="str">
            <v>AddF</v>
          </cell>
          <cell r="I150" t="str">
            <v>Total Direct Property</v>
          </cell>
          <cell r="J150">
            <v>14595.55</v>
          </cell>
          <cell r="K150">
            <v>0</v>
          </cell>
          <cell r="L150">
            <v>14595.55</v>
          </cell>
          <cell r="M150">
            <v>0</v>
          </cell>
          <cell r="N150" t="str">
            <v>Add</v>
          </cell>
          <cell r="O150">
            <v>0</v>
          </cell>
          <cell r="V150" t="str">
            <v>NA</v>
          </cell>
          <cell r="X150">
            <v>0</v>
          </cell>
          <cell r="Y150" t="b">
            <v>0</v>
          </cell>
          <cell r="Z150" t="b">
            <v>0</v>
          </cell>
          <cell r="AA150" t="b">
            <v>0</v>
          </cell>
          <cell r="AB150">
            <v>0</v>
          </cell>
          <cell r="AC150" t="b">
            <v>1</v>
          </cell>
          <cell r="AE150" t="str">
            <v>P</v>
          </cell>
          <cell r="AF150"/>
          <cell r="AG150">
            <v>0</v>
          </cell>
          <cell r="AI150"/>
        </row>
        <row r="151">
          <cell r="C151" t="str">
            <v>Totalproperty_expenses_expense.PropertyExpenses.AgentsManagementFee</v>
          </cell>
          <cell r="D151">
            <v>119</v>
          </cell>
          <cell r="E151">
            <v>4</v>
          </cell>
          <cell r="F151" t="str">
            <v>Total_4</v>
          </cell>
          <cell r="G151" t="str">
            <v>AddF</v>
          </cell>
          <cell r="I151" t="str">
            <v>Total Agents Management Fee</v>
          </cell>
          <cell r="J151">
            <v>14595.55</v>
          </cell>
          <cell r="K151">
            <v>0</v>
          </cell>
          <cell r="L151">
            <v>14595.55</v>
          </cell>
          <cell r="M151">
            <v>0</v>
          </cell>
          <cell r="N151" t="str">
            <v>Add</v>
          </cell>
          <cell r="O151">
            <v>0</v>
          </cell>
          <cell r="V151" t="str">
            <v>NA</v>
          </cell>
          <cell r="X151">
            <v>0</v>
          </cell>
          <cell r="Y151" t="b">
            <v>0</v>
          </cell>
          <cell r="Z151" t="b">
            <v>0</v>
          </cell>
          <cell r="AA151" t="b">
            <v>0</v>
          </cell>
          <cell r="AB151">
            <v>0</v>
          </cell>
          <cell r="AC151" t="b">
            <v>1</v>
          </cell>
          <cell r="AE151" t="str">
            <v>P</v>
          </cell>
          <cell r="AF151"/>
          <cell r="AG151">
            <v>0</v>
          </cell>
          <cell r="AI151"/>
        </row>
        <row r="152">
          <cell r="C152" t="str">
            <v>property_expenses_expense.PropertyExpenses.Cleaning</v>
          </cell>
          <cell r="D152">
            <v>120</v>
          </cell>
          <cell r="E152">
            <v>4</v>
          </cell>
          <cell r="F152" t="str">
            <v>Header_4</v>
          </cell>
          <cell r="G152" t="str">
            <v>AddF</v>
          </cell>
          <cell r="I152" t="str">
            <v>Cleaning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O152">
            <v>0</v>
          </cell>
          <cell r="V152" t="str">
            <v>NA</v>
          </cell>
          <cell r="X152">
            <v>0</v>
          </cell>
          <cell r="Y152" t="b">
            <v>0</v>
          </cell>
          <cell r="Z152" t="b">
            <v>0</v>
          </cell>
          <cell r="AA152" t="b">
            <v>0</v>
          </cell>
          <cell r="AB152">
            <v>0</v>
          </cell>
          <cell r="AC152" t="b">
            <v>1</v>
          </cell>
          <cell r="AE152" t="str">
            <v>P</v>
          </cell>
          <cell r="AF152"/>
          <cell r="AG152">
            <v>0</v>
          </cell>
          <cell r="AI152"/>
        </row>
        <row r="153">
          <cell r="C153" t="str">
            <v>property_expenses_expense.PropertyExpenses.Cleaning.Property</v>
          </cell>
          <cell r="D153">
            <v>121</v>
          </cell>
          <cell r="E153">
            <v>5</v>
          </cell>
          <cell r="F153" t="str">
            <v>Header_5</v>
          </cell>
          <cell r="G153" t="str">
            <v>AddF</v>
          </cell>
          <cell r="I153" t="str">
            <v>Direct Property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O153">
            <v>0</v>
          </cell>
          <cell r="V153" t="str">
            <v>NA</v>
          </cell>
          <cell r="X153">
            <v>0</v>
          </cell>
          <cell r="Y153" t="b">
            <v>0</v>
          </cell>
          <cell r="Z153" t="b">
            <v>0</v>
          </cell>
          <cell r="AA153" t="b">
            <v>0</v>
          </cell>
          <cell r="AB153">
            <v>0</v>
          </cell>
          <cell r="AC153" t="b">
            <v>1</v>
          </cell>
          <cell r="AE153" t="str">
            <v>P</v>
          </cell>
          <cell r="AF153"/>
          <cell r="AG153">
            <v>0</v>
          </cell>
          <cell r="AI153"/>
        </row>
        <row r="154">
          <cell r="C154" t="str">
            <v>property_expenses_expense.PropertyExpenses.Cleaning.Property.cb4fb5de-b893-454a-af8c-39d2f9dd8591</v>
          </cell>
          <cell r="D154">
            <v>122</v>
          </cell>
          <cell r="E154">
            <v>6</v>
          </cell>
          <cell r="F154" t="str">
            <v>Line_6</v>
          </cell>
          <cell r="G154" t="str">
            <v>AddF</v>
          </cell>
          <cell r="H154" t="str">
            <v>Class.ImportProperty</v>
          </cell>
          <cell r="I154" t="str">
            <v>Unit 6004, The Peninsular, Mooloolaba</v>
          </cell>
          <cell r="J154">
            <v>10979.85</v>
          </cell>
          <cell r="K154">
            <v>0</v>
          </cell>
          <cell r="L154">
            <v>10979.85</v>
          </cell>
          <cell r="M154">
            <v>0</v>
          </cell>
          <cell r="N154" t="str">
            <v>Add</v>
          </cell>
          <cell r="O154">
            <v>0</v>
          </cell>
          <cell r="V154" t="str">
            <v>NA</v>
          </cell>
          <cell r="X154">
            <v>0</v>
          </cell>
          <cell r="Y154" t="b">
            <v>0</v>
          </cell>
          <cell r="Z154" t="b">
            <v>0</v>
          </cell>
          <cell r="AA154" t="b">
            <v>0</v>
          </cell>
          <cell r="AB154">
            <v>0</v>
          </cell>
          <cell r="AC154" t="b">
            <v>1</v>
          </cell>
          <cell r="AE154" t="str">
            <v>P</v>
          </cell>
          <cell r="AF154"/>
          <cell r="AG154">
            <v>0</v>
          </cell>
          <cell r="AI154"/>
        </row>
        <row r="155">
          <cell r="C155" t="str">
            <v>Totalproperty_expenses_expense.PropertyExpenses.Cleaning.Property</v>
          </cell>
          <cell r="D155">
            <v>123</v>
          </cell>
          <cell r="E155">
            <v>5</v>
          </cell>
          <cell r="F155" t="str">
            <v>Total_5</v>
          </cell>
          <cell r="G155" t="str">
            <v>AddF</v>
          </cell>
          <cell r="I155" t="str">
            <v>Total Direct Property</v>
          </cell>
          <cell r="J155">
            <v>10979.85</v>
          </cell>
          <cell r="K155">
            <v>0</v>
          </cell>
          <cell r="L155">
            <v>10979.85</v>
          </cell>
          <cell r="M155">
            <v>0</v>
          </cell>
          <cell r="N155" t="str">
            <v>Add</v>
          </cell>
          <cell r="O155">
            <v>0</v>
          </cell>
          <cell r="V155" t="str">
            <v>NA</v>
          </cell>
          <cell r="X155">
            <v>0</v>
          </cell>
          <cell r="Y155" t="b">
            <v>0</v>
          </cell>
          <cell r="Z155" t="b">
            <v>0</v>
          </cell>
          <cell r="AA155" t="b">
            <v>0</v>
          </cell>
          <cell r="AB155">
            <v>0</v>
          </cell>
          <cell r="AC155" t="b">
            <v>1</v>
          </cell>
          <cell r="AE155" t="str">
            <v>P</v>
          </cell>
          <cell r="AF155"/>
          <cell r="AG155">
            <v>0</v>
          </cell>
          <cell r="AI155"/>
        </row>
        <row r="156">
          <cell r="C156" t="str">
            <v>Totalproperty_expenses_expense.PropertyExpenses.Cleaning</v>
          </cell>
          <cell r="D156">
            <v>124</v>
          </cell>
          <cell r="E156">
            <v>4</v>
          </cell>
          <cell r="F156" t="str">
            <v>Total_4</v>
          </cell>
          <cell r="G156" t="str">
            <v>AddF</v>
          </cell>
          <cell r="I156" t="str">
            <v>Total Cleaning</v>
          </cell>
          <cell r="J156">
            <v>10979.85</v>
          </cell>
          <cell r="K156">
            <v>0</v>
          </cell>
          <cell r="L156">
            <v>10979.85</v>
          </cell>
          <cell r="M156">
            <v>0</v>
          </cell>
          <cell r="N156" t="str">
            <v>Add</v>
          </cell>
          <cell r="O156">
            <v>0</v>
          </cell>
          <cell r="V156" t="str">
            <v>NA</v>
          </cell>
          <cell r="X156">
            <v>0</v>
          </cell>
          <cell r="Y156" t="b">
            <v>0</v>
          </cell>
          <cell r="Z156" t="b">
            <v>0</v>
          </cell>
          <cell r="AA156" t="b">
            <v>0</v>
          </cell>
          <cell r="AB156">
            <v>0</v>
          </cell>
          <cell r="AC156" t="b">
            <v>1</v>
          </cell>
          <cell r="AE156" t="str">
            <v>P</v>
          </cell>
          <cell r="AF156"/>
          <cell r="AG156">
            <v>0</v>
          </cell>
          <cell r="AI156"/>
        </row>
        <row r="157">
          <cell r="C157" t="str">
            <v>property_expenses_expense.PropertyExpenses.Rates</v>
          </cell>
          <cell r="D157">
            <v>125</v>
          </cell>
          <cell r="E157">
            <v>4</v>
          </cell>
          <cell r="F157" t="str">
            <v>Header_4</v>
          </cell>
          <cell r="G157" t="str">
            <v>AddF</v>
          </cell>
          <cell r="I157" t="str">
            <v>Council Rates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O157">
            <v>0</v>
          </cell>
          <cell r="V157" t="str">
            <v>NA</v>
          </cell>
          <cell r="X157">
            <v>0</v>
          </cell>
          <cell r="Y157" t="b">
            <v>0</v>
          </cell>
          <cell r="Z157" t="b">
            <v>0</v>
          </cell>
          <cell r="AA157" t="b">
            <v>0</v>
          </cell>
          <cell r="AB157">
            <v>0</v>
          </cell>
          <cell r="AC157" t="b">
            <v>1</v>
          </cell>
          <cell r="AE157" t="str">
            <v>P</v>
          </cell>
          <cell r="AF157"/>
          <cell r="AG157">
            <v>0</v>
          </cell>
          <cell r="AI157"/>
        </row>
        <row r="158">
          <cell r="C158" t="str">
            <v>property_expenses_expense.PropertyExpenses.Rates.Property</v>
          </cell>
          <cell r="D158">
            <v>126</v>
          </cell>
          <cell r="E158">
            <v>5</v>
          </cell>
          <cell r="F158" t="str">
            <v>Header_5</v>
          </cell>
          <cell r="G158" t="str">
            <v>AddF</v>
          </cell>
          <cell r="I158" t="str">
            <v>Direct Property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O158">
            <v>0</v>
          </cell>
          <cell r="V158" t="str">
            <v>NA</v>
          </cell>
          <cell r="X158">
            <v>0</v>
          </cell>
          <cell r="Y158" t="b">
            <v>0</v>
          </cell>
          <cell r="Z158" t="b">
            <v>0</v>
          </cell>
          <cell r="AA158" t="b">
            <v>0</v>
          </cell>
          <cell r="AB158">
            <v>0</v>
          </cell>
          <cell r="AC158" t="b">
            <v>1</v>
          </cell>
          <cell r="AE158" t="str">
            <v>P</v>
          </cell>
          <cell r="AF158"/>
          <cell r="AG158">
            <v>0</v>
          </cell>
          <cell r="AI158"/>
        </row>
        <row r="159">
          <cell r="C159" t="str">
            <v>property_expenses_expense.PropertyExpenses.Rates.Property.cb4fb5de-b893-454a-af8c-39d2f9dd8591</v>
          </cell>
          <cell r="D159">
            <v>127</v>
          </cell>
          <cell r="E159">
            <v>6</v>
          </cell>
          <cell r="F159" t="str">
            <v>Line_6</v>
          </cell>
          <cell r="G159" t="str">
            <v>AddF</v>
          </cell>
          <cell r="H159" t="str">
            <v>Class.ImportProperty</v>
          </cell>
          <cell r="I159" t="str">
            <v>Unit 6004, The Peninsular, Mooloolaba</v>
          </cell>
          <cell r="J159">
            <v>3217.06</v>
          </cell>
          <cell r="K159">
            <v>0</v>
          </cell>
          <cell r="L159">
            <v>3217.06</v>
          </cell>
          <cell r="M159">
            <v>0</v>
          </cell>
          <cell r="N159" t="str">
            <v>Add</v>
          </cell>
          <cell r="O159">
            <v>0</v>
          </cell>
          <cell r="V159" t="str">
            <v>NA</v>
          </cell>
          <cell r="X159">
            <v>0</v>
          </cell>
          <cell r="Y159" t="b">
            <v>0</v>
          </cell>
          <cell r="Z159" t="b">
            <v>0</v>
          </cell>
          <cell r="AA159" t="b">
            <v>0</v>
          </cell>
          <cell r="AB159">
            <v>0</v>
          </cell>
          <cell r="AC159" t="b">
            <v>1</v>
          </cell>
          <cell r="AE159" t="str">
            <v>P</v>
          </cell>
          <cell r="AF159"/>
          <cell r="AG159">
            <v>0</v>
          </cell>
          <cell r="AI159"/>
        </row>
        <row r="160">
          <cell r="C160" t="str">
            <v>Totalproperty_expenses_expense.PropertyExpenses.Rates.Property</v>
          </cell>
          <cell r="D160">
            <v>128</v>
          </cell>
          <cell r="E160">
            <v>5</v>
          </cell>
          <cell r="F160" t="str">
            <v>Total_5</v>
          </cell>
          <cell r="G160" t="str">
            <v>AddF</v>
          </cell>
          <cell r="I160" t="str">
            <v>Total Direct Property</v>
          </cell>
          <cell r="J160">
            <v>3217.06</v>
          </cell>
          <cell r="K160">
            <v>0</v>
          </cell>
          <cell r="L160">
            <v>3217.06</v>
          </cell>
          <cell r="M160">
            <v>0</v>
          </cell>
          <cell r="N160" t="str">
            <v>Add</v>
          </cell>
          <cell r="O160">
            <v>0</v>
          </cell>
          <cell r="V160" t="str">
            <v>NA</v>
          </cell>
          <cell r="X160">
            <v>0</v>
          </cell>
          <cell r="Y160" t="b">
            <v>0</v>
          </cell>
          <cell r="Z160" t="b">
            <v>0</v>
          </cell>
          <cell r="AA160" t="b">
            <v>0</v>
          </cell>
          <cell r="AB160">
            <v>0</v>
          </cell>
          <cell r="AC160" t="b">
            <v>1</v>
          </cell>
          <cell r="AE160" t="str">
            <v>P</v>
          </cell>
          <cell r="AF160"/>
          <cell r="AG160">
            <v>0</v>
          </cell>
          <cell r="AI160"/>
        </row>
        <row r="161">
          <cell r="C161" t="str">
            <v>Totalproperty_expenses_expense.PropertyExpenses.Rates</v>
          </cell>
          <cell r="D161">
            <v>129</v>
          </cell>
          <cell r="E161">
            <v>4</v>
          </cell>
          <cell r="F161" t="str">
            <v>Total_4</v>
          </cell>
          <cell r="G161" t="str">
            <v>AddF</v>
          </cell>
          <cell r="I161" t="str">
            <v>Total Council Rates</v>
          </cell>
          <cell r="J161">
            <v>3217.06</v>
          </cell>
          <cell r="K161">
            <v>0</v>
          </cell>
          <cell r="L161">
            <v>3217.06</v>
          </cell>
          <cell r="M161">
            <v>0</v>
          </cell>
          <cell r="N161" t="str">
            <v>Add</v>
          </cell>
          <cell r="O161">
            <v>0</v>
          </cell>
          <cell r="V161" t="str">
            <v>NA</v>
          </cell>
          <cell r="X161">
            <v>0</v>
          </cell>
          <cell r="Y161" t="b">
            <v>0</v>
          </cell>
          <cell r="Z161" t="b">
            <v>0</v>
          </cell>
          <cell r="AA161" t="b">
            <v>0</v>
          </cell>
          <cell r="AB161">
            <v>0</v>
          </cell>
          <cell r="AC161" t="b">
            <v>1</v>
          </cell>
          <cell r="AE161" t="str">
            <v>P</v>
          </cell>
          <cell r="AF161"/>
          <cell r="AG161">
            <v>0</v>
          </cell>
          <cell r="AI161"/>
        </row>
        <row r="162">
          <cell r="C162" t="str">
            <v>property_expenses_expense.PropertyExpenses.ELECT</v>
          </cell>
          <cell r="D162">
            <v>130</v>
          </cell>
          <cell r="E162">
            <v>4</v>
          </cell>
          <cell r="F162" t="str">
            <v>Header_4</v>
          </cell>
          <cell r="G162" t="str">
            <v>AddF</v>
          </cell>
          <cell r="I162" t="str">
            <v>Electricity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O162">
            <v>0</v>
          </cell>
          <cell r="V162" t="str">
            <v>NA</v>
          </cell>
          <cell r="X162">
            <v>0</v>
          </cell>
          <cell r="Y162" t="b">
            <v>0</v>
          </cell>
          <cell r="Z162" t="b">
            <v>0</v>
          </cell>
          <cell r="AA162" t="b">
            <v>0</v>
          </cell>
          <cell r="AB162">
            <v>0</v>
          </cell>
          <cell r="AC162" t="b">
            <v>1</v>
          </cell>
          <cell r="AE162" t="str">
            <v>P</v>
          </cell>
          <cell r="AF162"/>
          <cell r="AG162">
            <v>0</v>
          </cell>
          <cell r="AI162"/>
        </row>
        <row r="163">
          <cell r="C163" t="str">
            <v>property_expenses_expense.PropertyExpenses.ELECT.Property</v>
          </cell>
          <cell r="D163">
            <v>131</v>
          </cell>
          <cell r="E163">
            <v>5</v>
          </cell>
          <cell r="F163" t="str">
            <v>Header_5</v>
          </cell>
          <cell r="G163" t="str">
            <v>AddF</v>
          </cell>
          <cell r="I163" t="str">
            <v>Direct Property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O163">
            <v>0</v>
          </cell>
          <cell r="V163" t="str">
            <v>NA</v>
          </cell>
          <cell r="X163">
            <v>0</v>
          </cell>
          <cell r="Y163" t="b">
            <v>0</v>
          </cell>
          <cell r="Z163" t="b">
            <v>0</v>
          </cell>
          <cell r="AA163" t="b">
            <v>0</v>
          </cell>
          <cell r="AB163">
            <v>0</v>
          </cell>
          <cell r="AC163" t="b">
            <v>1</v>
          </cell>
          <cell r="AE163" t="str">
            <v>P</v>
          </cell>
          <cell r="AF163"/>
          <cell r="AG163">
            <v>0</v>
          </cell>
          <cell r="AI163"/>
        </row>
        <row r="164">
          <cell r="C164" t="str">
            <v>property_expenses_expense.PropertyExpenses.ELECT.Property.cb4fb5de-b893-454a-af8c-39d2f9dd8591</v>
          </cell>
          <cell r="D164">
            <v>132</v>
          </cell>
          <cell r="E164">
            <v>6</v>
          </cell>
          <cell r="F164" t="str">
            <v>Line_6</v>
          </cell>
          <cell r="G164" t="str">
            <v>AddF</v>
          </cell>
          <cell r="H164" t="str">
            <v>Class.ImportProperty</v>
          </cell>
          <cell r="I164" t="str">
            <v>Unit 6004, The Peninsular, Mooloolaba</v>
          </cell>
          <cell r="J164">
            <v>968.6</v>
          </cell>
          <cell r="K164">
            <v>0</v>
          </cell>
          <cell r="L164">
            <v>968.6</v>
          </cell>
          <cell r="M164">
            <v>0</v>
          </cell>
          <cell r="N164" t="str">
            <v>Add</v>
          </cell>
          <cell r="O164">
            <v>0</v>
          </cell>
          <cell r="V164" t="str">
            <v>NA</v>
          </cell>
          <cell r="X164">
            <v>0</v>
          </cell>
          <cell r="Y164" t="b">
            <v>0</v>
          </cell>
          <cell r="Z164" t="b">
            <v>0</v>
          </cell>
          <cell r="AA164" t="b">
            <v>0</v>
          </cell>
          <cell r="AB164">
            <v>0</v>
          </cell>
          <cell r="AC164" t="b">
            <v>1</v>
          </cell>
          <cell r="AE164" t="str">
            <v>P</v>
          </cell>
          <cell r="AF164"/>
          <cell r="AG164">
            <v>0</v>
          </cell>
          <cell r="AI164"/>
        </row>
        <row r="165">
          <cell r="C165" t="str">
            <v>Totalproperty_expenses_expense.PropertyExpenses.ELECT.Property</v>
          </cell>
          <cell r="D165">
            <v>133</v>
          </cell>
          <cell r="E165">
            <v>5</v>
          </cell>
          <cell r="F165" t="str">
            <v>Total_5</v>
          </cell>
          <cell r="G165" t="str">
            <v>AddF</v>
          </cell>
          <cell r="I165" t="str">
            <v>Total Direct Property</v>
          </cell>
          <cell r="J165">
            <v>968.6</v>
          </cell>
          <cell r="K165">
            <v>0</v>
          </cell>
          <cell r="L165">
            <v>968.6</v>
          </cell>
          <cell r="M165">
            <v>0</v>
          </cell>
          <cell r="N165" t="str">
            <v>Add</v>
          </cell>
          <cell r="O165">
            <v>0</v>
          </cell>
          <cell r="V165" t="str">
            <v>NA</v>
          </cell>
          <cell r="X165">
            <v>0</v>
          </cell>
          <cell r="Y165" t="b">
            <v>0</v>
          </cell>
          <cell r="Z165" t="b">
            <v>0</v>
          </cell>
          <cell r="AA165" t="b">
            <v>0</v>
          </cell>
          <cell r="AB165">
            <v>0</v>
          </cell>
          <cell r="AC165" t="b">
            <v>1</v>
          </cell>
          <cell r="AE165" t="str">
            <v>P</v>
          </cell>
          <cell r="AF165"/>
          <cell r="AG165">
            <v>0</v>
          </cell>
          <cell r="AI165"/>
        </row>
        <row r="166">
          <cell r="C166" t="str">
            <v>Totalproperty_expenses_expense.PropertyExpenses.ELECT</v>
          </cell>
          <cell r="D166">
            <v>134</v>
          </cell>
          <cell r="E166">
            <v>4</v>
          </cell>
          <cell r="F166" t="str">
            <v>Total_4</v>
          </cell>
          <cell r="G166" t="str">
            <v>AddF</v>
          </cell>
          <cell r="I166" t="str">
            <v>Total Electricity</v>
          </cell>
          <cell r="J166">
            <v>968.6</v>
          </cell>
          <cell r="K166">
            <v>0</v>
          </cell>
          <cell r="L166">
            <v>968.6</v>
          </cell>
          <cell r="M166">
            <v>0</v>
          </cell>
          <cell r="N166" t="str">
            <v>Add</v>
          </cell>
          <cell r="O166">
            <v>0</v>
          </cell>
          <cell r="V166" t="str">
            <v>NA</v>
          </cell>
          <cell r="X166">
            <v>0</v>
          </cell>
          <cell r="Y166" t="b">
            <v>0</v>
          </cell>
          <cell r="Z166" t="b">
            <v>0</v>
          </cell>
          <cell r="AA166" t="b">
            <v>0</v>
          </cell>
          <cell r="AB166">
            <v>0</v>
          </cell>
          <cell r="AC166" t="b">
            <v>1</v>
          </cell>
          <cell r="AE166" t="str">
            <v>P</v>
          </cell>
          <cell r="AF166"/>
          <cell r="AG166">
            <v>0</v>
          </cell>
          <cell r="AI166"/>
        </row>
        <row r="167">
          <cell r="C167" t="str">
            <v>property_expenses_expense.PropertyExpenses.RepairsMaintenance</v>
          </cell>
          <cell r="D167">
            <v>135</v>
          </cell>
          <cell r="E167">
            <v>4</v>
          </cell>
          <cell r="F167" t="str">
            <v>Header_4</v>
          </cell>
          <cell r="G167" t="str">
            <v>AddF</v>
          </cell>
          <cell r="I167" t="str">
            <v>Repairs Maintenance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O167">
            <v>0</v>
          </cell>
          <cell r="V167" t="str">
            <v>NA</v>
          </cell>
          <cell r="X167">
            <v>0</v>
          </cell>
          <cell r="Y167" t="b">
            <v>0</v>
          </cell>
          <cell r="Z167" t="b">
            <v>0</v>
          </cell>
          <cell r="AA167" t="b">
            <v>0</v>
          </cell>
          <cell r="AB167">
            <v>0</v>
          </cell>
          <cell r="AC167" t="b">
            <v>1</v>
          </cell>
          <cell r="AE167" t="str">
            <v>P</v>
          </cell>
          <cell r="AF167"/>
          <cell r="AG167">
            <v>0</v>
          </cell>
          <cell r="AI167"/>
        </row>
        <row r="168">
          <cell r="C168" t="str">
            <v>property_expenses_expense.PropertyExpenses.RepairsMaintenance.Property</v>
          </cell>
          <cell r="D168">
            <v>136</v>
          </cell>
          <cell r="E168">
            <v>5</v>
          </cell>
          <cell r="F168" t="str">
            <v>Header_5</v>
          </cell>
          <cell r="G168" t="str">
            <v>AddF</v>
          </cell>
          <cell r="I168" t="str">
            <v>Direct Property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O168">
            <v>0</v>
          </cell>
          <cell r="V168" t="str">
            <v>NA</v>
          </cell>
          <cell r="X168">
            <v>0</v>
          </cell>
          <cell r="Y168" t="b">
            <v>0</v>
          </cell>
          <cell r="Z168" t="b">
            <v>0</v>
          </cell>
          <cell r="AA168" t="b">
            <v>0</v>
          </cell>
          <cell r="AB168">
            <v>0</v>
          </cell>
          <cell r="AC168" t="b">
            <v>1</v>
          </cell>
          <cell r="AE168" t="str">
            <v>P</v>
          </cell>
          <cell r="AF168"/>
          <cell r="AG168">
            <v>0</v>
          </cell>
          <cell r="AI168"/>
        </row>
        <row r="169">
          <cell r="C169" t="str">
            <v>property_expenses_expense.PropertyExpenses.RepairsMaintenance.Property.cb4fb5de-b893-454a-af8c-39d2f9dd8591</v>
          </cell>
          <cell r="D169">
            <v>137</v>
          </cell>
          <cell r="E169">
            <v>6</v>
          </cell>
          <cell r="F169" t="str">
            <v>Line_6</v>
          </cell>
          <cell r="G169" t="str">
            <v>AddF</v>
          </cell>
          <cell r="H169" t="str">
            <v>Class.ImportProperty</v>
          </cell>
          <cell r="I169" t="str">
            <v>Unit 6004, The Peninsular, Mooloolaba</v>
          </cell>
          <cell r="J169">
            <v>4441.07</v>
          </cell>
          <cell r="K169">
            <v>0</v>
          </cell>
          <cell r="L169">
            <v>4441.07</v>
          </cell>
          <cell r="M169">
            <v>0</v>
          </cell>
          <cell r="N169" t="str">
            <v>Add</v>
          </cell>
          <cell r="O169">
            <v>0</v>
          </cell>
          <cell r="V169" t="str">
            <v>NA</v>
          </cell>
          <cell r="X169">
            <v>0</v>
          </cell>
          <cell r="Y169" t="b">
            <v>0</v>
          </cell>
          <cell r="Z169" t="b">
            <v>0</v>
          </cell>
          <cell r="AA169" t="b">
            <v>0</v>
          </cell>
          <cell r="AB169">
            <v>0</v>
          </cell>
          <cell r="AC169" t="b">
            <v>1</v>
          </cell>
          <cell r="AE169" t="str">
            <v>P</v>
          </cell>
          <cell r="AF169"/>
          <cell r="AG169">
            <v>0</v>
          </cell>
          <cell r="AI169"/>
        </row>
        <row r="170">
          <cell r="C170" t="str">
            <v>Totalproperty_expenses_expense.PropertyExpenses.RepairsMaintenance.Property</v>
          </cell>
          <cell r="D170">
            <v>138</v>
          </cell>
          <cell r="E170">
            <v>5</v>
          </cell>
          <cell r="F170" t="str">
            <v>Total_5</v>
          </cell>
          <cell r="G170" t="str">
            <v>AddF</v>
          </cell>
          <cell r="I170" t="str">
            <v>Total Direct Property</v>
          </cell>
          <cell r="J170">
            <v>4441.07</v>
          </cell>
          <cell r="K170">
            <v>0</v>
          </cell>
          <cell r="L170">
            <v>4441.07</v>
          </cell>
          <cell r="M170">
            <v>0</v>
          </cell>
          <cell r="N170" t="str">
            <v>Add</v>
          </cell>
          <cell r="O170">
            <v>0</v>
          </cell>
          <cell r="V170" t="str">
            <v>NA</v>
          </cell>
          <cell r="X170">
            <v>0</v>
          </cell>
          <cell r="Y170" t="b">
            <v>0</v>
          </cell>
          <cell r="Z170" t="b">
            <v>0</v>
          </cell>
          <cell r="AA170" t="b">
            <v>0</v>
          </cell>
          <cell r="AB170">
            <v>0</v>
          </cell>
          <cell r="AC170" t="b">
            <v>1</v>
          </cell>
          <cell r="AE170" t="str">
            <v>P</v>
          </cell>
          <cell r="AF170"/>
          <cell r="AG170">
            <v>0</v>
          </cell>
          <cell r="AI170"/>
        </row>
        <row r="171">
          <cell r="C171" t="str">
            <v>Totalproperty_expenses_expense.PropertyExpenses.RepairsMaintenance</v>
          </cell>
          <cell r="D171">
            <v>139</v>
          </cell>
          <cell r="E171">
            <v>4</v>
          </cell>
          <cell r="F171" t="str">
            <v>Total_4</v>
          </cell>
          <cell r="G171" t="str">
            <v>AddF</v>
          </cell>
          <cell r="I171" t="str">
            <v>Total Repairs Maintenance</v>
          </cell>
          <cell r="J171">
            <v>4441.07</v>
          </cell>
          <cell r="K171">
            <v>0</v>
          </cell>
          <cell r="L171">
            <v>4441.07</v>
          </cell>
          <cell r="M171">
            <v>0</v>
          </cell>
          <cell r="N171" t="str">
            <v>Add</v>
          </cell>
          <cell r="O171">
            <v>0</v>
          </cell>
          <cell r="V171" t="str">
            <v>NA</v>
          </cell>
          <cell r="X171">
            <v>0</v>
          </cell>
          <cell r="Y171" t="b">
            <v>0</v>
          </cell>
          <cell r="Z171" t="b">
            <v>0</v>
          </cell>
          <cell r="AA171" t="b">
            <v>0</v>
          </cell>
          <cell r="AB171">
            <v>0</v>
          </cell>
          <cell r="AC171" t="b">
            <v>1</v>
          </cell>
          <cell r="AE171" t="str">
            <v>P</v>
          </cell>
          <cell r="AF171"/>
          <cell r="AG171">
            <v>0</v>
          </cell>
          <cell r="AI171"/>
        </row>
        <row r="172">
          <cell r="C172" t="str">
            <v>property_expenses_expense.PropertyExpenses.StrataLevyFee</v>
          </cell>
          <cell r="D172">
            <v>140</v>
          </cell>
          <cell r="E172">
            <v>4</v>
          </cell>
          <cell r="F172" t="str">
            <v>Header_4</v>
          </cell>
          <cell r="G172" t="str">
            <v>AddF</v>
          </cell>
          <cell r="I172" t="str">
            <v>Strata Levy Fee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O172">
            <v>0</v>
          </cell>
          <cell r="V172" t="str">
            <v>NA</v>
          </cell>
          <cell r="X172">
            <v>0</v>
          </cell>
          <cell r="Y172" t="b">
            <v>0</v>
          </cell>
          <cell r="Z172" t="b">
            <v>0</v>
          </cell>
          <cell r="AA172" t="b">
            <v>0</v>
          </cell>
          <cell r="AB172">
            <v>0</v>
          </cell>
          <cell r="AC172" t="b">
            <v>1</v>
          </cell>
          <cell r="AE172" t="str">
            <v>P</v>
          </cell>
          <cell r="AF172"/>
          <cell r="AG172">
            <v>0</v>
          </cell>
          <cell r="AI172"/>
        </row>
        <row r="173">
          <cell r="C173" t="str">
            <v>property_expenses_expense.PropertyExpenses.StrataLevyFee.Property</v>
          </cell>
          <cell r="D173">
            <v>141</v>
          </cell>
          <cell r="E173">
            <v>5</v>
          </cell>
          <cell r="F173" t="str">
            <v>Header_5</v>
          </cell>
          <cell r="G173" t="str">
            <v>AddF</v>
          </cell>
          <cell r="I173" t="str">
            <v>Direct Property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O173">
            <v>0</v>
          </cell>
          <cell r="V173" t="str">
            <v>NA</v>
          </cell>
          <cell r="X173">
            <v>0</v>
          </cell>
          <cell r="Y173" t="b">
            <v>0</v>
          </cell>
          <cell r="Z173" t="b">
            <v>0</v>
          </cell>
          <cell r="AA173" t="b">
            <v>0</v>
          </cell>
          <cell r="AB173">
            <v>0</v>
          </cell>
          <cell r="AC173" t="b">
            <v>1</v>
          </cell>
          <cell r="AE173" t="str">
            <v>P</v>
          </cell>
          <cell r="AF173"/>
          <cell r="AG173">
            <v>0</v>
          </cell>
          <cell r="AI173"/>
        </row>
        <row r="174">
          <cell r="C174" t="str">
            <v>property_expenses_expense.PropertyExpenses.StrataLevyFee.Property.cb4fb5de-b893-454a-af8c-39d2f9dd8591</v>
          </cell>
          <cell r="D174">
            <v>142</v>
          </cell>
          <cell r="E174">
            <v>6</v>
          </cell>
          <cell r="F174" t="str">
            <v>Line_6</v>
          </cell>
          <cell r="G174" t="str">
            <v>AddF</v>
          </cell>
          <cell r="H174" t="str">
            <v>Class.ImportProperty</v>
          </cell>
          <cell r="I174" t="str">
            <v>Unit 6004, The Peninsular, Mooloolaba</v>
          </cell>
          <cell r="J174">
            <v>4221</v>
          </cell>
          <cell r="K174">
            <v>0</v>
          </cell>
          <cell r="L174">
            <v>4221</v>
          </cell>
          <cell r="M174">
            <v>0</v>
          </cell>
          <cell r="N174" t="str">
            <v>Add</v>
          </cell>
          <cell r="O174">
            <v>0</v>
          </cell>
          <cell r="V174" t="str">
            <v>NA</v>
          </cell>
          <cell r="X174">
            <v>0</v>
          </cell>
          <cell r="Y174" t="b">
            <v>0</v>
          </cell>
          <cell r="Z174" t="b">
            <v>0</v>
          </cell>
          <cell r="AA174" t="b">
            <v>0</v>
          </cell>
          <cell r="AB174">
            <v>0</v>
          </cell>
          <cell r="AC174" t="b">
            <v>1</v>
          </cell>
          <cell r="AE174" t="str">
            <v>P</v>
          </cell>
          <cell r="AF174"/>
          <cell r="AG174">
            <v>0</v>
          </cell>
          <cell r="AI174"/>
        </row>
        <row r="175">
          <cell r="C175" t="str">
            <v>Totalproperty_expenses_expense.PropertyExpenses.StrataLevyFee.Property</v>
          </cell>
          <cell r="D175">
            <v>143</v>
          </cell>
          <cell r="E175">
            <v>5</v>
          </cell>
          <cell r="F175" t="str">
            <v>Total_5</v>
          </cell>
          <cell r="G175" t="str">
            <v>AddF</v>
          </cell>
          <cell r="I175" t="str">
            <v>Total Direct Property</v>
          </cell>
          <cell r="J175">
            <v>4221</v>
          </cell>
          <cell r="K175">
            <v>0</v>
          </cell>
          <cell r="L175">
            <v>4221</v>
          </cell>
          <cell r="M175">
            <v>0</v>
          </cell>
          <cell r="N175" t="str">
            <v>Add</v>
          </cell>
          <cell r="O175">
            <v>0</v>
          </cell>
          <cell r="V175" t="str">
            <v>NA</v>
          </cell>
          <cell r="X175">
            <v>0</v>
          </cell>
          <cell r="Y175" t="b">
            <v>0</v>
          </cell>
          <cell r="Z175" t="b">
            <v>0</v>
          </cell>
          <cell r="AA175" t="b">
            <v>0</v>
          </cell>
          <cell r="AB175">
            <v>0</v>
          </cell>
          <cell r="AC175" t="b">
            <v>1</v>
          </cell>
          <cell r="AE175" t="str">
            <v>P</v>
          </cell>
          <cell r="AF175"/>
          <cell r="AG175">
            <v>0</v>
          </cell>
          <cell r="AI175"/>
        </row>
        <row r="176">
          <cell r="C176" t="str">
            <v>Totalproperty_expenses_expense.PropertyExpenses.StrataLevyFee</v>
          </cell>
          <cell r="D176">
            <v>144</v>
          </cell>
          <cell r="E176">
            <v>4</v>
          </cell>
          <cell r="F176" t="str">
            <v>Total_4</v>
          </cell>
          <cell r="G176" t="str">
            <v>AddF</v>
          </cell>
          <cell r="I176" t="str">
            <v>Total Strata Levy Fee</v>
          </cell>
          <cell r="J176">
            <v>4221</v>
          </cell>
          <cell r="K176">
            <v>0</v>
          </cell>
          <cell r="L176">
            <v>4221</v>
          </cell>
          <cell r="M176">
            <v>0</v>
          </cell>
          <cell r="N176" t="str">
            <v>Add</v>
          </cell>
          <cell r="O176">
            <v>0</v>
          </cell>
          <cell r="V176" t="str">
            <v>NA</v>
          </cell>
          <cell r="X176">
            <v>0</v>
          </cell>
          <cell r="Y176" t="b">
            <v>0</v>
          </cell>
          <cell r="Z176" t="b">
            <v>0</v>
          </cell>
          <cell r="AA176" t="b">
            <v>0</v>
          </cell>
          <cell r="AB176">
            <v>0</v>
          </cell>
          <cell r="AC176" t="b">
            <v>1</v>
          </cell>
          <cell r="AE176" t="str">
            <v>P</v>
          </cell>
          <cell r="AF176"/>
          <cell r="AG176">
            <v>0</v>
          </cell>
          <cell r="AI176"/>
        </row>
        <row r="177">
          <cell r="C177" t="str">
            <v>property_expenses_expense.PropertyExpenses.WaterLevyFee</v>
          </cell>
          <cell r="D177">
            <v>145</v>
          </cell>
          <cell r="E177">
            <v>4</v>
          </cell>
          <cell r="F177" t="str">
            <v>Header_4</v>
          </cell>
          <cell r="G177" t="str">
            <v>AddF</v>
          </cell>
          <cell r="I177" t="str">
            <v>Water Rates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O177">
            <v>0</v>
          </cell>
          <cell r="V177" t="str">
            <v>NA</v>
          </cell>
          <cell r="X177">
            <v>0</v>
          </cell>
          <cell r="Y177" t="b">
            <v>0</v>
          </cell>
          <cell r="Z177" t="b">
            <v>0</v>
          </cell>
          <cell r="AA177" t="b">
            <v>0</v>
          </cell>
          <cell r="AB177">
            <v>0</v>
          </cell>
          <cell r="AC177" t="b">
            <v>1</v>
          </cell>
          <cell r="AE177" t="str">
            <v>P</v>
          </cell>
          <cell r="AF177"/>
          <cell r="AG177">
            <v>0</v>
          </cell>
          <cell r="AI177"/>
        </row>
        <row r="178">
          <cell r="C178" t="str">
            <v>property_expenses_expense.PropertyExpenses.WaterLevyFee.Property</v>
          </cell>
          <cell r="D178">
            <v>146</v>
          </cell>
          <cell r="E178">
            <v>5</v>
          </cell>
          <cell r="F178" t="str">
            <v>Header_5</v>
          </cell>
          <cell r="G178" t="str">
            <v>AddF</v>
          </cell>
          <cell r="I178" t="str">
            <v>Direct Property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O178">
            <v>0</v>
          </cell>
          <cell r="V178" t="str">
            <v>NA</v>
          </cell>
          <cell r="X178">
            <v>0</v>
          </cell>
          <cell r="Y178" t="b">
            <v>0</v>
          </cell>
          <cell r="Z178" t="b">
            <v>0</v>
          </cell>
          <cell r="AA178" t="b">
            <v>0</v>
          </cell>
          <cell r="AB178">
            <v>0</v>
          </cell>
          <cell r="AC178" t="b">
            <v>1</v>
          </cell>
          <cell r="AE178" t="str">
            <v>P</v>
          </cell>
          <cell r="AF178"/>
          <cell r="AG178">
            <v>0</v>
          </cell>
          <cell r="AI178"/>
        </row>
        <row r="179">
          <cell r="C179" t="str">
            <v>property_expenses_expense.PropertyExpenses.WaterLevyFee.Property.cb4fb5de-b893-454a-af8c-39d2f9dd8591</v>
          </cell>
          <cell r="D179">
            <v>147</v>
          </cell>
          <cell r="E179">
            <v>6</v>
          </cell>
          <cell r="F179" t="str">
            <v>Line_6</v>
          </cell>
          <cell r="G179" t="str">
            <v>AddF</v>
          </cell>
          <cell r="H179" t="str">
            <v>Class.ImportProperty</v>
          </cell>
          <cell r="I179" t="str">
            <v>Unit 6004, The Peninsular, Mooloolaba</v>
          </cell>
          <cell r="J179">
            <v>1041.8499999999999</v>
          </cell>
          <cell r="K179">
            <v>0</v>
          </cell>
          <cell r="L179">
            <v>1041.8499999999999</v>
          </cell>
          <cell r="M179">
            <v>0</v>
          </cell>
          <cell r="N179" t="str">
            <v>Add</v>
          </cell>
          <cell r="O179">
            <v>0</v>
          </cell>
          <cell r="V179" t="str">
            <v>NA</v>
          </cell>
          <cell r="X179">
            <v>0</v>
          </cell>
          <cell r="Y179" t="b">
            <v>0</v>
          </cell>
          <cell r="Z179" t="b">
            <v>0</v>
          </cell>
          <cell r="AA179" t="b">
            <v>0</v>
          </cell>
          <cell r="AB179">
            <v>0</v>
          </cell>
          <cell r="AC179" t="b">
            <v>1</v>
          </cell>
          <cell r="AE179" t="str">
            <v>P</v>
          </cell>
          <cell r="AF179"/>
          <cell r="AG179">
            <v>0</v>
          </cell>
          <cell r="AI179"/>
        </row>
        <row r="180">
          <cell r="C180" t="str">
            <v>Totalproperty_expenses_expense.PropertyExpenses.WaterLevyFee.Property</v>
          </cell>
          <cell r="D180">
            <v>148</v>
          </cell>
          <cell r="E180">
            <v>5</v>
          </cell>
          <cell r="F180" t="str">
            <v>Total_5</v>
          </cell>
          <cell r="G180" t="str">
            <v>AddF</v>
          </cell>
          <cell r="I180" t="str">
            <v>Total Direct Property</v>
          </cell>
          <cell r="J180">
            <v>1041.8499999999999</v>
          </cell>
          <cell r="K180">
            <v>0</v>
          </cell>
          <cell r="L180">
            <v>1041.8499999999999</v>
          </cell>
          <cell r="M180">
            <v>0</v>
          </cell>
          <cell r="N180" t="str">
            <v>Add</v>
          </cell>
          <cell r="O180">
            <v>0</v>
          </cell>
          <cell r="V180" t="str">
            <v>NA</v>
          </cell>
          <cell r="X180">
            <v>0</v>
          </cell>
          <cell r="Y180" t="b">
            <v>0</v>
          </cell>
          <cell r="Z180" t="b">
            <v>0</v>
          </cell>
          <cell r="AA180" t="b">
            <v>0</v>
          </cell>
          <cell r="AB180">
            <v>0</v>
          </cell>
          <cell r="AC180" t="b">
            <v>1</v>
          </cell>
          <cell r="AE180" t="str">
            <v>P</v>
          </cell>
          <cell r="AF180"/>
          <cell r="AG180">
            <v>0</v>
          </cell>
          <cell r="AI180"/>
        </row>
        <row r="181">
          <cell r="C181" t="str">
            <v>Totalproperty_expenses_expense.PropertyExpenses.WaterLevyFee</v>
          </cell>
          <cell r="D181">
            <v>149</v>
          </cell>
          <cell r="E181">
            <v>4</v>
          </cell>
          <cell r="F181" t="str">
            <v>Total_4</v>
          </cell>
          <cell r="G181" t="str">
            <v>AddF</v>
          </cell>
          <cell r="I181" t="str">
            <v>Total Water Rates</v>
          </cell>
          <cell r="J181">
            <v>1041.8499999999999</v>
          </cell>
          <cell r="K181">
            <v>0</v>
          </cell>
          <cell r="L181">
            <v>1041.8499999999999</v>
          </cell>
          <cell r="M181">
            <v>0</v>
          </cell>
          <cell r="N181" t="str">
            <v>Add</v>
          </cell>
          <cell r="O181">
            <v>0</v>
          </cell>
          <cell r="V181" t="str">
            <v>NA</v>
          </cell>
          <cell r="X181">
            <v>0</v>
          </cell>
          <cell r="Y181" t="b">
            <v>0</v>
          </cell>
          <cell r="Z181" t="b">
            <v>0</v>
          </cell>
          <cell r="AA181" t="b">
            <v>0</v>
          </cell>
          <cell r="AB181">
            <v>0</v>
          </cell>
          <cell r="AC181" t="b">
            <v>1</v>
          </cell>
          <cell r="AE181" t="str">
            <v>P</v>
          </cell>
          <cell r="AF181"/>
          <cell r="AG181">
            <v>0</v>
          </cell>
          <cell r="AI181"/>
        </row>
        <row r="182">
          <cell r="C182" t="str">
            <v>Totalproperty_expenses_expense</v>
          </cell>
          <cell r="D182">
            <v>150</v>
          </cell>
          <cell r="E182">
            <v>3</v>
          </cell>
          <cell r="F182" t="str">
            <v>Total_3</v>
          </cell>
          <cell r="G182" t="str">
            <v>AddF</v>
          </cell>
          <cell r="I182" t="str">
            <v>Total Property Expenses</v>
          </cell>
          <cell r="J182">
            <v>41528.82</v>
          </cell>
          <cell r="K182">
            <v>0</v>
          </cell>
          <cell r="L182">
            <v>41528.82</v>
          </cell>
          <cell r="M182">
            <v>0</v>
          </cell>
          <cell r="N182" t="str">
            <v>Add</v>
          </cell>
          <cell r="O182">
            <v>0</v>
          </cell>
          <cell r="V182" t="str">
            <v>NA</v>
          </cell>
          <cell r="X182">
            <v>0</v>
          </cell>
          <cell r="Y182" t="b">
            <v>0</v>
          </cell>
          <cell r="Z182" t="b">
            <v>0</v>
          </cell>
          <cell r="AA182" t="b">
            <v>0</v>
          </cell>
          <cell r="AB182">
            <v>0</v>
          </cell>
          <cell r="AC182" t="b">
            <v>1</v>
          </cell>
          <cell r="AE182" t="str">
            <v>P</v>
          </cell>
          <cell r="AF182"/>
          <cell r="AG182">
            <v>0</v>
          </cell>
          <cell r="AI182"/>
        </row>
        <row r="183">
          <cell r="C183" t="str">
            <v>regulatory_fees_expense</v>
          </cell>
          <cell r="D183">
            <v>151</v>
          </cell>
          <cell r="E183">
            <v>3</v>
          </cell>
          <cell r="F183" t="str">
            <v>Line_3</v>
          </cell>
          <cell r="G183" t="str">
            <v>AddF</v>
          </cell>
          <cell r="I183" t="str">
            <v>Regulatory Fees</v>
          </cell>
          <cell r="J183">
            <v>47</v>
          </cell>
          <cell r="K183">
            <v>0</v>
          </cell>
          <cell r="L183">
            <v>47</v>
          </cell>
          <cell r="M183">
            <v>0</v>
          </cell>
          <cell r="N183" t="str">
            <v>Add</v>
          </cell>
          <cell r="O183">
            <v>0</v>
          </cell>
          <cell r="V183" t="str">
            <v>NA</v>
          </cell>
          <cell r="X183">
            <v>0</v>
          </cell>
          <cell r="Y183" t="b">
            <v>0</v>
          </cell>
          <cell r="Z183" t="b">
            <v>0</v>
          </cell>
          <cell r="AA183" t="b">
            <v>0</v>
          </cell>
          <cell r="AB183">
            <v>0</v>
          </cell>
          <cell r="AC183" t="b">
            <v>1</v>
          </cell>
          <cell r="AE183" t="str">
            <v>P</v>
          </cell>
          <cell r="AF183"/>
          <cell r="AG183">
            <v>0</v>
          </cell>
          <cell r="AI183"/>
        </row>
        <row r="184">
          <cell r="C184" t="str">
            <v>sundries_expense.RegulatoryExpense.SMSFSupervisoryLevy</v>
          </cell>
          <cell r="D184">
            <v>152</v>
          </cell>
          <cell r="E184">
            <v>3</v>
          </cell>
          <cell r="F184" t="str">
            <v>Line_3</v>
          </cell>
          <cell r="G184" t="str">
            <v>AddF</v>
          </cell>
          <cell r="I184" t="str">
            <v>SMSF Supervisory Levy</v>
          </cell>
          <cell r="J184">
            <v>259</v>
          </cell>
          <cell r="K184">
            <v>0</v>
          </cell>
          <cell r="L184">
            <v>259</v>
          </cell>
          <cell r="M184">
            <v>0</v>
          </cell>
          <cell r="N184" t="str">
            <v>Add</v>
          </cell>
          <cell r="O184">
            <v>0</v>
          </cell>
          <cell r="V184" t="str">
            <v>NA</v>
          </cell>
          <cell r="X184">
            <v>0</v>
          </cell>
          <cell r="Y184" t="b">
            <v>0</v>
          </cell>
          <cell r="Z184" t="b">
            <v>0</v>
          </cell>
          <cell r="AA184" t="b">
            <v>0</v>
          </cell>
          <cell r="AB184">
            <v>0</v>
          </cell>
          <cell r="AC184" t="b">
            <v>1</v>
          </cell>
          <cell r="AE184" t="str">
            <v>P</v>
          </cell>
          <cell r="AF184"/>
          <cell r="AG184">
            <v>0</v>
          </cell>
          <cell r="AI184"/>
        </row>
        <row r="185">
          <cell r="C185" t="str">
            <v>Totalother_expenses</v>
          </cell>
          <cell r="D185">
            <v>153</v>
          </cell>
          <cell r="E185">
            <v>2</v>
          </cell>
          <cell r="F185" t="str">
            <v>Total_2</v>
          </cell>
          <cell r="G185" t="str">
            <v>AddF</v>
          </cell>
          <cell r="I185" t="str">
            <v>Total Other Expenses</v>
          </cell>
          <cell r="J185">
            <v>59010.98</v>
          </cell>
          <cell r="K185">
            <v>0</v>
          </cell>
          <cell r="L185">
            <v>59010.98</v>
          </cell>
          <cell r="M185">
            <v>0</v>
          </cell>
          <cell r="N185" t="str">
            <v>Add</v>
          </cell>
          <cell r="O185">
            <v>0</v>
          </cell>
          <cell r="V185" t="str">
            <v>NA</v>
          </cell>
          <cell r="X185">
            <v>0</v>
          </cell>
          <cell r="Y185" t="b">
            <v>0</v>
          </cell>
          <cell r="Z185" t="b">
            <v>0</v>
          </cell>
          <cell r="AA185" t="b">
            <v>0</v>
          </cell>
          <cell r="AB185">
            <v>0</v>
          </cell>
          <cell r="AC185" t="b">
            <v>1</v>
          </cell>
          <cell r="AE185" t="str">
            <v>P</v>
          </cell>
          <cell r="AF185"/>
          <cell r="AG185">
            <v>0</v>
          </cell>
          <cell r="AI185"/>
        </row>
        <row r="186">
          <cell r="C186" t="str">
            <v>investment_losses</v>
          </cell>
          <cell r="D186">
            <v>154</v>
          </cell>
          <cell r="E186">
            <v>2</v>
          </cell>
          <cell r="F186" t="str">
            <v>Header_2</v>
          </cell>
          <cell r="G186" t="str">
            <v>AddF</v>
          </cell>
          <cell r="I186" t="str">
            <v>Investment Losses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O186">
            <v>0</v>
          </cell>
          <cell r="V186" t="str">
            <v>NA</v>
          </cell>
          <cell r="X186">
            <v>0</v>
          </cell>
          <cell r="Y186" t="b">
            <v>0</v>
          </cell>
          <cell r="Z186" t="b">
            <v>0</v>
          </cell>
          <cell r="AA186" t="b">
            <v>0</v>
          </cell>
          <cell r="AB186">
            <v>0</v>
          </cell>
          <cell r="AC186" t="b">
            <v>1</v>
          </cell>
          <cell r="AE186" t="str">
            <v>P</v>
          </cell>
          <cell r="AF186"/>
          <cell r="AG186">
            <v>0</v>
          </cell>
          <cell r="AI186"/>
        </row>
        <row r="187">
          <cell r="C187" t="str">
            <v>increase_in_market_value</v>
          </cell>
          <cell r="D187">
            <v>155</v>
          </cell>
          <cell r="E187">
            <v>3</v>
          </cell>
          <cell r="F187" t="str">
            <v>Header_3</v>
          </cell>
          <cell r="G187" t="str">
            <v>AddF</v>
          </cell>
          <cell r="I187" t="str">
            <v>Decrease in Market Value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O187">
            <v>0</v>
          </cell>
          <cell r="V187" t="str">
            <v>NA</v>
          </cell>
          <cell r="X187">
            <v>0</v>
          </cell>
          <cell r="Y187" t="b">
            <v>0</v>
          </cell>
          <cell r="Z187" t="b">
            <v>0</v>
          </cell>
          <cell r="AA187" t="b">
            <v>0</v>
          </cell>
          <cell r="AB187">
            <v>0</v>
          </cell>
          <cell r="AC187" t="b">
            <v>1</v>
          </cell>
          <cell r="AE187" t="str">
            <v>P</v>
          </cell>
          <cell r="AF187"/>
          <cell r="AG187">
            <v>0</v>
          </cell>
          <cell r="AI187"/>
        </row>
        <row r="188">
          <cell r="C188" t="str">
            <v>increase_in_market_value.Property</v>
          </cell>
          <cell r="D188">
            <v>156</v>
          </cell>
          <cell r="E188">
            <v>4</v>
          </cell>
          <cell r="F188" t="str">
            <v>Header_4</v>
          </cell>
          <cell r="G188" t="str">
            <v>AddF</v>
          </cell>
          <cell r="I188" t="str">
            <v>Direct Property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V188" t="str">
            <v>NA</v>
          </cell>
          <cell r="X188">
            <v>0</v>
          </cell>
          <cell r="Y188" t="b">
            <v>0</v>
          </cell>
          <cell r="Z188" t="b">
            <v>0</v>
          </cell>
          <cell r="AA188" t="b">
            <v>0</v>
          </cell>
          <cell r="AB188">
            <v>0</v>
          </cell>
          <cell r="AC188" t="b">
            <v>1</v>
          </cell>
          <cell r="AE188" t="str">
            <v>P</v>
          </cell>
          <cell r="AF188"/>
          <cell r="AG188">
            <v>0</v>
          </cell>
          <cell r="AI188"/>
        </row>
        <row r="189">
          <cell r="C189" t="str">
            <v>increase_in_market_value.Property.cb4fb5de-b893-454a-af8c-39d2f9dd8591</v>
          </cell>
          <cell r="D189">
            <v>157</v>
          </cell>
          <cell r="E189">
            <v>5</v>
          </cell>
          <cell r="F189" t="str">
            <v>Line_5</v>
          </cell>
          <cell r="G189" t="str">
            <v>AddF</v>
          </cell>
          <cell r="H189" t="str">
            <v>Class.ImportProperty</v>
          </cell>
          <cell r="I189" t="str">
            <v>Unit 6004, The Peninsular, Mooloolaba</v>
          </cell>
          <cell r="J189">
            <v>-1644.16</v>
          </cell>
          <cell r="K189">
            <v>0</v>
          </cell>
          <cell r="L189">
            <v>-1644.16</v>
          </cell>
          <cell r="M189">
            <v>0</v>
          </cell>
          <cell r="N189" t="str">
            <v>Add</v>
          </cell>
          <cell r="O189">
            <v>0</v>
          </cell>
          <cell r="V189" t="str">
            <v>NA</v>
          </cell>
          <cell r="X189">
            <v>0</v>
          </cell>
          <cell r="Y189" t="b">
            <v>0</v>
          </cell>
          <cell r="Z189" t="b">
            <v>0</v>
          </cell>
          <cell r="AA189" t="b">
            <v>0</v>
          </cell>
          <cell r="AB189">
            <v>0</v>
          </cell>
          <cell r="AC189" t="b">
            <v>1</v>
          </cell>
          <cell r="AE189" t="str">
            <v>P</v>
          </cell>
          <cell r="AF189"/>
          <cell r="AG189">
            <v>0</v>
          </cell>
          <cell r="AI189"/>
        </row>
        <row r="190">
          <cell r="C190" t="str">
            <v>Totalincrease_in_market_value.Property</v>
          </cell>
          <cell r="D190">
            <v>158</v>
          </cell>
          <cell r="E190">
            <v>4</v>
          </cell>
          <cell r="F190" t="str">
            <v>Total_4</v>
          </cell>
          <cell r="G190" t="str">
            <v>AddF</v>
          </cell>
          <cell r="I190" t="str">
            <v>Total Direct Property</v>
          </cell>
          <cell r="J190">
            <v>-1644.16</v>
          </cell>
          <cell r="K190">
            <v>0</v>
          </cell>
          <cell r="L190">
            <v>-1644.16</v>
          </cell>
          <cell r="M190">
            <v>0</v>
          </cell>
          <cell r="N190" t="str">
            <v>Add</v>
          </cell>
          <cell r="O190">
            <v>0</v>
          </cell>
          <cell r="V190" t="str">
            <v>NA</v>
          </cell>
          <cell r="X190">
            <v>0</v>
          </cell>
          <cell r="Y190" t="b">
            <v>0</v>
          </cell>
          <cell r="Z190" t="b">
            <v>0</v>
          </cell>
          <cell r="AA190" t="b">
            <v>0</v>
          </cell>
          <cell r="AB190">
            <v>0</v>
          </cell>
          <cell r="AC190" t="b">
            <v>1</v>
          </cell>
          <cell r="AE190" t="str">
            <v>P</v>
          </cell>
          <cell r="AF190"/>
          <cell r="AG190">
            <v>0</v>
          </cell>
          <cell r="AI190"/>
        </row>
        <row r="191">
          <cell r="C191" t="str">
            <v>increase_in_market_value.OtherFixedInterest</v>
          </cell>
          <cell r="D191">
            <v>159</v>
          </cell>
          <cell r="E191">
            <v>4</v>
          </cell>
          <cell r="F191" t="str">
            <v>Header_4</v>
          </cell>
          <cell r="G191" t="str">
            <v>AddF</v>
          </cell>
          <cell r="I191" t="str">
            <v>Other Fixed Interest Securities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O191">
            <v>0</v>
          </cell>
          <cell r="V191" t="str">
            <v>NA</v>
          </cell>
          <cell r="X191">
            <v>0</v>
          </cell>
          <cell r="Y191" t="b">
            <v>0</v>
          </cell>
          <cell r="Z191" t="b">
            <v>0</v>
          </cell>
          <cell r="AA191" t="b">
            <v>0</v>
          </cell>
          <cell r="AB191">
            <v>0</v>
          </cell>
          <cell r="AC191" t="b">
            <v>1</v>
          </cell>
          <cell r="AE191" t="str">
            <v>P</v>
          </cell>
          <cell r="AF191"/>
          <cell r="AG191">
            <v>0</v>
          </cell>
          <cell r="AI191"/>
        </row>
        <row r="192">
          <cell r="C192" t="str">
            <v>increase_in_market_value.OtherFixedInterest.fadeec77-42db-4e5e-85db-6bf9ece3a26c</v>
          </cell>
          <cell r="D192">
            <v>160</v>
          </cell>
          <cell r="E192">
            <v>5</v>
          </cell>
          <cell r="F192" t="str">
            <v>Line_5</v>
          </cell>
          <cell r="G192" t="str">
            <v>AddF</v>
          </cell>
          <cell r="I192" t="str">
            <v>AGL Energy Limited. - Hybrid 3-Bbsw+3.80% 08-06-39 Sub Step T-06-19</v>
          </cell>
          <cell r="J192">
            <v>-3980</v>
          </cell>
          <cell r="K192">
            <v>0</v>
          </cell>
          <cell r="L192">
            <v>-3980</v>
          </cell>
          <cell r="M192">
            <v>0</v>
          </cell>
          <cell r="N192" t="str">
            <v>Add</v>
          </cell>
          <cell r="O192">
            <v>0</v>
          </cell>
          <cell r="V192" t="str">
            <v>NA</v>
          </cell>
          <cell r="X192">
            <v>0</v>
          </cell>
          <cell r="Y192" t="b">
            <v>0</v>
          </cell>
          <cell r="Z192" t="b">
            <v>0</v>
          </cell>
          <cell r="AA192" t="b">
            <v>0</v>
          </cell>
          <cell r="AB192">
            <v>0</v>
          </cell>
          <cell r="AC192" t="b">
            <v>1</v>
          </cell>
          <cell r="AE192" t="str">
            <v>P</v>
          </cell>
          <cell r="AF192"/>
          <cell r="AG192">
            <v>0</v>
          </cell>
          <cell r="AI192"/>
        </row>
        <row r="193">
          <cell r="C193" t="str">
            <v>increase_in_market_value.OtherFixedInterest.f0f4db9a-7385-4541-ae22-c5c550e0f92e</v>
          </cell>
          <cell r="D193">
            <v>161</v>
          </cell>
          <cell r="E193">
            <v>5</v>
          </cell>
          <cell r="F193" t="str">
            <v>Line_5</v>
          </cell>
          <cell r="G193" t="str">
            <v>AddF</v>
          </cell>
          <cell r="I193" t="str">
            <v>Macquarie Bank Limited - Hybrid 3-Bbsw+1.70% Perp Sub Non-Cum Stap</v>
          </cell>
          <cell r="J193">
            <v>-2410</v>
          </cell>
          <cell r="K193">
            <v>0</v>
          </cell>
          <cell r="L193">
            <v>-2410</v>
          </cell>
          <cell r="M193">
            <v>0</v>
          </cell>
          <cell r="N193" t="str">
            <v>Add</v>
          </cell>
          <cell r="O193">
            <v>0</v>
          </cell>
          <cell r="V193" t="str">
            <v>NA</v>
          </cell>
          <cell r="X193">
            <v>0</v>
          </cell>
          <cell r="Y193" t="b">
            <v>0</v>
          </cell>
          <cell r="Z193" t="b">
            <v>0</v>
          </cell>
          <cell r="AA193" t="b">
            <v>0</v>
          </cell>
          <cell r="AB193">
            <v>0</v>
          </cell>
          <cell r="AC193" t="b">
            <v>1</v>
          </cell>
          <cell r="AE193" t="str">
            <v>P</v>
          </cell>
          <cell r="AF193"/>
          <cell r="AG193">
            <v>0</v>
          </cell>
          <cell r="AI193"/>
        </row>
        <row r="194">
          <cell r="C194" t="str">
            <v>increase_in_market_value.OtherFixedInterest.8095f795-30a9-40b9-8e6f-d3cb26fb2897</v>
          </cell>
          <cell r="D194">
            <v>162</v>
          </cell>
          <cell r="E194">
            <v>5</v>
          </cell>
          <cell r="F194" t="str">
            <v>Line_5</v>
          </cell>
          <cell r="G194" t="str">
            <v>AddF</v>
          </cell>
          <cell r="I194" t="str">
            <v>NAB Ltd - Hybrid 3-Bbsw+1.25% Perp Sub Exch Non-Cum Stap</v>
          </cell>
          <cell r="J194">
            <v>-2414.1999999999998</v>
          </cell>
          <cell r="K194">
            <v>0</v>
          </cell>
          <cell r="L194">
            <v>-2414.1999999999998</v>
          </cell>
          <cell r="M194">
            <v>0</v>
          </cell>
          <cell r="N194" t="str">
            <v>Add</v>
          </cell>
          <cell r="O194">
            <v>0</v>
          </cell>
          <cell r="V194" t="str">
            <v>NA</v>
          </cell>
          <cell r="X194">
            <v>0</v>
          </cell>
          <cell r="Y194" t="b">
            <v>0</v>
          </cell>
          <cell r="Z194" t="b">
            <v>0</v>
          </cell>
          <cell r="AA194" t="b">
            <v>0</v>
          </cell>
          <cell r="AB194">
            <v>0</v>
          </cell>
          <cell r="AC194" t="b">
            <v>1</v>
          </cell>
          <cell r="AE194" t="str">
            <v>P</v>
          </cell>
          <cell r="AF194"/>
          <cell r="AG194">
            <v>0</v>
          </cell>
          <cell r="AI194"/>
        </row>
        <row r="195">
          <cell r="C195" t="str">
            <v>increase_in_market_value.OtherFixedInterest.d8df9507-7f52-4c67-a6eb-65c956241327</v>
          </cell>
          <cell r="D195">
            <v>163</v>
          </cell>
          <cell r="E195">
            <v>5</v>
          </cell>
          <cell r="F195" t="str">
            <v>Line_5</v>
          </cell>
          <cell r="G195" t="str">
            <v>AddF</v>
          </cell>
          <cell r="I195" t="str">
            <v>Origin Energy Limited - Hybrid 3-Bbsw+4.00% 22-12-71 Sub Cum Red T-12-16</v>
          </cell>
          <cell r="J195">
            <v>-1180</v>
          </cell>
          <cell r="K195">
            <v>0</v>
          </cell>
          <cell r="L195">
            <v>-1180</v>
          </cell>
          <cell r="M195">
            <v>0</v>
          </cell>
          <cell r="N195" t="str">
            <v>Add</v>
          </cell>
          <cell r="O195">
            <v>0</v>
          </cell>
          <cell r="V195" t="str">
            <v>NA</v>
          </cell>
          <cell r="X195">
            <v>0</v>
          </cell>
          <cell r="Y195" t="b">
            <v>0</v>
          </cell>
          <cell r="Z195" t="b">
            <v>0</v>
          </cell>
          <cell r="AA195" t="b">
            <v>0</v>
          </cell>
          <cell r="AB195">
            <v>0</v>
          </cell>
          <cell r="AC195" t="b">
            <v>1</v>
          </cell>
          <cell r="AE195" t="str">
            <v>P</v>
          </cell>
          <cell r="AF195"/>
          <cell r="AG195">
            <v>0</v>
          </cell>
          <cell r="AI195"/>
        </row>
        <row r="196">
          <cell r="C196" t="str">
            <v>increase_in_market_value.OtherFixedInterest.919b1fa8-a96c-4861-942b-8aad5464e14d</v>
          </cell>
          <cell r="D196">
            <v>164</v>
          </cell>
          <cell r="E196">
            <v>5</v>
          </cell>
          <cell r="F196" t="str">
            <v>Line_5</v>
          </cell>
          <cell r="G196" t="str">
            <v>AddF</v>
          </cell>
          <cell r="I196" t="str">
            <v>Westpac Banking Corporation - Sub Bond 3-Bbsw+2.75% 23-8-22 Red T-08-17</v>
          </cell>
          <cell r="J196">
            <v>1240</v>
          </cell>
          <cell r="K196">
            <v>0</v>
          </cell>
          <cell r="L196">
            <v>1240</v>
          </cell>
          <cell r="M196">
            <v>0</v>
          </cell>
          <cell r="N196" t="str">
            <v>Add</v>
          </cell>
          <cell r="O196">
            <v>0</v>
          </cell>
          <cell r="V196" t="str">
            <v>NA</v>
          </cell>
          <cell r="X196">
            <v>0</v>
          </cell>
          <cell r="Y196" t="b">
            <v>0</v>
          </cell>
          <cell r="Z196" t="b">
            <v>0</v>
          </cell>
          <cell r="AA196" t="b">
            <v>0</v>
          </cell>
          <cell r="AB196">
            <v>0</v>
          </cell>
          <cell r="AC196" t="b">
            <v>1</v>
          </cell>
          <cell r="AE196" t="str">
            <v>P</v>
          </cell>
          <cell r="AF196"/>
          <cell r="AG196">
            <v>0</v>
          </cell>
          <cell r="AI196"/>
        </row>
        <row r="197">
          <cell r="C197" t="str">
            <v>Totalincrease_in_market_value.OtherFixedInterest</v>
          </cell>
          <cell r="D197">
            <v>165</v>
          </cell>
          <cell r="E197">
            <v>4</v>
          </cell>
          <cell r="F197" t="str">
            <v>Total_4</v>
          </cell>
          <cell r="G197" t="str">
            <v>AddF</v>
          </cell>
          <cell r="I197" t="str">
            <v>Total Other Fixed Interest Securities</v>
          </cell>
          <cell r="J197">
            <v>-8744.2000000000007</v>
          </cell>
          <cell r="K197">
            <v>0</v>
          </cell>
          <cell r="L197">
            <v>-8744.2000000000007</v>
          </cell>
          <cell r="M197">
            <v>0</v>
          </cell>
          <cell r="N197" t="str">
            <v>Add</v>
          </cell>
          <cell r="O197">
            <v>0</v>
          </cell>
          <cell r="V197" t="str">
            <v>NA</v>
          </cell>
          <cell r="X197">
            <v>0</v>
          </cell>
          <cell r="Y197" t="b">
            <v>0</v>
          </cell>
          <cell r="Z197" t="b">
            <v>0</v>
          </cell>
          <cell r="AA197" t="b">
            <v>0</v>
          </cell>
          <cell r="AB197">
            <v>0</v>
          </cell>
          <cell r="AC197" t="b">
            <v>1</v>
          </cell>
          <cell r="AE197" t="str">
            <v>P</v>
          </cell>
          <cell r="AF197"/>
          <cell r="AG197">
            <v>0</v>
          </cell>
          <cell r="AI197"/>
        </row>
        <row r="198">
          <cell r="C198" t="str">
            <v>increase_in_market_value.ListedShares</v>
          </cell>
          <cell r="D198">
            <v>166</v>
          </cell>
          <cell r="E198">
            <v>4</v>
          </cell>
          <cell r="F198" t="str">
            <v>Header_4</v>
          </cell>
          <cell r="G198" t="str">
            <v>AddF</v>
          </cell>
          <cell r="I198" t="str">
            <v>Shares in Listed Companies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O198">
            <v>0</v>
          </cell>
          <cell r="V198" t="str">
            <v>NA</v>
          </cell>
          <cell r="X198">
            <v>0</v>
          </cell>
          <cell r="Y198" t="b">
            <v>0</v>
          </cell>
          <cell r="Z198" t="b">
            <v>0</v>
          </cell>
          <cell r="AA198" t="b">
            <v>0</v>
          </cell>
          <cell r="AB198">
            <v>0</v>
          </cell>
          <cell r="AC198" t="b">
            <v>1</v>
          </cell>
          <cell r="AE198" t="str">
            <v>P</v>
          </cell>
          <cell r="AF198"/>
          <cell r="AG198">
            <v>0</v>
          </cell>
          <cell r="AI198"/>
        </row>
        <row r="199">
          <cell r="C199" t="str">
            <v>increase_in_market_value.ListedShares.ea7fe5a2-6a50-4e1c-b2bf-ab7ac3754bf6</v>
          </cell>
          <cell r="D199">
            <v>167</v>
          </cell>
          <cell r="E199">
            <v>5</v>
          </cell>
          <cell r="F199" t="str">
            <v>Line_5</v>
          </cell>
          <cell r="G199" t="str">
            <v>AddF</v>
          </cell>
          <cell r="I199" t="str">
            <v>ANZ Banking Group Ltd - Cnv Pref 6-Bbsw+3.10% Perp Sub Non-Cum T-09-19</v>
          </cell>
          <cell r="J199">
            <v>-900</v>
          </cell>
          <cell r="K199">
            <v>0</v>
          </cell>
          <cell r="L199">
            <v>-900</v>
          </cell>
          <cell r="M199">
            <v>0</v>
          </cell>
          <cell r="N199" t="str">
            <v>Add</v>
          </cell>
          <cell r="O199">
            <v>0</v>
          </cell>
          <cell r="V199" t="str">
            <v>NA</v>
          </cell>
          <cell r="X199">
            <v>0</v>
          </cell>
          <cell r="Y199" t="b">
            <v>0</v>
          </cell>
          <cell r="Z199" t="b">
            <v>0</v>
          </cell>
          <cell r="AA199" t="b">
            <v>0</v>
          </cell>
          <cell r="AB199">
            <v>0</v>
          </cell>
          <cell r="AC199" t="b">
            <v>1</v>
          </cell>
          <cell r="AE199" t="str">
            <v>P</v>
          </cell>
          <cell r="AF199"/>
          <cell r="AG199">
            <v>0</v>
          </cell>
          <cell r="AI199"/>
        </row>
        <row r="200">
          <cell r="C200" t="str">
            <v>increase_in_market_value.ListedShares.c661fd1f-7227-4c8d-84cb-8704d5b3ff83</v>
          </cell>
          <cell r="D200">
            <v>168</v>
          </cell>
          <cell r="E200">
            <v>5</v>
          </cell>
          <cell r="F200" t="str">
            <v>Line_5</v>
          </cell>
          <cell r="G200" t="str">
            <v>AddF</v>
          </cell>
          <cell r="I200" t="str">
            <v>BHP Billiton Limited</v>
          </cell>
          <cell r="J200">
            <v>-45049.9</v>
          </cell>
          <cell r="K200">
            <v>0</v>
          </cell>
          <cell r="L200">
            <v>-45049.9</v>
          </cell>
          <cell r="M200">
            <v>0</v>
          </cell>
          <cell r="N200" t="str">
            <v>Add</v>
          </cell>
          <cell r="O200">
            <v>0</v>
          </cell>
          <cell r="V200" t="str">
            <v>NA</v>
          </cell>
          <cell r="X200">
            <v>0</v>
          </cell>
          <cell r="Y200" t="b">
            <v>0</v>
          </cell>
          <cell r="Z200" t="b">
            <v>0</v>
          </cell>
          <cell r="AA200" t="b">
            <v>0</v>
          </cell>
          <cell r="AB200">
            <v>0</v>
          </cell>
          <cell r="AC200" t="b">
            <v>1</v>
          </cell>
          <cell r="AE200" t="str">
            <v>P</v>
          </cell>
          <cell r="AF200"/>
          <cell r="AG200">
            <v>0</v>
          </cell>
          <cell r="AI200"/>
        </row>
        <row r="201">
          <cell r="C201" t="str">
            <v>increase_in_market_value.ListedShares.1eaa5cbe-0ce4-470e-83e9-f0eda6d6e2da</v>
          </cell>
          <cell r="D201">
            <v>169</v>
          </cell>
          <cell r="E201">
            <v>5</v>
          </cell>
          <cell r="F201" t="str">
            <v>Line_5</v>
          </cell>
          <cell r="G201" t="str">
            <v>AddF</v>
          </cell>
          <cell r="I201" t="str">
            <v>Commonwealth Bank Of Australia.</v>
          </cell>
          <cell r="J201">
            <v>-28214.92</v>
          </cell>
          <cell r="K201">
            <v>0</v>
          </cell>
          <cell r="L201">
            <v>-28214.92</v>
          </cell>
          <cell r="M201">
            <v>0</v>
          </cell>
          <cell r="N201" t="str">
            <v>Add</v>
          </cell>
          <cell r="O201">
            <v>0</v>
          </cell>
          <cell r="V201" t="str">
            <v>NA</v>
          </cell>
          <cell r="X201">
            <v>0</v>
          </cell>
          <cell r="Y201" t="b">
            <v>0</v>
          </cell>
          <cell r="Z201" t="b">
            <v>0</v>
          </cell>
          <cell r="AA201" t="b">
            <v>0</v>
          </cell>
          <cell r="AB201">
            <v>0</v>
          </cell>
          <cell r="AC201" t="b">
            <v>1</v>
          </cell>
          <cell r="AE201" t="str">
            <v>P</v>
          </cell>
          <cell r="AF201"/>
          <cell r="AG201">
            <v>0</v>
          </cell>
          <cell r="AI201"/>
        </row>
        <row r="202">
          <cell r="C202" t="str">
            <v>increase_in_market_value.ListedShares.24fef001-f628-4dc4-9bf6-8ee82dd62ed3</v>
          </cell>
          <cell r="D202">
            <v>170</v>
          </cell>
          <cell r="E202">
            <v>5</v>
          </cell>
          <cell r="F202" t="str">
            <v>Line_5</v>
          </cell>
          <cell r="G202" t="str">
            <v>AddF</v>
          </cell>
          <cell r="I202" t="str">
            <v>Lycopodium Limited</v>
          </cell>
          <cell r="J202">
            <v>-42120</v>
          </cell>
          <cell r="K202">
            <v>0</v>
          </cell>
          <cell r="L202">
            <v>-42120</v>
          </cell>
          <cell r="M202">
            <v>0</v>
          </cell>
          <cell r="N202" t="str">
            <v>Add</v>
          </cell>
          <cell r="O202">
            <v>0</v>
          </cell>
          <cell r="V202" t="str">
            <v>NA</v>
          </cell>
          <cell r="X202">
            <v>0</v>
          </cell>
          <cell r="Y202" t="b">
            <v>0</v>
          </cell>
          <cell r="Z202" t="b">
            <v>0</v>
          </cell>
          <cell r="AA202" t="b">
            <v>0</v>
          </cell>
          <cell r="AB202">
            <v>0</v>
          </cell>
          <cell r="AC202" t="b">
            <v>1</v>
          </cell>
          <cell r="AE202" t="str">
            <v>P</v>
          </cell>
          <cell r="AF202"/>
          <cell r="AG202">
            <v>0</v>
          </cell>
          <cell r="AI202"/>
        </row>
        <row r="203">
          <cell r="C203" t="str">
            <v>increase_in_market_value.ListedShares.9818f6d6-d4e9-4dcd-9995-29f54b31d4ac</v>
          </cell>
          <cell r="D203">
            <v>171</v>
          </cell>
          <cell r="E203">
            <v>5</v>
          </cell>
          <cell r="F203" t="str">
            <v>Line_5</v>
          </cell>
          <cell r="G203" t="str">
            <v>AddF</v>
          </cell>
          <cell r="I203" t="str">
            <v>NRW Holdings Limited</v>
          </cell>
          <cell r="J203">
            <v>-39228.300000000003</v>
          </cell>
          <cell r="K203">
            <v>0</v>
          </cell>
          <cell r="L203">
            <v>-39228.300000000003</v>
          </cell>
          <cell r="M203">
            <v>0</v>
          </cell>
          <cell r="N203" t="str">
            <v>Add</v>
          </cell>
          <cell r="O203">
            <v>0</v>
          </cell>
          <cell r="V203" t="str">
            <v>NA</v>
          </cell>
          <cell r="X203">
            <v>0</v>
          </cell>
          <cell r="Y203" t="b">
            <v>0</v>
          </cell>
          <cell r="Z203" t="b">
            <v>0</v>
          </cell>
          <cell r="AA203" t="b">
            <v>0</v>
          </cell>
          <cell r="AB203">
            <v>0</v>
          </cell>
          <cell r="AC203" t="b">
            <v>1</v>
          </cell>
          <cell r="AE203" t="str">
            <v>P</v>
          </cell>
          <cell r="AF203"/>
          <cell r="AG203">
            <v>0</v>
          </cell>
          <cell r="AI203"/>
        </row>
        <row r="204">
          <cell r="C204" t="str">
            <v>increase_in_market_value.ListedShares.11031a76-c558-42b0-9844-9a11dee4c1e8</v>
          </cell>
          <cell r="D204">
            <v>172</v>
          </cell>
          <cell r="E204">
            <v>5</v>
          </cell>
          <cell r="F204" t="str">
            <v>Line_5</v>
          </cell>
          <cell r="G204" t="str">
            <v>AddF</v>
          </cell>
          <cell r="I204" t="str">
            <v>RCG Corporation Limited</v>
          </cell>
          <cell r="J204">
            <v>359472.9</v>
          </cell>
          <cell r="K204">
            <v>0</v>
          </cell>
          <cell r="L204">
            <v>359472.9</v>
          </cell>
          <cell r="M204">
            <v>0</v>
          </cell>
          <cell r="N204" t="str">
            <v>Add</v>
          </cell>
          <cell r="O204">
            <v>0</v>
          </cell>
          <cell r="V204" t="str">
            <v>NA</v>
          </cell>
          <cell r="X204">
            <v>0</v>
          </cell>
          <cell r="Y204" t="b">
            <v>0</v>
          </cell>
          <cell r="Z204" t="b">
            <v>0</v>
          </cell>
          <cell r="AA204" t="b">
            <v>0</v>
          </cell>
          <cell r="AB204">
            <v>0</v>
          </cell>
          <cell r="AC204" t="b">
            <v>1</v>
          </cell>
          <cell r="AE204" t="str">
            <v>P</v>
          </cell>
          <cell r="AF204"/>
          <cell r="AG204">
            <v>0</v>
          </cell>
          <cell r="AI204"/>
        </row>
        <row r="205">
          <cell r="C205" t="str">
            <v>increase_in_market_value.ListedShares.ea88510b-2578-4e3e-954a-a34881259d6d</v>
          </cell>
          <cell r="D205">
            <v>173</v>
          </cell>
          <cell r="E205">
            <v>5</v>
          </cell>
          <cell r="F205" t="str">
            <v>Line_5</v>
          </cell>
          <cell r="G205" t="str">
            <v>AddF</v>
          </cell>
          <cell r="I205" t="str">
            <v>South32 Limited</v>
          </cell>
          <cell r="J205">
            <v>10314.629999999999</v>
          </cell>
          <cell r="K205">
            <v>0</v>
          </cell>
          <cell r="L205">
            <v>10314.629999999999</v>
          </cell>
          <cell r="M205">
            <v>0</v>
          </cell>
          <cell r="N205" t="str">
            <v>Add</v>
          </cell>
          <cell r="O205">
            <v>0</v>
          </cell>
          <cell r="V205" t="str">
            <v>NA</v>
          </cell>
          <cell r="X205">
            <v>0</v>
          </cell>
          <cell r="Y205" t="b">
            <v>0</v>
          </cell>
          <cell r="Z205" t="b">
            <v>0</v>
          </cell>
          <cell r="AA205" t="b">
            <v>0</v>
          </cell>
          <cell r="AB205">
            <v>0</v>
          </cell>
          <cell r="AC205" t="b">
            <v>1</v>
          </cell>
          <cell r="AE205" t="str">
            <v>P</v>
          </cell>
          <cell r="AF205"/>
          <cell r="AG205">
            <v>0</v>
          </cell>
          <cell r="AI205"/>
        </row>
        <row r="206">
          <cell r="C206" t="str">
            <v>increase_in_market_value.ListedShares.70ba86ed-c44b-4771-b5a2-be7e62412e91</v>
          </cell>
          <cell r="D206">
            <v>174</v>
          </cell>
          <cell r="E206">
            <v>5</v>
          </cell>
          <cell r="F206" t="str">
            <v>Line_5</v>
          </cell>
          <cell r="G206" t="str">
            <v>AddF</v>
          </cell>
          <cell r="I206" t="str">
            <v>Wesfarmers Limited</v>
          </cell>
          <cell r="J206">
            <v>-106.48</v>
          </cell>
          <cell r="K206">
            <v>0</v>
          </cell>
          <cell r="L206">
            <v>-106.48</v>
          </cell>
          <cell r="M206">
            <v>0</v>
          </cell>
          <cell r="N206" t="str">
            <v>Add</v>
          </cell>
          <cell r="O206">
            <v>0</v>
          </cell>
          <cell r="V206" t="str">
            <v>NA</v>
          </cell>
          <cell r="X206">
            <v>0</v>
          </cell>
          <cell r="Y206" t="b">
            <v>0</v>
          </cell>
          <cell r="Z206" t="b">
            <v>0</v>
          </cell>
          <cell r="AA206" t="b">
            <v>0</v>
          </cell>
          <cell r="AB206">
            <v>0</v>
          </cell>
          <cell r="AC206" t="b">
            <v>1</v>
          </cell>
          <cell r="AE206" t="str">
            <v>P</v>
          </cell>
          <cell r="AF206"/>
          <cell r="AG206">
            <v>0</v>
          </cell>
          <cell r="AI206"/>
        </row>
        <row r="207">
          <cell r="C207" t="str">
            <v>Totalincrease_in_market_value.ListedShares</v>
          </cell>
          <cell r="D207">
            <v>175</v>
          </cell>
          <cell r="E207">
            <v>4</v>
          </cell>
          <cell r="F207" t="str">
            <v>Total_4</v>
          </cell>
          <cell r="G207" t="str">
            <v>AddF</v>
          </cell>
          <cell r="I207" t="str">
            <v>Total Shares in Listed Companies</v>
          </cell>
          <cell r="J207">
            <v>214167.93</v>
          </cell>
          <cell r="K207">
            <v>0</v>
          </cell>
          <cell r="L207">
            <v>214167.93</v>
          </cell>
          <cell r="M207">
            <v>0</v>
          </cell>
          <cell r="N207" t="str">
            <v>Add</v>
          </cell>
          <cell r="O207">
            <v>0</v>
          </cell>
          <cell r="V207" t="str">
            <v>NA</v>
          </cell>
          <cell r="X207">
            <v>0</v>
          </cell>
          <cell r="Y207" t="b">
            <v>0</v>
          </cell>
          <cell r="Z207" t="b">
            <v>0</v>
          </cell>
          <cell r="AA207" t="b">
            <v>0</v>
          </cell>
          <cell r="AB207">
            <v>0</v>
          </cell>
          <cell r="AC207" t="b">
            <v>1</v>
          </cell>
          <cell r="AE207" t="str">
            <v>P</v>
          </cell>
          <cell r="AF207"/>
          <cell r="AG207">
            <v>0</v>
          </cell>
          <cell r="AI207"/>
        </row>
        <row r="208">
          <cell r="C208" t="str">
            <v>increase_in_market_value.ForeignListedShares</v>
          </cell>
          <cell r="D208">
            <v>176</v>
          </cell>
          <cell r="E208">
            <v>4</v>
          </cell>
          <cell r="F208" t="str">
            <v>Header_4</v>
          </cell>
          <cell r="G208" t="str">
            <v>AddF</v>
          </cell>
          <cell r="I208" t="str">
            <v>Shares in Listed Companies - Foreign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O208">
            <v>0</v>
          </cell>
          <cell r="V208" t="str">
            <v>NA</v>
          </cell>
          <cell r="X208">
            <v>0</v>
          </cell>
          <cell r="Y208" t="b">
            <v>0</v>
          </cell>
          <cell r="Z208" t="b">
            <v>0</v>
          </cell>
          <cell r="AA208" t="b">
            <v>0</v>
          </cell>
          <cell r="AB208">
            <v>0</v>
          </cell>
          <cell r="AC208" t="b">
            <v>1</v>
          </cell>
          <cell r="AE208" t="str">
            <v>P</v>
          </cell>
          <cell r="AF208"/>
          <cell r="AG208">
            <v>0</v>
          </cell>
          <cell r="AI208"/>
        </row>
        <row r="209">
          <cell r="C209" t="str">
            <v>increase_in_market_value.ForeignListedShares.e87701d6-7496-4f79-9059-0e7138d9968e</v>
          </cell>
          <cell r="D209">
            <v>177</v>
          </cell>
          <cell r="E209">
            <v>5</v>
          </cell>
          <cell r="F209" t="str">
            <v>Line_5</v>
          </cell>
          <cell r="G209" t="str">
            <v>AddF</v>
          </cell>
          <cell r="I209" t="str">
            <v>A10 Networks Inc</v>
          </cell>
          <cell r="J209">
            <v>92.07</v>
          </cell>
          <cell r="K209">
            <v>0</v>
          </cell>
          <cell r="L209">
            <v>92.07</v>
          </cell>
          <cell r="M209">
            <v>0</v>
          </cell>
          <cell r="N209" t="str">
            <v>Add</v>
          </cell>
          <cell r="O209">
            <v>0</v>
          </cell>
          <cell r="V209" t="str">
            <v>NA</v>
          </cell>
          <cell r="X209">
            <v>0</v>
          </cell>
          <cell r="Y209" t="b">
            <v>0</v>
          </cell>
          <cell r="Z209" t="b">
            <v>0</v>
          </cell>
          <cell r="AA209" t="b">
            <v>0</v>
          </cell>
          <cell r="AB209">
            <v>0</v>
          </cell>
          <cell r="AC209" t="b">
            <v>1</v>
          </cell>
          <cell r="AE209" t="str">
            <v>P</v>
          </cell>
          <cell r="AF209"/>
          <cell r="AG209">
            <v>0</v>
          </cell>
          <cell r="AI209"/>
        </row>
        <row r="210">
          <cell r="C210" t="str">
            <v>increase_in_market_value.ForeignListedShares.fb5a4a86-f3c8-43ca-8e78-c9c07fb47132</v>
          </cell>
          <cell r="D210">
            <v>178</v>
          </cell>
          <cell r="E210">
            <v>5</v>
          </cell>
          <cell r="F210" t="str">
            <v>Line_5</v>
          </cell>
          <cell r="G210" t="str">
            <v>AddF</v>
          </cell>
          <cell r="I210" t="str">
            <v>Adesto Technologies Corp</v>
          </cell>
          <cell r="J210">
            <v>-713.74</v>
          </cell>
          <cell r="K210">
            <v>0</v>
          </cell>
          <cell r="L210">
            <v>-713.74</v>
          </cell>
          <cell r="M210">
            <v>0</v>
          </cell>
          <cell r="N210" t="str">
            <v>Add</v>
          </cell>
          <cell r="O210">
            <v>0</v>
          </cell>
          <cell r="V210" t="str">
            <v>NA</v>
          </cell>
          <cell r="X210">
            <v>0</v>
          </cell>
          <cell r="Y210" t="b">
            <v>0</v>
          </cell>
          <cell r="Z210" t="b">
            <v>0</v>
          </cell>
          <cell r="AA210" t="b">
            <v>0</v>
          </cell>
          <cell r="AB210">
            <v>0</v>
          </cell>
          <cell r="AC210" t="b">
            <v>1</v>
          </cell>
          <cell r="AE210" t="str">
            <v>P</v>
          </cell>
          <cell r="AF210"/>
          <cell r="AG210">
            <v>0</v>
          </cell>
          <cell r="AI210"/>
        </row>
        <row r="211">
          <cell r="C211" t="str">
            <v>increase_in_market_value.ForeignListedShares.d7e30246-20df-40c8-b778-d270538ebbfa</v>
          </cell>
          <cell r="D211">
            <v>179</v>
          </cell>
          <cell r="E211">
            <v>5</v>
          </cell>
          <cell r="F211" t="str">
            <v>Line_5</v>
          </cell>
          <cell r="G211" t="str">
            <v>AddF</v>
          </cell>
          <cell r="I211" t="str">
            <v>Akoustis Technologies Inc</v>
          </cell>
          <cell r="J211">
            <v>411.03</v>
          </cell>
          <cell r="K211">
            <v>0</v>
          </cell>
          <cell r="L211">
            <v>411.03</v>
          </cell>
          <cell r="M211">
            <v>0</v>
          </cell>
          <cell r="N211" t="str">
            <v>Add</v>
          </cell>
          <cell r="O211">
            <v>0</v>
          </cell>
          <cell r="V211" t="str">
            <v>NA</v>
          </cell>
          <cell r="X211">
            <v>0</v>
          </cell>
          <cell r="Y211" t="b">
            <v>0</v>
          </cell>
          <cell r="Z211" t="b">
            <v>0</v>
          </cell>
          <cell r="AA211" t="b">
            <v>0</v>
          </cell>
          <cell r="AB211">
            <v>0</v>
          </cell>
          <cell r="AC211" t="b">
            <v>1</v>
          </cell>
          <cell r="AE211" t="str">
            <v>P</v>
          </cell>
          <cell r="AF211"/>
          <cell r="AG211">
            <v>0</v>
          </cell>
          <cell r="AI211"/>
        </row>
        <row r="212">
          <cell r="C212" t="str">
            <v>increase_in_market_value.ForeignListedShares.9aca6185-2e14-4e4f-8b87-2ce54e74e09b</v>
          </cell>
          <cell r="D212">
            <v>180</v>
          </cell>
          <cell r="E212">
            <v>5</v>
          </cell>
          <cell r="F212" t="str">
            <v>Line_5</v>
          </cell>
          <cell r="G212" t="str">
            <v>AddF</v>
          </cell>
          <cell r="I212" t="str">
            <v>CRISPR Therapeutics Ltd</v>
          </cell>
          <cell r="J212">
            <v>-17.98</v>
          </cell>
          <cell r="K212">
            <v>0</v>
          </cell>
          <cell r="L212">
            <v>-17.98</v>
          </cell>
          <cell r="M212">
            <v>0</v>
          </cell>
          <cell r="N212" t="str">
            <v>Add</v>
          </cell>
          <cell r="O212">
            <v>0</v>
          </cell>
          <cell r="V212" t="str">
            <v>NA</v>
          </cell>
          <cell r="X212">
            <v>0</v>
          </cell>
          <cell r="Y212" t="b">
            <v>0</v>
          </cell>
          <cell r="Z212" t="b">
            <v>0</v>
          </cell>
          <cell r="AA212" t="b">
            <v>0</v>
          </cell>
          <cell r="AB212">
            <v>0</v>
          </cell>
          <cell r="AC212" t="b">
            <v>1</v>
          </cell>
          <cell r="AE212" t="str">
            <v>P</v>
          </cell>
          <cell r="AF212"/>
          <cell r="AG212">
            <v>0</v>
          </cell>
          <cell r="AI212"/>
        </row>
        <row r="213">
          <cell r="C213" t="str">
            <v>increase_in_market_value.ForeignListedShares.bfd7dfaf-4df6-4c4f-8704-d100dfaf158f</v>
          </cell>
          <cell r="D213">
            <v>181</v>
          </cell>
          <cell r="E213">
            <v>5</v>
          </cell>
          <cell r="F213" t="str">
            <v>Line_5</v>
          </cell>
          <cell r="G213" t="str">
            <v>AddF</v>
          </cell>
          <cell r="I213" t="str">
            <v>Hortonworks Inc</v>
          </cell>
          <cell r="J213">
            <v>-723.67</v>
          </cell>
          <cell r="K213">
            <v>0</v>
          </cell>
          <cell r="L213">
            <v>-723.67</v>
          </cell>
          <cell r="M213">
            <v>0</v>
          </cell>
          <cell r="N213" t="str">
            <v>Add</v>
          </cell>
          <cell r="O213">
            <v>0</v>
          </cell>
          <cell r="V213" t="str">
            <v>NA</v>
          </cell>
          <cell r="X213">
            <v>0</v>
          </cell>
          <cell r="Y213" t="b">
            <v>0</v>
          </cell>
          <cell r="Z213" t="b">
            <v>0</v>
          </cell>
          <cell r="AA213" t="b">
            <v>0</v>
          </cell>
          <cell r="AB213">
            <v>0</v>
          </cell>
          <cell r="AC213" t="b">
            <v>1</v>
          </cell>
          <cell r="AE213" t="str">
            <v>P</v>
          </cell>
          <cell r="AF213"/>
          <cell r="AG213">
            <v>0</v>
          </cell>
          <cell r="AI213"/>
        </row>
        <row r="214">
          <cell r="C214" t="str">
            <v>increase_in_market_value.ForeignListedShares.36446962-3293-4091-a138-5bb5e7dce627</v>
          </cell>
          <cell r="D214">
            <v>182</v>
          </cell>
          <cell r="E214">
            <v>5</v>
          </cell>
          <cell r="F214" t="str">
            <v>Line_5</v>
          </cell>
          <cell r="G214" t="str">
            <v>AddF</v>
          </cell>
          <cell r="I214" t="str">
            <v>Imprivata Inc</v>
          </cell>
          <cell r="J214">
            <v>411.99</v>
          </cell>
          <cell r="K214">
            <v>0</v>
          </cell>
          <cell r="L214">
            <v>411.99</v>
          </cell>
          <cell r="M214">
            <v>0</v>
          </cell>
          <cell r="N214" t="str">
            <v>Add</v>
          </cell>
          <cell r="O214">
            <v>0</v>
          </cell>
          <cell r="V214" t="str">
            <v>NA</v>
          </cell>
          <cell r="X214">
            <v>0</v>
          </cell>
          <cell r="Y214" t="b">
            <v>0</v>
          </cell>
          <cell r="Z214" t="b">
            <v>0</v>
          </cell>
          <cell r="AA214" t="b">
            <v>0</v>
          </cell>
          <cell r="AB214">
            <v>0</v>
          </cell>
          <cell r="AC214" t="b">
            <v>1</v>
          </cell>
          <cell r="AE214" t="str">
            <v>P</v>
          </cell>
          <cell r="AF214"/>
          <cell r="AG214">
            <v>0</v>
          </cell>
          <cell r="AI214"/>
        </row>
        <row r="215">
          <cell r="C215" t="str">
            <v>increase_in_market_value.ForeignListedShares.7d9a5e51-e567-4405-ba9c-8ce37e624fdb</v>
          </cell>
          <cell r="D215">
            <v>183</v>
          </cell>
          <cell r="E215">
            <v>5</v>
          </cell>
          <cell r="F215" t="str">
            <v>Line_5</v>
          </cell>
          <cell r="G215" t="str">
            <v>AddF</v>
          </cell>
          <cell r="I215" t="str">
            <v>New Relic Inc</v>
          </cell>
          <cell r="J215">
            <v>-361.66</v>
          </cell>
          <cell r="K215">
            <v>0</v>
          </cell>
          <cell r="L215">
            <v>-361.66</v>
          </cell>
          <cell r="M215">
            <v>0</v>
          </cell>
          <cell r="N215" t="str">
            <v>Add</v>
          </cell>
          <cell r="O215">
            <v>0</v>
          </cell>
          <cell r="V215" t="str">
            <v>NA</v>
          </cell>
          <cell r="X215">
            <v>0</v>
          </cell>
          <cell r="Y215" t="b">
            <v>0</v>
          </cell>
          <cell r="Z215" t="b">
            <v>0</v>
          </cell>
          <cell r="AA215" t="b">
            <v>0</v>
          </cell>
          <cell r="AB215">
            <v>0</v>
          </cell>
          <cell r="AC215" t="b">
            <v>1</v>
          </cell>
          <cell r="AE215" t="str">
            <v>P</v>
          </cell>
          <cell r="AF215"/>
          <cell r="AG215">
            <v>0</v>
          </cell>
          <cell r="AI215"/>
        </row>
        <row r="216">
          <cell r="C216" t="str">
            <v>increase_in_market_value.ForeignListedShares.3eb76e74-ac1f-4a1c-ba87-ba69905659d4</v>
          </cell>
          <cell r="D216">
            <v>184</v>
          </cell>
          <cell r="E216">
            <v>5</v>
          </cell>
          <cell r="F216" t="str">
            <v>Line_5</v>
          </cell>
          <cell r="G216" t="str">
            <v>AddF</v>
          </cell>
          <cell r="I216" t="str">
            <v>Quantenna Communications Inc</v>
          </cell>
          <cell r="J216">
            <v>118.6</v>
          </cell>
          <cell r="K216">
            <v>0</v>
          </cell>
          <cell r="L216">
            <v>118.6</v>
          </cell>
          <cell r="M216">
            <v>0</v>
          </cell>
          <cell r="N216" t="str">
            <v>Add</v>
          </cell>
          <cell r="O216">
            <v>0</v>
          </cell>
          <cell r="V216" t="str">
            <v>NA</v>
          </cell>
          <cell r="X216">
            <v>0</v>
          </cell>
          <cell r="Y216" t="b">
            <v>0</v>
          </cell>
          <cell r="Z216" t="b">
            <v>0</v>
          </cell>
          <cell r="AA216" t="b">
            <v>0</v>
          </cell>
          <cell r="AB216">
            <v>0</v>
          </cell>
          <cell r="AC216" t="b">
            <v>1</v>
          </cell>
          <cell r="AE216" t="str">
            <v>P</v>
          </cell>
          <cell r="AF216"/>
          <cell r="AG216">
            <v>0</v>
          </cell>
          <cell r="AI216"/>
        </row>
        <row r="217">
          <cell r="C217" t="str">
            <v>increase_in_market_value.ForeignListedShares.6553bc95-9866-4980-af28-be3b3f5bab81</v>
          </cell>
          <cell r="D217">
            <v>185</v>
          </cell>
          <cell r="E217">
            <v>5</v>
          </cell>
          <cell r="F217" t="str">
            <v>Line_5</v>
          </cell>
          <cell r="G217" t="str">
            <v>AddF</v>
          </cell>
          <cell r="I217" t="str">
            <v>Square Inc</v>
          </cell>
          <cell r="J217">
            <v>-2131.33</v>
          </cell>
          <cell r="K217">
            <v>0</v>
          </cell>
          <cell r="L217">
            <v>-2131.33</v>
          </cell>
          <cell r="M217">
            <v>0</v>
          </cell>
          <cell r="N217" t="str">
            <v>Add</v>
          </cell>
          <cell r="O217">
            <v>0</v>
          </cell>
          <cell r="V217" t="str">
            <v>NA</v>
          </cell>
          <cell r="X217">
            <v>0</v>
          </cell>
          <cell r="Y217" t="b">
            <v>0</v>
          </cell>
          <cell r="Z217" t="b">
            <v>0</v>
          </cell>
          <cell r="AA217" t="b">
            <v>0</v>
          </cell>
          <cell r="AB217">
            <v>0</v>
          </cell>
          <cell r="AC217" t="b">
            <v>1</v>
          </cell>
          <cell r="AE217" t="str">
            <v>P</v>
          </cell>
          <cell r="AF217"/>
          <cell r="AG217">
            <v>0</v>
          </cell>
          <cell r="AI217"/>
        </row>
        <row r="218">
          <cell r="C218" t="str">
            <v>increase_in_market_value.ForeignListedShares.330b3d40-a1fc-4475-9aba-0bd61cfcd8be</v>
          </cell>
          <cell r="D218">
            <v>186</v>
          </cell>
          <cell r="E218">
            <v>5</v>
          </cell>
          <cell r="F218" t="str">
            <v>Line_5</v>
          </cell>
          <cell r="G218" t="str">
            <v>AddF</v>
          </cell>
          <cell r="I218" t="str">
            <v>The ExOne Co</v>
          </cell>
          <cell r="J218">
            <v>-381.1</v>
          </cell>
          <cell r="K218">
            <v>0</v>
          </cell>
          <cell r="L218">
            <v>-381.1</v>
          </cell>
          <cell r="M218">
            <v>0</v>
          </cell>
          <cell r="N218" t="str">
            <v>Add</v>
          </cell>
          <cell r="O218">
            <v>0</v>
          </cell>
          <cell r="V218" t="str">
            <v>NA</v>
          </cell>
          <cell r="X218">
            <v>0</v>
          </cell>
          <cell r="Y218" t="b">
            <v>0</v>
          </cell>
          <cell r="Z218" t="b">
            <v>0</v>
          </cell>
          <cell r="AA218" t="b">
            <v>0</v>
          </cell>
          <cell r="AB218">
            <v>0</v>
          </cell>
          <cell r="AC218" t="b">
            <v>1</v>
          </cell>
          <cell r="AE218" t="str">
            <v>P</v>
          </cell>
          <cell r="AF218"/>
          <cell r="AG218">
            <v>0</v>
          </cell>
          <cell r="AI218"/>
        </row>
        <row r="219">
          <cell r="C219" t="str">
            <v>Totalincrease_in_market_value.ForeignListedShares</v>
          </cell>
          <cell r="D219">
            <v>187</v>
          </cell>
          <cell r="E219">
            <v>4</v>
          </cell>
          <cell r="F219" t="str">
            <v>Total_4</v>
          </cell>
          <cell r="G219" t="str">
            <v>AddF</v>
          </cell>
          <cell r="I219" t="str">
            <v>Total Shares in Listed Companies - Foreign</v>
          </cell>
          <cell r="J219">
            <v>-3295.79</v>
          </cell>
          <cell r="K219">
            <v>0</v>
          </cell>
          <cell r="L219">
            <v>-3295.79</v>
          </cell>
          <cell r="M219">
            <v>0</v>
          </cell>
          <cell r="N219" t="str">
            <v>Add</v>
          </cell>
          <cell r="O219">
            <v>0</v>
          </cell>
          <cell r="V219" t="str">
            <v>NA</v>
          </cell>
          <cell r="X219">
            <v>0</v>
          </cell>
          <cell r="Y219" t="b">
            <v>0</v>
          </cell>
          <cell r="Z219" t="b">
            <v>0</v>
          </cell>
          <cell r="AA219" t="b">
            <v>0</v>
          </cell>
          <cell r="AB219">
            <v>0</v>
          </cell>
          <cell r="AC219" t="b">
            <v>1</v>
          </cell>
          <cell r="AE219" t="str">
            <v>P</v>
          </cell>
          <cell r="AF219"/>
          <cell r="AG219">
            <v>0</v>
          </cell>
          <cell r="AI219"/>
        </row>
        <row r="220">
          <cell r="C220" t="str">
            <v>increase_in_market_value.Stapled</v>
          </cell>
          <cell r="D220">
            <v>188</v>
          </cell>
          <cell r="E220">
            <v>4</v>
          </cell>
          <cell r="F220" t="str">
            <v>Header_4</v>
          </cell>
          <cell r="G220" t="str">
            <v>AddF</v>
          </cell>
          <cell r="I220" t="str">
            <v>Stapled Securities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O220">
            <v>0</v>
          </cell>
          <cell r="V220" t="str">
            <v>NA</v>
          </cell>
          <cell r="X220">
            <v>0</v>
          </cell>
          <cell r="Y220" t="b">
            <v>0</v>
          </cell>
          <cell r="Z220" t="b">
            <v>0</v>
          </cell>
          <cell r="AA220" t="b">
            <v>0</v>
          </cell>
          <cell r="AB220">
            <v>0</v>
          </cell>
          <cell r="AC220" t="b">
            <v>1</v>
          </cell>
          <cell r="AE220" t="str">
            <v>P</v>
          </cell>
          <cell r="AF220"/>
          <cell r="AG220">
            <v>0</v>
          </cell>
          <cell r="AI220"/>
        </row>
        <row r="221">
          <cell r="C221" t="str">
            <v>increase_in_market_value.Stapled.8e9a6fc7-bafd-4650-b416-d03fe7049f79</v>
          </cell>
          <cell r="D221">
            <v>189</v>
          </cell>
          <cell r="E221">
            <v>5</v>
          </cell>
          <cell r="F221" t="str">
            <v>Line_5</v>
          </cell>
          <cell r="G221" t="str">
            <v>AddF</v>
          </cell>
          <cell r="I221" t="str">
            <v>Scentre Group - Stapled Securities</v>
          </cell>
          <cell r="J221">
            <v>26068.68</v>
          </cell>
          <cell r="K221">
            <v>0</v>
          </cell>
          <cell r="L221">
            <v>26068.68</v>
          </cell>
          <cell r="M221">
            <v>0</v>
          </cell>
          <cell r="N221" t="str">
            <v>Add</v>
          </cell>
          <cell r="O221">
            <v>0</v>
          </cell>
          <cell r="V221" t="str">
            <v>NA</v>
          </cell>
          <cell r="X221">
            <v>0</v>
          </cell>
          <cell r="Y221" t="b">
            <v>0</v>
          </cell>
          <cell r="Z221" t="b">
            <v>0</v>
          </cell>
          <cell r="AA221" t="b">
            <v>0</v>
          </cell>
          <cell r="AB221">
            <v>0</v>
          </cell>
          <cell r="AC221" t="b">
            <v>1</v>
          </cell>
          <cell r="AE221" t="str">
            <v>P</v>
          </cell>
          <cell r="AF221"/>
          <cell r="AG221">
            <v>0</v>
          </cell>
          <cell r="AI221"/>
        </row>
        <row r="222">
          <cell r="C222" t="str">
            <v>increase_in_market_value.Stapled.b8dc8ea2-cad6-47a7-854d-100beb381eae</v>
          </cell>
          <cell r="D222">
            <v>190</v>
          </cell>
          <cell r="E222">
            <v>5</v>
          </cell>
          <cell r="F222" t="str">
            <v>Line_5</v>
          </cell>
          <cell r="G222" t="str">
            <v>AddF</v>
          </cell>
          <cell r="I222" t="str">
            <v>Spark Infrastructure Group - Stapled $0.65 Loan Note And Unit Us Prohibited</v>
          </cell>
          <cell r="J222">
            <v>-31023</v>
          </cell>
          <cell r="K222">
            <v>0</v>
          </cell>
          <cell r="L222">
            <v>-31023</v>
          </cell>
          <cell r="M222">
            <v>0</v>
          </cell>
          <cell r="N222" t="str">
            <v>Add</v>
          </cell>
          <cell r="O222">
            <v>0</v>
          </cell>
          <cell r="V222" t="str">
            <v>NA</v>
          </cell>
          <cell r="X222">
            <v>0</v>
          </cell>
          <cell r="Y222" t="b">
            <v>0</v>
          </cell>
          <cell r="Z222" t="b">
            <v>0</v>
          </cell>
          <cell r="AA222" t="b">
            <v>0</v>
          </cell>
          <cell r="AB222">
            <v>0</v>
          </cell>
          <cell r="AC222" t="b">
            <v>1</v>
          </cell>
          <cell r="AE222" t="str">
            <v>P</v>
          </cell>
          <cell r="AF222"/>
          <cell r="AG222">
            <v>0</v>
          </cell>
          <cell r="AI222"/>
        </row>
        <row r="223">
          <cell r="C223" t="str">
            <v>increase_in_market_value.Stapled.dcba5c26-922b-4e46-b526-e0abc4efb0a4</v>
          </cell>
          <cell r="D223">
            <v>191</v>
          </cell>
          <cell r="E223">
            <v>5</v>
          </cell>
          <cell r="F223" t="str">
            <v>Line_5</v>
          </cell>
          <cell r="G223" t="str">
            <v>AddF</v>
          </cell>
          <cell r="I223" t="str">
            <v>Westfield Corporation - Stapled Securities</v>
          </cell>
          <cell r="J223">
            <v>67011.740000000005</v>
          </cell>
          <cell r="K223">
            <v>0</v>
          </cell>
          <cell r="L223">
            <v>67011.740000000005</v>
          </cell>
          <cell r="M223">
            <v>0</v>
          </cell>
          <cell r="N223" t="str">
            <v>Add</v>
          </cell>
          <cell r="O223">
            <v>0</v>
          </cell>
          <cell r="V223" t="str">
            <v>NA</v>
          </cell>
          <cell r="X223">
            <v>0</v>
          </cell>
          <cell r="Y223" t="b">
            <v>0</v>
          </cell>
          <cell r="Z223" t="b">
            <v>0</v>
          </cell>
          <cell r="AA223" t="b">
            <v>0</v>
          </cell>
          <cell r="AB223">
            <v>0</v>
          </cell>
          <cell r="AC223" t="b">
            <v>1</v>
          </cell>
          <cell r="AE223" t="str">
            <v>P</v>
          </cell>
          <cell r="AF223"/>
          <cell r="AG223">
            <v>0</v>
          </cell>
          <cell r="AI223"/>
        </row>
        <row r="224">
          <cell r="C224" t="str">
            <v>Totalincrease_in_market_value.Stapled</v>
          </cell>
          <cell r="D224">
            <v>192</v>
          </cell>
          <cell r="E224">
            <v>4</v>
          </cell>
          <cell r="F224" t="str">
            <v>Total_4</v>
          </cell>
          <cell r="G224" t="str">
            <v>AddF</v>
          </cell>
          <cell r="I224" t="str">
            <v>Total Stapled Securities</v>
          </cell>
          <cell r="J224">
            <v>62057.42</v>
          </cell>
          <cell r="K224">
            <v>0</v>
          </cell>
          <cell r="L224">
            <v>62057.42</v>
          </cell>
          <cell r="M224">
            <v>0</v>
          </cell>
          <cell r="N224" t="str">
            <v>Add</v>
          </cell>
          <cell r="O224">
            <v>0</v>
          </cell>
          <cell r="V224" t="str">
            <v>NA</v>
          </cell>
          <cell r="X224">
            <v>0</v>
          </cell>
          <cell r="Y224" t="b">
            <v>0</v>
          </cell>
          <cell r="Z224" t="b">
            <v>0</v>
          </cell>
          <cell r="AA224" t="b">
            <v>0</v>
          </cell>
          <cell r="AB224">
            <v>0</v>
          </cell>
          <cell r="AC224" t="b">
            <v>1</v>
          </cell>
          <cell r="AE224" t="str">
            <v>P</v>
          </cell>
          <cell r="AF224"/>
          <cell r="AG224">
            <v>0</v>
          </cell>
          <cell r="AI224"/>
        </row>
        <row r="225">
          <cell r="C225" t="str">
            <v>increase_in_market_value.UnitTrusts</v>
          </cell>
          <cell r="D225">
            <v>193</v>
          </cell>
          <cell r="E225">
            <v>4</v>
          </cell>
          <cell r="F225" t="str">
            <v>Header_4</v>
          </cell>
          <cell r="G225" t="str">
            <v>AddF</v>
          </cell>
          <cell r="I225" t="str">
            <v>Units In Listed Unit Trusts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O225">
            <v>0</v>
          </cell>
          <cell r="V225" t="str">
            <v>NA</v>
          </cell>
          <cell r="X225">
            <v>0</v>
          </cell>
          <cell r="Y225" t="b">
            <v>0</v>
          </cell>
          <cell r="Z225" t="b">
            <v>0</v>
          </cell>
          <cell r="AA225" t="b">
            <v>0</v>
          </cell>
          <cell r="AB225">
            <v>0</v>
          </cell>
          <cell r="AC225" t="b">
            <v>1</v>
          </cell>
          <cell r="AE225" t="str">
            <v>P</v>
          </cell>
          <cell r="AF225"/>
          <cell r="AG225">
            <v>0</v>
          </cell>
          <cell r="AI225"/>
        </row>
        <row r="226">
          <cell r="C226" t="str">
            <v>increase_in_market_value.UnitTrusts.585f5263-8705-4fe9-a474-8235212ecee1</v>
          </cell>
          <cell r="D226">
            <v>194</v>
          </cell>
          <cell r="E226">
            <v>5</v>
          </cell>
          <cell r="F226" t="str">
            <v>Line_5</v>
          </cell>
          <cell r="G226" t="str">
            <v>AddF</v>
          </cell>
          <cell r="I226" t="str">
            <v>Vanguard Us Total Market Shares Index ETF - CDI's 1:1</v>
          </cell>
          <cell r="J226">
            <v>771.21</v>
          </cell>
          <cell r="K226">
            <v>0</v>
          </cell>
          <cell r="L226">
            <v>771.21</v>
          </cell>
          <cell r="M226">
            <v>0</v>
          </cell>
          <cell r="N226" t="str">
            <v>Add</v>
          </cell>
          <cell r="O226">
            <v>0</v>
          </cell>
          <cell r="V226" t="str">
            <v>NA</v>
          </cell>
          <cell r="X226">
            <v>0</v>
          </cell>
          <cell r="Y226" t="b">
            <v>0</v>
          </cell>
          <cell r="Z226" t="b">
            <v>0</v>
          </cell>
          <cell r="AA226" t="b">
            <v>0</v>
          </cell>
          <cell r="AB226">
            <v>0</v>
          </cell>
          <cell r="AC226" t="b">
            <v>1</v>
          </cell>
          <cell r="AE226" t="str">
            <v>P</v>
          </cell>
          <cell r="AF226"/>
          <cell r="AG226">
            <v>0</v>
          </cell>
          <cell r="AI226"/>
        </row>
        <row r="227">
          <cell r="C227" t="str">
            <v>Totalincrease_in_market_value.UnitTrusts</v>
          </cell>
          <cell r="D227">
            <v>195</v>
          </cell>
          <cell r="E227">
            <v>4</v>
          </cell>
          <cell r="F227" t="str">
            <v>Total_4</v>
          </cell>
          <cell r="G227" t="str">
            <v>AddF</v>
          </cell>
          <cell r="I227" t="str">
            <v>Total Units In Listed Unit Trusts</v>
          </cell>
          <cell r="J227">
            <v>771.21</v>
          </cell>
          <cell r="K227">
            <v>0</v>
          </cell>
          <cell r="L227">
            <v>771.21</v>
          </cell>
          <cell r="M227">
            <v>0</v>
          </cell>
          <cell r="N227" t="str">
            <v>Add</v>
          </cell>
          <cell r="O227">
            <v>0</v>
          </cell>
          <cell r="V227" t="str">
            <v>NA</v>
          </cell>
          <cell r="X227">
            <v>0</v>
          </cell>
          <cell r="Y227" t="b">
            <v>0</v>
          </cell>
          <cell r="Z227" t="b">
            <v>0</v>
          </cell>
          <cell r="AA227" t="b">
            <v>0</v>
          </cell>
          <cell r="AB227">
            <v>0</v>
          </cell>
          <cell r="AC227" t="b">
            <v>1</v>
          </cell>
          <cell r="AE227" t="str">
            <v>P</v>
          </cell>
          <cell r="AF227"/>
          <cell r="AG227">
            <v>0</v>
          </cell>
          <cell r="AI227"/>
        </row>
        <row r="228">
          <cell r="C228" t="str">
            <v>Totalincrease_in_market_value</v>
          </cell>
          <cell r="D228">
            <v>196</v>
          </cell>
          <cell r="E228">
            <v>3</v>
          </cell>
          <cell r="F228" t="str">
            <v>Total_3</v>
          </cell>
          <cell r="G228" t="str">
            <v>AddF</v>
          </cell>
          <cell r="I228" t="str">
            <v>Total Decrease in Market Value</v>
          </cell>
          <cell r="J228">
            <v>263312.40999999997</v>
          </cell>
          <cell r="K228">
            <v>0</v>
          </cell>
          <cell r="L228">
            <v>263312.40999999997</v>
          </cell>
          <cell r="M228">
            <v>0</v>
          </cell>
          <cell r="N228" t="str">
            <v>Add</v>
          </cell>
          <cell r="O228">
            <v>0</v>
          </cell>
          <cell r="V228" t="str">
            <v>NA</v>
          </cell>
          <cell r="X228">
            <v>0</v>
          </cell>
          <cell r="Y228" t="b">
            <v>0</v>
          </cell>
          <cell r="Z228" t="b">
            <v>0</v>
          </cell>
          <cell r="AA228" t="b">
            <v>0</v>
          </cell>
          <cell r="AB228">
            <v>0</v>
          </cell>
          <cell r="AC228" t="b">
            <v>1</v>
          </cell>
          <cell r="AE228" t="str">
            <v>P</v>
          </cell>
          <cell r="AF228"/>
          <cell r="AG228">
            <v>0</v>
          </cell>
          <cell r="AI228"/>
        </row>
        <row r="229">
          <cell r="C229" t="str">
            <v>Totalinvestment_losses</v>
          </cell>
          <cell r="D229">
            <v>197</v>
          </cell>
          <cell r="E229">
            <v>2</v>
          </cell>
          <cell r="F229" t="str">
            <v>Total_2</v>
          </cell>
          <cell r="G229" t="str">
            <v>AddF</v>
          </cell>
          <cell r="I229" t="str">
            <v>Total Investment Losses</v>
          </cell>
          <cell r="J229">
            <v>263312.40999999997</v>
          </cell>
          <cell r="K229">
            <v>0</v>
          </cell>
          <cell r="L229">
            <v>263312.40999999997</v>
          </cell>
          <cell r="M229">
            <v>0</v>
          </cell>
          <cell r="N229" t="str">
            <v>Add</v>
          </cell>
          <cell r="O229">
            <v>0</v>
          </cell>
          <cell r="V229" t="str">
            <v>NA</v>
          </cell>
          <cell r="X229">
            <v>0</v>
          </cell>
          <cell r="Y229" t="b">
            <v>0</v>
          </cell>
          <cell r="Z229" t="b">
            <v>0</v>
          </cell>
          <cell r="AA229" t="b">
            <v>0</v>
          </cell>
          <cell r="AB229">
            <v>0</v>
          </cell>
          <cell r="AC229" t="b">
            <v>1</v>
          </cell>
          <cell r="AE229" t="str">
            <v>P</v>
          </cell>
          <cell r="AF229"/>
          <cell r="AG229">
            <v>0</v>
          </cell>
          <cell r="AI229"/>
        </row>
        <row r="230">
          <cell r="C230" t="str">
            <v>TotalExpense</v>
          </cell>
          <cell r="D230">
            <v>198</v>
          </cell>
          <cell r="E230">
            <v>1</v>
          </cell>
          <cell r="F230" t="str">
            <v>Total_1</v>
          </cell>
          <cell r="G230" t="str">
            <v>AddF</v>
          </cell>
          <cell r="I230" t="str">
            <v>Total Expense</v>
          </cell>
          <cell r="J230">
            <v>2084373.39</v>
          </cell>
          <cell r="K230">
            <v>0</v>
          </cell>
          <cell r="L230">
            <v>2084373.39</v>
          </cell>
          <cell r="M230">
            <v>0</v>
          </cell>
          <cell r="N230" t="str">
            <v>Add</v>
          </cell>
          <cell r="O230">
            <v>0</v>
          </cell>
          <cell r="V230" t="str">
            <v>NA</v>
          </cell>
          <cell r="X230">
            <v>0</v>
          </cell>
          <cell r="Y230" t="b">
            <v>0</v>
          </cell>
          <cell r="Z230" t="b">
            <v>0</v>
          </cell>
          <cell r="AA230" t="b">
            <v>0</v>
          </cell>
          <cell r="AB230">
            <v>0</v>
          </cell>
          <cell r="AC230" t="b">
            <v>1</v>
          </cell>
          <cell r="AE230" t="str">
            <v>P</v>
          </cell>
          <cell r="AF230"/>
          <cell r="AG230">
            <v>0</v>
          </cell>
          <cell r="AI230"/>
        </row>
        <row r="231">
          <cell r="C231" t="str">
            <v>Income Tax</v>
          </cell>
          <cell r="D231">
            <v>199</v>
          </cell>
          <cell r="E231">
            <v>1</v>
          </cell>
          <cell r="F231" t="str">
            <v>Header_1</v>
          </cell>
          <cell r="G231" t="str">
            <v>AddG</v>
          </cell>
          <cell r="I231" t="str">
            <v>Income Tax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O231">
            <v>0</v>
          </cell>
          <cell r="V231" t="str">
            <v>NA</v>
          </cell>
          <cell r="X231">
            <v>0</v>
          </cell>
          <cell r="Y231" t="b">
            <v>0</v>
          </cell>
          <cell r="Z231" t="b">
            <v>0</v>
          </cell>
          <cell r="AA231" t="b">
            <v>0</v>
          </cell>
          <cell r="AB231">
            <v>0</v>
          </cell>
          <cell r="AC231" t="b">
            <v>1</v>
          </cell>
          <cell r="AE231" t="str">
            <v>P</v>
          </cell>
          <cell r="AF231"/>
          <cell r="AG231">
            <v>0</v>
          </cell>
          <cell r="AI231"/>
        </row>
        <row r="232">
          <cell r="C232" t="str">
            <v>income_tax_control</v>
          </cell>
          <cell r="D232">
            <v>200</v>
          </cell>
          <cell r="E232">
            <v>2</v>
          </cell>
          <cell r="F232" t="str">
            <v>Header_2</v>
          </cell>
          <cell r="G232" t="str">
            <v>AddG</v>
          </cell>
          <cell r="I232" t="str">
            <v>Income Tax Expense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O232">
            <v>0</v>
          </cell>
          <cell r="V232" t="str">
            <v>NA</v>
          </cell>
          <cell r="X232">
            <v>0</v>
          </cell>
          <cell r="Y232" t="b">
            <v>0</v>
          </cell>
          <cell r="Z232" t="b">
            <v>0</v>
          </cell>
          <cell r="AA232" t="b">
            <v>0</v>
          </cell>
          <cell r="AB232">
            <v>0</v>
          </cell>
          <cell r="AC232" t="b">
            <v>1</v>
          </cell>
          <cell r="AE232" t="str">
            <v>P</v>
          </cell>
          <cell r="AF232"/>
          <cell r="AG232">
            <v>0</v>
          </cell>
          <cell r="AI232"/>
        </row>
        <row r="233">
          <cell r="C233" t="str">
            <v>excessive_foreign_tax_credit_writeoff_expense</v>
          </cell>
          <cell r="D233">
            <v>201</v>
          </cell>
          <cell r="E233">
            <v>3</v>
          </cell>
          <cell r="F233" t="str">
            <v>Line_3</v>
          </cell>
          <cell r="G233" t="str">
            <v>AddG</v>
          </cell>
          <cell r="I233" t="str">
            <v>Excessive Foreign Tax Credit Writeoff Expense</v>
          </cell>
          <cell r="J233">
            <v>551.85</v>
          </cell>
          <cell r="K233">
            <v>0</v>
          </cell>
          <cell r="L233">
            <v>551.85</v>
          </cell>
          <cell r="M233">
            <v>0</v>
          </cell>
          <cell r="N233" t="str">
            <v>Add</v>
          </cell>
          <cell r="O233">
            <v>0</v>
          </cell>
          <cell r="V233" t="str">
            <v>NA</v>
          </cell>
          <cell r="X233">
            <v>0</v>
          </cell>
          <cell r="Y233" t="b">
            <v>0</v>
          </cell>
          <cell r="Z233" t="b">
            <v>0</v>
          </cell>
          <cell r="AA233" t="b">
            <v>0</v>
          </cell>
          <cell r="AB233">
            <v>0</v>
          </cell>
          <cell r="AC233" t="b">
            <v>1</v>
          </cell>
          <cell r="AE233" t="str">
            <v>P</v>
          </cell>
          <cell r="AF233"/>
          <cell r="AG233">
            <v>0</v>
          </cell>
          <cell r="AI233"/>
        </row>
        <row r="234">
          <cell r="C234" t="str">
            <v>Totalincome_tax_control</v>
          </cell>
          <cell r="D234">
            <v>202</v>
          </cell>
          <cell r="E234">
            <v>2</v>
          </cell>
          <cell r="F234" t="str">
            <v>Total_2</v>
          </cell>
          <cell r="G234" t="str">
            <v>AddG</v>
          </cell>
          <cell r="I234" t="str">
            <v>Total Income Tax Expense</v>
          </cell>
          <cell r="J234">
            <v>551.85</v>
          </cell>
          <cell r="K234">
            <v>0</v>
          </cell>
          <cell r="L234">
            <v>551.85</v>
          </cell>
          <cell r="M234">
            <v>0</v>
          </cell>
          <cell r="N234" t="str">
            <v>Add</v>
          </cell>
          <cell r="O234">
            <v>0</v>
          </cell>
          <cell r="V234" t="str">
            <v>NA</v>
          </cell>
          <cell r="X234">
            <v>0</v>
          </cell>
          <cell r="Y234" t="b">
            <v>0</v>
          </cell>
          <cell r="Z234" t="b">
            <v>0</v>
          </cell>
          <cell r="AA234" t="b">
            <v>0</v>
          </cell>
          <cell r="AB234">
            <v>0</v>
          </cell>
          <cell r="AC234" t="b">
            <v>1</v>
          </cell>
          <cell r="AE234" t="str">
            <v>P</v>
          </cell>
          <cell r="AF234"/>
          <cell r="AG234">
            <v>0</v>
          </cell>
          <cell r="AI234"/>
        </row>
        <row r="235">
          <cell r="C235" t="str">
            <v>TotalIncome Tax</v>
          </cell>
          <cell r="D235">
            <v>203</v>
          </cell>
          <cell r="E235">
            <v>1</v>
          </cell>
          <cell r="F235" t="str">
            <v>Total_1</v>
          </cell>
          <cell r="G235" t="str">
            <v>AddG</v>
          </cell>
          <cell r="I235" t="str">
            <v>Total Income Tax</v>
          </cell>
          <cell r="J235">
            <v>551.85</v>
          </cell>
          <cell r="K235">
            <v>0</v>
          </cell>
          <cell r="L235">
            <v>551.85</v>
          </cell>
          <cell r="M235">
            <v>0</v>
          </cell>
          <cell r="N235" t="str">
            <v>Add</v>
          </cell>
          <cell r="O235">
            <v>0</v>
          </cell>
          <cell r="V235" t="str">
            <v>NA</v>
          </cell>
          <cell r="X235">
            <v>0</v>
          </cell>
          <cell r="Y235" t="b">
            <v>0</v>
          </cell>
          <cell r="Z235" t="b">
            <v>0</v>
          </cell>
          <cell r="AA235" t="b">
            <v>0</v>
          </cell>
          <cell r="AB235">
            <v>0</v>
          </cell>
          <cell r="AC235" t="b">
            <v>1</v>
          </cell>
          <cell r="AE235" t="str">
            <v>P</v>
          </cell>
          <cell r="AF235"/>
          <cell r="AG235">
            <v>0</v>
          </cell>
          <cell r="AI235"/>
        </row>
        <row r="236">
          <cell r="C236" t="str">
            <v>Profit &amp; Loss Clearing Account</v>
          </cell>
          <cell r="D236">
            <v>204</v>
          </cell>
          <cell r="E236">
            <v>1</v>
          </cell>
          <cell r="F236" t="str">
            <v>Header_1</v>
          </cell>
          <cell r="G236" t="str">
            <v>AddB</v>
          </cell>
          <cell r="I236" t="str">
            <v>Profit &amp; Loss Clearing Account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O236">
            <v>0</v>
          </cell>
          <cell r="V236" t="str">
            <v>NA</v>
          </cell>
          <cell r="X236">
            <v>0</v>
          </cell>
          <cell r="Y236" t="b">
            <v>0</v>
          </cell>
          <cell r="Z236" t="b">
            <v>0</v>
          </cell>
          <cell r="AA236" t="b">
            <v>0</v>
          </cell>
          <cell r="AB236">
            <v>0</v>
          </cell>
          <cell r="AC236" t="b">
            <v>1</v>
          </cell>
          <cell r="AE236" t="str">
            <v>P</v>
          </cell>
          <cell r="AF236"/>
          <cell r="AG236">
            <v>0</v>
          </cell>
          <cell r="AI236"/>
        </row>
        <row r="237">
          <cell r="C237" t="str">
            <v>unallocated_benefits</v>
          </cell>
          <cell r="D237">
            <v>205</v>
          </cell>
          <cell r="E237">
            <v>2</v>
          </cell>
          <cell r="F237" t="str">
            <v>Line_2</v>
          </cell>
          <cell r="G237" t="str">
            <v>AddB</v>
          </cell>
          <cell r="I237" t="str">
            <v>Profit &amp; Loss Clearing Account</v>
          </cell>
          <cell r="J237">
            <v>-1649576.64</v>
          </cell>
          <cell r="K237">
            <v>0</v>
          </cell>
          <cell r="L237">
            <v>-1649576.64</v>
          </cell>
          <cell r="M237">
            <v>0</v>
          </cell>
          <cell r="N237" t="str">
            <v>Add</v>
          </cell>
          <cell r="O237">
            <v>0</v>
          </cell>
          <cell r="V237" t="str">
            <v>NA</v>
          </cell>
          <cell r="X237">
            <v>0</v>
          </cell>
          <cell r="Y237" t="b">
            <v>0</v>
          </cell>
          <cell r="Z237" t="b">
            <v>0</v>
          </cell>
          <cell r="AA237" t="b">
            <v>0</v>
          </cell>
          <cell r="AB237">
            <v>0</v>
          </cell>
          <cell r="AC237" t="b">
            <v>1</v>
          </cell>
          <cell r="AE237" t="str">
            <v>P</v>
          </cell>
          <cell r="AF237"/>
          <cell r="AG237">
            <v>0</v>
          </cell>
          <cell r="AI237"/>
        </row>
        <row r="238">
          <cell r="C238" t="str">
            <v>TotalProfit &amp; Loss Clearing Account</v>
          </cell>
          <cell r="D238">
            <v>206</v>
          </cell>
          <cell r="E238">
            <v>1</v>
          </cell>
          <cell r="F238" t="str">
            <v>Total_1</v>
          </cell>
          <cell r="G238" t="str">
            <v>AddB</v>
          </cell>
          <cell r="I238" t="str">
            <v>Total Profit &amp; Loss Clearing Account</v>
          </cell>
          <cell r="J238">
            <v>-1649576.64</v>
          </cell>
          <cell r="K238">
            <v>0</v>
          </cell>
          <cell r="L238">
            <v>-1649576.64</v>
          </cell>
          <cell r="M238">
            <v>0</v>
          </cell>
          <cell r="N238" t="str">
            <v>Add</v>
          </cell>
          <cell r="O238">
            <v>0</v>
          </cell>
          <cell r="V238" t="str">
            <v>NA</v>
          </cell>
          <cell r="X238">
            <v>0</v>
          </cell>
          <cell r="Y238" t="b">
            <v>0</v>
          </cell>
          <cell r="Z238" t="b">
            <v>0</v>
          </cell>
          <cell r="AA238" t="b">
            <v>0</v>
          </cell>
          <cell r="AB238">
            <v>0</v>
          </cell>
          <cell r="AC238" t="b">
            <v>1</v>
          </cell>
          <cell r="AE238" t="str">
            <v>P</v>
          </cell>
          <cell r="AF238"/>
          <cell r="AG238">
            <v>0</v>
          </cell>
          <cell r="AI238"/>
        </row>
        <row r="239">
          <cell r="C239" t="str">
            <v>Assets</v>
          </cell>
          <cell r="D239">
            <v>207</v>
          </cell>
          <cell r="E239">
            <v>1</v>
          </cell>
          <cell r="F239" t="str">
            <v>Header_1</v>
          </cell>
          <cell r="G239" t="str">
            <v>AddB</v>
          </cell>
          <cell r="I239" t="str">
            <v>Assets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O239">
            <v>0</v>
          </cell>
          <cell r="V239" t="str">
            <v>NA</v>
          </cell>
          <cell r="X239">
            <v>0</v>
          </cell>
          <cell r="Y239" t="b">
            <v>0</v>
          </cell>
          <cell r="Z239" t="b">
            <v>0</v>
          </cell>
          <cell r="AA239" t="b">
            <v>0</v>
          </cell>
          <cell r="AB239">
            <v>0</v>
          </cell>
          <cell r="AC239" t="b">
            <v>1</v>
          </cell>
          <cell r="AE239" t="str">
            <v>P</v>
          </cell>
          <cell r="AF239"/>
          <cell r="AG239">
            <v>0</v>
          </cell>
          <cell r="AI239"/>
        </row>
        <row r="240">
          <cell r="C240" t="str">
            <v>investments</v>
          </cell>
          <cell r="D240">
            <v>208</v>
          </cell>
          <cell r="E240">
            <v>2</v>
          </cell>
          <cell r="F240" t="str">
            <v>Header_2</v>
          </cell>
          <cell r="G240" t="str">
            <v>AddB</v>
          </cell>
          <cell r="I240" t="str">
            <v>Investments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O240">
            <v>0</v>
          </cell>
          <cell r="V240" t="str">
            <v>NA</v>
          </cell>
          <cell r="X240">
            <v>0</v>
          </cell>
          <cell r="Y240" t="b">
            <v>0</v>
          </cell>
          <cell r="Z240" t="b">
            <v>0</v>
          </cell>
          <cell r="AA240" t="b">
            <v>0</v>
          </cell>
          <cell r="AB240">
            <v>0</v>
          </cell>
          <cell r="AC240" t="b">
            <v>1</v>
          </cell>
          <cell r="AE240" t="str">
            <v>P</v>
          </cell>
          <cell r="AF240"/>
          <cell r="AG240">
            <v>0</v>
          </cell>
          <cell r="AI240"/>
        </row>
        <row r="241">
          <cell r="C241" t="str">
            <v>investments.Cash</v>
          </cell>
          <cell r="D241">
            <v>209</v>
          </cell>
          <cell r="E241">
            <v>3</v>
          </cell>
          <cell r="F241" t="str">
            <v>Header_3</v>
          </cell>
          <cell r="G241" t="str">
            <v>AddB</v>
          </cell>
          <cell r="I241" t="str">
            <v>Cash and Cash Equivalents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O241">
            <v>0</v>
          </cell>
          <cell r="V241" t="str">
            <v>NA</v>
          </cell>
          <cell r="X241">
            <v>0</v>
          </cell>
          <cell r="Y241" t="b">
            <v>0</v>
          </cell>
          <cell r="Z241" t="b">
            <v>0</v>
          </cell>
          <cell r="AA241" t="b">
            <v>0</v>
          </cell>
          <cell r="AB241">
            <v>0</v>
          </cell>
          <cell r="AC241" t="b">
            <v>1</v>
          </cell>
          <cell r="AE241" t="str">
            <v>P</v>
          </cell>
          <cell r="AF241"/>
          <cell r="AG241">
            <v>0</v>
          </cell>
          <cell r="AI241"/>
        </row>
        <row r="242">
          <cell r="C242" t="str">
            <v>investments.Cash.9a1a4a8d-126a-4a73-82c7-f3888256c7d5</v>
          </cell>
          <cell r="D242">
            <v>210</v>
          </cell>
          <cell r="E242">
            <v>4</v>
          </cell>
          <cell r="F242" t="str">
            <v>Line_4</v>
          </cell>
          <cell r="G242" t="str">
            <v>AddB</v>
          </cell>
          <cell r="I242" t="str">
            <v>Term Deposit ING 84613066</v>
          </cell>
          <cell r="J242">
            <v>1741642.02</v>
          </cell>
          <cell r="K242">
            <v>0</v>
          </cell>
          <cell r="L242">
            <v>1741642.02</v>
          </cell>
          <cell r="M242">
            <v>0</v>
          </cell>
          <cell r="N242" t="str">
            <v>Add</v>
          </cell>
          <cell r="O242">
            <v>0</v>
          </cell>
          <cell r="V242" t="str">
            <v>NA</v>
          </cell>
          <cell r="X242">
            <v>0</v>
          </cell>
          <cell r="Y242" t="b">
            <v>0</v>
          </cell>
          <cell r="Z242" t="b">
            <v>0</v>
          </cell>
          <cell r="AA242" t="b">
            <v>0</v>
          </cell>
          <cell r="AB242">
            <v>0</v>
          </cell>
          <cell r="AC242" t="b">
            <v>1</v>
          </cell>
          <cell r="AE242" t="str">
            <v>P</v>
          </cell>
          <cell r="AF242"/>
          <cell r="AG242">
            <v>0</v>
          </cell>
          <cell r="AI242"/>
        </row>
        <row r="243">
          <cell r="C243" t="str">
            <v>investments.Cash.4f350160-46c5-4076-bb84-401c0a4fbb02</v>
          </cell>
          <cell r="D243">
            <v>211</v>
          </cell>
          <cell r="E243">
            <v>4</v>
          </cell>
          <cell r="F243" t="str">
            <v>Line_4</v>
          </cell>
          <cell r="G243" t="str">
            <v>AddB</v>
          </cell>
          <cell r="I243" t="str">
            <v>Term Deposit UBank</v>
          </cell>
          <cell r="J243">
            <v>1294698.22</v>
          </cell>
          <cell r="K243">
            <v>0</v>
          </cell>
          <cell r="L243">
            <v>1294698.22</v>
          </cell>
          <cell r="M243">
            <v>0</v>
          </cell>
          <cell r="N243" t="str">
            <v>Add</v>
          </cell>
          <cell r="O243">
            <v>0</v>
          </cell>
          <cell r="V243" t="str">
            <v>NA</v>
          </cell>
          <cell r="X243">
            <v>0</v>
          </cell>
          <cell r="Y243" t="b">
            <v>0</v>
          </cell>
          <cell r="Z243" t="b">
            <v>0</v>
          </cell>
          <cell r="AA243" t="b">
            <v>0</v>
          </cell>
          <cell r="AB243">
            <v>0</v>
          </cell>
          <cell r="AC243" t="b">
            <v>1</v>
          </cell>
          <cell r="AE243" t="str">
            <v>P</v>
          </cell>
          <cell r="AF243"/>
          <cell r="AG243">
            <v>0</v>
          </cell>
          <cell r="AI243"/>
        </row>
        <row r="244">
          <cell r="C244" t="str">
            <v>investments.Cash.2c8e0546-25be-49ff-aef4-a427b595b974</v>
          </cell>
          <cell r="D244">
            <v>212</v>
          </cell>
          <cell r="E244">
            <v>4</v>
          </cell>
          <cell r="F244" t="str">
            <v>Line_4</v>
          </cell>
          <cell r="G244" t="str">
            <v>AddB</v>
          </cell>
          <cell r="I244" t="str">
            <v>Westpac Term Deposit 344139</v>
          </cell>
          <cell r="J244">
            <v>1441296.17</v>
          </cell>
          <cell r="K244">
            <v>0</v>
          </cell>
          <cell r="L244">
            <v>1441296.17</v>
          </cell>
          <cell r="M244">
            <v>0</v>
          </cell>
          <cell r="N244" t="str">
            <v>Add</v>
          </cell>
          <cell r="O244">
            <v>0</v>
          </cell>
          <cell r="V244" t="str">
            <v>NA</v>
          </cell>
          <cell r="X244">
            <v>0</v>
          </cell>
          <cell r="Y244" t="b">
            <v>0</v>
          </cell>
          <cell r="Z244" t="b">
            <v>0</v>
          </cell>
          <cell r="AA244" t="b">
            <v>0</v>
          </cell>
          <cell r="AB244">
            <v>0</v>
          </cell>
          <cell r="AC244" t="b">
            <v>1</v>
          </cell>
          <cell r="AE244" t="str">
            <v>P</v>
          </cell>
          <cell r="AF244"/>
          <cell r="AG244">
            <v>0</v>
          </cell>
          <cell r="AI244"/>
        </row>
        <row r="245">
          <cell r="C245" t="str">
            <v>Totalinvestments.Cash</v>
          </cell>
          <cell r="D245">
            <v>213</v>
          </cell>
          <cell r="E245">
            <v>3</v>
          </cell>
          <cell r="F245" t="str">
            <v>Total_3</v>
          </cell>
          <cell r="G245" t="str">
            <v>AddB</v>
          </cell>
          <cell r="I245" t="str">
            <v>Total Cash and Cash Equivalents</v>
          </cell>
          <cell r="J245">
            <v>4477636.41</v>
          </cell>
          <cell r="K245">
            <v>0</v>
          </cell>
          <cell r="L245">
            <v>4477636.41</v>
          </cell>
          <cell r="M245">
            <v>0</v>
          </cell>
          <cell r="N245" t="str">
            <v>Add</v>
          </cell>
          <cell r="O245">
            <v>0</v>
          </cell>
          <cell r="V245" t="str">
            <v>NA</v>
          </cell>
          <cell r="X245">
            <v>0</v>
          </cell>
          <cell r="Y245" t="b">
            <v>0</v>
          </cell>
          <cell r="Z245" t="b">
            <v>0</v>
          </cell>
          <cell r="AA245" t="b">
            <v>0</v>
          </cell>
          <cell r="AB245">
            <v>0</v>
          </cell>
          <cell r="AC245" t="b">
            <v>1</v>
          </cell>
          <cell r="AE245" t="str">
            <v>P</v>
          </cell>
          <cell r="AF245"/>
          <cell r="AG245">
            <v>0</v>
          </cell>
          <cell r="AI245"/>
        </row>
        <row r="246">
          <cell r="C246" t="str">
            <v>investments.Property</v>
          </cell>
          <cell r="D246">
            <v>214</v>
          </cell>
          <cell r="E246">
            <v>3</v>
          </cell>
          <cell r="F246" t="str">
            <v>Header_3</v>
          </cell>
          <cell r="G246" t="str">
            <v>AddB</v>
          </cell>
          <cell r="I246" t="str">
            <v>Direct Property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O246">
            <v>0</v>
          </cell>
          <cell r="V246" t="str">
            <v>NA</v>
          </cell>
          <cell r="X246">
            <v>0</v>
          </cell>
          <cell r="Y246" t="b">
            <v>0</v>
          </cell>
          <cell r="Z246" t="b">
            <v>0</v>
          </cell>
          <cell r="AA246" t="b">
            <v>0</v>
          </cell>
          <cell r="AB246">
            <v>0</v>
          </cell>
          <cell r="AC246" t="b">
            <v>1</v>
          </cell>
          <cell r="AE246" t="str">
            <v>P</v>
          </cell>
          <cell r="AF246"/>
          <cell r="AG246">
            <v>0</v>
          </cell>
          <cell r="AI246"/>
        </row>
        <row r="247">
          <cell r="C247" t="str">
            <v>investments.Property.cb4fb5de-b893-454a-af8c-39d2f9dd8591</v>
          </cell>
          <cell r="D247">
            <v>215</v>
          </cell>
          <cell r="E247">
            <v>4</v>
          </cell>
          <cell r="F247" t="str">
            <v>Line_4</v>
          </cell>
          <cell r="G247" t="str">
            <v>AddB</v>
          </cell>
          <cell r="H247" t="str">
            <v>Class.ImportProperty</v>
          </cell>
          <cell r="I247" t="str">
            <v>Unit 6004, The Peninsular, Mooloolaba</v>
          </cell>
          <cell r="J247">
            <v>875000</v>
          </cell>
          <cell r="K247">
            <v>0</v>
          </cell>
          <cell r="L247">
            <v>875000</v>
          </cell>
          <cell r="M247">
            <v>0</v>
          </cell>
          <cell r="N247" t="str">
            <v>Add</v>
          </cell>
          <cell r="O247">
            <v>0</v>
          </cell>
          <cell r="V247" t="str">
            <v>NA</v>
          </cell>
          <cell r="X247">
            <v>0</v>
          </cell>
          <cell r="Y247" t="b">
            <v>0</v>
          </cell>
          <cell r="Z247" t="b">
            <v>0</v>
          </cell>
          <cell r="AA247" t="b">
            <v>0</v>
          </cell>
          <cell r="AB247">
            <v>0</v>
          </cell>
          <cell r="AC247" t="b">
            <v>1</v>
          </cell>
          <cell r="AE247" t="str">
            <v>P</v>
          </cell>
          <cell r="AF247"/>
          <cell r="AG247">
            <v>0</v>
          </cell>
          <cell r="AI247"/>
        </row>
        <row r="248">
          <cell r="C248" t="str">
            <v>Totalinvestments.Property</v>
          </cell>
          <cell r="D248">
            <v>216</v>
          </cell>
          <cell r="E248">
            <v>3</v>
          </cell>
          <cell r="F248" t="str">
            <v>Total_3</v>
          </cell>
          <cell r="G248" t="str">
            <v>AddB</v>
          </cell>
          <cell r="I248" t="str">
            <v>Total Direct Property</v>
          </cell>
          <cell r="J248">
            <v>875000</v>
          </cell>
          <cell r="K248">
            <v>0</v>
          </cell>
          <cell r="L248">
            <v>875000</v>
          </cell>
          <cell r="M248">
            <v>0</v>
          </cell>
          <cell r="N248" t="str">
            <v>Add</v>
          </cell>
          <cell r="O248">
            <v>0</v>
          </cell>
          <cell r="V248" t="str">
            <v>NA</v>
          </cell>
          <cell r="X248">
            <v>0</v>
          </cell>
          <cell r="Y248" t="b">
            <v>0</v>
          </cell>
          <cell r="Z248" t="b">
            <v>0</v>
          </cell>
          <cell r="AA248" t="b">
            <v>0</v>
          </cell>
          <cell r="AB248">
            <v>0</v>
          </cell>
          <cell r="AC248" t="b">
            <v>1</v>
          </cell>
          <cell r="AE248" t="str">
            <v>P</v>
          </cell>
          <cell r="AF248"/>
          <cell r="AG248">
            <v>0</v>
          </cell>
          <cell r="AI248"/>
        </row>
        <row r="249">
          <cell r="C249" t="str">
            <v>investments.OtherFixedInterest</v>
          </cell>
          <cell r="D249">
            <v>217</v>
          </cell>
          <cell r="E249">
            <v>3</v>
          </cell>
          <cell r="F249" t="str">
            <v>Header_3</v>
          </cell>
          <cell r="G249" t="str">
            <v>AddB</v>
          </cell>
          <cell r="I249" t="str">
            <v>Other Fixed Interest Securities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O249">
            <v>0</v>
          </cell>
          <cell r="V249" t="str">
            <v>NA</v>
          </cell>
          <cell r="X249">
            <v>0</v>
          </cell>
          <cell r="Y249" t="b">
            <v>0</v>
          </cell>
          <cell r="Z249" t="b">
            <v>0</v>
          </cell>
          <cell r="AA249" t="b">
            <v>0</v>
          </cell>
          <cell r="AB249">
            <v>0</v>
          </cell>
          <cell r="AC249" t="b">
            <v>1</v>
          </cell>
          <cell r="AE249" t="str">
            <v>P</v>
          </cell>
          <cell r="AF249"/>
          <cell r="AG249">
            <v>0</v>
          </cell>
          <cell r="AI249"/>
        </row>
        <row r="250">
          <cell r="C250" t="str">
            <v>investments.OtherFixedInterest.fadeec77-42db-4e5e-85db-6bf9ece3a26c</v>
          </cell>
          <cell r="D250">
            <v>218</v>
          </cell>
          <cell r="E250">
            <v>4</v>
          </cell>
          <cell r="F250" t="str">
            <v>Line_4</v>
          </cell>
          <cell r="G250" t="str">
            <v>AddB</v>
          </cell>
          <cell r="I250" t="str">
            <v>AGL Energy Limited. - Hybrid 3-Bbsw+3.80% 08-06-39 Sub Step T-06-19</v>
          </cell>
          <cell r="J250">
            <v>105980</v>
          </cell>
          <cell r="K250">
            <v>0</v>
          </cell>
          <cell r="L250">
            <v>105980</v>
          </cell>
          <cell r="M250">
            <v>0</v>
          </cell>
          <cell r="N250" t="str">
            <v>Add</v>
          </cell>
          <cell r="O250">
            <v>0</v>
          </cell>
          <cell r="V250" t="str">
            <v>NA</v>
          </cell>
          <cell r="X250">
            <v>0</v>
          </cell>
          <cell r="Y250" t="b">
            <v>0</v>
          </cell>
          <cell r="Z250" t="b">
            <v>0</v>
          </cell>
          <cell r="AA250" t="b">
            <v>0</v>
          </cell>
          <cell r="AB250">
            <v>0</v>
          </cell>
          <cell r="AC250" t="b">
            <v>1</v>
          </cell>
          <cell r="AE250" t="str">
            <v>P</v>
          </cell>
          <cell r="AF250"/>
          <cell r="AG250">
            <v>0</v>
          </cell>
          <cell r="AI250"/>
        </row>
        <row r="251">
          <cell r="C251" t="str">
            <v>investments.OtherFixedInterest.f0f4db9a-7385-4541-ae22-c5c550e0f92e</v>
          </cell>
          <cell r="D251">
            <v>219</v>
          </cell>
          <cell r="E251">
            <v>4</v>
          </cell>
          <cell r="F251" t="str">
            <v>Line_4</v>
          </cell>
          <cell r="G251" t="str">
            <v>AddB</v>
          </cell>
          <cell r="I251" t="str">
            <v>Macquarie Bank Limited - Hybrid 3-Bbsw+1.70% Perp Sub Non-Cum Stap</v>
          </cell>
          <cell r="J251">
            <v>15312</v>
          </cell>
          <cell r="K251">
            <v>0</v>
          </cell>
          <cell r="L251">
            <v>15312</v>
          </cell>
          <cell r="M251">
            <v>0</v>
          </cell>
          <cell r="N251" t="str">
            <v>Add</v>
          </cell>
          <cell r="O251">
            <v>0</v>
          </cell>
          <cell r="V251" t="str">
            <v>NA</v>
          </cell>
          <cell r="X251">
            <v>0</v>
          </cell>
          <cell r="Y251" t="b">
            <v>0</v>
          </cell>
          <cell r="Z251" t="b">
            <v>0</v>
          </cell>
          <cell r="AA251" t="b">
            <v>0</v>
          </cell>
          <cell r="AB251">
            <v>0</v>
          </cell>
          <cell r="AC251" t="b">
            <v>1</v>
          </cell>
          <cell r="AE251" t="str">
            <v>P</v>
          </cell>
          <cell r="AF251"/>
          <cell r="AG251">
            <v>0</v>
          </cell>
          <cell r="AI251"/>
        </row>
        <row r="252">
          <cell r="C252" t="str">
            <v>investments.OtherFixedInterest.8095f795-30a9-40b9-8e6f-d3cb26fb2897</v>
          </cell>
          <cell r="D252">
            <v>220</v>
          </cell>
          <cell r="E252">
            <v>4</v>
          </cell>
          <cell r="F252" t="str">
            <v>Line_4</v>
          </cell>
          <cell r="G252" t="str">
            <v>AddB</v>
          </cell>
          <cell r="I252" t="str">
            <v>NAB Ltd - Hybrid 3-Bbsw+1.25% Perp Sub Exch Non-Cum Stap</v>
          </cell>
          <cell r="J252">
            <v>15320.2</v>
          </cell>
          <cell r="K252">
            <v>0</v>
          </cell>
          <cell r="L252">
            <v>15320.2</v>
          </cell>
          <cell r="M252">
            <v>0</v>
          </cell>
          <cell r="N252" t="str">
            <v>Add</v>
          </cell>
          <cell r="O252">
            <v>0</v>
          </cell>
          <cell r="V252" t="str">
            <v>NA</v>
          </cell>
          <cell r="X252">
            <v>0</v>
          </cell>
          <cell r="Y252" t="b">
            <v>0</v>
          </cell>
          <cell r="Z252" t="b">
            <v>0</v>
          </cell>
          <cell r="AA252" t="b">
            <v>0</v>
          </cell>
          <cell r="AB252">
            <v>0</v>
          </cell>
          <cell r="AC252" t="b">
            <v>1</v>
          </cell>
          <cell r="AE252" t="str">
            <v>P</v>
          </cell>
          <cell r="AF252"/>
          <cell r="AG252">
            <v>0</v>
          </cell>
          <cell r="AI252"/>
        </row>
        <row r="253">
          <cell r="C253" t="str">
            <v>investments.OtherFixedInterest.919b1fa8-a96c-4861-942b-8aad5464e14d</v>
          </cell>
          <cell r="D253">
            <v>221</v>
          </cell>
          <cell r="E253">
            <v>4</v>
          </cell>
          <cell r="F253" t="str">
            <v>Line_4</v>
          </cell>
          <cell r="G253" t="str">
            <v>AddB</v>
          </cell>
          <cell r="I253" t="str">
            <v>Westpac Banking Corporation - Sub Bond 3-Bbsw+2.75% 23-8-22 Red T-08-17</v>
          </cell>
          <cell r="J253">
            <v>100760</v>
          </cell>
          <cell r="K253">
            <v>0</v>
          </cell>
          <cell r="L253">
            <v>100760</v>
          </cell>
          <cell r="M253">
            <v>0</v>
          </cell>
          <cell r="N253" t="str">
            <v>Add</v>
          </cell>
          <cell r="O253">
            <v>0</v>
          </cell>
          <cell r="V253" t="str">
            <v>NA</v>
          </cell>
          <cell r="X253">
            <v>0</v>
          </cell>
          <cell r="Y253" t="b">
            <v>0</v>
          </cell>
          <cell r="Z253" t="b">
            <v>0</v>
          </cell>
          <cell r="AA253" t="b">
            <v>0</v>
          </cell>
          <cell r="AB253">
            <v>0</v>
          </cell>
          <cell r="AC253" t="b">
            <v>1</v>
          </cell>
          <cell r="AE253" t="str">
            <v>P</v>
          </cell>
          <cell r="AF253"/>
          <cell r="AG253">
            <v>0</v>
          </cell>
          <cell r="AI253"/>
        </row>
        <row r="254">
          <cell r="C254" t="str">
            <v>Totalinvestments.OtherFixedInterest</v>
          </cell>
          <cell r="D254">
            <v>222</v>
          </cell>
          <cell r="E254">
            <v>3</v>
          </cell>
          <cell r="F254" t="str">
            <v>Total_3</v>
          </cell>
          <cell r="G254" t="str">
            <v>AddB</v>
          </cell>
          <cell r="I254" t="str">
            <v>Total Other Fixed Interest Securities</v>
          </cell>
          <cell r="J254">
            <v>237372.2</v>
          </cell>
          <cell r="K254">
            <v>0</v>
          </cell>
          <cell r="L254">
            <v>237372.2</v>
          </cell>
          <cell r="M254">
            <v>0</v>
          </cell>
          <cell r="N254" t="str">
            <v>Add</v>
          </cell>
          <cell r="O254">
            <v>0</v>
          </cell>
          <cell r="V254" t="str">
            <v>NA</v>
          </cell>
          <cell r="X254">
            <v>0</v>
          </cell>
          <cell r="Y254" t="b">
            <v>0</v>
          </cell>
          <cell r="Z254" t="b">
            <v>0</v>
          </cell>
          <cell r="AA254" t="b">
            <v>0</v>
          </cell>
          <cell r="AB254">
            <v>0</v>
          </cell>
          <cell r="AC254" t="b">
            <v>1</v>
          </cell>
          <cell r="AE254" t="str">
            <v>P</v>
          </cell>
          <cell r="AF254"/>
          <cell r="AG254">
            <v>0</v>
          </cell>
          <cell r="AI254"/>
        </row>
        <row r="255">
          <cell r="C255" t="str">
            <v>investments.ListedShares</v>
          </cell>
          <cell r="D255">
            <v>223</v>
          </cell>
          <cell r="E255">
            <v>3</v>
          </cell>
          <cell r="F255" t="str">
            <v>Header_3</v>
          </cell>
          <cell r="G255" t="str">
            <v>AddB</v>
          </cell>
          <cell r="I255" t="str">
            <v>Shares in Listed Companies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O255">
            <v>0</v>
          </cell>
          <cell r="V255" t="str">
            <v>NA</v>
          </cell>
          <cell r="X255">
            <v>0</v>
          </cell>
          <cell r="Y255" t="b">
            <v>0</v>
          </cell>
          <cell r="Z255" t="b">
            <v>0</v>
          </cell>
          <cell r="AA255" t="b">
            <v>0</v>
          </cell>
          <cell r="AB255">
            <v>0</v>
          </cell>
          <cell r="AC255" t="b">
            <v>1</v>
          </cell>
          <cell r="AE255" t="str">
            <v>P</v>
          </cell>
          <cell r="AF255"/>
          <cell r="AG255">
            <v>0</v>
          </cell>
          <cell r="AI255"/>
        </row>
        <row r="256">
          <cell r="C256" t="str">
            <v>investments.ListedShares.ea7fe5a2-6a50-4e1c-b2bf-ab7ac3754bf6</v>
          </cell>
          <cell r="D256">
            <v>224</v>
          </cell>
          <cell r="E256">
            <v>4</v>
          </cell>
          <cell r="F256" t="str">
            <v>Line_4</v>
          </cell>
          <cell r="G256" t="str">
            <v>AddB</v>
          </cell>
          <cell r="I256" t="str">
            <v>ANZ Banking Group Ltd - Cnv Pref 6-Bbsw+3.10% Perp Sub Non-Cum T-09-19</v>
          </cell>
          <cell r="J256">
            <v>102100</v>
          </cell>
          <cell r="K256">
            <v>0</v>
          </cell>
          <cell r="L256">
            <v>102100</v>
          </cell>
          <cell r="M256">
            <v>0</v>
          </cell>
          <cell r="N256" t="str">
            <v>Add</v>
          </cell>
          <cell r="O256">
            <v>0</v>
          </cell>
          <cell r="V256" t="str">
            <v>NA</v>
          </cell>
          <cell r="X256">
            <v>0</v>
          </cell>
          <cell r="Y256" t="b">
            <v>0</v>
          </cell>
          <cell r="Z256" t="b">
            <v>0</v>
          </cell>
          <cell r="AA256" t="b">
            <v>0</v>
          </cell>
          <cell r="AB256">
            <v>0</v>
          </cell>
          <cell r="AC256" t="b">
            <v>1</v>
          </cell>
          <cell r="AE256" t="str">
            <v>P</v>
          </cell>
          <cell r="AF256"/>
          <cell r="AG256">
            <v>0</v>
          </cell>
          <cell r="AI256"/>
        </row>
        <row r="257">
          <cell r="C257" t="str">
            <v>investments.ListedShares.c661fd1f-7227-4c8d-84cb-8704d5b3ff83</v>
          </cell>
          <cell r="D257">
            <v>225</v>
          </cell>
          <cell r="E257">
            <v>4</v>
          </cell>
          <cell r="F257" t="str">
            <v>Line_4</v>
          </cell>
          <cell r="G257" t="str">
            <v>AddB</v>
          </cell>
          <cell r="I257" t="str">
            <v>BHP Billiton Limited</v>
          </cell>
          <cell r="J257">
            <v>226514.4</v>
          </cell>
          <cell r="K257">
            <v>0</v>
          </cell>
          <cell r="L257">
            <v>226514.4</v>
          </cell>
          <cell r="M257">
            <v>0</v>
          </cell>
          <cell r="N257" t="str">
            <v>Add</v>
          </cell>
          <cell r="O257">
            <v>0</v>
          </cell>
          <cell r="V257" t="str">
            <v>NA</v>
          </cell>
          <cell r="X257">
            <v>0</v>
          </cell>
          <cell r="Y257" t="b">
            <v>0</v>
          </cell>
          <cell r="Z257" t="b">
            <v>0</v>
          </cell>
          <cell r="AA257" t="b">
            <v>0</v>
          </cell>
          <cell r="AB257">
            <v>0</v>
          </cell>
          <cell r="AC257" t="b">
            <v>1</v>
          </cell>
          <cell r="AE257" t="str">
            <v>P</v>
          </cell>
          <cell r="AF257"/>
          <cell r="AG257">
            <v>0</v>
          </cell>
          <cell r="AI257"/>
        </row>
        <row r="258">
          <cell r="C258" t="str">
            <v>investments.ListedShares.1eaa5cbe-0ce4-470e-83e9-f0eda6d6e2da</v>
          </cell>
          <cell r="D258">
            <v>226</v>
          </cell>
          <cell r="E258">
            <v>4</v>
          </cell>
          <cell r="F258" t="str">
            <v>Line_4</v>
          </cell>
          <cell r="G258" t="str">
            <v>AddB</v>
          </cell>
          <cell r="I258" t="str">
            <v>Commonwealth Bank Of Australia.</v>
          </cell>
          <cell r="J258">
            <v>276833.83</v>
          </cell>
          <cell r="K258">
            <v>0</v>
          </cell>
          <cell r="L258">
            <v>276833.83</v>
          </cell>
          <cell r="M258">
            <v>0</v>
          </cell>
          <cell r="N258" t="str">
            <v>Add</v>
          </cell>
          <cell r="O258">
            <v>0</v>
          </cell>
          <cell r="V258" t="str">
            <v>NA</v>
          </cell>
          <cell r="X258">
            <v>0</v>
          </cell>
          <cell r="Y258" t="b">
            <v>0</v>
          </cell>
          <cell r="Z258" t="b">
            <v>0</v>
          </cell>
          <cell r="AA258" t="b">
            <v>0</v>
          </cell>
          <cell r="AB258">
            <v>0</v>
          </cell>
          <cell r="AC258" t="b">
            <v>1</v>
          </cell>
          <cell r="AE258" t="str">
            <v>P</v>
          </cell>
          <cell r="AF258"/>
          <cell r="AG258">
            <v>0</v>
          </cell>
          <cell r="AI258"/>
        </row>
        <row r="259">
          <cell r="C259" t="str">
            <v>investments.ListedShares.24fef001-f628-4dc4-9bf6-8ee82dd62ed3</v>
          </cell>
          <cell r="D259">
            <v>227</v>
          </cell>
          <cell r="E259">
            <v>4</v>
          </cell>
          <cell r="F259" t="str">
            <v>Line_4</v>
          </cell>
          <cell r="G259" t="str">
            <v>AddB</v>
          </cell>
          <cell r="I259" t="str">
            <v>Lycopodium Limited</v>
          </cell>
          <cell r="J259">
            <v>127575</v>
          </cell>
          <cell r="K259">
            <v>0</v>
          </cell>
          <cell r="L259">
            <v>127575</v>
          </cell>
          <cell r="M259">
            <v>0</v>
          </cell>
          <cell r="N259" t="str">
            <v>Add</v>
          </cell>
          <cell r="O259">
            <v>0</v>
          </cell>
          <cell r="V259" t="str">
            <v>NA</v>
          </cell>
          <cell r="X259">
            <v>0</v>
          </cell>
          <cell r="Y259" t="b">
            <v>0</v>
          </cell>
          <cell r="Z259" t="b">
            <v>0</v>
          </cell>
          <cell r="AA259" t="b">
            <v>0</v>
          </cell>
          <cell r="AB259">
            <v>0</v>
          </cell>
          <cell r="AC259" t="b">
            <v>1</v>
          </cell>
          <cell r="AE259" t="str">
            <v>P</v>
          </cell>
          <cell r="AF259"/>
          <cell r="AG259">
            <v>0</v>
          </cell>
          <cell r="AI259"/>
        </row>
        <row r="260">
          <cell r="C260" t="str">
            <v>investments.ListedShares.9818f6d6-d4e9-4dcd-9995-29f54b31d4ac</v>
          </cell>
          <cell r="D260">
            <v>228</v>
          </cell>
          <cell r="E260">
            <v>4</v>
          </cell>
          <cell r="F260" t="str">
            <v>Line_4</v>
          </cell>
          <cell r="G260" t="str">
            <v>AddB</v>
          </cell>
          <cell r="I260" t="str">
            <v>NRW Holdings Limited</v>
          </cell>
          <cell r="J260">
            <v>58166.1</v>
          </cell>
          <cell r="K260">
            <v>0</v>
          </cell>
          <cell r="L260">
            <v>58166.1</v>
          </cell>
          <cell r="M260">
            <v>0</v>
          </cell>
          <cell r="N260" t="str">
            <v>Add</v>
          </cell>
          <cell r="O260">
            <v>0</v>
          </cell>
          <cell r="V260" t="str">
            <v>NA</v>
          </cell>
          <cell r="X260">
            <v>0</v>
          </cell>
          <cell r="Y260" t="b">
            <v>0</v>
          </cell>
          <cell r="Z260" t="b">
            <v>0</v>
          </cell>
          <cell r="AA260" t="b">
            <v>0</v>
          </cell>
          <cell r="AB260">
            <v>0</v>
          </cell>
          <cell r="AC260" t="b">
            <v>1</v>
          </cell>
          <cell r="AE260" t="str">
            <v>P</v>
          </cell>
          <cell r="AF260"/>
          <cell r="AG260">
            <v>0</v>
          </cell>
          <cell r="AI260"/>
        </row>
        <row r="261">
          <cell r="C261" t="str">
            <v>investments.ListedShares.11031a76-c558-42b0-9844-9a11dee4c1e8</v>
          </cell>
          <cell r="D261">
            <v>229</v>
          </cell>
          <cell r="E261">
            <v>4</v>
          </cell>
          <cell r="F261" t="str">
            <v>Line_4</v>
          </cell>
          <cell r="G261" t="str">
            <v>AddB</v>
          </cell>
          <cell r="I261" t="str">
            <v>RCG Corporation Limited</v>
          </cell>
          <cell r="J261">
            <v>498623.7</v>
          </cell>
          <cell r="K261">
            <v>0</v>
          </cell>
          <cell r="L261">
            <v>498623.7</v>
          </cell>
          <cell r="M261">
            <v>0</v>
          </cell>
          <cell r="N261" t="str">
            <v>Add</v>
          </cell>
          <cell r="O261">
            <v>0</v>
          </cell>
          <cell r="V261" t="str">
            <v>NA</v>
          </cell>
          <cell r="X261">
            <v>0</v>
          </cell>
          <cell r="Y261" t="b">
            <v>0</v>
          </cell>
          <cell r="Z261" t="b">
            <v>0</v>
          </cell>
          <cell r="AA261" t="b">
            <v>0</v>
          </cell>
          <cell r="AB261">
            <v>0</v>
          </cell>
          <cell r="AC261" t="b">
            <v>1</v>
          </cell>
          <cell r="AE261" t="str">
            <v>P</v>
          </cell>
          <cell r="AF261"/>
          <cell r="AG261">
            <v>0</v>
          </cell>
          <cell r="AI261"/>
        </row>
        <row r="262">
          <cell r="C262" t="str">
            <v>investments.ListedShares.70ba86ed-c44b-4771-b5a2-be7e62412e91</v>
          </cell>
          <cell r="D262">
            <v>230</v>
          </cell>
          <cell r="E262">
            <v>4</v>
          </cell>
          <cell r="F262" t="str">
            <v>Line_4</v>
          </cell>
          <cell r="G262" t="str">
            <v>AddB</v>
          </cell>
          <cell r="I262" t="str">
            <v>Wesfarmers Limited</v>
          </cell>
          <cell r="J262">
            <v>213598.88</v>
          </cell>
          <cell r="K262">
            <v>0</v>
          </cell>
          <cell r="L262">
            <v>213598.88</v>
          </cell>
          <cell r="M262">
            <v>0</v>
          </cell>
          <cell r="N262" t="str">
            <v>Add</v>
          </cell>
          <cell r="O262">
            <v>0</v>
          </cell>
          <cell r="V262" t="str">
            <v>NA</v>
          </cell>
          <cell r="X262">
            <v>0</v>
          </cell>
          <cell r="Y262" t="b">
            <v>0</v>
          </cell>
          <cell r="Z262" t="b">
            <v>0</v>
          </cell>
          <cell r="AA262" t="b">
            <v>0</v>
          </cell>
          <cell r="AB262">
            <v>0</v>
          </cell>
          <cell r="AC262" t="b">
            <v>1</v>
          </cell>
          <cell r="AE262" t="str">
            <v>P</v>
          </cell>
          <cell r="AF262"/>
          <cell r="AG262">
            <v>0</v>
          </cell>
          <cell r="AI262"/>
        </row>
        <row r="263">
          <cell r="C263" t="str">
            <v>Totalinvestments.ListedShares</v>
          </cell>
          <cell r="D263">
            <v>231</v>
          </cell>
          <cell r="E263">
            <v>3</v>
          </cell>
          <cell r="F263" t="str">
            <v>Total_3</v>
          </cell>
          <cell r="G263" t="str">
            <v>AddB</v>
          </cell>
          <cell r="I263" t="str">
            <v>Total Shares in Listed Companies</v>
          </cell>
          <cell r="J263">
            <v>1503411.91</v>
          </cell>
          <cell r="K263">
            <v>0</v>
          </cell>
          <cell r="L263">
            <v>1503411.91</v>
          </cell>
          <cell r="M263">
            <v>0</v>
          </cell>
          <cell r="N263" t="str">
            <v>Add</v>
          </cell>
          <cell r="O263">
            <v>0</v>
          </cell>
          <cell r="V263" t="str">
            <v>NA</v>
          </cell>
          <cell r="X263">
            <v>0</v>
          </cell>
          <cell r="Y263" t="b">
            <v>0</v>
          </cell>
          <cell r="Z263" t="b">
            <v>0</v>
          </cell>
          <cell r="AA263" t="b">
            <v>0</v>
          </cell>
          <cell r="AB263">
            <v>0</v>
          </cell>
          <cell r="AC263" t="b">
            <v>1</v>
          </cell>
          <cell r="AE263" t="str">
            <v>P</v>
          </cell>
          <cell r="AF263"/>
          <cell r="AG263">
            <v>0</v>
          </cell>
          <cell r="AI263"/>
        </row>
        <row r="264">
          <cell r="C264" t="str">
            <v>investments.ForeignListedShares</v>
          </cell>
          <cell r="D264">
            <v>232</v>
          </cell>
          <cell r="E264">
            <v>3</v>
          </cell>
          <cell r="F264" t="str">
            <v>Header_3</v>
          </cell>
          <cell r="G264" t="str">
            <v>AddB</v>
          </cell>
          <cell r="I264" t="str">
            <v>Shares in Listed Companies - Foreign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O264">
            <v>0</v>
          </cell>
          <cell r="V264" t="str">
            <v>NA</v>
          </cell>
          <cell r="X264">
            <v>0</v>
          </cell>
          <cell r="Y264" t="b">
            <v>0</v>
          </cell>
          <cell r="Z264" t="b">
            <v>0</v>
          </cell>
          <cell r="AA264" t="b">
            <v>0</v>
          </cell>
          <cell r="AB264">
            <v>0</v>
          </cell>
          <cell r="AC264" t="b">
            <v>1</v>
          </cell>
          <cell r="AE264" t="str">
            <v>P</v>
          </cell>
          <cell r="AF264"/>
          <cell r="AG264">
            <v>0</v>
          </cell>
          <cell r="AI264"/>
        </row>
        <row r="265">
          <cell r="C265" t="str">
            <v>investments.ForeignListedShares.e87701d6-7496-4f79-9059-0e7138d9968e</v>
          </cell>
          <cell r="D265">
            <v>233</v>
          </cell>
          <cell r="E265">
            <v>4</v>
          </cell>
          <cell r="F265" t="str">
            <v>Line_4</v>
          </cell>
          <cell r="G265" t="str">
            <v>AddB</v>
          </cell>
          <cell r="I265" t="str">
            <v>A10 Networks Inc</v>
          </cell>
          <cell r="J265">
            <v>2249.35</v>
          </cell>
          <cell r="K265">
            <v>0</v>
          </cell>
          <cell r="L265">
            <v>2249.35</v>
          </cell>
          <cell r="M265">
            <v>0</v>
          </cell>
          <cell r="N265" t="str">
            <v>Add</v>
          </cell>
          <cell r="O265">
            <v>0</v>
          </cell>
          <cell r="V265" t="str">
            <v>NA</v>
          </cell>
          <cell r="X265">
            <v>0</v>
          </cell>
          <cell r="Y265" t="b">
            <v>0</v>
          </cell>
          <cell r="Z265" t="b">
            <v>0</v>
          </cell>
          <cell r="AA265" t="b">
            <v>0</v>
          </cell>
          <cell r="AB265">
            <v>0</v>
          </cell>
          <cell r="AC265" t="b">
            <v>1</v>
          </cell>
          <cell r="AE265" t="str">
            <v>P</v>
          </cell>
          <cell r="AF265"/>
          <cell r="AG265">
            <v>0</v>
          </cell>
          <cell r="AI265"/>
        </row>
        <row r="266">
          <cell r="C266" t="str">
            <v>investments.ForeignListedShares.d7e30246-20df-40c8-b778-d270538ebbfa</v>
          </cell>
          <cell r="D266">
            <v>234</v>
          </cell>
          <cell r="E266">
            <v>4</v>
          </cell>
          <cell r="F266" t="str">
            <v>Line_4</v>
          </cell>
          <cell r="G266" t="str">
            <v>AddB</v>
          </cell>
          <cell r="I266" t="str">
            <v>Akoustis Technologies Inc</v>
          </cell>
          <cell r="J266">
            <v>2067.9699999999998</v>
          </cell>
          <cell r="K266">
            <v>0</v>
          </cell>
          <cell r="L266">
            <v>2067.9699999999998</v>
          </cell>
          <cell r="M266">
            <v>0</v>
          </cell>
          <cell r="N266" t="str">
            <v>Add</v>
          </cell>
          <cell r="O266">
            <v>0</v>
          </cell>
          <cell r="V266" t="str">
            <v>NA</v>
          </cell>
          <cell r="X266">
            <v>0</v>
          </cell>
          <cell r="Y266" t="b">
            <v>0</v>
          </cell>
          <cell r="Z266" t="b">
            <v>0</v>
          </cell>
          <cell r="AA266" t="b">
            <v>0</v>
          </cell>
          <cell r="AB266">
            <v>0</v>
          </cell>
          <cell r="AC266" t="b">
            <v>1</v>
          </cell>
          <cell r="AE266" t="str">
            <v>P</v>
          </cell>
          <cell r="AF266"/>
          <cell r="AG266">
            <v>0</v>
          </cell>
          <cell r="AI266"/>
        </row>
        <row r="267">
          <cell r="C267" t="str">
            <v>investments.ForeignListedShares.9aca6185-2e14-4e4f-8b87-2ce54e74e09b</v>
          </cell>
          <cell r="D267">
            <v>235</v>
          </cell>
          <cell r="E267">
            <v>4</v>
          </cell>
          <cell r="F267" t="str">
            <v>Line_4</v>
          </cell>
          <cell r="G267" t="str">
            <v>AddB</v>
          </cell>
          <cell r="I267" t="str">
            <v>CRISPR Therapeutics Ltd</v>
          </cell>
          <cell r="J267">
            <v>2624.18</v>
          </cell>
          <cell r="K267">
            <v>0</v>
          </cell>
          <cell r="L267">
            <v>2624.18</v>
          </cell>
          <cell r="M267">
            <v>0</v>
          </cell>
          <cell r="N267" t="str">
            <v>Add</v>
          </cell>
          <cell r="O267">
            <v>0</v>
          </cell>
          <cell r="V267" t="str">
            <v>NA</v>
          </cell>
          <cell r="X267">
            <v>0</v>
          </cell>
          <cell r="Y267" t="b">
            <v>0</v>
          </cell>
          <cell r="Z267" t="b">
            <v>0</v>
          </cell>
          <cell r="AA267" t="b">
            <v>0</v>
          </cell>
          <cell r="AB267">
            <v>0</v>
          </cell>
          <cell r="AC267" t="b">
            <v>1</v>
          </cell>
          <cell r="AE267" t="str">
            <v>P</v>
          </cell>
          <cell r="AF267"/>
          <cell r="AG267">
            <v>0</v>
          </cell>
          <cell r="AI267"/>
        </row>
        <row r="268">
          <cell r="C268" t="str">
            <v>investments.ForeignListedShares.bfd7dfaf-4df6-4c4f-8704-d100dfaf158f</v>
          </cell>
          <cell r="D268">
            <v>236</v>
          </cell>
          <cell r="E268">
            <v>4</v>
          </cell>
          <cell r="F268" t="str">
            <v>Line_4</v>
          </cell>
          <cell r="G268" t="str">
            <v>AddB</v>
          </cell>
          <cell r="I268" t="str">
            <v>Hortonworks Inc</v>
          </cell>
          <cell r="J268">
            <v>3097.76</v>
          </cell>
          <cell r="K268">
            <v>0</v>
          </cell>
          <cell r="L268">
            <v>3097.76</v>
          </cell>
          <cell r="M268">
            <v>0</v>
          </cell>
          <cell r="N268" t="str">
            <v>Add</v>
          </cell>
          <cell r="O268">
            <v>0</v>
          </cell>
          <cell r="V268" t="str">
            <v>NA</v>
          </cell>
          <cell r="X268">
            <v>0</v>
          </cell>
          <cell r="Y268" t="b">
            <v>0</v>
          </cell>
          <cell r="Z268" t="b">
            <v>0</v>
          </cell>
          <cell r="AA268" t="b">
            <v>0</v>
          </cell>
          <cell r="AB268">
            <v>0</v>
          </cell>
          <cell r="AC268" t="b">
            <v>1</v>
          </cell>
          <cell r="AE268" t="str">
            <v>P</v>
          </cell>
          <cell r="AF268"/>
          <cell r="AG268">
            <v>0</v>
          </cell>
          <cell r="AI268"/>
        </row>
        <row r="269">
          <cell r="C269" t="str">
            <v>investments.ForeignListedShares.7d9a5e51-e567-4405-ba9c-8ce37e624fdb</v>
          </cell>
          <cell r="D269">
            <v>237</v>
          </cell>
          <cell r="E269">
            <v>4</v>
          </cell>
          <cell r="F269" t="str">
            <v>Line_4</v>
          </cell>
          <cell r="G269" t="str">
            <v>AddB</v>
          </cell>
          <cell r="I269" t="str">
            <v>New Relic Inc</v>
          </cell>
          <cell r="J269">
            <v>2795.76</v>
          </cell>
          <cell r="K269">
            <v>0</v>
          </cell>
          <cell r="L269">
            <v>2795.76</v>
          </cell>
          <cell r="M269">
            <v>0</v>
          </cell>
          <cell r="N269" t="str">
            <v>Add</v>
          </cell>
          <cell r="O269">
            <v>0</v>
          </cell>
          <cell r="V269" t="str">
            <v>NA</v>
          </cell>
          <cell r="X269">
            <v>0</v>
          </cell>
          <cell r="Y269" t="b">
            <v>0</v>
          </cell>
          <cell r="Z269" t="b">
            <v>0</v>
          </cell>
          <cell r="AA269" t="b">
            <v>0</v>
          </cell>
          <cell r="AB269">
            <v>0</v>
          </cell>
          <cell r="AC269" t="b">
            <v>1</v>
          </cell>
          <cell r="AE269" t="str">
            <v>P</v>
          </cell>
          <cell r="AF269"/>
          <cell r="AG269">
            <v>0</v>
          </cell>
          <cell r="AI269"/>
        </row>
        <row r="270">
          <cell r="C270" t="str">
            <v>investments.ForeignListedShares.3eb76e74-ac1f-4a1c-ba87-ba69905659d4</v>
          </cell>
          <cell r="D270">
            <v>238</v>
          </cell>
          <cell r="E270">
            <v>4</v>
          </cell>
          <cell r="F270" t="str">
            <v>Line_4</v>
          </cell>
          <cell r="G270" t="str">
            <v>AddB</v>
          </cell>
          <cell r="I270" t="str">
            <v>Quantenna Communications Inc</v>
          </cell>
          <cell r="J270">
            <v>2223.09</v>
          </cell>
          <cell r="K270">
            <v>0</v>
          </cell>
          <cell r="L270">
            <v>2223.09</v>
          </cell>
          <cell r="M270">
            <v>0</v>
          </cell>
          <cell r="N270" t="str">
            <v>Add</v>
          </cell>
          <cell r="O270">
            <v>0</v>
          </cell>
          <cell r="V270" t="str">
            <v>NA</v>
          </cell>
          <cell r="X270">
            <v>0</v>
          </cell>
          <cell r="Y270" t="b">
            <v>0</v>
          </cell>
          <cell r="Z270" t="b">
            <v>0</v>
          </cell>
          <cell r="AA270" t="b">
            <v>0</v>
          </cell>
          <cell r="AB270">
            <v>0</v>
          </cell>
          <cell r="AC270" t="b">
            <v>1</v>
          </cell>
          <cell r="AE270" t="str">
            <v>P</v>
          </cell>
          <cell r="AF270"/>
          <cell r="AG270">
            <v>0</v>
          </cell>
          <cell r="AI270"/>
        </row>
        <row r="271">
          <cell r="C271" t="str">
            <v>investments.ForeignListedShares.6553bc95-9866-4980-af28-be3b3f5bab81</v>
          </cell>
          <cell r="D271">
            <v>239</v>
          </cell>
          <cell r="E271">
            <v>4</v>
          </cell>
          <cell r="F271" t="str">
            <v>Line_4</v>
          </cell>
          <cell r="G271" t="str">
            <v>AddB</v>
          </cell>
          <cell r="I271" t="str">
            <v>Square Inc</v>
          </cell>
          <cell r="J271">
            <v>4361.3900000000003</v>
          </cell>
          <cell r="K271">
            <v>0</v>
          </cell>
          <cell r="L271">
            <v>4361.3900000000003</v>
          </cell>
          <cell r="M271">
            <v>0</v>
          </cell>
          <cell r="N271" t="str">
            <v>Add</v>
          </cell>
          <cell r="O271">
            <v>0</v>
          </cell>
          <cell r="V271" t="str">
            <v>NA</v>
          </cell>
          <cell r="X271">
            <v>0</v>
          </cell>
          <cell r="Y271" t="b">
            <v>0</v>
          </cell>
          <cell r="Z271" t="b">
            <v>0</v>
          </cell>
          <cell r="AA271" t="b">
            <v>0</v>
          </cell>
          <cell r="AB271">
            <v>0</v>
          </cell>
          <cell r="AC271" t="b">
            <v>1</v>
          </cell>
          <cell r="AE271" t="str">
            <v>P</v>
          </cell>
          <cell r="AF271"/>
          <cell r="AG271">
            <v>0</v>
          </cell>
          <cell r="AI271"/>
        </row>
        <row r="272">
          <cell r="C272" t="str">
            <v>investments.ForeignListedShares.330b3d40-a1fc-4475-9aba-0bd61cfcd8be</v>
          </cell>
          <cell r="D272">
            <v>240</v>
          </cell>
          <cell r="E272">
            <v>4</v>
          </cell>
          <cell r="F272" t="str">
            <v>Line_4</v>
          </cell>
          <cell r="G272" t="str">
            <v>AddB</v>
          </cell>
          <cell r="I272" t="str">
            <v>The ExOne Co</v>
          </cell>
          <cell r="J272">
            <v>2815.78</v>
          </cell>
          <cell r="K272">
            <v>0</v>
          </cell>
          <cell r="L272">
            <v>2815.78</v>
          </cell>
          <cell r="M272">
            <v>0</v>
          </cell>
          <cell r="N272" t="str">
            <v>Add</v>
          </cell>
          <cell r="O272">
            <v>0</v>
          </cell>
          <cell r="V272" t="str">
            <v>NA</v>
          </cell>
          <cell r="X272">
            <v>0</v>
          </cell>
          <cell r="Y272" t="b">
            <v>0</v>
          </cell>
          <cell r="Z272" t="b">
            <v>0</v>
          </cell>
          <cell r="AA272" t="b">
            <v>0</v>
          </cell>
          <cell r="AB272">
            <v>0</v>
          </cell>
          <cell r="AC272" t="b">
            <v>1</v>
          </cell>
          <cell r="AE272" t="str">
            <v>P</v>
          </cell>
          <cell r="AF272"/>
          <cell r="AG272">
            <v>0</v>
          </cell>
          <cell r="AI272"/>
        </row>
        <row r="273">
          <cell r="C273" t="str">
            <v>Totalinvestments.ForeignListedShares</v>
          </cell>
          <cell r="D273">
            <v>241</v>
          </cell>
          <cell r="E273">
            <v>3</v>
          </cell>
          <cell r="F273" t="str">
            <v>Total_3</v>
          </cell>
          <cell r="G273" t="str">
            <v>AddB</v>
          </cell>
          <cell r="I273" t="str">
            <v>Total Shares in Listed Companies - Foreign</v>
          </cell>
          <cell r="J273">
            <v>22235.279999999999</v>
          </cell>
          <cell r="K273">
            <v>0</v>
          </cell>
          <cell r="L273">
            <v>22235.279999999999</v>
          </cell>
          <cell r="M273">
            <v>0</v>
          </cell>
          <cell r="N273" t="str">
            <v>Add</v>
          </cell>
          <cell r="O273">
            <v>0</v>
          </cell>
          <cell r="V273" t="str">
            <v>NA</v>
          </cell>
          <cell r="X273">
            <v>0</v>
          </cell>
          <cell r="Y273" t="b">
            <v>0</v>
          </cell>
          <cell r="Z273" t="b">
            <v>0</v>
          </cell>
          <cell r="AA273" t="b">
            <v>0</v>
          </cell>
          <cell r="AB273">
            <v>0</v>
          </cell>
          <cell r="AC273" t="b">
            <v>1</v>
          </cell>
          <cell r="AE273" t="str">
            <v>P</v>
          </cell>
          <cell r="AF273"/>
          <cell r="AG273">
            <v>0</v>
          </cell>
          <cell r="AI273"/>
        </row>
        <row r="274">
          <cell r="C274" t="str">
            <v>investments.Stapled</v>
          </cell>
          <cell r="D274">
            <v>242</v>
          </cell>
          <cell r="E274">
            <v>3</v>
          </cell>
          <cell r="F274" t="str">
            <v>Header_3</v>
          </cell>
          <cell r="G274" t="str">
            <v>AddB</v>
          </cell>
          <cell r="I274" t="str">
            <v>Stapled Securities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O274">
            <v>0</v>
          </cell>
          <cell r="V274" t="str">
            <v>NA</v>
          </cell>
          <cell r="X274">
            <v>0</v>
          </cell>
          <cell r="Y274" t="b">
            <v>0</v>
          </cell>
          <cell r="Z274" t="b">
            <v>0</v>
          </cell>
          <cell r="AA274" t="b">
            <v>0</v>
          </cell>
          <cell r="AB274">
            <v>0</v>
          </cell>
          <cell r="AC274" t="b">
            <v>1</v>
          </cell>
          <cell r="AE274" t="str">
            <v>P</v>
          </cell>
          <cell r="AF274"/>
          <cell r="AG274">
            <v>0</v>
          </cell>
          <cell r="AI274"/>
        </row>
        <row r="275">
          <cell r="C275" t="str">
            <v>investments.Stapled.8e9a6fc7-bafd-4650-b416-d03fe7049f79</v>
          </cell>
          <cell r="D275">
            <v>243</v>
          </cell>
          <cell r="E275">
            <v>4</v>
          </cell>
          <cell r="F275" t="str">
            <v>Line_4</v>
          </cell>
          <cell r="G275" t="str">
            <v>AddB</v>
          </cell>
          <cell r="I275" t="str">
            <v>Scentre Group - Stapled Securities</v>
          </cell>
          <cell r="J275">
            <v>121354.2</v>
          </cell>
          <cell r="K275">
            <v>0</v>
          </cell>
          <cell r="L275">
            <v>121354.2</v>
          </cell>
          <cell r="M275">
            <v>0</v>
          </cell>
          <cell r="N275" t="str">
            <v>Add</v>
          </cell>
          <cell r="O275">
            <v>0</v>
          </cell>
          <cell r="V275" t="str">
            <v>NA</v>
          </cell>
          <cell r="X275">
            <v>0</v>
          </cell>
          <cell r="Y275" t="b">
            <v>0</v>
          </cell>
          <cell r="Z275" t="b">
            <v>0</v>
          </cell>
          <cell r="AA275" t="b">
            <v>0</v>
          </cell>
          <cell r="AB275">
            <v>0</v>
          </cell>
          <cell r="AC275" t="b">
            <v>1</v>
          </cell>
          <cell r="AE275" t="str">
            <v>P</v>
          </cell>
          <cell r="AF275"/>
          <cell r="AG275">
            <v>0</v>
          </cell>
          <cell r="AI275"/>
        </row>
        <row r="276">
          <cell r="C276" t="str">
            <v>investments.Stapled.b8dc8ea2-cad6-47a7-854d-100beb381eae</v>
          </cell>
          <cell r="D276">
            <v>244</v>
          </cell>
          <cell r="E276">
            <v>4</v>
          </cell>
          <cell r="F276" t="str">
            <v>Line_4</v>
          </cell>
          <cell r="G276" t="str">
            <v>AddB</v>
          </cell>
          <cell r="I276" t="str">
            <v>Spark Infrastructure Group - Stapled $0.65 Loan Note And Unit Us Prohibited</v>
          </cell>
          <cell r="J276">
            <v>451557</v>
          </cell>
          <cell r="K276">
            <v>0</v>
          </cell>
          <cell r="L276">
            <v>451557</v>
          </cell>
          <cell r="M276">
            <v>0</v>
          </cell>
          <cell r="N276" t="str">
            <v>Add</v>
          </cell>
          <cell r="O276">
            <v>0</v>
          </cell>
          <cell r="V276" t="str">
            <v>NA</v>
          </cell>
          <cell r="X276">
            <v>0</v>
          </cell>
          <cell r="Y276" t="b">
            <v>0</v>
          </cell>
          <cell r="Z276" t="b">
            <v>0</v>
          </cell>
          <cell r="AA276" t="b">
            <v>0</v>
          </cell>
          <cell r="AB276">
            <v>0</v>
          </cell>
          <cell r="AC276" t="b">
            <v>1</v>
          </cell>
          <cell r="AE276" t="str">
            <v>P</v>
          </cell>
          <cell r="AF276"/>
          <cell r="AG276">
            <v>0</v>
          </cell>
          <cell r="AI276"/>
        </row>
        <row r="277">
          <cell r="C277" t="str">
            <v>investments.Stapled.dcba5c26-922b-4e46-b526-e0abc4efb0a4</v>
          </cell>
          <cell r="D277">
            <v>245</v>
          </cell>
          <cell r="E277">
            <v>4</v>
          </cell>
          <cell r="F277" t="str">
            <v>Line_4</v>
          </cell>
          <cell r="G277" t="str">
            <v>AddB</v>
          </cell>
          <cell r="I277" t="str">
            <v>Westfield Corporation - Stapled Securities</v>
          </cell>
          <cell r="J277">
            <v>205383.31</v>
          </cell>
          <cell r="K277">
            <v>0</v>
          </cell>
          <cell r="L277">
            <v>205383.31</v>
          </cell>
          <cell r="M277">
            <v>0</v>
          </cell>
          <cell r="N277" t="str">
            <v>Add</v>
          </cell>
          <cell r="O277">
            <v>0</v>
          </cell>
          <cell r="V277" t="str">
            <v>NA</v>
          </cell>
          <cell r="X277">
            <v>0</v>
          </cell>
          <cell r="Y277" t="b">
            <v>0</v>
          </cell>
          <cell r="Z277" t="b">
            <v>0</v>
          </cell>
          <cell r="AA277" t="b">
            <v>0</v>
          </cell>
          <cell r="AB277">
            <v>0</v>
          </cell>
          <cell r="AC277" t="b">
            <v>1</v>
          </cell>
          <cell r="AE277" t="str">
            <v>P</v>
          </cell>
          <cell r="AF277"/>
          <cell r="AG277">
            <v>0</v>
          </cell>
          <cell r="AI277"/>
        </row>
        <row r="278">
          <cell r="C278" t="str">
            <v>Totalinvestments.Stapled</v>
          </cell>
          <cell r="D278">
            <v>246</v>
          </cell>
          <cell r="E278">
            <v>3</v>
          </cell>
          <cell r="F278" t="str">
            <v>Total_3</v>
          </cell>
          <cell r="G278" t="str">
            <v>AddB</v>
          </cell>
          <cell r="I278" t="str">
            <v>Total Stapled Securities</v>
          </cell>
          <cell r="J278">
            <v>778294.51</v>
          </cell>
          <cell r="K278">
            <v>0</v>
          </cell>
          <cell r="L278">
            <v>778294.51</v>
          </cell>
          <cell r="M278">
            <v>0</v>
          </cell>
          <cell r="N278" t="str">
            <v>Add</v>
          </cell>
          <cell r="O278">
            <v>0</v>
          </cell>
          <cell r="V278" t="str">
            <v>NA</v>
          </cell>
          <cell r="X278">
            <v>0</v>
          </cell>
          <cell r="Y278" t="b">
            <v>0</v>
          </cell>
          <cell r="Z278" t="b">
            <v>0</v>
          </cell>
          <cell r="AA278" t="b">
            <v>0</v>
          </cell>
          <cell r="AB278">
            <v>0</v>
          </cell>
          <cell r="AC278" t="b">
            <v>1</v>
          </cell>
          <cell r="AE278" t="str">
            <v>P</v>
          </cell>
          <cell r="AF278"/>
          <cell r="AG278">
            <v>0</v>
          </cell>
          <cell r="AI278"/>
        </row>
        <row r="279">
          <cell r="C279" t="str">
            <v>Totalinvestments</v>
          </cell>
          <cell r="D279">
            <v>247</v>
          </cell>
          <cell r="E279">
            <v>2</v>
          </cell>
          <cell r="F279" t="str">
            <v>Total_2</v>
          </cell>
          <cell r="G279" t="str">
            <v>AddB</v>
          </cell>
          <cell r="I279" t="str">
            <v>Total Investments</v>
          </cell>
          <cell r="J279">
            <v>7893950.3099999996</v>
          </cell>
          <cell r="K279">
            <v>0</v>
          </cell>
          <cell r="L279">
            <v>7893950.3099999996</v>
          </cell>
          <cell r="M279">
            <v>0</v>
          </cell>
          <cell r="N279" t="str">
            <v>Add</v>
          </cell>
          <cell r="O279">
            <v>0</v>
          </cell>
          <cell r="V279" t="str">
            <v>NA</v>
          </cell>
          <cell r="X279">
            <v>0</v>
          </cell>
          <cell r="Y279" t="b">
            <v>0</v>
          </cell>
          <cell r="Z279" t="b">
            <v>0</v>
          </cell>
          <cell r="AA279" t="b">
            <v>0</v>
          </cell>
          <cell r="AB279">
            <v>0</v>
          </cell>
          <cell r="AC279" t="b">
            <v>1</v>
          </cell>
          <cell r="AE279" t="str">
            <v>P</v>
          </cell>
          <cell r="AF279"/>
          <cell r="AG279">
            <v>0</v>
          </cell>
          <cell r="AI279"/>
        </row>
        <row r="280">
          <cell r="C280" t="str">
            <v>other_assets</v>
          </cell>
          <cell r="D280">
            <v>248</v>
          </cell>
          <cell r="E280">
            <v>2</v>
          </cell>
          <cell r="F280" t="str">
            <v>Header_2</v>
          </cell>
          <cell r="G280" t="str">
            <v>AddB</v>
          </cell>
          <cell r="I280" t="str">
            <v>Other Assets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O280">
            <v>0</v>
          </cell>
          <cell r="V280" t="str">
            <v>NA</v>
          </cell>
          <cell r="X280">
            <v>0</v>
          </cell>
          <cell r="Y280" t="b">
            <v>0</v>
          </cell>
          <cell r="Z280" t="b">
            <v>0</v>
          </cell>
          <cell r="AA280" t="b">
            <v>0</v>
          </cell>
          <cell r="AB280">
            <v>0</v>
          </cell>
          <cell r="AC280" t="b">
            <v>1</v>
          </cell>
          <cell r="AE280" t="str">
            <v>P</v>
          </cell>
          <cell r="AF280"/>
          <cell r="AG280">
            <v>0</v>
          </cell>
          <cell r="AI280"/>
        </row>
        <row r="281">
          <cell r="C281" t="str">
            <v>cash_at_bank</v>
          </cell>
          <cell r="D281">
            <v>249</v>
          </cell>
          <cell r="E281">
            <v>3</v>
          </cell>
          <cell r="F281" t="str">
            <v>Header_3</v>
          </cell>
          <cell r="G281" t="str">
            <v>AddB</v>
          </cell>
          <cell r="I281" t="str">
            <v>Cash At Bank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O281">
            <v>0</v>
          </cell>
          <cell r="V281" t="str">
            <v>NA</v>
          </cell>
          <cell r="X281">
            <v>0</v>
          </cell>
          <cell r="Y281" t="b">
            <v>0</v>
          </cell>
          <cell r="Z281" t="b">
            <v>0</v>
          </cell>
          <cell r="AA281" t="b">
            <v>0</v>
          </cell>
          <cell r="AB281">
            <v>0</v>
          </cell>
          <cell r="AC281" t="b">
            <v>1</v>
          </cell>
          <cell r="AE281" t="str">
            <v>P</v>
          </cell>
          <cell r="AF281"/>
          <cell r="AG281">
            <v>0</v>
          </cell>
          <cell r="AI281"/>
        </row>
        <row r="282">
          <cell r="C282" t="str">
            <v>cash_at_bank.7ffe9331-78e5-4460-9afe-2b7177093c72</v>
          </cell>
          <cell r="D282">
            <v>250</v>
          </cell>
          <cell r="E282">
            <v>4</v>
          </cell>
          <cell r="F282" t="str">
            <v>Line_4</v>
          </cell>
          <cell r="G282" t="str">
            <v>AddB</v>
          </cell>
          <cell r="I282" t="str">
            <v>ANZ E*Trade Account</v>
          </cell>
          <cell r="J282">
            <v>247721.95</v>
          </cell>
          <cell r="K282">
            <v>0</v>
          </cell>
          <cell r="L282">
            <v>247721.95</v>
          </cell>
          <cell r="M282">
            <v>0</v>
          </cell>
          <cell r="N282" t="str">
            <v>Add</v>
          </cell>
          <cell r="O282">
            <v>0</v>
          </cell>
          <cell r="V282" t="str">
            <v>NA</v>
          </cell>
          <cell r="X282">
            <v>0</v>
          </cell>
          <cell r="Y282" t="b">
            <v>0</v>
          </cell>
          <cell r="Z282" t="b">
            <v>0</v>
          </cell>
          <cell r="AA282" t="b">
            <v>0</v>
          </cell>
          <cell r="AB282">
            <v>0</v>
          </cell>
          <cell r="AC282" t="b">
            <v>1</v>
          </cell>
          <cell r="AE282" t="str">
            <v>P</v>
          </cell>
          <cell r="AF282"/>
          <cell r="AG282">
            <v>0</v>
          </cell>
          <cell r="AI282"/>
        </row>
        <row r="283">
          <cell r="C283" t="str">
            <v>cash_at_bank.1a98a0aa-e515-4c2e-bb22-eee2d2d27856</v>
          </cell>
          <cell r="D283">
            <v>251</v>
          </cell>
          <cell r="E283">
            <v>4</v>
          </cell>
          <cell r="F283" t="str">
            <v>Line_4</v>
          </cell>
          <cell r="G283" t="str">
            <v>AddB</v>
          </cell>
          <cell r="I283" t="str">
            <v>Westpac Business Cash Reserve</v>
          </cell>
          <cell r="J283">
            <v>372043.88</v>
          </cell>
          <cell r="K283">
            <v>0</v>
          </cell>
          <cell r="L283">
            <v>372043.88</v>
          </cell>
          <cell r="M283">
            <v>0</v>
          </cell>
          <cell r="N283" t="str">
            <v>Add</v>
          </cell>
          <cell r="O283">
            <v>0</v>
          </cell>
          <cell r="V283" t="str">
            <v>NA</v>
          </cell>
          <cell r="X283">
            <v>0</v>
          </cell>
          <cell r="Y283" t="b">
            <v>0</v>
          </cell>
          <cell r="Z283" t="b">
            <v>0</v>
          </cell>
          <cell r="AA283" t="b">
            <v>0</v>
          </cell>
          <cell r="AB283">
            <v>0</v>
          </cell>
          <cell r="AC283" t="b">
            <v>1</v>
          </cell>
          <cell r="AE283" t="str">
            <v>P</v>
          </cell>
          <cell r="AF283"/>
          <cell r="AG283">
            <v>0</v>
          </cell>
          <cell r="AI283"/>
        </row>
        <row r="284">
          <cell r="C284" t="str">
            <v>cash_at_bank.5beeaf26-9c2c-40d4-b3e6-157f339c75a5</v>
          </cell>
          <cell r="D284">
            <v>252</v>
          </cell>
          <cell r="E284">
            <v>4</v>
          </cell>
          <cell r="F284" t="str">
            <v>Line_4</v>
          </cell>
          <cell r="G284" t="str">
            <v>AddB</v>
          </cell>
          <cell r="I284" t="str">
            <v>Westpac Cheque Account</v>
          </cell>
          <cell r="J284">
            <v>51167.58</v>
          </cell>
          <cell r="K284">
            <v>0</v>
          </cell>
          <cell r="L284">
            <v>51167.58</v>
          </cell>
          <cell r="M284">
            <v>0</v>
          </cell>
          <cell r="N284" t="str">
            <v>Add</v>
          </cell>
          <cell r="O284">
            <v>0</v>
          </cell>
          <cell r="V284" t="str">
            <v>NA</v>
          </cell>
          <cell r="X284">
            <v>0</v>
          </cell>
          <cell r="Y284" t="b">
            <v>0</v>
          </cell>
          <cell r="Z284" t="b">
            <v>0</v>
          </cell>
          <cell r="AA284" t="b">
            <v>0</v>
          </cell>
          <cell r="AB284">
            <v>0</v>
          </cell>
          <cell r="AC284" t="b">
            <v>1</v>
          </cell>
          <cell r="AE284" t="str">
            <v>P</v>
          </cell>
          <cell r="AF284"/>
          <cell r="AG284">
            <v>0</v>
          </cell>
          <cell r="AI284"/>
        </row>
        <row r="285">
          <cell r="C285" t="str">
            <v>Totalcash_at_bank</v>
          </cell>
          <cell r="D285">
            <v>253</v>
          </cell>
          <cell r="E285">
            <v>3</v>
          </cell>
          <cell r="F285" t="str">
            <v>Total_3</v>
          </cell>
          <cell r="G285" t="str">
            <v>AddB</v>
          </cell>
          <cell r="I285" t="str">
            <v>Total Cash At Bank</v>
          </cell>
          <cell r="J285">
            <v>670933.41</v>
          </cell>
          <cell r="K285">
            <v>0</v>
          </cell>
          <cell r="L285">
            <v>670933.41</v>
          </cell>
          <cell r="M285">
            <v>0</v>
          </cell>
          <cell r="N285" t="str">
            <v>Add</v>
          </cell>
          <cell r="O285">
            <v>0</v>
          </cell>
          <cell r="V285" t="str">
            <v>NA</v>
          </cell>
          <cell r="X285">
            <v>0</v>
          </cell>
          <cell r="Y285" t="b">
            <v>0</v>
          </cell>
          <cell r="Z285" t="b">
            <v>0</v>
          </cell>
          <cell r="AA285" t="b">
            <v>0</v>
          </cell>
          <cell r="AB285">
            <v>0</v>
          </cell>
          <cell r="AC285" t="b">
            <v>1</v>
          </cell>
          <cell r="AE285" t="str">
            <v>P</v>
          </cell>
          <cell r="AF285"/>
          <cell r="AG285">
            <v>0</v>
          </cell>
          <cell r="AI285"/>
        </row>
        <row r="286">
          <cell r="C286" t="str">
            <v>receivables</v>
          </cell>
          <cell r="D286">
            <v>254</v>
          </cell>
          <cell r="E286">
            <v>3</v>
          </cell>
          <cell r="F286" t="str">
            <v>Header_3</v>
          </cell>
          <cell r="G286" t="str">
            <v>AddB</v>
          </cell>
          <cell r="I286" t="str">
            <v>Receivables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O286">
            <v>0</v>
          </cell>
          <cell r="V286" t="str">
            <v>NA</v>
          </cell>
          <cell r="X286">
            <v>0</v>
          </cell>
          <cell r="Y286" t="b">
            <v>0</v>
          </cell>
          <cell r="Z286" t="b">
            <v>0</v>
          </cell>
          <cell r="AA286" t="b">
            <v>0</v>
          </cell>
          <cell r="AB286">
            <v>0</v>
          </cell>
          <cell r="AC286" t="b">
            <v>1</v>
          </cell>
          <cell r="AE286" t="str">
            <v>P</v>
          </cell>
          <cell r="AF286"/>
          <cell r="AG286">
            <v>0</v>
          </cell>
          <cell r="AI286"/>
        </row>
        <row r="287">
          <cell r="C287" t="str">
            <v>investment_income_receivable</v>
          </cell>
          <cell r="D287">
            <v>255</v>
          </cell>
          <cell r="E287">
            <v>4</v>
          </cell>
          <cell r="F287" t="str">
            <v>Header_4</v>
          </cell>
          <cell r="G287" t="str">
            <v>AddB</v>
          </cell>
          <cell r="I287" t="str">
            <v>Investment Income Receivable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O287">
            <v>0</v>
          </cell>
          <cell r="V287" t="str">
            <v>NA</v>
          </cell>
          <cell r="X287">
            <v>0</v>
          </cell>
          <cell r="Y287" t="b">
            <v>0</v>
          </cell>
          <cell r="Z287" t="b">
            <v>0</v>
          </cell>
          <cell r="AA287" t="b">
            <v>0</v>
          </cell>
          <cell r="AB287">
            <v>0</v>
          </cell>
          <cell r="AC287" t="b">
            <v>1</v>
          </cell>
          <cell r="AE287" t="str">
            <v>P</v>
          </cell>
          <cell r="AF287"/>
          <cell r="AG287">
            <v>0</v>
          </cell>
          <cell r="AI287"/>
        </row>
        <row r="288">
          <cell r="C288" t="str">
            <v>rent_receivable</v>
          </cell>
          <cell r="D288">
            <v>256</v>
          </cell>
          <cell r="E288">
            <v>5</v>
          </cell>
          <cell r="F288" t="str">
            <v>Header_5</v>
          </cell>
          <cell r="G288" t="str">
            <v>AddB</v>
          </cell>
          <cell r="I288" t="str">
            <v>Rent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O288">
            <v>0</v>
          </cell>
          <cell r="V288" t="str">
            <v>NA</v>
          </cell>
          <cell r="X288">
            <v>0</v>
          </cell>
          <cell r="Y288" t="b">
            <v>0</v>
          </cell>
          <cell r="Z288" t="b">
            <v>0</v>
          </cell>
          <cell r="AA288" t="b">
            <v>0</v>
          </cell>
          <cell r="AB288">
            <v>0</v>
          </cell>
          <cell r="AC288" t="b">
            <v>1</v>
          </cell>
          <cell r="AE288" t="str">
            <v>P</v>
          </cell>
          <cell r="AF288"/>
          <cell r="AG288">
            <v>0</v>
          </cell>
          <cell r="AI288"/>
        </row>
        <row r="289">
          <cell r="C289" t="str">
            <v>rent_receivable.Property</v>
          </cell>
          <cell r="D289">
            <v>257</v>
          </cell>
          <cell r="E289">
            <v>6</v>
          </cell>
          <cell r="F289" t="str">
            <v>Header_6</v>
          </cell>
          <cell r="G289" t="str">
            <v>AddB</v>
          </cell>
          <cell r="I289" t="str">
            <v>Direct Property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O289">
            <v>0</v>
          </cell>
          <cell r="V289" t="str">
            <v>NA</v>
          </cell>
          <cell r="X289">
            <v>0</v>
          </cell>
          <cell r="Y289" t="b">
            <v>0</v>
          </cell>
          <cell r="Z289" t="b">
            <v>0</v>
          </cell>
          <cell r="AA289" t="b">
            <v>0</v>
          </cell>
          <cell r="AB289">
            <v>0</v>
          </cell>
          <cell r="AC289" t="b">
            <v>1</v>
          </cell>
          <cell r="AE289" t="str">
            <v>P</v>
          </cell>
          <cell r="AF289"/>
          <cell r="AG289">
            <v>0</v>
          </cell>
          <cell r="AI289"/>
        </row>
        <row r="290">
          <cell r="C290" t="str">
            <v>rent_receivable.Property.cb4fb5de-b893-454a-af8c-39d2f9dd8591</v>
          </cell>
          <cell r="D290">
            <v>258</v>
          </cell>
          <cell r="E290">
            <v>7</v>
          </cell>
          <cell r="F290" t="str">
            <v>Line_7</v>
          </cell>
          <cell r="G290" t="str">
            <v>AddB</v>
          </cell>
          <cell r="H290" t="str">
            <v>Class.ImportProperty</v>
          </cell>
          <cell r="I290" t="str">
            <v>Unit 6004, The Peninsular, Mooloolaba</v>
          </cell>
          <cell r="J290">
            <v>4260.16</v>
          </cell>
          <cell r="K290">
            <v>0</v>
          </cell>
          <cell r="L290">
            <v>4260.16</v>
          </cell>
          <cell r="M290">
            <v>0</v>
          </cell>
          <cell r="N290" t="str">
            <v>Add</v>
          </cell>
          <cell r="O290">
            <v>0</v>
          </cell>
          <cell r="V290" t="str">
            <v>NA</v>
          </cell>
          <cell r="X290">
            <v>0</v>
          </cell>
          <cell r="Y290" t="b">
            <v>0</v>
          </cell>
          <cell r="Z290" t="b">
            <v>0</v>
          </cell>
          <cell r="AA290" t="b">
            <v>0</v>
          </cell>
          <cell r="AB290">
            <v>0</v>
          </cell>
          <cell r="AC290" t="b">
            <v>1</v>
          </cell>
          <cell r="AE290" t="str">
            <v>P</v>
          </cell>
          <cell r="AF290"/>
          <cell r="AG290">
            <v>0</v>
          </cell>
          <cell r="AI290"/>
        </row>
        <row r="291">
          <cell r="C291" t="str">
            <v>Totalrent_receivable.Property</v>
          </cell>
          <cell r="D291">
            <v>259</v>
          </cell>
          <cell r="E291">
            <v>6</v>
          </cell>
          <cell r="F291" t="str">
            <v>Total_6</v>
          </cell>
          <cell r="G291" t="str">
            <v>AddB</v>
          </cell>
          <cell r="I291" t="str">
            <v>Total Direct Property</v>
          </cell>
          <cell r="J291">
            <v>4260.16</v>
          </cell>
          <cell r="K291">
            <v>0</v>
          </cell>
          <cell r="L291">
            <v>4260.16</v>
          </cell>
          <cell r="M291">
            <v>0</v>
          </cell>
          <cell r="N291" t="str">
            <v>Add</v>
          </cell>
          <cell r="O291">
            <v>0</v>
          </cell>
          <cell r="V291" t="str">
            <v>NA</v>
          </cell>
          <cell r="X291">
            <v>0</v>
          </cell>
          <cell r="Y291" t="b">
            <v>0</v>
          </cell>
          <cell r="Z291" t="b">
            <v>0</v>
          </cell>
          <cell r="AA291" t="b">
            <v>0</v>
          </cell>
          <cell r="AB291">
            <v>0</v>
          </cell>
          <cell r="AC291" t="b">
            <v>1</v>
          </cell>
          <cell r="AE291" t="str">
            <v>P</v>
          </cell>
          <cell r="AF291"/>
          <cell r="AG291">
            <v>0</v>
          </cell>
          <cell r="AI291"/>
        </row>
        <row r="292">
          <cell r="C292" t="str">
            <v>Totalrent_receivable</v>
          </cell>
          <cell r="D292">
            <v>260</v>
          </cell>
          <cell r="E292">
            <v>5</v>
          </cell>
          <cell r="F292" t="str">
            <v>Total_5</v>
          </cell>
          <cell r="G292" t="str">
            <v>AddB</v>
          </cell>
          <cell r="I292" t="str">
            <v>Total Rent</v>
          </cell>
          <cell r="J292">
            <v>4260.16</v>
          </cell>
          <cell r="K292">
            <v>0</v>
          </cell>
          <cell r="L292">
            <v>4260.16</v>
          </cell>
          <cell r="M292">
            <v>0</v>
          </cell>
          <cell r="N292" t="str">
            <v>Add</v>
          </cell>
          <cell r="O292">
            <v>0</v>
          </cell>
          <cell r="V292" t="str">
            <v>NA</v>
          </cell>
          <cell r="X292">
            <v>0</v>
          </cell>
          <cell r="Y292" t="b">
            <v>0</v>
          </cell>
          <cell r="Z292" t="b">
            <v>0</v>
          </cell>
          <cell r="AA292" t="b">
            <v>0</v>
          </cell>
          <cell r="AB292">
            <v>0</v>
          </cell>
          <cell r="AC292" t="b">
            <v>1</v>
          </cell>
          <cell r="AE292" t="str">
            <v>P</v>
          </cell>
          <cell r="AF292"/>
          <cell r="AG292">
            <v>0</v>
          </cell>
          <cell r="AI292"/>
        </row>
        <row r="293">
          <cell r="C293" t="str">
            <v>Totalinvestment_income_receivable</v>
          </cell>
          <cell r="D293">
            <v>261</v>
          </cell>
          <cell r="E293">
            <v>4</v>
          </cell>
          <cell r="F293" t="str">
            <v>Total_4</v>
          </cell>
          <cell r="G293" t="str">
            <v>AddB</v>
          </cell>
          <cell r="I293" t="str">
            <v>Total Investment Income Receivable</v>
          </cell>
          <cell r="J293">
            <v>4260.16</v>
          </cell>
          <cell r="K293">
            <v>0</v>
          </cell>
          <cell r="L293">
            <v>4260.16</v>
          </cell>
          <cell r="M293">
            <v>0</v>
          </cell>
          <cell r="N293" t="str">
            <v>Add</v>
          </cell>
          <cell r="O293">
            <v>0</v>
          </cell>
          <cell r="V293" t="str">
            <v>NA</v>
          </cell>
          <cell r="X293">
            <v>0</v>
          </cell>
          <cell r="Y293" t="b">
            <v>0</v>
          </cell>
          <cell r="Z293" t="b">
            <v>0</v>
          </cell>
          <cell r="AA293" t="b">
            <v>0</v>
          </cell>
          <cell r="AB293">
            <v>0</v>
          </cell>
          <cell r="AC293" t="b">
            <v>1</v>
          </cell>
          <cell r="AE293" t="str">
            <v>P</v>
          </cell>
          <cell r="AF293"/>
          <cell r="AG293">
            <v>0</v>
          </cell>
          <cell r="AI293"/>
        </row>
        <row r="294">
          <cell r="C294" t="str">
            <v>Totalreceivables</v>
          </cell>
          <cell r="D294">
            <v>262</v>
          </cell>
          <cell r="E294">
            <v>3</v>
          </cell>
          <cell r="F294" t="str">
            <v>Total_3</v>
          </cell>
          <cell r="G294" t="str">
            <v>AddB</v>
          </cell>
          <cell r="I294" t="str">
            <v>Total Receivables</v>
          </cell>
          <cell r="J294">
            <v>4260.16</v>
          </cell>
          <cell r="K294">
            <v>0</v>
          </cell>
          <cell r="L294">
            <v>4260.16</v>
          </cell>
          <cell r="M294">
            <v>0</v>
          </cell>
          <cell r="N294" t="str">
            <v>Add</v>
          </cell>
          <cell r="O294">
            <v>0</v>
          </cell>
          <cell r="V294" t="str">
            <v>NA</v>
          </cell>
          <cell r="X294">
            <v>0</v>
          </cell>
          <cell r="Y294" t="b">
            <v>0</v>
          </cell>
          <cell r="Z294" t="b">
            <v>0</v>
          </cell>
          <cell r="AA294" t="b">
            <v>0</v>
          </cell>
          <cell r="AB294">
            <v>0</v>
          </cell>
          <cell r="AC294" t="b">
            <v>1</v>
          </cell>
          <cell r="AE294" t="str">
            <v>P</v>
          </cell>
          <cell r="AF294"/>
          <cell r="AG294">
            <v>0</v>
          </cell>
          <cell r="AI294"/>
        </row>
        <row r="295">
          <cell r="C295" t="str">
            <v>accrued_income</v>
          </cell>
          <cell r="D295">
            <v>263</v>
          </cell>
          <cell r="E295">
            <v>3</v>
          </cell>
          <cell r="F295" t="str">
            <v>Header_3</v>
          </cell>
          <cell r="G295" t="str">
            <v>AddB</v>
          </cell>
          <cell r="I295" t="str">
            <v>Accrued Income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O295">
            <v>0</v>
          </cell>
          <cell r="V295" t="str">
            <v>NA</v>
          </cell>
          <cell r="X295">
            <v>0</v>
          </cell>
          <cell r="Y295" t="b">
            <v>0</v>
          </cell>
          <cell r="Z295" t="b">
            <v>0</v>
          </cell>
          <cell r="AA295" t="b">
            <v>0</v>
          </cell>
          <cell r="AB295">
            <v>0</v>
          </cell>
          <cell r="AC295" t="b">
            <v>1</v>
          </cell>
          <cell r="AE295" t="str">
            <v>P</v>
          </cell>
          <cell r="AF295"/>
          <cell r="AG295">
            <v>0</v>
          </cell>
          <cell r="AI295"/>
        </row>
        <row r="296">
          <cell r="C296" t="str">
            <v>accrued_investment_income</v>
          </cell>
          <cell r="D296">
            <v>264</v>
          </cell>
          <cell r="E296">
            <v>4</v>
          </cell>
          <cell r="F296" t="str">
            <v>Header_4</v>
          </cell>
          <cell r="G296" t="str">
            <v>AddB</v>
          </cell>
          <cell r="I296" t="str">
            <v>Accrued Investment Income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O296">
            <v>0</v>
          </cell>
          <cell r="V296" t="str">
            <v>NA</v>
          </cell>
          <cell r="X296">
            <v>0</v>
          </cell>
          <cell r="Y296" t="b">
            <v>0</v>
          </cell>
          <cell r="Z296" t="b">
            <v>0</v>
          </cell>
          <cell r="AA296" t="b">
            <v>0</v>
          </cell>
          <cell r="AB296">
            <v>0</v>
          </cell>
          <cell r="AC296" t="b">
            <v>1</v>
          </cell>
          <cell r="AE296" t="str">
            <v>P</v>
          </cell>
          <cell r="AF296"/>
          <cell r="AG296">
            <v>0</v>
          </cell>
          <cell r="AI296"/>
        </row>
        <row r="297">
          <cell r="C297" t="str">
            <v>interest_accrued</v>
          </cell>
          <cell r="D297">
            <v>265</v>
          </cell>
          <cell r="E297">
            <v>5</v>
          </cell>
          <cell r="F297" t="str">
            <v>Header_5</v>
          </cell>
          <cell r="G297" t="str">
            <v>AddB</v>
          </cell>
          <cell r="I297" t="str">
            <v>Interest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O297">
            <v>0</v>
          </cell>
          <cell r="V297" t="str">
            <v>NA</v>
          </cell>
          <cell r="X297">
            <v>0</v>
          </cell>
          <cell r="Y297" t="b">
            <v>0</v>
          </cell>
          <cell r="Z297" t="b">
            <v>0</v>
          </cell>
          <cell r="AA297" t="b">
            <v>0</v>
          </cell>
          <cell r="AB297">
            <v>0</v>
          </cell>
          <cell r="AC297" t="b">
            <v>1</v>
          </cell>
          <cell r="AE297" t="str">
            <v>P</v>
          </cell>
          <cell r="AF297"/>
          <cell r="AG297">
            <v>0</v>
          </cell>
          <cell r="AI297"/>
        </row>
        <row r="298">
          <cell r="C298" t="str">
            <v>interest_accrued.6d42be5e-0a5b-47d5-8489-fa3dd40ed86a</v>
          </cell>
          <cell r="D298">
            <v>266</v>
          </cell>
          <cell r="E298">
            <v>6</v>
          </cell>
          <cell r="F298" t="str">
            <v>Line_6</v>
          </cell>
          <cell r="G298" t="str">
            <v>AddB</v>
          </cell>
          <cell r="I298" t="str">
            <v>ING Term Deposit 84613066</v>
          </cell>
          <cell r="J298">
            <v>45868</v>
          </cell>
          <cell r="K298">
            <v>0</v>
          </cell>
          <cell r="L298">
            <v>45868</v>
          </cell>
          <cell r="M298">
            <v>0</v>
          </cell>
          <cell r="N298" t="str">
            <v>Add</v>
          </cell>
          <cell r="O298">
            <v>0</v>
          </cell>
          <cell r="V298" t="str">
            <v>NA</v>
          </cell>
          <cell r="X298">
            <v>0</v>
          </cell>
          <cell r="Y298" t="b">
            <v>0</v>
          </cell>
          <cell r="Z298" t="b">
            <v>0</v>
          </cell>
          <cell r="AA298" t="b">
            <v>0</v>
          </cell>
          <cell r="AB298">
            <v>0</v>
          </cell>
          <cell r="AC298" t="b">
            <v>1</v>
          </cell>
          <cell r="AE298" t="str">
            <v>P</v>
          </cell>
          <cell r="AF298"/>
          <cell r="AG298">
            <v>0</v>
          </cell>
          <cell r="AI298"/>
        </row>
        <row r="299">
          <cell r="C299" t="str">
            <v>interest_accrued.4f350160-46c5-4076-bb84-401c0a4fbb02</v>
          </cell>
          <cell r="D299">
            <v>267</v>
          </cell>
          <cell r="E299">
            <v>6</v>
          </cell>
          <cell r="F299" t="str">
            <v>Line_6</v>
          </cell>
          <cell r="G299" t="str">
            <v>AddB</v>
          </cell>
          <cell r="I299" t="str">
            <v>Term Deposit UBank</v>
          </cell>
          <cell r="J299">
            <v>9443.16</v>
          </cell>
          <cell r="K299">
            <v>0</v>
          </cell>
          <cell r="L299">
            <v>9443.16</v>
          </cell>
          <cell r="M299">
            <v>0</v>
          </cell>
          <cell r="N299" t="str">
            <v>Add</v>
          </cell>
          <cell r="O299">
            <v>0</v>
          </cell>
          <cell r="V299" t="str">
            <v>NA</v>
          </cell>
          <cell r="X299">
            <v>0</v>
          </cell>
          <cell r="Y299" t="b">
            <v>0</v>
          </cell>
          <cell r="Z299" t="b">
            <v>0</v>
          </cell>
          <cell r="AA299" t="b">
            <v>0</v>
          </cell>
          <cell r="AB299">
            <v>0</v>
          </cell>
          <cell r="AC299" t="b">
            <v>1</v>
          </cell>
          <cell r="AE299" t="str">
            <v>P</v>
          </cell>
          <cell r="AF299"/>
          <cell r="AG299">
            <v>0</v>
          </cell>
          <cell r="AI299"/>
        </row>
        <row r="300">
          <cell r="C300" t="str">
            <v>interest_accrued.2c8e0546-25be-49ff-aef4-a427b595b974</v>
          </cell>
          <cell r="D300">
            <v>268</v>
          </cell>
          <cell r="E300">
            <v>6</v>
          </cell>
          <cell r="F300" t="str">
            <v>Line_6</v>
          </cell>
          <cell r="G300" t="str">
            <v>AddB</v>
          </cell>
          <cell r="I300" t="str">
            <v>Westpac Term Deposit 344139</v>
          </cell>
          <cell r="J300">
            <v>4981.75</v>
          </cell>
          <cell r="K300">
            <v>0</v>
          </cell>
          <cell r="L300">
            <v>4981.75</v>
          </cell>
          <cell r="M300">
            <v>0</v>
          </cell>
          <cell r="N300" t="str">
            <v>Add</v>
          </cell>
          <cell r="O300">
            <v>0</v>
          </cell>
          <cell r="V300" t="str">
            <v>NA</v>
          </cell>
          <cell r="X300">
            <v>0</v>
          </cell>
          <cell r="Y300" t="b">
            <v>0</v>
          </cell>
          <cell r="Z300" t="b">
            <v>0</v>
          </cell>
          <cell r="AA300" t="b">
            <v>0</v>
          </cell>
          <cell r="AB300">
            <v>0</v>
          </cell>
          <cell r="AC300" t="b">
            <v>1</v>
          </cell>
          <cell r="AE300" t="str">
            <v>P</v>
          </cell>
          <cell r="AF300"/>
          <cell r="AG300">
            <v>0</v>
          </cell>
          <cell r="AI300"/>
        </row>
        <row r="301">
          <cell r="C301" t="str">
            <v>Totalinterest_accrued</v>
          </cell>
          <cell r="D301">
            <v>269</v>
          </cell>
          <cell r="E301">
            <v>5</v>
          </cell>
          <cell r="F301" t="str">
            <v>Total_5</v>
          </cell>
          <cell r="G301" t="str">
            <v>AddB</v>
          </cell>
          <cell r="I301" t="str">
            <v>Total Interest</v>
          </cell>
          <cell r="J301">
            <v>60292.91</v>
          </cell>
          <cell r="K301">
            <v>0</v>
          </cell>
          <cell r="L301">
            <v>60292.91</v>
          </cell>
          <cell r="M301">
            <v>0</v>
          </cell>
          <cell r="N301" t="str">
            <v>Add</v>
          </cell>
          <cell r="O301">
            <v>0</v>
          </cell>
          <cell r="V301" t="str">
            <v>NA</v>
          </cell>
          <cell r="X301">
            <v>0</v>
          </cell>
          <cell r="Y301" t="b">
            <v>0</v>
          </cell>
          <cell r="Z301" t="b">
            <v>0</v>
          </cell>
          <cell r="AA301" t="b">
            <v>0</v>
          </cell>
          <cell r="AB301">
            <v>0</v>
          </cell>
          <cell r="AC301" t="b">
            <v>1</v>
          </cell>
          <cell r="AE301" t="str">
            <v>P</v>
          </cell>
          <cell r="AF301"/>
          <cell r="AG301">
            <v>0</v>
          </cell>
          <cell r="AI301"/>
        </row>
        <row r="302">
          <cell r="C302" t="str">
            <v>Totalaccrued_investment_income</v>
          </cell>
          <cell r="D302">
            <v>270</v>
          </cell>
          <cell r="E302">
            <v>4</v>
          </cell>
          <cell r="F302" t="str">
            <v>Total_4</v>
          </cell>
          <cell r="G302" t="str">
            <v>AddB</v>
          </cell>
          <cell r="I302" t="str">
            <v>Total Accrued Investment Income</v>
          </cell>
          <cell r="J302">
            <v>60292.91</v>
          </cell>
          <cell r="K302">
            <v>0</v>
          </cell>
          <cell r="L302">
            <v>60292.91</v>
          </cell>
          <cell r="M302">
            <v>0</v>
          </cell>
          <cell r="N302" t="str">
            <v>Add</v>
          </cell>
          <cell r="O302">
            <v>0</v>
          </cell>
          <cell r="V302" t="str">
            <v>NA</v>
          </cell>
          <cell r="X302">
            <v>0</v>
          </cell>
          <cell r="Y302" t="b">
            <v>0</v>
          </cell>
          <cell r="Z302" t="b">
            <v>0</v>
          </cell>
          <cell r="AA302" t="b">
            <v>0</v>
          </cell>
          <cell r="AB302">
            <v>0</v>
          </cell>
          <cell r="AC302" t="b">
            <v>1</v>
          </cell>
          <cell r="AE302" t="str">
            <v>P</v>
          </cell>
          <cell r="AF302"/>
          <cell r="AG302">
            <v>0</v>
          </cell>
          <cell r="AI302"/>
        </row>
        <row r="303">
          <cell r="C303" t="str">
            <v>Totalaccrued_income</v>
          </cell>
          <cell r="D303">
            <v>271</v>
          </cell>
          <cell r="E303">
            <v>3</v>
          </cell>
          <cell r="F303" t="str">
            <v>Total_3</v>
          </cell>
          <cell r="G303" t="str">
            <v>AddB</v>
          </cell>
          <cell r="I303" t="str">
            <v>Total Accrued Income</v>
          </cell>
          <cell r="J303">
            <v>60292.91</v>
          </cell>
          <cell r="K303">
            <v>0</v>
          </cell>
          <cell r="L303">
            <v>60292.91</v>
          </cell>
          <cell r="M303">
            <v>0</v>
          </cell>
          <cell r="N303" t="str">
            <v>Add</v>
          </cell>
          <cell r="O303">
            <v>0</v>
          </cell>
          <cell r="V303" t="str">
            <v>NA</v>
          </cell>
          <cell r="X303">
            <v>0</v>
          </cell>
          <cell r="Y303" t="b">
            <v>0</v>
          </cell>
          <cell r="Z303" t="b">
            <v>0</v>
          </cell>
          <cell r="AA303" t="b">
            <v>0</v>
          </cell>
          <cell r="AB303">
            <v>0</v>
          </cell>
          <cell r="AC303" t="b">
            <v>1</v>
          </cell>
          <cell r="AE303" t="str">
            <v>P</v>
          </cell>
          <cell r="AF303"/>
          <cell r="AG303">
            <v>0</v>
          </cell>
          <cell r="AI303"/>
        </row>
        <row r="304">
          <cell r="C304" t="str">
            <v>income_tax_payable</v>
          </cell>
          <cell r="D304">
            <v>272</v>
          </cell>
          <cell r="E304">
            <v>3</v>
          </cell>
          <cell r="F304" t="str">
            <v>Header_3</v>
          </cell>
          <cell r="G304" t="str">
            <v>AddB</v>
          </cell>
          <cell r="I304" t="str">
            <v>Current Tax Assets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O304">
            <v>0</v>
          </cell>
          <cell r="V304" t="str">
            <v>NA</v>
          </cell>
          <cell r="X304">
            <v>0</v>
          </cell>
          <cell r="Y304" t="b">
            <v>0</v>
          </cell>
          <cell r="Z304" t="b">
            <v>0</v>
          </cell>
          <cell r="AA304" t="b">
            <v>0</v>
          </cell>
          <cell r="AB304">
            <v>0</v>
          </cell>
          <cell r="AC304" t="b">
            <v>1</v>
          </cell>
          <cell r="AE304" t="str">
            <v>P</v>
          </cell>
          <cell r="AF304"/>
          <cell r="AG304">
            <v>0</v>
          </cell>
          <cell r="AI304"/>
        </row>
        <row r="305">
          <cell r="C305" t="str">
            <v>imputation_credits</v>
          </cell>
          <cell r="D305">
            <v>273</v>
          </cell>
          <cell r="E305">
            <v>4</v>
          </cell>
          <cell r="F305" t="str">
            <v>Header_4</v>
          </cell>
          <cell r="G305" t="str">
            <v>AddB</v>
          </cell>
          <cell r="I305" t="str">
            <v>Franking Credits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O305">
            <v>0</v>
          </cell>
          <cell r="V305" t="str">
            <v>NA</v>
          </cell>
          <cell r="X305">
            <v>0</v>
          </cell>
          <cell r="Y305" t="b">
            <v>0</v>
          </cell>
          <cell r="Z305" t="b">
            <v>0</v>
          </cell>
          <cell r="AA305" t="b">
            <v>0</v>
          </cell>
          <cell r="AB305">
            <v>0</v>
          </cell>
          <cell r="AC305" t="b">
            <v>1</v>
          </cell>
          <cell r="AE305" t="str">
            <v>P</v>
          </cell>
          <cell r="AF305"/>
          <cell r="AG305">
            <v>0</v>
          </cell>
          <cell r="AI305"/>
        </row>
        <row r="306">
          <cell r="C306" t="str">
            <v>imputation_credits.ListedShares</v>
          </cell>
          <cell r="D306">
            <v>274</v>
          </cell>
          <cell r="E306">
            <v>5</v>
          </cell>
          <cell r="F306" t="str">
            <v>Header_5</v>
          </cell>
          <cell r="G306" t="str">
            <v>AddB</v>
          </cell>
          <cell r="I306" t="str">
            <v>Shares in Listed Companies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O306">
            <v>0</v>
          </cell>
          <cell r="V306" t="str">
            <v>NA</v>
          </cell>
          <cell r="X306">
            <v>0</v>
          </cell>
          <cell r="Y306" t="b">
            <v>0</v>
          </cell>
          <cell r="Z306" t="b">
            <v>0</v>
          </cell>
          <cell r="AA306" t="b">
            <v>0</v>
          </cell>
          <cell r="AB306">
            <v>0</v>
          </cell>
          <cell r="AC306" t="b">
            <v>1</v>
          </cell>
          <cell r="AE306" t="str">
            <v>P</v>
          </cell>
          <cell r="AF306"/>
          <cell r="AG306">
            <v>0</v>
          </cell>
          <cell r="AI306"/>
        </row>
        <row r="307">
          <cell r="C307" t="str">
            <v>imputation_credits.ListedShares.ea7fe5a2-6a50-4e1c-b2bf-ab7ac3754bf6</v>
          </cell>
          <cell r="D307">
            <v>275</v>
          </cell>
          <cell r="E307">
            <v>6</v>
          </cell>
          <cell r="F307" t="str">
            <v>Line_6</v>
          </cell>
          <cell r="G307" t="str">
            <v>AddB</v>
          </cell>
          <cell r="I307" t="str">
            <v>ANZ Banking Group Ltd - Cnv Pref 6-Bbsw+3.10% Perp Sub Non-Cum T-09-19</v>
          </cell>
          <cell r="J307">
            <v>1578.56</v>
          </cell>
          <cell r="K307">
            <v>0</v>
          </cell>
          <cell r="L307">
            <v>1578.56</v>
          </cell>
          <cell r="M307">
            <v>0</v>
          </cell>
          <cell r="N307" t="str">
            <v>Add</v>
          </cell>
          <cell r="O307">
            <v>0</v>
          </cell>
          <cell r="V307" t="str">
            <v>NA</v>
          </cell>
          <cell r="X307">
            <v>0</v>
          </cell>
          <cell r="Y307" t="b">
            <v>0</v>
          </cell>
          <cell r="Z307" t="b">
            <v>0</v>
          </cell>
          <cell r="AA307" t="b">
            <v>0</v>
          </cell>
          <cell r="AB307">
            <v>0</v>
          </cell>
          <cell r="AC307" t="b">
            <v>1</v>
          </cell>
          <cell r="AE307" t="str">
            <v>P</v>
          </cell>
          <cell r="AF307"/>
          <cell r="AG307">
            <v>0</v>
          </cell>
          <cell r="AI307"/>
        </row>
        <row r="308">
          <cell r="C308" t="str">
            <v>imputation_credits.ListedShares.c661fd1f-7227-4c8d-84cb-8704d5b3ff83</v>
          </cell>
          <cell r="D308">
            <v>276</v>
          </cell>
          <cell r="E308">
            <v>6</v>
          </cell>
          <cell r="F308" t="str">
            <v>Line_6</v>
          </cell>
          <cell r="G308" t="str">
            <v>AddB</v>
          </cell>
          <cell r="I308" t="str">
            <v>BHP Billiton Limited</v>
          </cell>
          <cell r="J308">
            <v>2989.82</v>
          </cell>
          <cell r="K308">
            <v>0</v>
          </cell>
          <cell r="L308">
            <v>2989.82</v>
          </cell>
          <cell r="M308">
            <v>0</v>
          </cell>
          <cell r="N308" t="str">
            <v>Add</v>
          </cell>
          <cell r="O308">
            <v>0</v>
          </cell>
          <cell r="V308" t="str">
            <v>NA</v>
          </cell>
          <cell r="X308">
            <v>0</v>
          </cell>
          <cell r="Y308" t="b">
            <v>0</v>
          </cell>
          <cell r="Z308" t="b">
            <v>0</v>
          </cell>
          <cell r="AA308" t="b">
            <v>0</v>
          </cell>
          <cell r="AB308">
            <v>0</v>
          </cell>
          <cell r="AC308" t="b">
            <v>1</v>
          </cell>
          <cell r="AE308" t="str">
            <v>P</v>
          </cell>
          <cell r="AF308"/>
          <cell r="AG308">
            <v>0</v>
          </cell>
          <cell r="AI308"/>
        </row>
        <row r="309">
          <cell r="C309" t="str">
            <v>imputation_credits.ListedShares.1eaa5cbe-0ce4-470e-83e9-f0eda6d6e2da</v>
          </cell>
          <cell r="D309">
            <v>277</v>
          </cell>
          <cell r="E309">
            <v>6</v>
          </cell>
          <cell r="F309" t="str">
            <v>Line_6</v>
          </cell>
          <cell r="G309" t="str">
            <v>AddB</v>
          </cell>
          <cell r="I309" t="str">
            <v>Commonwealth Bank Of Australia.</v>
          </cell>
          <cell r="J309">
            <v>6031.73</v>
          </cell>
          <cell r="K309">
            <v>0</v>
          </cell>
          <cell r="L309">
            <v>6031.73</v>
          </cell>
          <cell r="M309">
            <v>0</v>
          </cell>
          <cell r="N309" t="str">
            <v>Add</v>
          </cell>
          <cell r="O309">
            <v>0</v>
          </cell>
          <cell r="V309" t="str">
            <v>NA</v>
          </cell>
          <cell r="X309">
            <v>0</v>
          </cell>
          <cell r="Y309" t="b">
            <v>0</v>
          </cell>
          <cell r="Z309" t="b">
            <v>0</v>
          </cell>
          <cell r="AA309" t="b">
            <v>0</v>
          </cell>
          <cell r="AB309">
            <v>0</v>
          </cell>
          <cell r="AC309" t="b">
            <v>1</v>
          </cell>
          <cell r="AE309" t="str">
            <v>P</v>
          </cell>
          <cell r="AF309"/>
          <cell r="AG309">
            <v>0</v>
          </cell>
          <cell r="AI309"/>
        </row>
        <row r="310">
          <cell r="C310" t="str">
            <v>imputation_credits.ListedShares.24fef001-f628-4dc4-9bf6-8ee82dd62ed3</v>
          </cell>
          <cell r="D310">
            <v>278</v>
          </cell>
          <cell r="E310">
            <v>6</v>
          </cell>
          <cell r="F310" t="str">
            <v>Line_6</v>
          </cell>
          <cell r="G310" t="str">
            <v>AddB</v>
          </cell>
          <cell r="I310" t="str">
            <v>Lycopodium Limited</v>
          </cell>
          <cell r="J310">
            <v>2256.4299999999998</v>
          </cell>
          <cell r="K310">
            <v>0</v>
          </cell>
          <cell r="L310">
            <v>2256.4299999999998</v>
          </cell>
          <cell r="M310">
            <v>0</v>
          </cell>
          <cell r="N310" t="str">
            <v>Add</v>
          </cell>
          <cell r="O310">
            <v>0</v>
          </cell>
          <cell r="V310" t="str">
            <v>NA</v>
          </cell>
          <cell r="X310">
            <v>0</v>
          </cell>
          <cell r="Y310" t="b">
            <v>0</v>
          </cell>
          <cell r="Z310" t="b">
            <v>0</v>
          </cell>
          <cell r="AA310" t="b">
            <v>0</v>
          </cell>
          <cell r="AB310">
            <v>0</v>
          </cell>
          <cell r="AC310" t="b">
            <v>1</v>
          </cell>
          <cell r="AE310" t="str">
            <v>P</v>
          </cell>
          <cell r="AF310"/>
          <cell r="AG310">
            <v>0</v>
          </cell>
          <cell r="AI310"/>
        </row>
        <row r="311">
          <cell r="C311" t="str">
            <v>imputation_credits.ListedShares.11031a76-c558-42b0-9844-9a11dee4c1e8</v>
          </cell>
          <cell r="D311">
            <v>279</v>
          </cell>
          <cell r="E311">
            <v>6</v>
          </cell>
          <cell r="F311" t="str">
            <v>Line_6</v>
          </cell>
          <cell r="G311" t="str">
            <v>AddB</v>
          </cell>
          <cell r="I311" t="str">
            <v>RCG Corporation Limited</v>
          </cell>
          <cell r="J311">
            <v>14909.02</v>
          </cell>
          <cell r="K311">
            <v>0</v>
          </cell>
          <cell r="L311">
            <v>14909.02</v>
          </cell>
          <cell r="M311">
            <v>0</v>
          </cell>
          <cell r="N311" t="str">
            <v>Add</v>
          </cell>
          <cell r="O311">
            <v>0</v>
          </cell>
          <cell r="V311" t="str">
            <v>NA</v>
          </cell>
          <cell r="X311">
            <v>0</v>
          </cell>
          <cell r="Y311" t="b">
            <v>0</v>
          </cell>
          <cell r="Z311" t="b">
            <v>0</v>
          </cell>
          <cell r="AA311" t="b">
            <v>0</v>
          </cell>
          <cell r="AB311">
            <v>0</v>
          </cell>
          <cell r="AC311" t="b">
            <v>1</v>
          </cell>
          <cell r="AE311" t="str">
            <v>P</v>
          </cell>
          <cell r="AF311"/>
          <cell r="AG311">
            <v>0</v>
          </cell>
          <cell r="AI311"/>
        </row>
        <row r="312">
          <cell r="C312" t="str">
            <v>imputation_credits.ListedShares.70ba86ed-c44b-4771-b5a2-be7e62412e91</v>
          </cell>
          <cell r="D312">
            <v>280</v>
          </cell>
          <cell r="E312">
            <v>6</v>
          </cell>
          <cell r="F312" t="str">
            <v>Line_6</v>
          </cell>
          <cell r="G312" t="str">
            <v>AddB</v>
          </cell>
          <cell r="I312" t="str">
            <v>Wesfarmers Limited</v>
          </cell>
          <cell r="J312">
            <v>4517.8</v>
          </cell>
          <cell r="K312">
            <v>0</v>
          </cell>
          <cell r="L312">
            <v>4517.8</v>
          </cell>
          <cell r="M312">
            <v>0</v>
          </cell>
          <cell r="N312" t="str">
            <v>Add</v>
          </cell>
          <cell r="O312">
            <v>0</v>
          </cell>
          <cell r="V312" t="str">
            <v>NA</v>
          </cell>
          <cell r="X312">
            <v>0</v>
          </cell>
          <cell r="Y312" t="b">
            <v>0</v>
          </cell>
          <cell r="Z312" t="b">
            <v>0</v>
          </cell>
          <cell r="AA312" t="b">
            <v>0</v>
          </cell>
          <cell r="AB312">
            <v>0</v>
          </cell>
          <cell r="AC312" t="b">
            <v>1</v>
          </cell>
          <cell r="AE312" t="str">
            <v>P</v>
          </cell>
          <cell r="AF312"/>
          <cell r="AG312">
            <v>0</v>
          </cell>
          <cell r="AI312"/>
        </row>
        <row r="313">
          <cell r="C313" t="str">
            <v>Totalimputation_credits.ListedShares</v>
          </cell>
          <cell r="D313">
            <v>281</v>
          </cell>
          <cell r="E313">
            <v>5</v>
          </cell>
          <cell r="F313" t="str">
            <v>Total_5</v>
          </cell>
          <cell r="G313" t="str">
            <v>AddB</v>
          </cell>
          <cell r="I313" t="str">
            <v>Total Shares in Listed Companies</v>
          </cell>
          <cell r="J313">
            <v>32283.360000000001</v>
          </cell>
          <cell r="K313">
            <v>0</v>
          </cell>
          <cell r="L313">
            <v>32283.360000000001</v>
          </cell>
          <cell r="M313">
            <v>0</v>
          </cell>
          <cell r="N313" t="str">
            <v>Add</v>
          </cell>
          <cell r="O313">
            <v>0</v>
          </cell>
          <cell r="V313" t="str">
            <v>NA</v>
          </cell>
          <cell r="X313">
            <v>0</v>
          </cell>
          <cell r="Y313" t="b">
            <v>0</v>
          </cell>
          <cell r="Z313" t="b">
            <v>0</v>
          </cell>
          <cell r="AA313" t="b">
            <v>0</v>
          </cell>
          <cell r="AB313">
            <v>0</v>
          </cell>
          <cell r="AC313" t="b">
            <v>1</v>
          </cell>
          <cell r="AE313" t="str">
            <v>P</v>
          </cell>
          <cell r="AF313"/>
          <cell r="AG313">
            <v>0</v>
          </cell>
          <cell r="AI313"/>
        </row>
        <row r="314">
          <cell r="C314" t="str">
            <v>imputation_credits.Stapled</v>
          </cell>
          <cell r="D314">
            <v>282</v>
          </cell>
          <cell r="E314">
            <v>5</v>
          </cell>
          <cell r="F314" t="str">
            <v>Header_5</v>
          </cell>
          <cell r="G314" t="str">
            <v>AddB</v>
          </cell>
          <cell r="I314" t="str">
            <v>Stapled Securities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O314">
            <v>0</v>
          </cell>
          <cell r="V314" t="str">
            <v>NA</v>
          </cell>
          <cell r="X314">
            <v>0</v>
          </cell>
          <cell r="Y314" t="b">
            <v>0</v>
          </cell>
          <cell r="Z314" t="b">
            <v>0</v>
          </cell>
          <cell r="AA314" t="b">
            <v>0</v>
          </cell>
          <cell r="AB314">
            <v>0</v>
          </cell>
          <cell r="AC314" t="b">
            <v>1</v>
          </cell>
          <cell r="AE314" t="str">
            <v>P</v>
          </cell>
          <cell r="AF314"/>
          <cell r="AG314">
            <v>0</v>
          </cell>
          <cell r="AI314"/>
        </row>
        <row r="315">
          <cell r="C315" t="str">
            <v>imputation_credits.Stapled.8e9a6fc7-bafd-4650-b416-d03fe7049f79</v>
          </cell>
          <cell r="D315">
            <v>283</v>
          </cell>
          <cell r="E315">
            <v>6</v>
          </cell>
          <cell r="F315" t="str">
            <v>Line_6</v>
          </cell>
          <cell r="G315" t="str">
            <v>AddB</v>
          </cell>
          <cell r="I315" t="str">
            <v>Scentre Group - Stapled Securities</v>
          </cell>
          <cell r="J315">
            <v>369.75</v>
          </cell>
          <cell r="K315">
            <v>0</v>
          </cell>
          <cell r="L315">
            <v>369.75</v>
          </cell>
          <cell r="M315">
            <v>0</v>
          </cell>
          <cell r="N315" t="str">
            <v>Add</v>
          </cell>
          <cell r="O315">
            <v>0</v>
          </cell>
          <cell r="V315" t="str">
            <v>NA</v>
          </cell>
          <cell r="X315">
            <v>0</v>
          </cell>
          <cell r="Y315" t="b">
            <v>0</v>
          </cell>
          <cell r="Z315" t="b">
            <v>0</v>
          </cell>
          <cell r="AA315" t="b">
            <v>0</v>
          </cell>
          <cell r="AB315">
            <v>0</v>
          </cell>
          <cell r="AC315" t="b">
            <v>1</v>
          </cell>
          <cell r="AE315" t="str">
            <v>P</v>
          </cell>
          <cell r="AF315"/>
          <cell r="AG315">
            <v>0</v>
          </cell>
          <cell r="AI315"/>
        </row>
        <row r="316">
          <cell r="C316" t="str">
            <v>Totalimputation_credits.Stapled</v>
          </cell>
          <cell r="D316">
            <v>284</v>
          </cell>
          <cell r="E316">
            <v>5</v>
          </cell>
          <cell r="F316" t="str">
            <v>Total_5</v>
          </cell>
          <cell r="G316" t="str">
            <v>AddB</v>
          </cell>
          <cell r="I316" t="str">
            <v>Total Stapled Securities</v>
          </cell>
          <cell r="J316">
            <v>369.75</v>
          </cell>
          <cell r="K316">
            <v>0</v>
          </cell>
          <cell r="L316">
            <v>369.75</v>
          </cell>
          <cell r="M316">
            <v>0</v>
          </cell>
          <cell r="N316" t="str">
            <v>Add</v>
          </cell>
          <cell r="O316">
            <v>0</v>
          </cell>
          <cell r="V316" t="str">
            <v>NA</v>
          </cell>
          <cell r="X316">
            <v>0</v>
          </cell>
          <cell r="Y316" t="b">
            <v>0</v>
          </cell>
          <cell r="Z316" t="b">
            <v>0</v>
          </cell>
          <cell r="AA316" t="b">
            <v>0</v>
          </cell>
          <cell r="AB316">
            <v>0</v>
          </cell>
          <cell r="AC316" t="b">
            <v>1</v>
          </cell>
          <cell r="AE316" t="str">
            <v>P</v>
          </cell>
          <cell r="AF316"/>
          <cell r="AG316">
            <v>0</v>
          </cell>
          <cell r="AI316"/>
        </row>
        <row r="317">
          <cell r="C317" t="str">
            <v>Totalimputation_credits</v>
          </cell>
          <cell r="D317">
            <v>285</v>
          </cell>
          <cell r="E317">
            <v>4</v>
          </cell>
          <cell r="F317" t="str">
            <v>Total_4</v>
          </cell>
          <cell r="G317" t="str">
            <v>AddB</v>
          </cell>
          <cell r="I317" t="str">
            <v>Total Franking Credits</v>
          </cell>
          <cell r="J317">
            <v>32653.11</v>
          </cell>
          <cell r="K317">
            <v>0</v>
          </cell>
          <cell r="L317">
            <v>32653.11</v>
          </cell>
          <cell r="M317">
            <v>0</v>
          </cell>
          <cell r="N317" t="str">
            <v>Add</v>
          </cell>
          <cell r="O317">
            <v>0</v>
          </cell>
          <cell r="V317" t="str">
            <v>NA</v>
          </cell>
          <cell r="X317">
            <v>0</v>
          </cell>
          <cell r="Y317" t="b">
            <v>0</v>
          </cell>
          <cell r="Z317" t="b">
            <v>0</v>
          </cell>
          <cell r="AA317" t="b">
            <v>0</v>
          </cell>
          <cell r="AB317">
            <v>0</v>
          </cell>
          <cell r="AC317" t="b">
            <v>1</v>
          </cell>
          <cell r="AE317" t="str">
            <v>P</v>
          </cell>
          <cell r="AF317"/>
          <cell r="AG317">
            <v>0</v>
          </cell>
          <cell r="AI317"/>
        </row>
        <row r="318">
          <cell r="C318" t="str">
            <v>foreign_tax_credits</v>
          </cell>
          <cell r="D318">
            <v>286</v>
          </cell>
          <cell r="E318">
            <v>4</v>
          </cell>
          <cell r="F318" t="str">
            <v>Header_4</v>
          </cell>
          <cell r="G318" t="str">
            <v>AddB</v>
          </cell>
          <cell r="I318" t="str">
            <v>Foreign Tax Credits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O318">
            <v>0</v>
          </cell>
          <cell r="V318" t="str">
            <v>NA</v>
          </cell>
          <cell r="X318">
            <v>0</v>
          </cell>
          <cell r="Y318" t="b">
            <v>0</v>
          </cell>
          <cell r="Z318" t="b">
            <v>0</v>
          </cell>
          <cell r="AA318" t="b">
            <v>0</v>
          </cell>
          <cell r="AB318">
            <v>0</v>
          </cell>
          <cell r="AC318" t="b">
            <v>1</v>
          </cell>
          <cell r="AE318" t="str">
            <v>P</v>
          </cell>
          <cell r="AF318"/>
          <cell r="AG318">
            <v>0</v>
          </cell>
          <cell r="AI318"/>
        </row>
        <row r="319">
          <cell r="C319" t="str">
            <v>foreign_tax_credits.Stapled</v>
          </cell>
          <cell r="D319">
            <v>287</v>
          </cell>
          <cell r="E319">
            <v>5</v>
          </cell>
          <cell r="F319" t="str">
            <v>Header_5</v>
          </cell>
          <cell r="G319" t="str">
            <v>AddB</v>
          </cell>
          <cell r="I319" t="str">
            <v>Stapled Securities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O319">
            <v>0</v>
          </cell>
          <cell r="V319" t="str">
            <v>NA</v>
          </cell>
          <cell r="X319">
            <v>0</v>
          </cell>
          <cell r="Y319" t="b">
            <v>0</v>
          </cell>
          <cell r="Z319" t="b">
            <v>0</v>
          </cell>
          <cell r="AA319" t="b">
            <v>0</v>
          </cell>
          <cell r="AB319">
            <v>0</v>
          </cell>
          <cell r="AC319" t="b">
            <v>1</v>
          </cell>
          <cell r="AE319" t="str">
            <v>P</v>
          </cell>
          <cell r="AF319"/>
          <cell r="AG319">
            <v>0</v>
          </cell>
          <cell r="AI319"/>
        </row>
        <row r="320">
          <cell r="C320" t="str">
            <v>foreign_tax_credits.Stapled.dcba5c26-922b-4e46-b526-e0abc4efb0a4</v>
          </cell>
          <cell r="D320">
            <v>288</v>
          </cell>
          <cell r="E320">
            <v>6</v>
          </cell>
          <cell r="F320" t="str">
            <v>Line_6</v>
          </cell>
          <cell r="G320" t="str">
            <v>AddB</v>
          </cell>
          <cell r="I320" t="str">
            <v>Westfield Corporation - Stapled Securities</v>
          </cell>
          <cell r="J320">
            <v>525.07000000000005</v>
          </cell>
          <cell r="K320">
            <v>0</v>
          </cell>
          <cell r="L320">
            <v>525.07000000000005</v>
          </cell>
          <cell r="M320">
            <v>0</v>
          </cell>
          <cell r="N320" t="str">
            <v>Add</v>
          </cell>
          <cell r="O320">
            <v>0</v>
          </cell>
          <cell r="V320" t="str">
            <v>NA</v>
          </cell>
          <cell r="X320">
            <v>0</v>
          </cell>
          <cell r="Y320" t="b">
            <v>0</v>
          </cell>
          <cell r="Z320" t="b">
            <v>0</v>
          </cell>
          <cell r="AA320" t="b">
            <v>0</v>
          </cell>
          <cell r="AB320">
            <v>0</v>
          </cell>
          <cell r="AC320" t="b">
            <v>1</v>
          </cell>
          <cell r="AE320" t="str">
            <v>P</v>
          </cell>
          <cell r="AF320"/>
          <cell r="AG320">
            <v>0</v>
          </cell>
          <cell r="AI320"/>
        </row>
        <row r="321">
          <cell r="C321" t="str">
            <v>Totalforeign_tax_credits.Stapled</v>
          </cell>
          <cell r="D321">
            <v>289</v>
          </cell>
          <cell r="E321">
            <v>5</v>
          </cell>
          <cell r="F321" t="str">
            <v>Total_5</v>
          </cell>
          <cell r="G321" t="str">
            <v>AddB</v>
          </cell>
          <cell r="I321" t="str">
            <v>Total Stapled Securities</v>
          </cell>
          <cell r="J321">
            <v>525.07000000000005</v>
          </cell>
          <cell r="K321">
            <v>0</v>
          </cell>
          <cell r="L321">
            <v>525.07000000000005</v>
          </cell>
          <cell r="M321">
            <v>0</v>
          </cell>
          <cell r="N321" t="str">
            <v>Add</v>
          </cell>
          <cell r="O321">
            <v>0</v>
          </cell>
          <cell r="V321" t="str">
            <v>NA</v>
          </cell>
          <cell r="X321">
            <v>0</v>
          </cell>
          <cell r="Y321" t="b">
            <v>0</v>
          </cell>
          <cell r="Z321" t="b">
            <v>0</v>
          </cell>
          <cell r="AA321" t="b">
            <v>0</v>
          </cell>
          <cell r="AB321">
            <v>0</v>
          </cell>
          <cell r="AC321" t="b">
            <v>1</v>
          </cell>
          <cell r="AE321" t="str">
            <v>P</v>
          </cell>
          <cell r="AF321"/>
          <cell r="AG321">
            <v>0</v>
          </cell>
          <cell r="AI321"/>
        </row>
        <row r="322">
          <cell r="C322" t="str">
            <v>foreign_tax_credits.UnitTrusts</v>
          </cell>
          <cell r="D322">
            <v>290</v>
          </cell>
          <cell r="E322">
            <v>5</v>
          </cell>
          <cell r="F322" t="str">
            <v>Header_5</v>
          </cell>
          <cell r="G322" t="str">
            <v>AddB</v>
          </cell>
          <cell r="I322" t="str">
            <v>Units In Listed Unit Trusts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O322">
            <v>0</v>
          </cell>
          <cell r="V322" t="str">
            <v>NA</v>
          </cell>
          <cell r="X322">
            <v>0</v>
          </cell>
          <cell r="Y322" t="b">
            <v>0</v>
          </cell>
          <cell r="Z322" t="b">
            <v>0</v>
          </cell>
          <cell r="AA322" t="b">
            <v>0</v>
          </cell>
          <cell r="AB322">
            <v>0</v>
          </cell>
          <cell r="AC322" t="b">
            <v>1</v>
          </cell>
          <cell r="AE322" t="str">
            <v>P</v>
          </cell>
          <cell r="AF322"/>
          <cell r="AG322">
            <v>0</v>
          </cell>
          <cell r="AI322"/>
        </row>
        <row r="323">
          <cell r="C323" t="str">
            <v>foreign_tax_credits.UnitTrusts.585f5263-8705-4fe9-a474-8235212ecee1</v>
          </cell>
          <cell r="D323">
            <v>291</v>
          </cell>
          <cell r="E323">
            <v>6</v>
          </cell>
          <cell r="F323" t="str">
            <v>Line_6</v>
          </cell>
          <cell r="G323" t="str">
            <v>AddB</v>
          </cell>
          <cell r="I323" t="str">
            <v>Vanguard Us Total Market Shares Index ETF - CDI's 1:1</v>
          </cell>
          <cell r="J323">
            <v>26.78</v>
          </cell>
          <cell r="K323">
            <v>0</v>
          </cell>
          <cell r="L323">
            <v>26.78</v>
          </cell>
          <cell r="M323">
            <v>0</v>
          </cell>
          <cell r="N323" t="str">
            <v>Add</v>
          </cell>
          <cell r="O323">
            <v>0</v>
          </cell>
          <cell r="V323" t="str">
            <v>NA</v>
          </cell>
          <cell r="X323">
            <v>0</v>
          </cell>
          <cell r="Y323" t="b">
            <v>0</v>
          </cell>
          <cell r="Z323" t="b">
            <v>0</v>
          </cell>
          <cell r="AA323" t="b">
            <v>0</v>
          </cell>
          <cell r="AB323">
            <v>0</v>
          </cell>
          <cell r="AC323" t="b">
            <v>1</v>
          </cell>
          <cell r="AE323" t="str">
            <v>P</v>
          </cell>
          <cell r="AF323"/>
          <cell r="AG323">
            <v>0</v>
          </cell>
          <cell r="AI323"/>
        </row>
        <row r="324">
          <cell r="C324" t="str">
            <v>Totalforeign_tax_credits.UnitTrusts</v>
          </cell>
          <cell r="D324">
            <v>292</v>
          </cell>
          <cell r="E324">
            <v>5</v>
          </cell>
          <cell r="F324" t="str">
            <v>Total_5</v>
          </cell>
          <cell r="G324" t="str">
            <v>AddB</v>
          </cell>
          <cell r="I324" t="str">
            <v>Total Units In Listed Unit Trusts</v>
          </cell>
          <cell r="J324">
            <v>26.78</v>
          </cell>
          <cell r="K324">
            <v>0</v>
          </cell>
          <cell r="L324">
            <v>26.78</v>
          </cell>
          <cell r="M324">
            <v>0</v>
          </cell>
          <cell r="N324" t="str">
            <v>Add</v>
          </cell>
          <cell r="O324">
            <v>0</v>
          </cell>
          <cell r="V324" t="str">
            <v>NA</v>
          </cell>
          <cell r="X324">
            <v>0</v>
          </cell>
          <cell r="Y324" t="b">
            <v>0</v>
          </cell>
          <cell r="Z324" t="b">
            <v>0</v>
          </cell>
          <cell r="AA324" t="b">
            <v>0</v>
          </cell>
          <cell r="AB324">
            <v>0</v>
          </cell>
          <cell r="AC324" t="b">
            <v>1</v>
          </cell>
          <cell r="AE324" t="str">
            <v>P</v>
          </cell>
          <cell r="AF324"/>
          <cell r="AG324">
            <v>0</v>
          </cell>
          <cell r="AI324"/>
        </row>
        <row r="325">
          <cell r="C325" t="str">
            <v>Totalforeign_tax_credits</v>
          </cell>
          <cell r="D325">
            <v>293</v>
          </cell>
          <cell r="E325">
            <v>4</v>
          </cell>
          <cell r="F325" t="str">
            <v>Total_4</v>
          </cell>
          <cell r="G325" t="str">
            <v>AddB</v>
          </cell>
          <cell r="I325" t="str">
            <v>Total Foreign Tax Credits</v>
          </cell>
          <cell r="J325">
            <v>551.85</v>
          </cell>
          <cell r="K325">
            <v>0</v>
          </cell>
          <cell r="L325">
            <v>551.85</v>
          </cell>
          <cell r="M325">
            <v>0</v>
          </cell>
          <cell r="N325" t="str">
            <v>Add</v>
          </cell>
          <cell r="O325">
            <v>0</v>
          </cell>
          <cell r="V325" t="str">
            <v>NA</v>
          </cell>
          <cell r="X325">
            <v>0</v>
          </cell>
          <cell r="Y325" t="b">
            <v>0</v>
          </cell>
          <cell r="Z325" t="b">
            <v>0</v>
          </cell>
          <cell r="AA325" t="b">
            <v>0</v>
          </cell>
          <cell r="AB325">
            <v>0</v>
          </cell>
          <cell r="AC325" t="b">
            <v>1</v>
          </cell>
          <cell r="AE325" t="str">
            <v>P</v>
          </cell>
          <cell r="AF325"/>
          <cell r="AG325">
            <v>0</v>
          </cell>
          <cell r="AI325"/>
        </row>
        <row r="326">
          <cell r="C326" t="str">
            <v>excessive_foreign_tax_credit_writeoff</v>
          </cell>
          <cell r="D326">
            <v>294</v>
          </cell>
          <cell r="E326">
            <v>4</v>
          </cell>
          <cell r="F326" t="str">
            <v>Line_4</v>
          </cell>
          <cell r="G326" t="str">
            <v>AddB</v>
          </cell>
          <cell r="I326" t="str">
            <v>Excessive Foreign Tax Credit Writeoff</v>
          </cell>
          <cell r="J326">
            <v>-551.85</v>
          </cell>
          <cell r="K326">
            <v>0</v>
          </cell>
          <cell r="L326">
            <v>-551.85</v>
          </cell>
          <cell r="M326">
            <v>0</v>
          </cell>
          <cell r="N326" t="str">
            <v>Add</v>
          </cell>
          <cell r="O326">
            <v>0</v>
          </cell>
          <cell r="V326" t="str">
            <v>NA</v>
          </cell>
          <cell r="X326">
            <v>0</v>
          </cell>
          <cell r="Y326" t="b">
            <v>0</v>
          </cell>
          <cell r="Z326" t="b">
            <v>0</v>
          </cell>
          <cell r="AA326" t="b">
            <v>0</v>
          </cell>
          <cell r="AB326">
            <v>0</v>
          </cell>
          <cell r="AC326" t="b">
            <v>1</v>
          </cell>
          <cell r="AE326" t="str">
            <v>P</v>
          </cell>
          <cell r="AF326"/>
          <cell r="AG326">
            <v>0</v>
          </cell>
          <cell r="AI326"/>
        </row>
        <row r="327">
          <cell r="C327" t="str">
            <v>Totalincome_tax_payable</v>
          </cell>
          <cell r="D327">
            <v>295</v>
          </cell>
          <cell r="E327">
            <v>3</v>
          </cell>
          <cell r="F327" t="str">
            <v>Total_3</v>
          </cell>
          <cell r="G327" t="str">
            <v>AddB</v>
          </cell>
          <cell r="I327" t="str">
            <v>Total Current Tax Assets</v>
          </cell>
          <cell r="J327">
            <v>32653.11</v>
          </cell>
          <cell r="K327">
            <v>0</v>
          </cell>
          <cell r="L327">
            <v>32653.11</v>
          </cell>
          <cell r="M327">
            <v>0</v>
          </cell>
          <cell r="N327" t="str">
            <v>Add</v>
          </cell>
          <cell r="O327">
            <v>0</v>
          </cell>
          <cell r="V327" t="str">
            <v>NA</v>
          </cell>
          <cell r="X327">
            <v>0</v>
          </cell>
          <cell r="Y327" t="b">
            <v>0</v>
          </cell>
          <cell r="Z327" t="b">
            <v>0</v>
          </cell>
          <cell r="AA327" t="b">
            <v>0</v>
          </cell>
          <cell r="AB327">
            <v>0</v>
          </cell>
          <cell r="AC327" t="b">
            <v>1</v>
          </cell>
          <cell r="AE327" t="str">
            <v>P</v>
          </cell>
          <cell r="AF327"/>
          <cell r="AG327">
            <v>0</v>
          </cell>
          <cell r="AI327"/>
        </row>
        <row r="328">
          <cell r="C328" t="str">
            <v>Totalother_assets</v>
          </cell>
          <cell r="D328">
            <v>296</v>
          </cell>
          <cell r="E328">
            <v>2</v>
          </cell>
          <cell r="F328" t="str">
            <v>Total_2</v>
          </cell>
          <cell r="G328" t="str">
            <v>AddB</v>
          </cell>
          <cell r="I328" t="str">
            <v>Total Other Assets</v>
          </cell>
          <cell r="J328">
            <v>768139.59</v>
          </cell>
          <cell r="K328">
            <v>0</v>
          </cell>
          <cell r="L328">
            <v>768139.59</v>
          </cell>
          <cell r="M328">
            <v>0</v>
          </cell>
          <cell r="N328" t="str">
            <v>Add</v>
          </cell>
          <cell r="O328">
            <v>0</v>
          </cell>
          <cell r="V328" t="str">
            <v>NA</v>
          </cell>
          <cell r="X328">
            <v>0</v>
          </cell>
          <cell r="Y328" t="b">
            <v>0</v>
          </cell>
          <cell r="Z328" t="b">
            <v>0</v>
          </cell>
          <cell r="AA328" t="b">
            <v>0</v>
          </cell>
          <cell r="AB328">
            <v>0</v>
          </cell>
          <cell r="AC328" t="b">
            <v>1</v>
          </cell>
          <cell r="AE328" t="str">
            <v>P</v>
          </cell>
          <cell r="AF328"/>
          <cell r="AG328">
            <v>0</v>
          </cell>
          <cell r="AI328"/>
        </row>
        <row r="329">
          <cell r="C329" t="str">
            <v>TotalAssets</v>
          </cell>
          <cell r="D329">
            <v>297</v>
          </cell>
          <cell r="E329">
            <v>1</v>
          </cell>
          <cell r="F329" t="str">
            <v>Total_1</v>
          </cell>
          <cell r="G329" t="str">
            <v>AddB</v>
          </cell>
          <cell r="I329" t="str">
            <v>Total Assets</v>
          </cell>
          <cell r="J329">
            <v>8662089.9000000004</v>
          </cell>
          <cell r="K329">
            <v>0</v>
          </cell>
          <cell r="L329">
            <v>8662089.9000000004</v>
          </cell>
          <cell r="M329">
            <v>0</v>
          </cell>
          <cell r="N329" t="str">
            <v>Add</v>
          </cell>
          <cell r="O329">
            <v>0</v>
          </cell>
          <cell r="V329" t="str">
            <v>NA</v>
          </cell>
          <cell r="X329">
            <v>0</v>
          </cell>
          <cell r="Y329" t="b">
            <v>0</v>
          </cell>
          <cell r="Z329" t="b">
            <v>0</v>
          </cell>
          <cell r="AA329" t="b">
            <v>0</v>
          </cell>
          <cell r="AB329">
            <v>0</v>
          </cell>
          <cell r="AC329" t="b">
            <v>1</v>
          </cell>
          <cell r="AE329" t="str">
            <v>P</v>
          </cell>
          <cell r="AF329"/>
          <cell r="AG329">
            <v>0</v>
          </cell>
          <cell r="AI329"/>
        </row>
        <row r="330">
          <cell r="C330" t="str">
            <v>Member Entitlements</v>
          </cell>
          <cell r="D330">
            <v>298</v>
          </cell>
          <cell r="E330">
            <v>1</v>
          </cell>
          <cell r="F330" t="str">
            <v>Header_1</v>
          </cell>
          <cell r="G330" t="str">
            <v>AddD</v>
          </cell>
          <cell r="I330" t="str">
            <v>Member Entitlements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O330">
            <v>0</v>
          </cell>
          <cell r="V330" t="str">
            <v>NA</v>
          </cell>
          <cell r="X330">
            <v>0</v>
          </cell>
          <cell r="Y330" t="b">
            <v>0</v>
          </cell>
          <cell r="Z330" t="b">
            <v>0</v>
          </cell>
          <cell r="AA330" t="b">
            <v>0</v>
          </cell>
          <cell r="AB330">
            <v>0</v>
          </cell>
          <cell r="AC330" t="b">
            <v>1</v>
          </cell>
          <cell r="AE330" t="str">
            <v>P</v>
          </cell>
          <cell r="AF330"/>
          <cell r="AG330">
            <v>0</v>
          </cell>
          <cell r="AI330"/>
        </row>
        <row r="331">
          <cell r="C331" t="str">
            <v>members_entitlements_accounts</v>
          </cell>
          <cell r="D331">
            <v>299</v>
          </cell>
          <cell r="E331">
            <v>2</v>
          </cell>
          <cell r="F331" t="str">
            <v>Header_2</v>
          </cell>
          <cell r="G331" t="str">
            <v>AddD</v>
          </cell>
          <cell r="I331" t="str">
            <v>Member Entitlement Accounts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O331">
            <v>0</v>
          </cell>
          <cell r="V331" t="str">
            <v>NA</v>
          </cell>
          <cell r="X331">
            <v>0</v>
          </cell>
          <cell r="Y331" t="b">
            <v>0</v>
          </cell>
          <cell r="Z331" t="b">
            <v>0</v>
          </cell>
          <cell r="AA331" t="b">
            <v>0</v>
          </cell>
          <cell r="AB331">
            <v>0</v>
          </cell>
          <cell r="AC331" t="b">
            <v>1</v>
          </cell>
          <cell r="AE331" t="str">
            <v>P</v>
          </cell>
          <cell r="AF331"/>
          <cell r="AG331">
            <v>0</v>
          </cell>
          <cell r="AI331"/>
        </row>
        <row r="332">
          <cell r="C332" t="str">
            <v>members_entitlements_accounts.HICKEA0</v>
          </cell>
          <cell r="D332">
            <v>300</v>
          </cell>
          <cell r="E332">
            <v>3</v>
          </cell>
          <cell r="F332" t="str">
            <v>Header_3</v>
          </cell>
          <cell r="G332" t="str">
            <v>AddD</v>
          </cell>
          <cell r="I332" t="str">
            <v>Dr Andrew Hickey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O332">
            <v>0</v>
          </cell>
          <cell r="V332" t="str">
            <v>NA</v>
          </cell>
          <cell r="X332">
            <v>0</v>
          </cell>
          <cell r="Y332" t="b">
            <v>0</v>
          </cell>
          <cell r="Z332" t="b">
            <v>0</v>
          </cell>
          <cell r="AA332" t="b">
            <v>0</v>
          </cell>
          <cell r="AB332">
            <v>0</v>
          </cell>
          <cell r="AC332" t="b">
            <v>1</v>
          </cell>
          <cell r="AE332" t="str">
            <v>P</v>
          </cell>
          <cell r="AF332"/>
          <cell r="AG332">
            <v>0</v>
          </cell>
          <cell r="AI332"/>
        </row>
        <row r="333">
          <cell r="C333" t="str">
            <v>members_entitlements_accounts.HICKEA0.2a94b71c-6e95-4036-ad4c-abcdde0ecbce</v>
          </cell>
          <cell r="D333">
            <v>301</v>
          </cell>
          <cell r="E333">
            <v>4</v>
          </cell>
          <cell r="F333" t="str">
            <v>Line_4</v>
          </cell>
          <cell r="G333" t="str">
            <v>AddD</v>
          </cell>
          <cell r="I333" t="str">
            <v>Account Based Pension 3% tax free</v>
          </cell>
          <cell r="J333">
            <v>621045.21</v>
          </cell>
          <cell r="K333">
            <v>0</v>
          </cell>
          <cell r="L333">
            <v>621045.21</v>
          </cell>
          <cell r="M333">
            <v>0</v>
          </cell>
          <cell r="N333" t="str">
            <v>Add</v>
          </cell>
          <cell r="O333">
            <v>0</v>
          </cell>
          <cell r="V333" t="str">
            <v>NA</v>
          </cell>
          <cell r="X333">
            <v>0</v>
          </cell>
          <cell r="Y333" t="b">
            <v>0</v>
          </cell>
          <cell r="Z333" t="b">
            <v>0</v>
          </cell>
          <cell r="AA333" t="b">
            <v>0</v>
          </cell>
          <cell r="AB333">
            <v>0</v>
          </cell>
          <cell r="AC333" t="b">
            <v>1</v>
          </cell>
          <cell r="AE333" t="str">
            <v>P</v>
          </cell>
          <cell r="AF333"/>
          <cell r="AG333">
            <v>0</v>
          </cell>
          <cell r="AI333"/>
        </row>
        <row r="334">
          <cell r="C334" t="str">
            <v>members_entitlements_accounts.HICKEA0.fbf7df15-0869-46dc-aed8-306d1e38c235</v>
          </cell>
          <cell r="D334">
            <v>302</v>
          </cell>
          <cell r="E334">
            <v>4</v>
          </cell>
          <cell r="F334" t="str">
            <v>Line_4</v>
          </cell>
          <cell r="G334" t="str">
            <v>AddD</v>
          </cell>
          <cell r="I334" t="str">
            <v>Account Based Pension 89% tax free</v>
          </cell>
          <cell r="J334">
            <v>513075.38</v>
          </cell>
          <cell r="K334">
            <v>0</v>
          </cell>
          <cell r="L334">
            <v>513075.38</v>
          </cell>
          <cell r="M334">
            <v>0</v>
          </cell>
          <cell r="N334" t="str">
            <v>Add</v>
          </cell>
          <cell r="O334">
            <v>0</v>
          </cell>
          <cell r="V334" t="str">
            <v>NA</v>
          </cell>
          <cell r="X334">
            <v>0</v>
          </cell>
          <cell r="Y334" t="b">
            <v>0</v>
          </cell>
          <cell r="Z334" t="b">
            <v>0</v>
          </cell>
          <cell r="AA334" t="b">
            <v>0</v>
          </cell>
          <cell r="AB334">
            <v>0</v>
          </cell>
          <cell r="AC334" t="b">
            <v>1</v>
          </cell>
          <cell r="AE334" t="str">
            <v>P</v>
          </cell>
          <cell r="AF334"/>
          <cell r="AG334">
            <v>0</v>
          </cell>
          <cell r="AI334"/>
        </row>
        <row r="335">
          <cell r="C335" t="str">
            <v>members_entitlements_accounts.HICKEA0.4326ec00-7d85-4879-b886-bb776bd4c9e0</v>
          </cell>
          <cell r="D335">
            <v>303</v>
          </cell>
          <cell r="E335">
            <v>4</v>
          </cell>
          <cell r="F335" t="str">
            <v>Line_4</v>
          </cell>
          <cell r="G335" t="str">
            <v>AddD</v>
          </cell>
          <cell r="I335" t="str">
            <v>Account Based Pension 95% tax free</v>
          </cell>
          <cell r="J335">
            <v>465879.41</v>
          </cell>
          <cell r="K335">
            <v>0</v>
          </cell>
          <cell r="L335">
            <v>465879.41</v>
          </cell>
          <cell r="M335">
            <v>0</v>
          </cell>
          <cell r="N335" t="str">
            <v>Add</v>
          </cell>
          <cell r="O335">
            <v>0</v>
          </cell>
          <cell r="V335" t="str">
            <v>NA</v>
          </cell>
          <cell r="X335">
            <v>0</v>
          </cell>
          <cell r="Y335" t="b">
            <v>0</v>
          </cell>
          <cell r="Z335" t="b">
            <v>0</v>
          </cell>
          <cell r="AA335" t="b">
            <v>0</v>
          </cell>
          <cell r="AB335">
            <v>0</v>
          </cell>
          <cell r="AC335" t="b">
            <v>1</v>
          </cell>
          <cell r="AE335" t="str">
            <v>P</v>
          </cell>
          <cell r="AF335"/>
          <cell r="AG335">
            <v>0</v>
          </cell>
          <cell r="AI335"/>
        </row>
        <row r="336">
          <cell r="C336" t="str">
            <v>members_entitlements_accounts.HICKEA0.11e20dda-5496-4923-b2da-304862ccfdab</v>
          </cell>
          <cell r="D336">
            <v>304</v>
          </cell>
          <cell r="E336">
            <v>4</v>
          </cell>
          <cell r="F336" t="str">
            <v>Line_4</v>
          </cell>
          <cell r="G336" t="str">
            <v>AddD</v>
          </cell>
          <cell r="I336" t="str">
            <v>Accumulation</v>
          </cell>
          <cell r="J336">
            <v>1856041.45</v>
          </cell>
          <cell r="K336">
            <v>0</v>
          </cell>
          <cell r="L336">
            <v>1856041.45</v>
          </cell>
          <cell r="M336">
            <v>0</v>
          </cell>
          <cell r="N336" t="str">
            <v>Add</v>
          </cell>
          <cell r="O336">
            <v>0</v>
          </cell>
          <cell r="V336" t="str">
            <v>NA</v>
          </cell>
          <cell r="X336">
            <v>0</v>
          </cell>
          <cell r="Y336" t="b">
            <v>0</v>
          </cell>
          <cell r="Z336" t="b">
            <v>0</v>
          </cell>
          <cell r="AA336" t="b">
            <v>0</v>
          </cell>
          <cell r="AB336">
            <v>0</v>
          </cell>
          <cell r="AC336" t="b">
            <v>1</v>
          </cell>
          <cell r="AE336" t="str">
            <v>P</v>
          </cell>
          <cell r="AF336"/>
          <cell r="AG336">
            <v>0</v>
          </cell>
          <cell r="AI336"/>
        </row>
        <row r="337">
          <cell r="C337" t="str">
            <v>Totalmembers_entitlements_accounts.HICKEA0</v>
          </cell>
          <cell r="D337">
            <v>305</v>
          </cell>
          <cell r="E337">
            <v>3</v>
          </cell>
          <cell r="F337" t="str">
            <v>Total_3</v>
          </cell>
          <cell r="G337" t="str">
            <v>AddD</v>
          </cell>
          <cell r="I337" t="str">
            <v>Total Dr Andrew Hickey</v>
          </cell>
          <cell r="J337">
            <v>3456041.45</v>
          </cell>
          <cell r="K337">
            <v>0</v>
          </cell>
          <cell r="L337">
            <v>3456041.45</v>
          </cell>
          <cell r="M337">
            <v>0</v>
          </cell>
          <cell r="N337" t="str">
            <v>Add</v>
          </cell>
          <cell r="O337">
            <v>0</v>
          </cell>
          <cell r="V337" t="str">
            <v>NA</v>
          </cell>
          <cell r="X337">
            <v>0</v>
          </cell>
          <cell r="Y337" t="b">
            <v>0</v>
          </cell>
          <cell r="Z337" t="b">
            <v>0</v>
          </cell>
          <cell r="AA337" t="b">
            <v>0</v>
          </cell>
          <cell r="AB337">
            <v>0</v>
          </cell>
          <cell r="AC337" t="b">
            <v>1</v>
          </cell>
          <cell r="AE337" t="str">
            <v>P</v>
          </cell>
          <cell r="AF337"/>
          <cell r="AG337">
            <v>0</v>
          </cell>
          <cell r="AI337"/>
        </row>
        <row r="338">
          <cell r="C338" t="str">
            <v>members_entitlements_accounts.HICKEC0</v>
          </cell>
          <cell r="D338">
            <v>306</v>
          </cell>
          <cell r="E338">
            <v>3</v>
          </cell>
          <cell r="F338" t="str">
            <v>Header_3</v>
          </cell>
          <cell r="G338" t="str">
            <v>AddD</v>
          </cell>
          <cell r="I338" t="str">
            <v>Dr Camille Hickey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O338">
            <v>0</v>
          </cell>
          <cell r="V338" t="str">
            <v>NA</v>
          </cell>
          <cell r="X338">
            <v>0</v>
          </cell>
          <cell r="Y338" t="b">
            <v>0</v>
          </cell>
          <cell r="Z338" t="b">
            <v>0</v>
          </cell>
          <cell r="AA338" t="b">
            <v>0</v>
          </cell>
          <cell r="AB338">
            <v>0</v>
          </cell>
          <cell r="AC338" t="b">
            <v>1</v>
          </cell>
          <cell r="AE338" t="str">
            <v>P</v>
          </cell>
          <cell r="AF338"/>
          <cell r="AG338">
            <v>0</v>
          </cell>
          <cell r="AI338"/>
        </row>
        <row r="339">
          <cell r="C339" t="str">
            <v>members_entitlements_accounts.HICKEC0.222fc773-3513-479b-bf62-f35fe4556112</v>
          </cell>
          <cell r="D339">
            <v>307</v>
          </cell>
          <cell r="E339">
            <v>4</v>
          </cell>
          <cell r="F339" t="str">
            <v>Line_4</v>
          </cell>
          <cell r="G339" t="str">
            <v>AddD</v>
          </cell>
          <cell r="I339" t="str">
            <v>Account Based Pension 100% tax free</v>
          </cell>
          <cell r="J339">
            <v>399248.22</v>
          </cell>
          <cell r="K339">
            <v>0</v>
          </cell>
          <cell r="L339">
            <v>399248.22</v>
          </cell>
          <cell r="M339">
            <v>0</v>
          </cell>
          <cell r="N339" t="str">
            <v>Add</v>
          </cell>
          <cell r="O339">
            <v>0</v>
          </cell>
          <cell r="V339" t="str">
            <v>NA</v>
          </cell>
          <cell r="X339">
            <v>0</v>
          </cell>
          <cell r="Y339" t="b">
            <v>0</v>
          </cell>
          <cell r="Z339" t="b">
            <v>0</v>
          </cell>
          <cell r="AA339" t="b">
            <v>0</v>
          </cell>
          <cell r="AB339">
            <v>0</v>
          </cell>
          <cell r="AC339" t="b">
            <v>1</v>
          </cell>
          <cell r="AE339" t="str">
            <v>P</v>
          </cell>
          <cell r="AF339"/>
          <cell r="AG339">
            <v>0</v>
          </cell>
          <cell r="AI339"/>
        </row>
        <row r="340">
          <cell r="C340" t="str">
            <v>members_entitlements_accounts.HICKEC0.c88ac5ce-b438-4bf3-96de-ce502ca7dc08</v>
          </cell>
          <cell r="D340">
            <v>308</v>
          </cell>
          <cell r="E340">
            <v>4</v>
          </cell>
          <cell r="F340" t="str">
            <v>Line_4</v>
          </cell>
          <cell r="G340" t="str">
            <v>AddD</v>
          </cell>
          <cell r="I340" t="str">
            <v>Account Based Pension 8% tax free</v>
          </cell>
          <cell r="J340">
            <v>418820.7</v>
          </cell>
          <cell r="K340">
            <v>0</v>
          </cell>
          <cell r="L340">
            <v>418820.7</v>
          </cell>
          <cell r="M340">
            <v>0</v>
          </cell>
          <cell r="N340" t="str">
            <v>Add</v>
          </cell>
          <cell r="O340">
            <v>0</v>
          </cell>
          <cell r="V340" t="str">
            <v>NA</v>
          </cell>
          <cell r="X340">
            <v>0</v>
          </cell>
          <cell r="Y340" t="b">
            <v>0</v>
          </cell>
          <cell r="Z340" t="b">
            <v>0</v>
          </cell>
          <cell r="AA340" t="b">
            <v>0</v>
          </cell>
          <cell r="AB340">
            <v>0</v>
          </cell>
          <cell r="AC340" t="b">
            <v>1</v>
          </cell>
          <cell r="AE340" t="str">
            <v>P</v>
          </cell>
          <cell r="AF340"/>
          <cell r="AG340">
            <v>0</v>
          </cell>
          <cell r="AI340"/>
        </row>
        <row r="341">
          <cell r="C341" t="str">
            <v>members_entitlements_accounts.HICKEC0.f17f7707-d89f-48cb-bb50-91f13fa40157</v>
          </cell>
          <cell r="D341">
            <v>309</v>
          </cell>
          <cell r="E341">
            <v>4</v>
          </cell>
          <cell r="F341" t="str">
            <v>Line_4</v>
          </cell>
          <cell r="G341" t="str">
            <v>AddD</v>
          </cell>
          <cell r="I341" t="str">
            <v>Account Based Pension 94% tax free</v>
          </cell>
          <cell r="J341">
            <v>146478.93</v>
          </cell>
          <cell r="K341">
            <v>0</v>
          </cell>
          <cell r="L341">
            <v>146478.93</v>
          </cell>
          <cell r="M341">
            <v>0</v>
          </cell>
          <cell r="N341" t="str">
            <v>Add</v>
          </cell>
          <cell r="O341">
            <v>0</v>
          </cell>
          <cell r="V341" t="str">
            <v>NA</v>
          </cell>
          <cell r="X341">
            <v>0</v>
          </cell>
          <cell r="Y341" t="b">
            <v>0</v>
          </cell>
          <cell r="Z341" t="b">
            <v>0</v>
          </cell>
          <cell r="AA341" t="b">
            <v>0</v>
          </cell>
          <cell r="AB341">
            <v>0</v>
          </cell>
          <cell r="AC341" t="b">
            <v>1</v>
          </cell>
          <cell r="AE341" t="str">
            <v>P</v>
          </cell>
          <cell r="AF341"/>
          <cell r="AG341">
            <v>0</v>
          </cell>
          <cell r="AI341"/>
        </row>
        <row r="342">
          <cell r="C342" t="str">
            <v>members_entitlements_accounts.HICKEC0.0a494c12-39e5-45a1-8b07-1dde1f534960</v>
          </cell>
          <cell r="D342">
            <v>310</v>
          </cell>
          <cell r="E342">
            <v>4</v>
          </cell>
          <cell r="F342" t="str">
            <v>Line_4</v>
          </cell>
          <cell r="G342" t="str">
            <v>AddD</v>
          </cell>
          <cell r="I342" t="str">
            <v>Account Based Pension 99% tax free</v>
          </cell>
          <cell r="J342">
            <v>635452.15</v>
          </cell>
          <cell r="K342">
            <v>0</v>
          </cell>
          <cell r="L342">
            <v>635452.15</v>
          </cell>
          <cell r="M342">
            <v>0</v>
          </cell>
          <cell r="N342" t="str">
            <v>Add</v>
          </cell>
          <cell r="O342">
            <v>0</v>
          </cell>
          <cell r="V342" t="str">
            <v>NA</v>
          </cell>
          <cell r="X342">
            <v>0</v>
          </cell>
          <cell r="Y342" t="b">
            <v>0</v>
          </cell>
          <cell r="Z342" t="b">
            <v>0</v>
          </cell>
          <cell r="AA342" t="b">
            <v>0</v>
          </cell>
          <cell r="AB342">
            <v>0</v>
          </cell>
          <cell r="AC342" t="b">
            <v>1</v>
          </cell>
          <cell r="AE342" t="str">
            <v>P</v>
          </cell>
          <cell r="AF342"/>
          <cell r="AG342">
            <v>0</v>
          </cell>
          <cell r="AI342"/>
        </row>
        <row r="343">
          <cell r="C343" t="str">
            <v>members_entitlements_accounts.HICKEC0.07be3b3b-4df8-44a2-a0c3-821bc1fca38e</v>
          </cell>
          <cell r="D343">
            <v>311</v>
          </cell>
          <cell r="E343">
            <v>4</v>
          </cell>
          <cell r="F343" t="str">
            <v>Line_4</v>
          </cell>
          <cell r="G343" t="str">
            <v>AddD</v>
          </cell>
          <cell r="I343" t="str">
            <v>Accumulation</v>
          </cell>
          <cell r="J343">
            <v>3606048.45</v>
          </cell>
          <cell r="K343">
            <v>0</v>
          </cell>
          <cell r="L343">
            <v>3606048.45</v>
          </cell>
          <cell r="M343">
            <v>0</v>
          </cell>
          <cell r="N343" t="str">
            <v>Add</v>
          </cell>
          <cell r="O343">
            <v>0</v>
          </cell>
          <cell r="V343" t="str">
            <v>NA</v>
          </cell>
          <cell r="X343">
            <v>0</v>
          </cell>
          <cell r="Y343" t="b">
            <v>0</v>
          </cell>
          <cell r="Z343" t="b">
            <v>0</v>
          </cell>
          <cell r="AA343" t="b">
            <v>0</v>
          </cell>
          <cell r="AB343">
            <v>0</v>
          </cell>
          <cell r="AC343" t="b">
            <v>1</v>
          </cell>
          <cell r="AE343" t="str">
            <v>P</v>
          </cell>
          <cell r="AF343"/>
          <cell r="AG343">
            <v>0</v>
          </cell>
          <cell r="AI343"/>
        </row>
        <row r="344">
          <cell r="C344" t="str">
            <v>Totalmembers_entitlements_accounts.HICKEC0</v>
          </cell>
          <cell r="D344">
            <v>312</v>
          </cell>
          <cell r="E344">
            <v>3</v>
          </cell>
          <cell r="F344" t="str">
            <v>Total_3</v>
          </cell>
          <cell r="G344" t="str">
            <v>AddD</v>
          </cell>
          <cell r="I344" t="str">
            <v>Total Dr Camille Hickey</v>
          </cell>
          <cell r="J344">
            <v>5206048.45</v>
          </cell>
          <cell r="K344">
            <v>0</v>
          </cell>
          <cell r="L344">
            <v>5206048.45</v>
          </cell>
          <cell r="M344">
            <v>0</v>
          </cell>
          <cell r="N344" t="str">
            <v>Add</v>
          </cell>
          <cell r="O344">
            <v>0</v>
          </cell>
          <cell r="V344" t="str">
            <v>NA</v>
          </cell>
          <cell r="X344">
            <v>0</v>
          </cell>
          <cell r="Y344" t="b">
            <v>0</v>
          </cell>
          <cell r="Z344" t="b">
            <v>0</v>
          </cell>
          <cell r="AA344" t="b">
            <v>0</v>
          </cell>
          <cell r="AB344">
            <v>0</v>
          </cell>
          <cell r="AC344" t="b">
            <v>1</v>
          </cell>
          <cell r="AE344" t="str">
            <v>P</v>
          </cell>
          <cell r="AF344"/>
          <cell r="AG344">
            <v>0</v>
          </cell>
          <cell r="AI344"/>
        </row>
        <row r="345">
          <cell r="C345" t="str">
            <v>Totalmembers_entitlements_accounts</v>
          </cell>
          <cell r="D345">
            <v>313</v>
          </cell>
          <cell r="E345">
            <v>2</v>
          </cell>
          <cell r="F345" t="str">
            <v>Total_2</v>
          </cell>
          <cell r="G345" t="str">
            <v>AddD</v>
          </cell>
          <cell r="I345" t="str">
            <v>Total Member Entitlement Accounts</v>
          </cell>
          <cell r="J345">
            <v>8662089.9000000004</v>
          </cell>
          <cell r="K345">
            <v>0</v>
          </cell>
          <cell r="L345">
            <v>8662089.9000000004</v>
          </cell>
          <cell r="M345">
            <v>0</v>
          </cell>
          <cell r="N345" t="str">
            <v>Add</v>
          </cell>
          <cell r="O345">
            <v>0</v>
          </cell>
          <cell r="V345" t="str">
            <v>NA</v>
          </cell>
          <cell r="X345">
            <v>0</v>
          </cell>
          <cell r="Y345" t="b">
            <v>0</v>
          </cell>
          <cell r="Z345" t="b">
            <v>0</v>
          </cell>
          <cell r="AA345" t="b">
            <v>0</v>
          </cell>
          <cell r="AB345">
            <v>0</v>
          </cell>
          <cell r="AC345" t="b">
            <v>1</v>
          </cell>
          <cell r="AE345" t="str">
            <v>P</v>
          </cell>
          <cell r="AF345"/>
          <cell r="AG345">
            <v>0</v>
          </cell>
          <cell r="AI345"/>
        </row>
        <row r="346">
          <cell r="C346" t="str">
            <v>TotalMember Entitlements</v>
          </cell>
          <cell r="D346">
            <v>314</v>
          </cell>
          <cell r="E346">
            <v>1</v>
          </cell>
          <cell r="F346" t="str">
            <v>Total_1</v>
          </cell>
          <cell r="G346" t="str">
            <v>AddD</v>
          </cell>
          <cell r="I346" t="str">
            <v>Total Member Entitlements</v>
          </cell>
          <cell r="J346">
            <v>8662089.9000000004</v>
          </cell>
          <cell r="K346">
            <v>0</v>
          </cell>
          <cell r="L346">
            <v>8662089.9000000004</v>
          </cell>
          <cell r="M346">
            <v>0</v>
          </cell>
          <cell r="N346" t="str">
            <v>Add</v>
          </cell>
          <cell r="O346">
            <v>0</v>
          </cell>
          <cell r="V346" t="str">
            <v>NA</v>
          </cell>
          <cell r="X346">
            <v>0</v>
          </cell>
          <cell r="Y346" t="b">
            <v>0</v>
          </cell>
          <cell r="Z346" t="b">
            <v>0</v>
          </cell>
          <cell r="AA346" t="b">
            <v>0</v>
          </cell>
          <cell r="AB346">
            <v>0</v>
          </cell>
          <cell r="AC346" t="b">
            <v>1</v>
          </cell>
          <cell r="AE346" t="str">
            <v>P</v>
          </cell>
          <cell r="AF346"/>
          <cell r="AG346">
            <v>0</v>
          </cell>
          <cell r="AI346"/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2">
          <cell r="A2" t="str">
            <v>Not Started</v>
          </cell>
          <cell r="B2">
            <v>0</v>
          </cell>
        </row>
        <row r="3">
          <cell r="A3" t="str">
            <v>Started</v>
          </cell>
          <cell r="B3">
            <v>1</v>
          </cell>
        </row>
        <row r="4">
          <cell r="A4" t="str">
            <v>Client Query</v>
          </cell>
          <cell r="B4">
            <v>2</v>
          </cell>
        </row>
        <row r="5">
          <cell r="A5" t="str">
            <v>Ready for Review</v>
          </cell>
          <cell r="B5">
            <v>3</v>
          </cell>
        </row>
        <row r="6">
          <cell r="A6" t="str">
            <v>Rework Required</v>
          </cell>
          <cell r="B6">
            <v>4</v>
          </cell>
        </row>
        <row r="7">
          <cell r="A7" t="str">
            <v>Rework Complete</v>
          </cell>
          <cell r="B7">
            <v>5</v>
          </cell>
        </row>
        <row r="8">
          <cell r="A8" t="str">
            <v>Review</v>
          </cell>
          <cell r="B8">
            <v>6</v>
          </cell>
        </row>
        <row r="9">
          <cell r="A9" t="str">
            <v>Final Review</v>
          </cell>
          <cell r="B9">
            <v>7</v>
          </cell>
        </row>
        <row r="10">
          <cell r="A10" t="str">
            <v>Complete</v>
          </cell>
          <cell r="B10">
            <v>8</v>
          </cell>
        </row>
      </sheetData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ef"/>
      <sheetName val="DeBrief"/>
    </sheetNames>
    <sheetDataSet>
      <sheetData sheetId="0" refreshError="1">
        <row r="14">
          <cell r="C14"/>
        </row>
        <row r="15">
          <cell r="C15"/>
        </row>
        <row r="16">
          <cell r="C16"/>
        </row>
        <row r="17">
          <cell r="C17"/>
        </row>
        <row r="18">
          <cell r="C18"/>
        </row>
        <row r="19">
          <cell r="C19"/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gnment To do"/>
      <sheetName val="Agenda &amp; Partner Points"/>
      <sheetName val="Pension Advice Schedule"/>
      <sheetName val="GST  &amp; BAS Rec"/>
      <sheetName val="Tax Payment Sch"/>
      <sheetName val="Review Points"/>
      <sheetName val="Client Queries"/>
      <sheetName val="Invoice Wording"/>
      <sheetName val="Statement of Financial Position"/>
      <sheetName val="Detailed Operating Statement"/>
      <sheetName val="Prov for Income Tax"/>
      <sheetName val="Investments"/>
      <sheetName val="Investment Summary"/>
      <sheetName val="Interest Receivable"/>
      <sheetName val="Sheet2"/>
      <sheetName val="Property CB &amp; MV"/>
      <sheetName val="Unlisted Unit Trust"/>
      <sheetName val="Loans"/>
      <sheetName val="Debtors &amp; Creditors"/>
      <sheetName val="GST Rec"/>
      <sheetName val="Interest"/>
      <sheetName val="Dividends"/>
      <sheetName val="Distributions"/>
      <sheetName val="Rental Inc &amp; Exp"/>
      <sheetName val="Contributions"/>
      <sheetName val="CGT Property"/>
      <sheetName val="Expenses"/>
      <sheetName val="Benefits Paid - M1"/>
      <sheetName val="Benefits Paid - M2"/>
      <sheetName val="Benefits Paid"/>
      <sheetName val="What to Include"/>
      <sheetName val="ABR associates details"/>
    </sheetNames>
    <sheetDataSet>
      <sheetData sheetId="0">
        <row r="5">
          <cell r="B5" t="str">
            <v>SMSF</v>
          </cell>
        </row>
        <row r="9">
          <cell r="I9"/>
        </row>
        <row r="10">
          <cell r="I10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ownow://_r969760/" TargetMode="External"/><Relationship Id="rId13" Type="http://schemas.openxmlformats.org/officeDocument/2006/relationships/hyperlink" Target="hownow://_r969774/" TargetMode="External"/><Relationship Id="rId3" Type="http://schemas.openxmlformats.org/officeDocument/2006/relationships/hyperlink" Target="hownow://_r969771/" TargetMode="External"/><Relationship Id="rId7" Type="http://schemas.openxmlformats.org/officeDocument/2006/relationships/hyperlink" Target="hownow://_r969752/" TargetMode="External"/><Relationship Id="rId12" Type="http://schemas.openxmlformats.org/officeDocument/2006/relationships/hyperlink" Target="hownow://_r969759/" TargetMode="External"/><Relationship Id="rId2" Type="http://schemas.openxmlformats.org/officeDocument/2006/relationships/hyperlink" Target="hownow://_r969772/" TargetMode="External"/><Relationship Id="rId16" Type="http://schemas.openxmlformats.org/officeDocument/2006/relationships/drawing" Target="../drawings/drawing7.xml"/><Relationship Id="rId1" Type="http://schemas.openxmlformats.org/officeDocument/2006/relationships/hyperlink" Target="hownow://_r969773/" TargetMode="External"/><Relationship Id="rId6" Type="http://schemas.openxmlformats.org/officeDocument/2006/relationships/hyperlink" Target="hownow://_r969752/" TargetMode="External"/><Relationship Id="rId11" Type="http://schemas.openxmlformats.org/officeDocument/2006/relationships/hyperlink" Target="hownow://_r969784/" TargetMode="External"/><Relationship Id="rId5" Type="http://schemas.openxmlformats.org/officeDocument/2006/relationships/hyperlink" Target="hownow://_r969752/" TargetMode="External"/><Relationship Id="rId15" Type="http://schemas.openxmlformats.org/officeDocument/2006/relationships/customProperty" Target="../customProperty13.bin"/><Relationship Id="rId10" Type="http://schemas.openxmlformats.org/officeDocument/2006/relationships/hyperlink" Target="hownow://_r969784/" TargetMode="External"/><Relationship Id="rId4" Type="http://schemas.openxmlformats.org/officeDocument/2006/relationships/hyperlink" Target="hownow://_r969764/" TargetMode="External"/><Relationship Id="rId9" Type="http://schemas.openxmlformats.org/officeDocument/2006/relationships/hyperlink" Target="hownow://_r969783/" TargetMode="External"/><Relationship Id="rId14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ownow://_r976504/" TargetMode="External"/><Relationship Id="rId2" Type="http://schemas.openxmlformats.org/officeDocument/2006/relationships/hyperlink" Target="hownow://_r970107/" TargetMode="External"/><Relationship Id="rId1" Type="http://schemas.openxmlformats.org/officeDocument/2006/relationships/hyperlink" Target="hownow://_r970106/" TargetMode="External"/><Relationship Id="rId5" Type="http://schemas.openxmlformats.org/officeDocument/2006/relationships/customProperty" Target="../customProperty15.bin"/><Relationship Id="rId4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ownow://_r969749/" TargetMode="External"/><Relationship Id="rId1" Type="http://schemas.openxmlformats.org/officeDocument/2006/relationships/hyperlink" Target="hownow://_r969758/" TargetMode="External"/><Relationship Id="rId4" Type="http://schemas.openxmlformats.org/officeDocument/2006/relationships/customProperty" Target="../customProperty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7.bin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ownow://_r497484/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hyperlink" Target="https://www.ato.gov.au/Individuals/Super/Withdrawing-and-using-your-super/Transfer-balance-cap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ownow://_r969771/" TargetMode="External"/><Relationship Id="rId13" Type="http://schemas.openxmlformats.org/officeDocument/2006/relationships/hyperlink" Target="hownow://_r976644/" TargetMode="External"/><Relationship Id="rId18" Type="http://schemas.openxmlformats.org/officeDocument/2006/relationships/comments" Target="../comments1.xml"/><Relationship Id="rId3" Type="http://schemas.openxmlformats.org/officeDocument/2006/relationships/hyperlink" Target="mailto:susiejo60@hotmail.com" TargetMode="External"/><Relationship Id="rId7" Type="http://schemas.openxmlformats.org/officeDocument/2006/relationships/hyperlink" Target="hownow://_r969772/" TargetMode="External"/><Relationship Id="rId12" Type="http://schemas.openxmlformats.org/officeDocument/2006/relationships/hyperlink" Target="hownow://_r976642/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https://app.practiceignition.com/proposals/710829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://asic.gov.au/" TargetMode="External"/><Relationship Id="rId6" Type="http://schemas.openxmlformats.org/officeDocument/2006/relationships/hyperlink" Target="hownow://_r969773/" TargetMode="External"/><Relationship Id="rId11" Type="http://schemas.openxmlformats.org/officeDocument/2006/relationships/hyperlink" Target="hownow://_r976639/" TargetMode="External"/><Relationship Id="rId5" Type="http://schemas.openxmlformats.org/officeDocument/2006/relationships/hyperlink" Target="hownow://_r969679/" TargetMode="External"/><Relationship Id="rId15" Type="http://schemas.openxmlformats.org/officeDocument/2006/relationships/customProperty" Target="../customProperty6.bin"/><Relationship Id="rId10" Type="http://schemas.openxmlformats.org/officeDocument/2006/relationships/hyperlink" Target="hownow://_r976506/" TargetMode="External"/><Relationship Id="rId4" Type="http://schemas.openxmlformats.org/officeDocument/2006/relationships/hyperlink" Target="hownow://_r969680/" TargetMode="External"/><Relationship Id="rId9" Type="http://schemas.openxmlformats.org/officeDocument/2006/relationships/hyperlink" Target="hownow://_r969921/" TargetMode="External"/><Relationship Id="rId14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7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8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finityfinancialadvisors.com.au/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://www.hunterfinancial.com.au/" TargetMode="External"/><Relationship Id="rId7" Type="http://schemas.openxmlformats.org/officeDocument/2006/relationships/hyperlink" Target="http://www.hunterfinancial.com.au/" TargetMode="External"/><Relationship Id="rId12" Type="http://schemas.openxmlformats.org/officeDocument/2006/relationships/customProperty" Target="../customProperty9.bin"/><Relationship Id="rId2" Type="http://schemas.openxmlformats.org/officeDocument/2006/relationships/hyperlink" Target="http://www.politis.com.au/" TargetMode="External"/><Relationship Id="rId1" Type="http://schemas.openxmlformats.org/officeDocument/2006/relationships/hyperlink" Target="http://www.fitz.com.au/" TargetMode="External"/><Relationship Id="rId6" Type="http://schemas.openxmlformats.org/officeDocument/2006/relationships/hyperlink" Target="mailto:mail@hunterfinancial.com.au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://www.capitalclaims.com.au/" TargetMode="External"/><Relationship Id="rId10" Type="http://schemas.openxmlformats.org/officeDocument/2006/relationships/hyperlink" Target="mailto:info@infinityfinancialadvisors.com.au" TargetMode="External"/><Relationship Id="rId4" Type="http://schemas.openxmlformats.org/officeDocument/2006/relationships/hyperlink" Target="http://www.pivotalfp.com/" TargetMode="External"/><Relationship Id="rId9" Type="http://schemas.openxmlformats.org/officeDocument/2006/relationships/hyperlink" Target="tel:02%204047%2018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0085B-9EEE-486D-9295-04D65953CFFA}">
  <sheetPr codeName="Sheet5"/>
  <dimension ref="A1:B5"/>
  <sheetViews>
    <sheetView workbookViewId="0"/>
  </sheetViews>
  <sheetFormatPr defaultRowHeight="15"/>
  <sheetData>
    <row r="1" spans="1:2">
      <c r="A1" t="s">
        <v>467</v>
      </c>
      <c r="B1" t="s">
        <v>475</v>
      </c>
    </row>
    <row r="2" spans="1:2">
      <c r="A2" t="s">
        <v>468</v>
      </c>
      <c r="B2">
        <v>15</v>
      </c>
    </row>
    <row r="3" spans="1:2">
      <c r="A3" t="s">
        <v>469</v>
      </c>
    </row>
    <row r="4" spans="1:2">
      <c r="A4" t="s">
        <v>470</v>
      </c>
      <c r="B4" t="s">
        <v>471</v>
      </c>
    </row>
    <row r="5" spans="1:2">
      <c r="A5" t="s">
        <v>472</v>
      </c>
      <c r="B5" t="s">
        <v>473</v>
      </c>
    </row>
  </sheetData>
  <pageMargins left="0.7" right="0.7" top="0.75" bottom="0.75" header="0.3" footer="0.3"/>
  <customProperties>
    <customPr name="SheetId" r:id="rId1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DC6C9-DAAF-4100-86BA-EB54F260A89D}">
  <sheetPr codeName="Sheet10">
    <tabColor rgb="FF00B0F0"/>
  </sheetPr>
  <dimension ref="A1:N47"/>
  <sheetViews>
    <sheetView workbookViewId="0">
      <selection activeCell="G4" sqref="G4"/>
    </sheetView>
  </sheetViews>
  <sheetFormatPr defaultRowHeight="15"/>
  <cols>
    <col min="1" max="1" width="1.85546875" customWidth="1"/>
    <col min="2" max="2" width="3.28515625" customWidth="1"/>
    <col min="4" max="4" width="25.5703125" customWidth="1"/>
    <col min="14" max="14" width="0" hidden="1" customWidth="1"/>
  </cols>
  <sheetData>
    <row r="1" spans="1:14">
      <c r="A1" s="233"/>
      <c r="B1" s="233"/>
      <c r="C1" s="233"/>
      <c r="D1" s="233"/>
      <c r="E1" s="231"/>
      <c r="F1" s="231"/>
      <c r="G1" s="235"/>
      <c r="H1" s="231"/>
      <c r="I1" s="231"/>
    </row>
    <row r="2" spans="1:14">
      <c r="A2" s="231"/>
      <c r="B2" s="231"/>
      <c r="C2" s="231"/>
      <c r="D2" s="231"/>
      <c r="E2" s="231"/>
      <c r="F2" s="231"/>
      <c r="G2" s="235"/>
      <c r="H2" s="231"/>
      <c r="I2" s="231"/>
    </row>
    <row r="3" spans="1:14">
      <c r="A3" s="237"/>
      <c r="B3" s="237" t="s">
        <v>219</v>
      </c>
      <c r="C3" s="237"/>
      <c r="D3" s="472" t="str">
        <f>'Assignment To do'!B3</f>
        <v>MT &amp; SR Jones Superannuation Fund</v>
      </c>
      <c r="H3" s="239" t="s">
        <v>220</v>
      </c>
      <c r="J3" s="473">
        <f>'Assignment To do'!I4</f>
        <v>0</v>
      </c>
    </row>
    <row r="4" spans="1:14">
      <c r="A4" s="237"/>
      <c r="B4" s="237" t="s">
        <v>221</v>
      </c>
      <c r="C4" s="237"/>
      <c r="D4" s="238">
        <f>'Assignment To do'!B1</f>
        <v>0</v>
      </c>
      <c r="H4" s="239" t="s">
        <v>222</v>
      </c>
      <c r="J4" s="240">
        <f>'Assignment To do'!I5</f>
        <v>0</v>
      </c>
    </row>
    <row r="5" spans="1:14">
      <c r="A5" s="237"/>
      <c r="B5" s="237" t="s">
        <v>224</v>
      </c>
      <c r="C5" s="237"/>
      <c r="D5" s="242" t="str">
        <f>+N7</f>
        <v>2019 Year Queries</v>
      </c>
      <c r="H5" s="239" t="s">
        <v>402</v>
      </c>
      <c r="J5" s="243">
        <f>'Assignment To do'!I6</f>
        <v>0</v>
      </c>
    </row>
    <row r="6" spans="1:14">
      <c r="A6" s="237"/>
      <c r="B6" s="244"/>
      <c r="C6" s="244"/>
      <c r="D6" s="245"/>
      <c r="E6" s="246"/>
      <c r="F6" s="247"/>
      <c r="G6" s="579"/>
      <c r="H6" s="579"/>
      <c r="I6" s="579"/>
      <c r="J6" s="588"/>
    </row>
    <row r="7" spans="1:14">
      <c r="A7" s="237"/>
      <c r="B7" s="249"/>
      <c r="C7" s="249"/>
      <c r="D7" s="250"/>
      <c r="E7" s="251"/>
      <c r="F7" s="252"/>
      <c r="G7" s="231"/>
      <c r="H7" s="231"/>
      <c r="I7" s="231"/>
      <c r="N7" t="s">
        <v>502</v>
      </c>
    </row>
    <row r="8" spans="1:14">
      <c r="A8" s="231"/>
      <c r="B8" s="643"/>
      <c r="C8" s="640"/>
      <c r="D8" s="640"/>
      <c r="E8" s="640"/>
      <c r="F8" s="640"/>
      <c r="G8" s="640"/>
      <c r="H8" s="640"/>
      <c r="I8" s="641"/>
      <c r="J8" s="642"/>
    </row>
    <row r="9" spans="1:14">
      <c r="A9" s="881"/>
      <c r="B9" s="881"/>
      <c r="C9" s="881"/>
      <c r="D9" s="881"/>
      <c r="E9" s="881"/>
      <c r="F9" s="881"/>
      <c r="G9" s="881"/>
      <c r="H9" s="881"/>
      <c r="I9" s="881"/>
      <c r="J9" s="881"/>
    </row>
    <row r="10" spans="1:14">
      <c r="A10" s="231"/>
      <c r="B10" s="875" t="s">
        <v>500</v>
      </c>
      <c r="C10" s="875"/>
      <c r="D10" s="875"/>
      <c r="E10" s="875"/>
      <c r="F10" s="875"/>
      <c r="G10" s="875" t="s">
        <v>501</v>
      </c>
      <c r="H10" s="875"/>
      <c r="I10" s="875"/>
      <c r="J10" s="875"/>
    </row>
    <row r="11" spans="1:14">
      <c r="A11" s="231"/>
      <c r="B11" s="256" t="s">
        <v>230</v>
      </c>
      <c r="C11" s="869"/>
      <c r="D11" s="869"/>
      <c r="E11" s="869"/>
      <c r="F11" s="869"/>
      <c r="G11" s="869"/>
      <c r="H11" s="869"/>
      <c r="I11" s="869"/>
      <c r="J11" s="869"/>
    </row>
    <row r="12" spans="1:14">
      <c r="A12" s="231"/>
      <c r="B12" s="256"/>
      <c r="C12" s="869"/>
      <c r="D12" s="869"/>
      <c r="E12" s="869"/>
      <c r="F12" s="869"/>
      <c r="G12" s="869"/>
      <c r="H12" s="869"/>
      <c r="I12" s="869"/>
      <c r="J12" s="869"/>
    </row>
    <row r="13" spans="1:14">
      <c r="A13" s="231"/>
      <c r="B13" s="256"/>
      <c r="C13" s="873"/>
      <c r="D13" s="873"/>
      <c r="E13" s="873"/>
      <c r="F13" s="873"/>
      <c r="G13" s="873"/>
      <c r="H13" s="873"/>
      <c r="I13" s="873"/>
      <c r="J13" s="873"/>
    </row>
    <row r="14" spans="1:14">
      <c r="A14" s="231"/>
      <c r="B14" s="256" t="s">
        <v>230</v>
      </c>
      <c r="C14" s="869"/>
      <c r="D14" s="869"/>
      <c r="E14" s="869"/>
      <c r="F14" s="869"/>
      <c r="G14" s="869"/>
      <c r="H14" s="869"/>
      <c r="I14" s="869"/>
      <c r="J14" s="869"/>
    </row>
    <row r="15" spans="1:14">
      <c r="A15" s="231"/>
      <c r="B15" s="256"/>
      <c r="C15" s="869"/>
      <c r="D15" s="869"/>
      <c r="E15" s="869"/>
      <c r="F15" s="869"/>
      <c r="G15" s="869"/>
      <c r="H15" s="869"/>
      <c r="I15" s="869"/>
      <c r="J15" s="869"/>
    </row>
    <row r="16" spans="1:14">
      <c r="A16" s="231"/>
      <c r="B16" s="256"/>
      <c r="C16" s="870"/>
      <c r="D16" s="870"/>
      <c r="E16" s="870"/>
      <c r="F16" s="870"/>
      <c r="G16" s="870"/>
      <c r="H16" s="870"/>
      <c r="I16" s="870"/>
      <c r="J16" s="870"/>
    </row>
    <row r="17" spans="1:10">
      <c r="A17" s="231"/>
      <c r="B17" s="256" t="s">
        <v>230</v>
      </c>
      <c r="C17" s="869"/>
      <c r="D17" s="869"/>
      <c r="E17" s="869"/>
      <c r="F17" s="869"/>
      <c r="G17" s="869"/>
      <c r="H17" s="869"/>
      <c r="I17" s="869"/>
      <c r="J17" s="869"/>
    </row>
    <row r="18" spans="1:10">
      <c r="A18" s="231"/>
      <c r="B18" s="256"/>
      <c r="C18" s="869"/>
      <c r="D18" s="869"/>
      <c r="E18" s="869"/>
      <c r="F18" s="869"/>
      <c r="G18" s="869"/>
      <c r="H18" s="869"/>
      <c r="I18" s="869"/>
      <c r="J18" s="869"/>
    </row>
    <row r="19" spans="1:10" s="74" customFormat="1">
      <c r="A19" s="231"/>
      <c r="B19" s="256"/>
      <c r="C19" s="870"/>
      <c r="D19" s="870"/>
      <c r="E19" s="870"/>
      <c r="F19" s="870"/>
      <c r="G19" s="870"/>
      <c r="H19" s="870"/>
      <c r="I19" s="870"/>
      <c r="J19" s="870"/>
    </row>
    <row r="20" spans="1:10" s="74" customFormat="1">
      <c r="A20" s="231"/>
      <c r="B20" s="256"/>
      <c r="C20" s="869"/>
      <c r="D20" s="869"/>
      <c r="E20" s="869"/>
      <c r="F20" s="869"/>
      <c r="G20" s="869"/>
      <c r="H20" s="869"/>
      <c r="I20" s="869"/>
      <c r="J20" s="869"/>
    </row>
    <row r="21" spans="1:10">
      <c r="A21" s="231"/>
      <c r="B21" s="256"/>
      <c r="C21" s="869"/>
      <c r="D21" s="869"/>
      <c r="E21" s="869"/>
      <c r="F21" s="869"/>
      <c r="G21" s="869"/>
      <c r="H21" s="869"/>
      <c r="I21" s="869"/>
      <c r="J21" s="869"/>
    </row>
    <row r="22" spans="1:10">
      <c r="A22" s="231"/>
      <c r="B22" s="577"/>
      <c r="C22" s="879"/>
      <c r="D22" s="879"/>
      <c r="E22" s="879"/>
      <c r="F22" s="879"/>
      <c r="G22" s="879"/>
      <c r="H22" s="879"/>
      <c r="I22" s="879"/>
      <c r="J22" s="879"/>
    </row>
    <row r="23" spans="1:10">
      <c r="A23" s="231"/>
      <c r="B23" s="256" t="s">
        <v>230</v>
      </c>
      <c r="C23" s="869"/>
      <c r="D23" s="869"/>
      <c r="E23" s="869"/>
      <c r="F23" s="869"/>
      <c r="G23" s="869"/>
      <c r="H23" s="869"/>
      <c r="I23" s="869"/>
      <c r="J23" s="869"/>
    </row>
    <row r="24" spans="1:10">
      <c r="A24" s="231"/>
      <c r="B24" s="256"/>
      <c r="C24" s="869"/>
      <c r="D24" s="869"/>
      <c r="E24" s="869"/>
      <c r="F24" s="869"/>
      <c r="G24" s="869"/>
      <c r="H24" s="869"/>
      <c r="I24" s="869"/>
      <c r="J24" s="869"/>
    </row>
    <row r="25" spans="1:10">
      <c r="A25" s="231"/>
      <c r="B25" s="256"/>
      <c r="C25" s="873"/>
      <c r="D25" s="873"/>
      <c r="E25" s="873"/>
      <c r="F25" s="873"/>
      <c r="G25" s="873"/>
      <c r="H25" s="873"/>
      <c r="I25" s="873"/>
      <c r="J25" s="873"/>
    </row>
    <row r="26" spans="1:10">
      <c r="A26" s="231"/>
      <c r="B26" s="256" t="s">
        <v>230</v>
      </c>
      <c r="C26" s="869"/>
      <c r="D26" s="869"/>
      <c r="E26" s="869"/>
      <c r="F26" s="869"/>
      <c r="G26" s="869"/>
      <c r="H26" s="869"/>
      <c r="I26" s="869"/>
      <c r="J26" s="869"/>
    </row>
    <row r="27" spans="1:10">
      <c r="A27" s="231"/>
      <c r="B27" s="256"/>
      <c r="C27" s="869"/>
      <c r="D27" s="869"/>
      <c r="E27" s="869"/>
      <c r="F27" s="869"/>
      <c r="G27" s="869"/>
      <c r="H27" s="869"/>
      <c r="I27" s="869"/>
      <c r="J27" s="869"/>
    </row>
    <row r="28" spans="1:10">
      <c r="A28" s="231"/>
      <c r="B28" s="256"/>
      <c r="C28" s="870"/>
      <c r="D28" s="870"/>
      <c r="E28" s="870"/>
      <c r="F28" s="870"/>
      <c r="G28" s="870"/>
      <c r="H28" s="870"/>
      <c r="I28" s="870"/>
      <c r="J28" s="870"/>
    </row>
    <row r="29" spans="1:10">
      <c r="A29" s="231"/>
      <c r="B29" s="256" t="s">
        <v>230</v>
      </c>
      <c r="C29" s="869"/>
      <c r="D29" s="869"/>
      <c r="E29" s="869"/>
      <c r="F29" s="869"/>
      <c r="G29" s="869"/>
      <c r="H29" s="869"/>
      <c r="I29" s="869"/>
      <c r="J29" s="869"/>
    </row>
    <row r="30" spans="1:10">
      <c r="A30" s="231"/>
      <c r="B30" s="256"/>
      <c r="C30" s="869"/>
      <c r="D30" s="869"/>
      <c r="E30" s="869"/>
      <c r="F30" s="869"/>
      <c r="G30" s="869"/>
      <c r="H30" s="869"/>
      <c r="I30" s="869"/>
      <c r="J30" s="869"/>
    </row>
    <row r="31" spans="1:10">
      <c r="A31" s="231"/>
      <c r="B31" s="256"/>
      <c r="C31" s="870"/>
      <c r="D31" s="870"/>
      <c r="E31" s="870"/>
      <c r="F31" s="870"/>
      <c r="G31" s="870"/>
      <c r="H31" s="870"/>
      <c r="I31" s="870"/>
      <c r="J31" s="870"/>
    </row>
    <row r="32" spans="1:10">
      <c r="A32" s="231"/>
      <c r="B32" s="256" t="s">
        <v>230</v>
      </c>
      <c r="C32" s="869"/>
      <c r="D32" s="869"/>
      <c r="E32" s="869"/>
      <c r="F32" s="869"/>
      <c r="G32" s="869"/>
      <c r="H32" s="869"/>
      <c r="I32" s="869"/>
      <c r="J32" s="869"/>
    </row>
    <row r="33" spans="1:10">
      <c r="A33" s="231"/>
      <c r="B33" s="256"/>
      <c r="C33" s="869"/>
      <c r="D33" s="869"/>
      <c r="E33" s="869"/>
      <c r="F33" s="869"/>
      <c r="G33" s="869"/>
      <c r="H33" s="869"/>
      <c r="I33" s="869"/>
      <c r="J33" s="869"/>
    </row>
    <row r="34" spans="1:10">
      <c r="A34" s="231"/>
      <c r="B34" s="256"/>
      <c r="C34" s="870"/>
      <c r="D34" s="870"/>
      <c r="E34" s="870"/>
      <c r="F34" s="870"/>
      <c r="G34" s="870"/>
      <c r="H34" s="870"/>
      <c r="I34" s="870"/>
      <c r="J34" s="870"/>
    </row>
    <row r="35" spans="1:10">
      <c r="A35" s="231"/>
      <c r="B35" s="256" t="s">
        <v>230</v>
      </c>
      <c r="C35" s="869"/>
      <c r="D35" s="869"/>
      <c r="E35" s="869"/>
      <c r="F35" s="869"/>
      <c r="G35" s="869"/>
      <c r="H35" s="869"/>
      <c r="I35" s="869"/>
      <c r="J35" s="869"/>
    </row>
    <row r="36" spans="1:10">
      <c r="A36" s="231"/>
      <c r="B36" s="256"/>
      <c r="C36" s="869"/>
      <c r="D36" s="869"/>
      <c r="E36" s="869"/>
      <c r="F36" s="869"/>
      <c r="G36" s="869"/>
      <c r="H36" s="869"/>
      <c r="I36" s="869"/>
      <c r="J36" s="869"/>
    </row>
    <row r="37" spans="1:10">
      <c r="A37" s="231"/>
      <c r="B37" s="256"/>
      <c r="C37" s="870"/>
      <c r="D37" s="870"/>
      <c r="E37" s="870"/>
      <c r="F37" s="870"/>
      <c r="G37" s="870"/>
      <c r="H37" s="870"/>
      <c r="I37" s="870"/>
      <c r="J37" s="870"/>
    </row>
    <row r="38" spans="1:10">
      <c r="A38" s="231"/>
      <c r="B38" s="577"/>
      <c r="C38" s="577"/>
      <c r="D38" s="577"/>
      <c r="E38" s="577"/>
      <c r="F38" s="577"/>
      <c r="G38" s="575"/>
      <c r="H38" s="575"/>
      <c r="I38" s="575"/>
    </row>
    <row r="39" spans="1:10">
      <c r="A39" s="231"/>
      <c r="B39" s="256"/>
      <c r="C39" s="575"/>
      <c r="D39" s="575"/>
      <c r="E39" s="575"/>
      <c r="F39" s="575"/>
      <c r="G39" s="575"/>
      <c r="H39" s="575"/>
      <c r="I39" s="575"/>
    </row>
    <row r="40" spans="1:10">
      <c r="A40" s="231"/>
      <c r="B40" s="256"/>
      <c r="C40" s="575"/>
      <c r="D40" s="575"/>
      <c r="E40" s="575"/>
      <c r="F40" s="575"/>
      <c r="G40" s="575"/>
      <c r="H40" s="575"/>
      <c r="I40" s="575"/>
    </row>
    <row r="41" spans="1:10">
      <c r="A41" s="231"/>
      <c r="B41" s="231"/>
      <c r="C41" s="580"/>
      <c r="D41" s="580"/>
      <c r="E41" s="580"/>
      <c r="F41" s="580"/>
      <c r="G41" s="580"/>
      <c r="H41" s="580"/>
      <c r="I41" s="580"/>
    </row>
    <row r="42" spans="1:10">
      <c r="A42" s="231"/>
      <c r="B42" s="576"/>
      <c r="C42" s="580"/>
      <c r="D42" s="580"/>
      <c r="E42" s="580"/>
      <c r="F42" s="580"/>
      <c r="G42" s="580"/>
      <c r="H42" s="580"/>
      <c r="I42" s="580"/>
    </row>
    <row r="43" spans="1:10">
      <c r="A43" s="231"/>
      <c r="B43" s="231"/>
      <c r="C43" s="580"/>
      <c r="D43" s="580"/>
      <c r="E43" s="580"/>
      <c r="F43" s="580"/>
      <c r="G43" s="580"/>
      <c r="H43" s="580"/>
      <c r="I43" s="580"/>
    </row>
    <row r="44" spans="1:10">
      <c r="A44" s="231"/>
      <c r="B44" s="231"/>
      <c r="C44" s="580"/>
      <c r="D44" s="580"/>
      <c r="E44" s="580"/>
      <c r="F44" s="580"/>
      <c r="G44" s="580"/>
      <c r="H44" s="580"/>
      <c r="I44" s="580"/>
    </row>
    <row r="45" spans="1:10">
      <c r="A45" s="231"/>
      <c r="B45" s="231"/>
      <c r="C45" s="582"/>
      <c r="D45" s="582"/>
      <c r="E45" s="582"/>
      <c r="F45" s="582"/>
      <c r="G45" s="580"/>
      <c r="H45" s="580"/>
      <c r="I45" s="580"/>
    </row>
    <row r="46" spans="1:10">
      <c r="A46" s="231"/>
      <c r="B46" s="231"/>
      <c r="C46" s="582"/>
      <c r="D46" s="582"/>
      <c r="E46" s="582"/>
      <c r="F46" s="582"/>
      <c r="G46" s="580"/>
      <c r="H46" s="580"/>
      <c r="I46" s="580"/>
    </row>
    <row r="47" spans="1:10">
      <c r="A47" s="231"/>
      <c r="B47" s="231"/>
      <c r="C47" s="231"/>
      <c r="D47" s="231"/>
      <c r="E47" s="231"/>
      <c r="F47" s="231"/>
      <c r="G47" s="231"/>
      <c r="H47" s="231"/>
      <c r="I47" s="231"/>
    </row>
  </sheetData>
  <mergeCells count="39">
    <mergeCell ref="G37:J37"/>
    <mergeCell ref="A9:J9"/>
    <mergeCell ref="G10:J10"/>
    <mergeCell ref="G28:J28"/>
    <mergeCell ref="C28:F28"/>
    <mergeCell ref="C31:F31"/>
    <mergeCell ref="G31:J31"/>
    <mergeCell ref="C32:F33"/>
    <mergeCell ref="C34:F34"/>
    <mergeCell ref="G34:J34"/>
    <mergeCell ref="G26:J27"/>
    <mergeCell ref="G29:J30"/>
    <mergeCell ref="G32:J33"/>
    <mergeCell ref="G35:J36"/>
    <mergeCell ref="G13:J13"/>
    <mergeCell ref="G16:J16"/>
    <mergeCell ref="G20:J21"/>
    <mergeCell ref="G19:J19"/>
    <mergeCell ref="G22:J22"/>
    <mergeCell ref="G25:J25"/>
    <mergeCell ref="B10:F10"/>
    <mergeCell ref="G11:J12"/>
    <mergeCell ref="C11:F12"/>
    <mergeCell ref="C14:F15"/>
    <mergeCell ref="G14:J15"/>
    <mergeCell ref="G17:J18"/>
    <mergeCell ref="G23:J24"/>
    <mergeCell ref="C20:F21"/>
    <mergeCell ref="C19:F19"/>
    <mergeCell ref="C17:F18"/>
    <mergeCell ref="C22:F22"/>
    <mergeCell ref="C13:F13"/>
    <mergeCell ref="C16:F16"/>
    <mergeCell ref="C37:F37"/>
    <mergeCell ref="C35:F36"/>
    <mergeCell ref="C29:F30"/>
    <mergeCell ref="C23:F24"/>
    <mergeCell ref="C25:F25"/>
    <mergeCell ref="C26:F27"/>
  </mergeCells>
  <pageMargins left="0.7" right="0.7" top="0.75" bottom="0.75" header="0.3" footer="0.3"/>
  <customProperties>
    <customPr name="SheetI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B2:P55"/>
  <sheetViews>
    <sheetView zoomScaleNormal="100" workbookViewId="0">
      <selection activeCell="E13" sqref="E13"/>
    </sheetView>
  </sheetViews>
  <sheetFormatPr defaultColWidth="9.140625" defaultRowHeight="12.75"/>
  <cols>
    <col min="1" max="1" width="1" style="264" customWidth="1"/>
    <col min="2" max="2" width="16" style="264" customWidth="1"/>
    <col min="3" max="3" width="23.28515625" style="264" customWidth="1"/>
    <col min="4" max="4" width="32.28515625" style="265" customWidth="1"/>
    <col min="5" max="5" width="26.7109375" style="264" customWidth="1"/>
    <col min="6" max="6" width="1" style="264" customWidth="1"/>
    <col min="7" max="10" width="11" style="264" customWidth="1"/>
    <col min="11" max="11" width="11" style="457" hidden="1" customWidth="1"/>
    <col min="12" max="12" width="11" style="264" customWidth="1"/>
    <col min="13" max="13" width="15.5703125" style="266" hidden="1" customWidth="1"/>
    <col min="14" max="16384" width="9.140625" style="264"/>
  </cols>
  <sheetData>
    <row r="2" spans="2:13">
      <c r="M2" s="264"/>
    </row>
    <row r="3" spans="2:13" ht="15" customHeight="1">
      <c r="B3" s="263"/>
      <c r="K3" s="458">
        <v>2019</v>
      </c>
      <c r="M3" s="264"/>
    </row>
    <row r="4" spans="2:13" ht="15" customHeight="1">
      <c r="K4" s="458" t="s">
        <v>474</v>
      </c>
      <c r="M4" s="264"/>
    </row>
    <row r="5" spans="2:13" s="267" customFormat="1" ht="23.25">
      <c r="B5" s="883" t="str">
        <f>'Assignment To do'!B3</f>
        <v>MT &amp; SR Jones Superannuation Fund</v>
      </c>
      <c r="C5" s="883"/>
      <c r="D5" s="883"/>
      <c r="E5" s="883"/>
      <c r="G5" s="268"/>
      <c r="H5" s="269"/>
      <c r="I5" s="269"/>
      <c r="J5" s="270"/>
      <c r="K5" s="276"/>
      <c r="L5" s="271"/>
    </row>
    <row r="6" spans="2:13" s="267" customFormat="1" ht="18">
      <c r="B6" s="884" t="str">
        <f>CONCATENATE(K3," Tax Summary")</f>
        <v>2019 Tax Summary</v>
      </c>
      <c r="C6" s="884"/>
      <c r="D6" s="884"/>
      <c r="E6" s="884"/>
      <c r="G6" s="268"/>
      <c r="H6" s="269"/>
      <c r="I6" s="269"/>
      <c r="K6" s="276"/>
      <c r="L6" s="273"/>
    </row>
    <row r="7" spans="2:13" s="267" customFormat="1" ht="13.5" thickBot="1">
      <c r="B7" s="274"/>
      <c r="C7" s="274"/>
      <c r="D7" s="275"/>
      <c r="E7" s="275"/>
      <c r="G7" s="268"/>
      <c r="H7" s="269"/>
      <c r="I7" s="269"/>
      <c r="K7" s="276"/>
      <c r="L7" s="273"/>
    </row>
    <row r="8" spans="2:13" s="267" customFormat="1" ht="15" customHeight="1">
      <c r="B8" s="885"/>
      <c r="C8" s="886"/>
      <c r="D8" s="887"/>
      <c r="E8" s="894" t="str">
        <f>+B5</f>
        <v>MT &amp; SR Jones Superannuation Fund</v>
      </c>
      <c r="K8" s="276"/>
      <c r="L8" s="273"/>
    </row>
    <row r="9" spans="2:13" s="267" customFormat="1" ht="15" customHeight="1">
      <c r="B9" s="888"/>
      <c r="C9" s="889"/>
      <c r="D9" s="890"/>
      <c r="E9" s="895"/>
      <c r="K9" s="276"/>
      <c r="L9" s="273"/>
    </row>
    <row r="10" spans="2:13" s="269" customFormat="1" ht="15.75" customHeight="1" thickBot="1">
      <c r="B10" s="891"/>
      <c r="C10" s="892"/>
      <c r="D10" s="893"/>
      <c r="E10" s="896"/>
      <c r="K10" s="268"/>
    </row>
    <row r="11" spans="2:13" s="269" customFormat="1">
      <c r="B11" s="524"/>
      <c r="C11" s="525"/>
      <c r="D11" s="526"/>
      <c r="E11" s="527"/>
      <c r="K11" s="268"/>
    </row>
    <row r="12" spans="2:13" s="269" customFormat="1" ht="15" customHeight="1">
      <c r="B12" s="524" t="s">
        <v>236</v>
      </c>
      <c r="C12" s="525"/>
      <c r="D12" s="528"/>
      <c r="E12" s="529">
        <v>81300</v>
      </c>
      <c r="G12" s="276" t="s">
        <v>237</v>
      </c>
      <c r="J12" s="277"/>
      <c r="K12" s="276"/>
      <c r="L12" s="278"/>
    </row>
    <row r="13" spans="2:13" s="269" customFormat="1" ht="15" customHeight="1">
      <c r="B13" s="524"/>
      <c r="C13" s="525"/>
      <c r="D13" s="530"/>
      <c r="E13" s="529"/>
      <c r="G13" s="268"/>
      <c r="J13" s="277"/>
      <c r="K13" s="276"/>
      <c r="L13" s="278"/>
    </row>
    <row r="14" spans="2:13" s="267" customFormat="1" ht="15" customHeight="1">
      <c r="B14" s="531" t="s">
        <v>238</v>
      </c>
      <c r="C14" s="532"/>
      <c r="D14" s="533"/>
      <c r="E14" s="534">
        <f>IF(E12&gt;0,E12*0.15,0)</f>
        <v>12195</v>
      </c>
      <c r="K14" s="276"/>
    </row>
    <row r="15" spans="2:13" s="267" customFormat="1" ht="15" customHeight="1">
      <c r="B15" s="535" t="str">
        <f>CONCATENATE(K3," Tax Paid")</f>
        <v>2019 Tax Paid</v>
      </c>
      <c r="C15" s="536"/>
      <c r="D15" s="537"/>
      <c r="E15" s="538"/>
      <c r="K15" s="276"/>
    </row>
    <row r="16" spans="2:13" s="267" customFormat="1" ht="15" customHeight="1">
      <c r="B16" s="539" t="s">
        <v>239</v>
      </c>
      <c r="C16" s="540"/>
      <c r="D16" s="541"/>
      <c r="E16" s="542">
        <v>-10391.99</v>
      </c>
      <c r="G16" s="267" t="s">
        <v>240</v>
      </c>
      <c r="K16" s="276"/>
      <c r="L16" s="273"/>
    </row>
    <row r="17" spans="2:16" s="267" customFormat="1" ht="15" hidden="1" customHeight="1">
      <c r="B17" s="539" t="s">
        <v>241</v>
      </c>
      <c r="C17" s="540"/>
      <c r="D17" s="541"/>
      <c r="E17" s="542">
        <v>0</v>
      </c>
      <c r="K17" s="276"/>
      <c r="L17" s="273"/>
    </row>
    <row r="18" spans="2:16" s="267" customFormat="1" ht="15" hidden="1" customHeight="1">
      <c r="B18" s="539" t="s">
        <v>242</v>
      </c>
      <c r="C18" s="540"/>
      <c r="D18" s="541"/>
      <c r="E18" s="542">
        <v>0</v>
      </c>
      <c r="K18" s="276"/>
      <c r="L18" s="273"/>
    </row>
    <row r="19" spans="2:16" s="267" customFormat="1" ht="15" hidden="1" customHeight="1">
      <c r="B19" s="543" t="s">
        <v>243</v>
      </c>
      <c r="C19" s="540"/>
      <c r="D19" s="541"/>
      <c r="E19" s="542">
        <v>0</v>
      </c>
      <c r="K19" s="276"/>
      <c r="M19" s="272"/>
    </row>
    <row r="20" spans="2:16" s="267" customFormat="1" ht="15" customHeight="1">
      <c r="B20" s="544" t="s">
        <v>244</v>
      </c>
      <c r="C20" s="545"/>
      <c r="D20" s="546"/>
      <c r="E20" s="547">
        <f>SUM(E14:E19)</f>
        <v>1803.0100000000002</v>
      </c>
      <c r="K20" s="276"/>
      <c r="M20" s="279"/>
      <c r="N20" s="279"/>
      <c r="O20" s="279"/>
      <c r="P20" s="279"/>
    </row>
    <row r="21" spans="2:16" s="267" customFormat="1" ht="15" customHeight="1">
      <c r="B21" s="548"/>
      <c r="C21" s="549"/>
      <c r="D21" s="550"/>
      <c r="E21" s="551"/>
      <c r="K21" s="276"/>
      <c r="M21" s="279"/>
      <c r="N21" s="279"/>
      <c r="O21" s="279"/>
      <c r="P21" s="279"/>
    </row>
    <row r="22" spans="2:16" s="267" customFormat="1" ht="15" customHeight="1">
      <c r="B22" s="539" t="s">
        <v>245</v>
      </c>
      <c r="C22" s="540"/>
      <c r="D22" s="552"/>
      <c r="E22" s="538">
        <v>259</v>
      </c>
      <c r="G22" s="267" t="s">
        <v>246</v>
      </c>
      <c r="K22" s="276"/>
      <c r="M22" s="279">
        <v>518</v>
      </c>
      <c r="N22" s="279"/>
      <c r="O22" s="279"/>
      <c r="P22" s="279"/>
    </row>
    <row r="23" spans="2:16" s="267" customFormat="1" ht="15" customHeight="1">
      <c r="B23" s="544" t="s">
        <v>247</v>
      </c>
      <c r="C23" s="545"/>
      <c r="D23" s="546"/>
      <c r="E23" s="547">
        <f>SUM(E20:E22)</f>
        <v>2062.0100000000002</v>
      </c>
      <c r="K23" s="276"/>
      <c r="M23" s="279">
        <v>259</v>
      </c>
      <c r="N23" s="279"/>
      <c r="O23" s="279"/>
      <c r="P23" s="279"/>
    </row>
    <row r="24" spans="2:16" s="267" customFormat="1" ht="15" customHeight="1">
      <c r="B24" s="553" t="s">
        <v>248</v>
      </c>
      <c r="C24" s="545"/>
      <c r="D24" s="554"/>
      <c r="E24" s="555">
        <v>43966</v>
      </c>
      <c r="G24" s="267" t="s">
        <v>249</v>
      </c>
      <c r="I24" s="280"/>
      <c r="K24" s="276"/>
      <c r="L24" s="279"/>
      <c r="M24" s="281" t="s">
        <v>479</v>
      </c>
      <c r="N24" s="279"/>
      <c r="O24" s="279"/>
      <c r="P24" s="279"/>
    </row>
    <row r="25" spans="2:16" s="267" customFormat="1" ht="15" hidden="1" customHeight="1">
      <c r="B25" s="535" t="s">
        <v>250</v>
      </c>
      <c r="C25" s="549"/>
      <c r="D25" s="556"/>
      <c r="E25" s="551"/>
      <c r="K25" s="276"/>
      <c r="L25" s="279"/>
      <c r="M25" s="281" t="s">
        <v>478</v>
      </c>
      <c r="N25" s="279"/>
      <c r="O25" s="279"/>
      <c r="P25" s="279"/>
    </row>
    <row r="26" spans="2:16" s="267" customFormat="1" ht="15" hidden="1" customHeight="1">
      <c r="B26" s="539" t="s">
        <v>251</v>
      </c>
      <c r="C26" s="549"/>
      <c r="D26" s="556"/>
      <c r="E26" s="542">
        <v>0</v>
      </c>
      <c r="K26" s="276"/>
      <c r="L26" s="279"/>
      <c r="M26" s="657" t="s">
        <v>512</v>
      </c>
      <c r="N26" s="279"/>
      <c r="O26" s="279"/>
      <c r="P26" s="279"/>
    </row>
    <row r="27" spans="2:16" s="267" customFormat="1" ht="15" hidden="1" customHeight="1">
      <c r="B27" s="539" t="s">
        <v>252</v>
      </c>
      <c r="C27" s="549"/>
      <c r="D27" s="556"/>
      <c r="E27" s="542">
        <v>0</v>
      </c>
      <c r="K27" s="276"/>
      <c r="L27" s="279"/>
      <c r="M27" s="282" t="s">
        <v>253</v>
      </c>
      <c r="N27" s="279"/>
      <c r="O27" s="279"/>
      <c r="P27" s="279"/>
    </row>
    <row r="28" spans="2:16" s="267" customFormat="1" ht="15" hidden="1" customHeight="1">
      <c r="B28" s="539" t="s">
        <v>254</v>
      </c>
      <c r="C28" s="549"/>
      <c r="D28" s="556"/>
      <c r="E28" s="542">
        <v>0</v>
      </c>
      <c r="K28" s="276"/>
      <c r="L28" s="279"/>
      <c r="M28" s="281"/>
      <c r="N28" s="279"/>
      <c r="O28" s="279"/>
      <c r="P28" s="279"/>
    </row>
    <row r="29" spans="2:16" s="267" customFormat="1" ht="15" hidden="1" customHeight="1">
      <c r="B29" s="539" t="s">
        <v>255</v>
      </c>
      <c r="C29" s="549"/>
      <c r="D29" s="556"/>
      <c r="E29" s="542">
        <v>0</v>
      </c>
      <c r="K29" s="276"/>
      <c r="L29" s="279"/>
      <c r="M29" s="281"/>
      <c r="N29" s="279"/>
      <c r="O29" s="279"/>
      <c r="P29" s="279"/>
    </row>
    <row r="30" spans="2:16" s="267" customFormat="1" ht="15" hidden="1" customHeight="1">
      <c r="B30" s="544" t="s">
        <v>256</v>
      </c>
      <c r="C30" s="545"/>
      <c r="D30" s="554"/>
      <c r="E30" s="547">
        <f>SUM(E26:E29)</f>
        <v>0</v>
      </c>
      <c r="K30" s="276"/>
      <c r="L30" s="279"/>
      <c r="M30" s="281"/>
      <c r="N30" s="279"/>
      <c r="O30" s="279"/>
      <c r="P30" s="279"/>
    </row>
    <row r="31" spans="2:16" s="267" customFormat="1">
      <c r="B31" s="539"/>
      <c r="C31" s="536"/>
      <c r="D31" s="557"/>
      <c r="E31" s="558"/>
      <c r="K31" s="276"/>
      <c r="L31" s="279"/>
      <c r="M31" s="279"/>
      <c r="N31" s="279"/>
      <c r="O31" s="279"/>
      <c r="P31" s="279"/>
    </row>
    <row r="32" spans="2:16" s="267" customFormat="1" ht="15" customHeight="1">
      <c r="B32" s="544" t="s">
        <v>257</v>
      </c>
      <c r="C32" s="545"/>
      <c r="D32" s="545"/>
      <c r="E32" s="547">
        <f>+E30+E23</f>
        <v>2062.0100000000002</v>
      </c>
      <c r="K32" s="276"/>
      <c r="L32" s="279"/>
      <c r="M32" s="279"/>
      <c r="N32" s="279"/>
      <c r="O32" s="279"/>
      <c r="P32" s="279"/>
    </row>
    <row r="33" spans="2:16" s="267" customFormat="1" hidden="1">
      <c r="B33" s="539"/>
      <c r="C33" s="536"/>
      <c r="D33" s="557"/>
      <c r="E33" s="558"/>
      <c r="K33" s="276"/>
      <c r="L33" s="279"/>
      <c r="M33" s="279"/>
      <c r="N33" s="279"/>
      <c r="O33" s="279"/>
      <c r="P33" s="279"/>
    </row>
    <row r="34" spans="2:16" s="267" customFormat="1" ht="15" hidden="1" customHeight="1">
      <c r="B34" s="535" t="str">
        <f>CONCATENATE(K3+1," Estimated PAYG Instalments")</f>
        <v>2020 Estimated PAYG Instalments</v>
      </c>
      <c r="C34" s="536"/>
      <c r="D34" s="559"/>
      <c r="E34" s="529"/>
      <c r="K34" s="276"/>
      <c r="L34" s="279"/>
      <c r="M34" s="279"/>
      <c r="N34" s="279"/>
      <c r="O34" s="279"/>
      <c r="P34" s="279"/>
    </row>
    <row r="35" spans="2:16" s="267" customFormat="1" ht="15" hidden="1" customHeight="1">
      <c r="B35" s="543" t="s">
        <v>480</v>
      </c>
      <c r="C35" s="560"/>
      <c r="D35" s="561" t="s">
        <v>258</v>
      </c>
      <c r="E35" s="562">
        <v>0</v>
      </c>
      <c r="G35" s="267" t="s">
        <v>249</v>
      </c>
      <c r="I35" s="280"/>
      <c r="K35" s="276"/>
      <c r="L35" s="279"/>
      <c r="N35" s="279"/>
    </row>
    <row r="36" spans="2:16" s="267" customFormat="1" ht="15" hidden="1" customHeight="1">
      <c r="B36" s="563" t="s">
        <v>481</v>
      </c>
      <c r="C36" s="560"/>
      <c r="D36" s="561" t="s">
        <v>258</v>
      </c>
      <c r="E36" s="562">
        <v>0</v>
      </c>
      <c r="H36" s="269"/>
      <c r="I36" s="269"/>
      <c r="J36" s="277"/>
      <c r="K36" s="276"/>
      <c r="L36" s="283"/>
      <c r="M36" s="279"/>
      <c r="N36" s="279"/>
    </row>
    <row r="37" spans="2:16" s="284" customFormat="1" ht="15" hidden="1" customHeight="1">
      <c r="B37" s="563" t="s">
        <v>482</v>
      </c>
      <c r="C37" s="564"/>
      <c r="D37" s="561" t="s">
        <v>259</v>
      </c>
      <c r="E37" s="562">
        <v>0</v>
      </c>
      <c r="F37" s="285"/>
      <c r="G37" s="267"/>
      <c r="H37" s="267"/>
      <c r="I37" s="267"/>
      <c r="J37" s="273"/>
      <c r="K37" s="276"/>
      <c r="L37" s="286"/>
      <c r="M37" s="287"/>
      <c r="N37" s="287"/>
    </row>
    <row r="38" spans="2:16" s="284" customFormat="1" ht="15" hidden="1" customHeight="1">
      <c r="B38" s="563" t="s">
        <v>483</v>
      </c>
      <c r="C38" s="564"/>
      <c r="D38" s="561"/>
      <c r="E38" s="562">
        <v>0</v>
      </c>
      <c r="F38" s="285"/>
      <c r="G38" s="267"/>
      <c r="H38" s="267"/>
      <c r="I38" s="267"/>
      <c r="J38" s="273"/>
      <c r="K38" s="276"/>
      <c r="L38" s="286"/>
      <c r="M38" s="287"/>
      <c r="N38" s="287"/>
    </row>
    <row r="39" spans="2:16" s="284" customFormat="1" ht="15" hidden="1" customHeight="1">
      <c r="B39" s="563" t="s">
        <v>484</v>
      </c>
      <c r="C39" s="564"/>
      <c r="D39" s="561"/>
      <c r="E39" s="562">
        <v>0</v>
      </c>
      <c r="F39" s="285"/>
      <c r="G39" s="267"/>
      <c r="H39" s="267"/>
      <c r="I39" s="267"/>
      <c r="J39" s="288"/>
      <c r="K39" s="276"/>
      <c r="L39" s="289"/>
      <c r="M39" s="287"/>
      <c r="N39" s="287"/>
    </row>
    <row r="40" spans="2:16" s="267" customFormat="1" ht="15" hidden="1" customHeight="1" thickBot="1">
      <c r="B40" s="565"/>
      <c r="C40" s="566"/>
      <c r="D40" s="567"/>
      <c r="E40" s="568"/>
      <c r="K40" s="276"/>
      <c r="L40" s="273"/>
      <c r="M40" s="272"/>
    </row>
    <row r="41" spans="2:16" s="267" customFormat="1" ht="12.75" customHeight="1">
      <c r="B41" s="264"/>
      <c r="C41" s="264"/>
      <c r="D41" s="265"/>
      <c r="G41" s="290"/>
      <c r="H41" s="290"/>
      <c r="I41" s="290"/>
      <c r="J41" s="277"/>
      <c r="K41" s="276"/>
      <c r="L41" s="290"/>
      <c r="M41" s="272"/>
    </row>
    <row r="42" spans="2:16" s="267" customFormat="1" ht="12.75" customHeight="1">
      <c r="B42" s="882" t="s">
        <v>260</v>
      </c>
      <c r="C42" s="882"/>
      <c r="D42" s="882"/>
      <c r="E42" s="882"/>
      <c r="G42" s="290"/>
      <c r="H42" s="290"/>
      <c r="I42" s="290"/>
      <c r="J42" s="277"/>
      <c r="K42" s="276"/>
      <c r="L42" s="290"/>
      <c r="M42" s="272"/>
    </row>
    <row r="43" spans="2:16" s="292" customFormat="1" ht="15">
      <c r="B43" s="882" t="s">
        <v>485</v>
      </c>
      <c r="C43" s="882"/>
      <c r="D43" s="882"/>
      <c r="E43" s="882"/>
      <c r="F43" s="267"/>
      <c r="G43" s="267"/>
      <c r="H43" s="267"/>
      <c r="I43" s="267"/>
      <c r="J43" s="267"/>
      <c r="K43" s="276"/>
      <c r="L43" s="273"/>
      <c r="M43" s="291"/>
    </row>
    <row r="44" spans="2:16" s="292" customFormat="1" ht="15">
      <c r="B44" s="264"/>
      <c r="C44" s="264"/>
      <c r="D44" s="265"/>
      <c r="E44" s="264"/>
      <c r="F44" s="267"/>
      <c r="G44" s="267"/>
      <c r="H44" s="267"/>
      <c r="I44" s="267"/>
      <c r="J44" s="267"/>
      <c r="K44" s="276"/>
      <c r="L44" s="273"/>
      <c r="M44" s="291"/>
    </row>
    <row r="45" spans="2:16" s="292" customFormat="1" ht="15">
      <c r="B45" s="264"/>
      <c r="C45" s="264"/>
      <c r="D45" s="265"/>
      <c r="E45" s="264"/>
      <c r="F45" s="267"/>
      <c r="G45" s="267"/>
      <c r="H45" s="267"/>
      <c r="I45" s="267"/>
      <c r="J45" s="267"/>
      <c r="K45" s="276"/>
      <c r="L45" s="267"/>
      <c r="M45" s="291"/>
    </row>
    <row r="46" spans="2:16" s="292" customFormat="1" ht="15">
      <c r="B46" s="264"/>
      <c r="C46" s="264"/>
      <c r="D46" s="265"/>
      <c r="E46" s="264"/>
      <c r="F46" s="267"/>
      <c r="G46" s="293"/>
      <c r="H46" s="267"/>
      <c r="I46" s="267"/>
      <c r="J46" s="267"/>
      <c r="K46" s="276"/>
      <c r="L46" s="273"/>
      <c r="M46" s="291"/>
    </row>
    <row r="47" spans="2:16" s="292" customFormat="1" ht="15">
      <c r="B47" s="264"/>
      <c r="C47" s="264"/>
      <c r="D47" s="265"/>
      <c r="E47" s="264"/>
      <c r="F47" s="267"/>
      <c r="G47" s="267"/>
      <c r="H47" s="267"/>
      <c r="I47" s="267"/>
      <c r="J47" s="267"/>
      <c r="K47" s="276"/>
      <c r="L47" s="267"/>
      <c r="M47" s="291"/>
    </row>
    <row r="48" spans="2:16" s="292" customFormat="1" ht="15">
      <c r="B48" s="264"/>
      <c r="C48" s="264"/>
      <c r="D48" s="265"/>
      <c r="E48" s="264"/>
      <c r="F48" s="267"/>
      <c r="G48" s="267"/>
      <c r="H48" s="267"/>
      <c r="I48" s="267"/>
      <c r="J48" s="267"/>
      <c r="K48" s="276"/>
      <c r="L48" s="267"/>
      <c r="M48" s="291"/>
    </row>
    <row r="49" spans="2:13" s="292" customFormat="1" ht="15">
      <c r="B49" s="264"/>
      <c r="C49" s="264"/>
      <c r="D49" s="265"/>
      <c r="E49" s="264"/>
      <c r="F49" s="267"/>
      <c r="G49" s="267"/>
      <c r="H49" s="267"/>
      <c r="I49" s="267"/>
      <c r="J49" s="267"/>
      <c r="K49" s="276"/>
      <c r="L49" s="267"/>
      <c r="M49" s="291"/>
    </row>
    <row r="50" spans="2:13" s="292" customFormat="1" ht="15">
      <c r="B50" s="264"/>
      <c r="C50" s="264"/>
      <c r="D50" s="265"/>
      <c r="E50" s="264"/>
      <c r="F50" s="267"/>
      <c r="G50" s="267"/>
      <c r="H50" s="267"/>
      <c r="I50" s="267"/>
      <c r="J50" s="267"/>
      <c r="K50" s="276"/>
      <c r="L50" s="267"/>
      <c r="M50" s="291"/>
    </row>
    <row r="51" spans="2:13" s="292" customFormat="1" ht="15">
      <c r="B51" s="264"/>
      <c r="C51" s="264"/>
      <c r="D51" s="265"/>
      <c r="E51" s="264"/>
      <c r="F51" s="267"/>
      <c r="G51" s="267"/>
      <c r="H51" s="267"/>
      <c r="I51" s="267"/>
      <c r="J51" s="267"/>
      <c r="K51" s="276"/>
      <c r="L51" s="267"/>
      <c r="M51" s="291"/>
    </row>
    <row r="52" spans="2:13" s="267" customFormat="1">
      <c r="B52" s="264"/>
      <c r="C52" s="264"/>
      <c r="D52" s="265"/>
      <c r="E52" s="264"/>
      <c r="K52" s="276"/>
      <c r="M52" s="272"/>
    </row>
    <row r="53" spans="2:13" s="267" customFormat="1">
      <c r="B53" s="264"/>
      <c r="C53" s="264"/>
      <c r="D53" s="265"/>
      <c r="E53" s="264"/>
      <c r="K53" s="276"/>
      <c r="M53" s="272"/>
    </row>
    <row r="54" spans="2:13" s="267" customFormat="1">
      <c r="B54" s="264"/>
      <c r="C54" s="264"/>
      <c r="D54" s="265"/>
      <c r="E54" s="264"/>
      <c r="K54" s="276"/>
      <c r="M54" s="272"/>
    </row>
    <row r="55" spans="2:13" s="267" customFormat="1">
      <c r="B55" s="264"/>
      <c r="C55" s="264"/>
      <c r="D55" s="265"/>
      <c r="E55" s="264"/>
      <c r="K55" s="276"/>
      <c r="M55" s="272"/>
    </row>
  </sheetData>
  <mergeCells count="6">
    <mergeCell ref="B43:E43"/>
    <mergeCell ref="B5:E5"/>
    <mergeCell ref="B6:E6"/>
    <mergeCell ref="B8:D10"/>
    <mergeCell ref="E8:E10"/>
    <mergeCell ref="B42:E42"/>
  </mergeCells>
  <dataValidations count="3">
    <dataValidation type="list" allowBlank="1" showInputMessage="1" showErrorMessage="1" sqref="E22" xr:uid="{00000000-0002-0000-0700-000000000000}">
      <formula1>"518,259,0"</formula1>
    </dataValidation>
    <dataValidation type="list" allowBlank="1" showInputMessage="1" showErrorMessage="1" sqref="E24" xr:uid="{00000000-0002-0000-0700-000001000000}">
      <formula1>$M$24:$M$27</formula1>
    </dataValidation>
    <dataValidation type="list" allowBlank="1" showInputMessage="1" showErrorMessage="1" sqref="D35:D39" xr:uid="{00000000-0002-0000-0700-000002000000}">
      <formula1>"Not Yet Due, Already Paid, Outstanding"</formula1>
    </dataValidation>
  </dataValidations>
  <pageMargins left="0.39370078740157483" right="0.39370078740157483" top="0.39370078740157483" bottom="0.39370078740157483" header="0.31496062992125984" footer="0.31496062992125984"/>
  <pageSetup paperSize="9" scale="97" orientation="portrait" r:id="rId1"/>
  <customProperties>
    <customPr name="SheetId" r:id="rId2"/>
  </customPropertie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me">
    <tabColor theme="0" tint="-0.14999847407452621"/>
    <pageSetUpPr fitToPage="1"/>
  </sheetPr>
  <dimension ref="B1:T76"/>
  <sheetViews>
    <sheetView showGridLines="0" showRowColHeaders="0" topLeftCell="A7" zoomScaleNormal="100" zoomScaleSheetLayoutView="100" workbookViewId="0">
      <selection activeCell="B8" sqref="B8:E8"/>
    </sheetView>
  </sheetViews>
  <sheetFormatPr defaultColWidth="9.140625" defaultRowHeight="15"/>
  <cols>
    <col min="1" max="1" width="4.140625" style="39" customWidth="1"/>
    <col min="2" max="2" width="2.7109375" style="39" customWidth="1"/>
    <col min="3" max="3" width="9.140625" style="39" customWidth="1"/>
    <col min="4" max="4" width="22.85546875" style="39" customWidth="1"/>
    <col min="5" max="5" width="4.28515625" style="39" customWidth="1"/>
    <col min="6" max="6" width="7.42578125" style="40" customWidth="1"/>
    <col min="7" max="7" width="37.140625" style="39" customWidth="1"/>
    <col min="8" max="8" width="4.28515625" style="39" customWidth="1"/>
    <col min="9" max="9" width="2.7109375" style="39" customWidth="1"/>
    <col min="10" max="10" width="4.28515625" style="39" customWidth="1"/>
    <col min="11" max="11" width="23.140625" style="39" hidden="1" customWidth="1"/>
    <col min="12" max="16384" width="9.140625" style="39"/>
  </cols>
  <sheetData>
    <row r="1" spans="2:13" ht="7.5" customHeight="1"/>
    <row r="2" spans="2:13" s="40" customFormat="1" ht="33" customHeight="1">
      <c r="B2" s="156" t="s">
        <v>112</v>
      </c>
      <c r="C2" s="128"/>
      <c r="D2" s="128"/>
      <c r="E2" s="128"/>
      <c r="F2" s="128"/>
      <c r="G2" s="128"/>
      <c r="H2" s="128"/>
      <c r="K2" s="129"/>
      <c r="M2" s="130"/>
    </row>
    <row r="3" spans="2:13" s="40" customFormat="1" ht="6" customHeight="1">
      <c r="B3" s="131"/>
      <c r="C3" s="128"/>
      <c r="D3" s="128"/>
      <c r="E3" s="128"/>
      <c r="F3" s="128"/>
      <c r="G3" s="128"/>
      <c r="H3" s="128"/>
      <c r="K3" s="129"/>
      <c r="M3" s="130"/>
    </row>
    <row r="4" spans="2:13" ht="1.5" customHeight="1">
      <c r="B4" s="154"/>
      <c r="C4" s="155"/>
      <c r="D4" s="155"/>
      <c r="E4" s="155"/>
      <c r="F4" s="155"/>
      <c r="G4" s="155"/>
      <c r="H4" s="155"/>
      <c r="I4" s="155"/>
      <c r="J4" s="40"/>
      <c r="K4" s="40"/>
    </row>
    <row r="5" spans="2:13" s="62" customFormat="1" ht="4.5" customHeight="1">
      <c r="C5" s="167"/>
      <c r="D5" s="920" t="str">
        <f>IF(Cl_Connected," "&amp;Cl_FileName,"No file connected...")</f>
        <v xml:space="preserve"> MT &amp; SR Jones Superannuation Fund</v>
      </c>
      <c r="E5" s="920"/>
      <c r="F5" s="920"/>
      <c r="G5" s="920"/>
      <c r="H5" s="920"/>
      <c r="I5" s="920"/>
    </row>
    <row r="6" spans="2:13" s="62" customFormat="1" ht="15.75" customHeight="1">
      <c r="B6" s="919" t="str">
        <f>IF(Cl_Connected,"CONNECTED","NOT SETUP")</f>
        <v>CONNECTED</v>
      </c>
      <c r="C6" s="919"/>
      <c r="D6" s="920"/>
      <c r="E6" s="920"/>
      <c r="F6" s="920"/>
      <c r="G6" s="920"/>
      <c r="H6" s="920"/>
      <c r="I6" s="920"/>
      <c r="K6" s="164" t="b">
        <f>(Cl_FileId&lt;&gt;"")</f>
        <v>1</v>
      </c>
    </row>
    <row r="7" spans="2:13" s="40" customFormat="1" ht="18" customHeight="1">
      <c r="C7" s="165"/>
      <c r="D7" s="166"/>
      <c r="E7" s="166"/>
      <c r="F7" s="166"/>
      <c r="G7" s="166"/>
      <c r="H7" s="165"/>
      <c r="I7" s="165"/>
      <c r="J7" s="164"/>
    </row>
    <row r="8" spans="2:13" ht="23.25" customHeight="1">
      <c r="B8" s="921" t="s">
        <v>114</v>
      </c>
      <c r="C8" s="922"/>
      <c r="D8" s="922"/>
      <c r="E8" s="922"/>
      <c r="F8" s="163" t="s">
        <v>113</v>
      </c>
      <c r="G8" s="41"/>
      <c r="H8" s="41"/>
      <c r="I8" s="41"/>
      <c r="J8" s="41"/>
      <c r="K8" s="40"/>
    </row>
    <row r="9" spans="2:13" ht="7.5" customHeight="1">
      <c r="F9" s="39"/>
      <c r="K9" s="40"/>
    </row>
    <row r="10" spans="2:13" ht="37.5" hidden="1" customHeight="1">
      <c r="B10" s="924" t="s">
        <v>115</v>
      </c>
      <c r="C10" s="924"/>
      <c r="D10" s="924"/>
      <c r="E10" s="924"/>
      <c r="F10" s="924"/>
      <c r="G10" s="41"/>
      <c r="H10" s="41"/>
      <c r="I10" s="41"/>
      <c r="J10" s="40"/>
      <c r="K10" s="40"/>
    </row>
    <row r="11" spans="2:13" ht="7.5" customHeight="1">
      <c r="C11" s="41"/>
      <c r="D11" s="41"/>
      <c r="E11" s="41"/>
      <c r="F11" s="41"/>
      <c r="G11" s="41"/>
      <c r="H11" s="41"/>
      <c r="I11" s="41"/>
      <c r="J11" s="40"/>
      <c r="K11" s="40"/>
      <c r="L11"/>
    </row>
    <row r="12" spans="2:13" ht="18.75" customHeight="1">
      <c r="C12" s="41"/>
      <c r="D12" s="41"/>
      <c r="E12" s="41"/>
      <c r="F12" s="41"/>
      <c r="G12" s="41"/>
      <c r="H12" s="41"/>
      <c r="I12" s="41"/>
      <c r="J12" s="40"/>
      <c r="K12" s="40"/>
    </row>
    <row r="13" spans="2:13" ht="18.75" customHeight="1">
      <c r="B13" s="923" t="s">
        <v>24</v>
      </c>
      <c r="C13" s="923"/>
      <c r="D13" s="923"/>
      <c r="E13" s="923"/>
      <c r="F13" s="157"/>
      <c r="G13" s="157"/>
      <c r="H13" s="157"/>
      <c r="I13" s="157"/>
      <c r="J13" s="40"/>
      <c r="K13" s="40"/>
    </row>
    <row r="14" spans="2:13" ht="18.75" customHeight="1">
      <c r="B14" s="42"/>
      <c r="C14" s="899" t="s">
        <v>23</v>
      </c>
      <c r="D14" s="899"/>
      <c r="E14" s="899"/>
      <c r="F14" s="899"/>
      <c r="G14" s="899"/>
      <c r="H14" s="899"/>
      <c r="I14" s="45"/>
      <c r="J14" s="40"/>
      <c r="K14" s="40"/>
    </row>
    <row r="15" spans="2:13" ht="18.75" customHeight="1">
      <c r="B15" s="42"/>
      <c r="C15" s="900" t="s">
        <v>576</v>
      </c>
      <c r="D15" s="901"/>
      <c r="E15" s="901"/>
      <c r="F15" s="901"/>
      <c r="G15" s="901"/>
      <c r="H15" s="902"/>
      <c r="I15" s="43"/>
      <c r="J15" s="40"/>
      <c r="K15" s="40"/>
    </row>
    <row r="16" spans="2:13" ht="18.75" customHeight="1">
      <c r="B16" s="42"/>
      <c r="C16" s="908" t="s">
        <v>22</v>
      </c>
      <c r="D16" s="908"/>
      <c r="E16" s="908"/>
      <c r="F16" s="908"/>
      <c r="G16" s="908"/>
      <c r="H16" s="908"/>
      <c r="I16" s="45"/>
      <c r="J16" s="40"/>
      <c r="K16" s="40"/>
    </row>
    <row r="17" spans="2:15" ht="18.75" customHeight="1">
      <c r="B17" s="42"/>
      <c r="C17" s="900"/>
      <c r="D17" s="901"/>
      <c r="E17" s="901"/>
      <c r="F17" s="901"/>
      <c r="G17" s="901"/>
      <c r="H17" s="902"/>
      <c r="I17" s="43"/>
      <c r="J17" s="40"/>
      <c r="K17" s="40"/>
    </row>
    <row r="18" spans="2:15" ht="18.75" customHeight="1">
      <c r="B18" s="42"/>
      <c r="C18" s="908" t="s">
        <v>21</v>
      </c>
      <c r="D18" s="908"/>
      <c r="E18" s="908"/>
      <c r="F18" s="908"/>
      <c r="G18" s="908"/>
      <c r="H18" s="908"/>
      <c r="I18" s="45"/>
      <c r="J18" s="40"/>
      <c r="K18" s="40"/>
    </row>
    <row r="19" spans="2:15" ht="18.75" customHeight="1">
      <c r="B19" s="42"/>
      <c r="C19" s="900">
        <v>892963857</v>
      </c>
      <c r="D19" s="901"/>
      <c r="E19" s="901"/>
      <c r="F19" s="901"/>
      <c r="G19" s="901"/>
      <c r="H19" s="902"/>
      <c r="I19" s="43"/>
      <c r="J19" s="40"/>
      <c r="K19" s="40"/>
    </row>
    <row r="20" spans="2:15" ht="18.75" customHeight="1">
      <c r="B20" s="42"/>
      <c r="C20" s="908" t="s">
        <v>20</v>
      </c>
      <c r="D20" s="908"/>
      <c r="E20" s="908"/>
      <c r="F20" s="908"/>
      <c r="G20" s="908"/>
      <c r="H20" s="908"/>
      <c r="I20" s="45"/>
      <c r="J20" s="40"/>
      <c r="K20" s="40"/>
    </row>
    <row r="21" spans="2:15" ht="18.75" customHeight="1">
      <c r="B21" s="42"/>
      <c r="C21" s="900" t="s">
        <v>594</v>
      </c>
      <c r="D21" s="901"/>
      <c r="E21" s="901"/>
      <c r="F21" s="901"/>
      <c r="G21" s="901"/>
      <c r="H21" s="902"/>
      <c r="I21" s="43"/>
      <c r="J21" s="40"/>
      <c r="K21" s="40"/>
    </row>
    <row r="22" spans="2:15" ht="18.75" customHeight="1">
      <c r="B22" s="42"/>
      <c r="C22" s="908" t="s">
        <v>19</v>
      </c>
      <c r="D22" s="908"/>
      <c r="E22" s="908"/>
      <c r="F22" s="44"/>
      <c r="G22" s="908" t="s">
        <v>18</v>
      </c>
      <c r="H22" s="908"/>
      <c r="I22" s="45"/>
      <c r="J22" s="40"/>
      <c r="K22" s="40"/>
    </row>
    <row r="23" spans="2:15" ht="18.75" customHeight="1">
      <c r="B23" s="42"/>
      <c r="C23" s="909">
        <v>43282</v>
      </c>
      <c r="D23" s="918"/>
      <c r="E23" s="910"/>
      <c r="F23" s="46"/>
      <c r="G23" s="909">
        <v>43646</v>
      </c>
      <c r="H23" s="910"/>
      <c r="I23" s="43"/>
      <c r="J23" s="40"/>
      <c r="K23" s="40"/>
    </row>
    <row r="24" spans="2:15" ht="18.75" customHeight="1">
      <c r="B24" s="42"/>
      <c r="C24" s="907" t="s">
        <v>17</v>
      </c>
      <c r="D24" s="907"/>
      <c r="E24" s="907"/>
      <c r="F24" s="44"/>
      <c r="G24" s="917" t="s">
        <v>16</v>
      </c>
      <c r="H24" s="917"/>
      <c r="I24" s="45"/>
      <c r="J24" s="40"/>
      <c r="K24" s="40"/>
    </row>
    <row r="25" spans="2:15" ht="18.75" customHeight="1">
      <c r="B25" s="42"/>
      <c r="C25" s="904">
        <f>IF(ISBLANK(PeriodEndDate),"",IF(MONTH(PeriodEndDate)&lt;=6,YEAR(PeriodEndDate),YEAR(PeriodEndDate)+1))</f>
        <v>2019</v>
      </c>
      <c r="D25" s="904"/>
      <c r="E25" s="904"/>
      <c r="F25" s="47"/>
      <c r="G25" s="900"/>
      <c r="H25" s="902"/>
      <c r="I25" s="43"/>
      <c r="J25" s="40"/>
      <c r="K25" s="40"/>
    </row>
    <row r="26" spans="2:15" ht="18.75" customHeight="1">
      <c r="B26" s="42"/>
      <c r="C26" s="899" t="s">
        <v>15</v>
      </c>
      <c r="D26" s="899"/>
      <c r="E26" s="899"/>
      <c r="F26" s="44"/>
      <c r="G26" s="908" t="s">
        <v>14</v>
      </c>
      <c r="H26" s="908"/>
      <c r="I26" s="45"/>
      <c r="J26" s="40"/>
      <c r="K26" s="40"/>
    </row>
    <row r="27" spans="2:15" ht="18.75" customHeight="1">
      <c r="B27" s="42"/>
      <c r="C27" s="900"/>
      <c r="D27" s="901"/>
      <c r="E27" s="902"/>
      <c r="F27" s="47"/>
      <c r="G27" s="900"/>
      <c r="H27" s="902"/>
      <c r="I27" s="43"/>
      <c r="J27" s="40"/>
      <c r="K27" s="40"/>
    </row>
    <row r="28" spans="2:15" ht="7.5" customHeight="1">
      <c r="B28" s="48"/>
      <c r="C28" s="49"/>
      <c r="D28" s="49"/>
      <c r="E28" s="49"/>
      <c r="F28" s="50"/>
      <c r="G28" s="49"/>
      <c r="H28" s="49"/>
      <c r="I28" s="51"/>
      <c r="J28" s="40"/>
      <c r="K28" s="40"/>
    </row>
    <row r="29" spans="2:15" ht="15.75" customHeight="1">
      <c r="B29" s="52"/>
      <c r="C29" s="53"/>
      <c r="D29" s="53"/>
      <c r="E29" s="53"/>
      <c r="F29" s="47"/>
      <c r="G29" s="53"/>
      <c r="H29" s="53"/>
      <c r="I29" s="54"/>
      <c r="J29" s="40"/>
      <c r="K29" s="40"/>
    </row>
    <row r="30" spans="2:15" s="74" customFormat="1" ht="18.75" customHeight="1">
      <c r="B30" s="925" t="s">
        <v>123</v>
      </c>
      <c r="C30" s="925"/>
      <c r="D30" s="926"/>
      <c r="E30" s="186"/>
      <c r="F30" s="187"/>
      <c r="H30" s="31"/>
      <c r="I30" s="31"/>
      <c r="J30" s="31"/>
      <c r="K30" s="31"/>
      <c r="L30" s="31"/>
      <c r="M30" s="31"/>
      <c r="N30" s="31"/>
      <c r="O30" s="31"/>
    </row>
    <row r="31" spans="2:15" s="74" customFormat="1" ht="18.75" customHeight="1">
      <c r="B31" s="188"/>
      <c r="C31" s="927" t="s">
        <v>124</v>
      </c>
      <c r="D31" s="928"/>
      <c r="E31" s="189"/>
      <c r="F31" s="190"/>
      <c r="G31" s="191" t="s">
        <v>125</v>
      </c>
      <c r="H31" s="192"/>
      <c r="I31" s="193"/>
      <c r="J31" s="31"/>
      <c r="K31" s="31"/>
      <c r="L31" s="31"/>
      <c r="M31" s="31"/>
      <c r="N31" s="31"/>
      <c r="O31" s="31"/>
    </row>
    <row r="32" spans="2:15" s="74" customFormat="1" ht="18.75" customHeight="1">
      <c r="B32" s="194"/>
      <c r="C32" s="900" t="s">
        <v>126</v>
      </c>
      <c r="D32" s="901"/>
      <c r="E32" s="901"/>
      <c r="F32" s="187"/>
      <c r="G32" s="900" t="s">
        <v>126</v>
      </c>
      <c r="H32" s="901"/>
      <c r="I32" s="195"/>
      <c r="J32" s="31"/>
      <c r="K32" s="31"/>
      <c r="L32" s="31"/>
      <c r="M32" s="31"/>
      <c r="N32" s="31"/>
      <c r="O32" s="31"/>
    </row>
    <row r="33" spans="2:15" s="74" customFormat="1" ht="18.75" customHeight="1">
      <c r="B33" s="194"/>
      <c r="C33" s="929" t="s">
        <v>127</v>
      </c>
      <c r="D33" s="930"/>
      <c r="E33" s="34"/>
      <c r="F33" s="187"/>
      <c r="G33" s="196" t="s">
        <v>128</v>
      </c>
      <c r="H33" s="134"/>
      <c r="I33" s="195"/>
      <c r="J33" s="31"/>
      <c r="K33" s="31"/>
      <c r="L33" s="31"/>
      <c r="M33" s="31"/>
      <c r="N33" s="31"/>
      <c r="O33" s="31"/>
    </row>
    <row r="34" spans="2:15" s="74" customFormat="1" ht="18.75" customHeight="1">
      <c r="B34" s="194"/>
      <c r="C34" s="900" t="s">
        <v>126</v>
      </c>
      <c r="D34" s="901"/>
      <c r="E34" s="901"/>
      <c r="F34" s="187"/>
      <c r="G34" s="900" t="s">
        <v>126</v>
      </c>
      <c r="H34" s="901"/>
      <c r="I34" s="195"/>
      <c r="J34" s="31"/>
      <c r="K34" s="31"/>
      <c r="L34" s="31"/>
      <c r="M34" s="31"/>
      <c r="N34" s="31"/>
      <c r="O34" s="31"/>
    </row>
    <row r="35" spans="2:15" s="74" customFormat="1" ht="18.75" customHeight="1">
      <c r="B35" s="194"/>
      <c r="C35" s="929" t="s">
        <v>129</v>
      </c>
      <c r="D35" s="930"/>
      <c r="E35" s="34"/>
      <c r="F35" s="187"/>
      <c r="G35" s="196" t="s">
        <v>130</v>
      </c>
      <c r="H35" s="134"/>
      <c r="I35" s="195"/>
      <c r="J35" s="31"/>
      <c r="K35" s="31"/>
      <c r="L35" s="31"/>
      <c r="M35" s="31"/>
      <c r="N35" s="31"/>
      <c r="O35" s="31"/>
    </row>
    <row r="36" spans="2:15" s="74" customFormat="1" ht="18.75" customHeight="1">
      <c r="B36" s="194"/>
      <c r="C36" s="900" t="s">
        <v>126</v>
      </c>
      <c r="D36" s="901"/>
      <c r="E36" s="901"/>
      <c r="F36" s="187"/>
      <c r="G36" s="900" t="s">
        <v>126</v>
      </c>
      <c r="H36" s="901"/>
      <c r="I36" s="195"/>
      <c r="J36" s="31"/>
      <c r="K36" s="31"/>
      <c r="L36" s="31"/>
      <c r="M36" s="31"/>
      <c r="N36" s="31"/>
      <c r="O36" s="31"/>
    </row>
    <row r="37" spans="2:15" s="74" customFormat="1" ht="18.75" customHeight="1">
      <c r="B37" s="194"/>
      <c r="C37" s="929" t="s">
        <v>131</v>
      </c>
      <c r="D37" s="930"/>
      <c r="E37" s="34"/>
      <c r="F37" s="187"/>
      <c r="G37" s="196" t="s">
        <v>132</v>
      </c>
      <c r="H37" s="134"/>
      <c r="I37" s="195"/>
      <c r="J37" s="31"/>
      <c r="K37" s="31"/>
      <c r="L37" s="31"/>
      <c r="M37" s="31"/>
      <c r="N37" s="31"/>
      <c r="O37" s="31"/>
    </row>
    <row r="38" spans="2:15" s="74" customFormat="1" ht="18.75" customHeight="1">
      <c r="B38" s="194"/>
      <c r="C38" s="900" t="s">
        <v>126</v>
      </c>
      <c r="D38" s="901"/>
      <c r="E38" s="901"/>
      <c r="F38" s="187"/>
      <c r="G38" s="900" t="s">
        <v>126</v>
      </c>
      <c r="H38" s="901"/>
      <c r="I38" s="195"/>
      <c r="J38" s="31"/>
      <c r="K38" s="31"/>
      <c r="L38" s="31"/>
      <c r="M38" s="31"/>
      <c r="N38" s="31"/>
      <c r="O38" s="31"/>
    </row>
    <row r="39" spans="2:15" s="74" customFormat="1" ht="7.5" customHeight="1">
      <c r="B39" s="197"/>
      <c r="C39" s="198"/>
      <c r="D39" s="199"/>
      <c r="E39" s="198"/>
      <c r="F39" s="200"/>
      <c r="G39" s="201"/>
      <c r="H39" s="202"/>
      <c r="I39" s="203"/>
      <c r="J39" s="31"/>
      <c r="K39" s="31"/>
      <c r="L39" s="31"/>
      <c r="M39" s="31"/>
      <c r="N39" s="31"/>
      <c r="O39" s="31"/>
    </row>
    <row r="40" spans="2:15" ht="15.75" customHeight="1">
      <c r="B40" s="52"/>
      <c r="C40" s="53"/>
      <c r="D40" s="53"/>
      <c r="E40" s="53"/>
      <c r="F40" s="47"/>
      <c r="G40" s="53"/>
      <c r="H40" s="53"/>
      <c r="I40" s="54"/>
      <c r="J40" s="40"/>
      <c r="K40" s="40"/>
    </row>
    <row r="41" spans="2:15" ht="15.75" customHeight="1">
      <c r="B41" s="52"/>
      <c r="C41" s="53"/>
      <c r="D41" s="53"/>
      <c r="E41" s="53"/>
      <c r="F41" s="47"/>
      <c r="G41" s="53"/>
      <c r="H41" s="53"/>
      <c r="I41" s="54"/>
      <c r="J41" s="40"/>
      <c r="K41" s="40"/>
    </row>
    <row r="42" spans="2:15" ht="18.75" customHeight="1">
      <c r="B42" s="903" t="s">
        <v>13</v>
      </c>
      <c r="C42" s="903"/>
      <c r="D42" s="903"/>
      <c r="E42" s="903"/>
      <c r="F42" s="158"/>
      <c r="G42" s="159"/>
      <c r="H42" s="159"/>
      <c r="I42" s="158"/>
      <c r="J42" s="40"/>
      <c r="K42" s="40"/>
    </row>
    <row r="43" spans="2:15" ht="18.75" customHeight="1">
      <c r="B43" s="42"/>
      <c r="C43" s="899" t="s">
        <v>12</v>
      </c>
      <c r="D43" s="899"/>
      <c r="E43" s="899"/>
      <c r="F43" s="899"/>
      <c r="G43" s="899"/>
      <c r="H43" s="899"/>
      <c r="I43" s="45"/>
      <c r="J43" s="40"/>
      <c r="K43" s="40"/>
    </row>
    <row r="44" spans="2:15" ht="18.75" customHeight="1">
      <c r="B44" s="55"/>
      <c r="C44" s="900"/>
      <c r="D44" s="901"/>
      <c r="E44" s="901"/>
      <c r="F44" s="901"/>
      <c r="G44" s="901"/>
      <c r="H44" s="902"/>
      <c r="I44" s="56"/>
      <c r="J44" s="40"/>
      <c r="K44" s="40"/>
    </row>
    <row r="45" spans="2:15" ht="18.75" customHeight="1">
      <c r="B45" s="42"/>
      <c r="C45" s="908" t="s">
        <v>11</v>
      </c>
      <c r="D45" s="908"/>
      <c r="E45" s="908"/>
      <c r="F45" s="44"/>
      <c r="G45" s="908" t="s">
        <v>10</v>
      </c>
      <c r="H45" s="908"/>
      <c r="I45" s="45"/>
      <c r="J45" s="40"/>
      <c r="K45" s="40"/>
    </row>
    <row r="46" spans="2:15" ht="18.75" customHeight="1">
      <c r="B46" s="55"/>
      <c r="C46" s="900">
        <v>249844580</v>
      </c>
      <c r="D46" s="901"/>
      <c r="E46" s="902"/>
      <c r="F46" s="57"/>
      <c r="G46" s="900"/>
      <c r="H46" s="902"/>
      <c r="I46" s="56"/>
      <c r="J46" s="40"/>
      <c r="K46" s="40"/>
    </row>
    <row r="47" spans="2:15" ht="7.5" customHeight="1">
      <c r="B47" s="58"/>
      <c r="C47" s="59"/>
      <c r="D47" s="59"/>
      <c r="E47" s="59"/>
      <c r="F47" s="60"/>
      <c r="G47" s="59"/>
      <c r="H47" s="59"/>
      <c r="I47" s="61"/>
    </row>
    <row r="48" spans="2:15" ht="15.75" hidden="1" customHeight="1">
      <c r="B48" s="52"/>
      <c r="C48" s="52"/>
      <c r="D48" s="52"/>
      <c r="E48" s="52"/>
      <c r="F48" s="62"/>
      <c r="G48" s="52"/>
      <c r="H48" s="52"/>
      <c r="I48" s="52"/>
    </row>
    <row r="49" spans="2:20" s="74" customFormat="1" ht="18.75" hidden="1" customHeight="1">
      <c r="B49" s="916" t="s">
        <v>104</v>
      </c>
      <c r="C49" s="916"/>
      <c r="D49" s="916"/>
      <c r="E49" s="916"/>
      <c r="F49" s="160"/>
      <c r="G49" s="160"/>
      <c r="H49" s="160"/>
      <c r="I49" s="161"/>
      <c r="J49" s="134"/>
      <c r="K49" s="34"/>
    </row>
    <row r="50" spans="2:20" s="74" customFormat="1" ht="30" hidden="1" customHeight="1">
      <c r="B50" s="33"/>
      <c r="C50" s="912" t="s">
        <v>105</v>
      </c>
      <c r="D50" s="912"/>
      <c r="E50" s="912"/>
      <c r="F50" s="912"/>
      <c r="G50" s="912"/>
      <c r="H50" s="912"/>
      <c r="I50" s="137"/>
      <c r="J50" s="134"/>
      <c r="K50" s="34"/>
      <c r="Q50" s="31"/>
      <c r="R50" s="31"/>
      <c r="S50" s="31"/>
      <c r="T50" s="31"/>
    </row>
    <row r="51" spans="2:20" s="74" customFormat="1" ht="18.75" hidden="1" customHeight="1">
      <c r="B51" s="33"/>
      <c r="C51" s="914" t="s">
        <v>592</v>
      </c>
      <c r="D51" s="915"/>
      <c r="E51" s="915"/>
      <c r="F51" s="135"/>
      <c r="G51" s="139"/>
      <c r="H51" s="139"/>
      <c r="I51" s="136"/>
      <c r="J51" s="134"/>
      <c r="K51" s="34"/>
      <c r="Q51" s="31"/>
      <c r="R51" s="31"/>
      <c r="S51" s="31"/>
      <c r="T51" s="31"/>
    </row>
    <row r="52" spans="2:20" s="74" customFormat="1" ht="24" hidden="1" customHeight="1">
      <c r="B52" s="33"/>
      <c r="C52" s="912" t="s">
        <v>106</v>
      </c>
      <c r="D52" s="912"/>
      <c r="E52" s="912"/>
      <c r="F52" s="135"/>
      <c r="G52" s="912" t="s">
        <v>107</v>
      </c>
      <c r="H52" s="912"/>
      <c r="I52" s="137"/>
      <c r="J52" s="134"/>
      <c r="K52" s="34"/>
      <c r="Q52" s="31"/>
      <c r="R52" s="31"/>
      <c r="S52" s="31"/>
      <c r="T52" s="31"/>
    </row>
    <row r="53" spans="2:20" s="74" customFormat="1" ht="18.75" hidden="1" customHeight="1">
      <c r="B53" s="33"/>
      <c r="C53" s="914"/>
      <c r="D53" s="915"/>
      <c r="E53" s="915"/>
      <c r="F53" s="135"/>
      <c r="G53" s="915"/>
      <c r="H53" s="915"/>
      <c r="I53" s="137"/>
      <c r="J53" s="134"/>
      <c r="K53" s="34"/>
      <c r="Q53" s="31"/>
      <c r="R53" s="31"/>
      <c r="S53" s="31"/>
      <c r="T53" s="31"/>
    </row>
    <row r="54" spans="2:20" ht="30" hidden="1" customHeight="1">
      <c r="B54" s="33"/>
      <c r="C54" s="899" t="s">
        <v>99</v>
      </c>
      <c r="D54" s="899"/>
      <c r="E54" s="899"/>
      <c r="F54" s="899"/>
      <c r="G54" s="899"/>
      <c r="H54" s="899"/>
      <c r="I54" s="137"/>
      <c r="J54" s="40"/>
      <c r="K54" s="40"/>
    </row>
    <row r="55" spans="2:20" ht="18.75" hidden="1" customHeight="1">
      <c r="B55" s="55"/>
      <c r="C55" s="900" t="s">
        <v>593</v>
      </c>
      <c r="D55" s="901"/>
      <c r="E55" s="901"/>
      <c r="F55" s="901"/>
      <c r="G55" s="901"/>
      <c r="H55" s="902"/>
      <c r="I55" s="56"/>
      <c r="J55" s="40"/>
      <c r="K55" s="40"/>
    </row>
    <row r="56" spans="2:20" ht="30" hidden="1" customHeight="1">
      <c r="B56" s="33"/>
      <c r="C56" s="899" t="s">
        <v>116</v>
      </c>
      <c r="D56" s="899"/>
      <c r="E56" s="899"/>
      <c r="F56" s="899"/>
      <c r="G56" s="899"/>
      <c r="H56" s="899"/>
      <c r="I56" s="137"/>
      <c r="J56" s="40"/>
      <c r="K56" s="40"/>
    </row>
    <row r="57" spans="2:20" ht="18.75" hidden="1" customHeight="1">
      <c r="B57" s="55"/>
      <c r="C57" s="900" t="s">
        <v>576</v>
      </c>
      <c r="D57" s="901"/>
      <c r="E57" s="901"/>
      <c r="F57" s="901"/>
      <c r="G57" s="901"/>
      <c r="H57" s="902"/>
      <c r="I57" s="56"/>
      <c r="J57" s="40"/>
      <c r="K57" s="40"/>
    </row>
    <row r="58" spans="2:20" s="74" customFormat="1" ht="24" hidden="1" customHeight="1">
      <c r="B58" s="33"/>
      <c r="C58" s="913" t="s">
        <v>108</v>
      </c>
      <c r="D58" s="913"/>
      <c r="E58" s="913"/>
      <c r="F58" s="135"/>
      <c r="G58" s="913" t="s">
        <v>109</v>
      </c>
      <c r="H58" s="913"/>
      <c r="I58" s="137"/>
      <c r="J58" s="134"/>
      <c r="K58" s="34"/>
      <c r="Q58" s="31"/>
      <c r="R58" s="31"/>
      <c r="S58" s="31"/>
      <c r="T58" s="31"/>
    </row>
    <row r="59" spans="2:20" s="74" customFormat="1" ht="18.75" hidden="1" customHeight="1">
      <c r="B59" s="33"/>
      <c r="C59" s="914" t="b">
        <v>0</v>
      </c>
      <c r="D59" s="915"/>
      <c r="E59" s="915"/>
      <c r="F59" s="135"/>
      <c r="G59" s="915" t="b">
        <v>0</v>
      </c>
      <c r="H59" s="915"/>
      <c r="I59" s="137"/>
      <c r="J59" s="134"/>
      <c r="K59" s="34"/>
      <c r="Q59" s="31"/>
      <c r="R59" s="31"/>
      <c r="S59" s="31"/>
      <c r="T59" s="31"/>
    </row>
    <row r="60" spans="2:20" s="74" customFormat="1" ht="7.5" hidden="1" customHeight="1">
      <c r="B60" s="35"/>
      <c r="C60" s="36"/>
      <c r="D60" s="36"/>
      <c r="E60" s="36"/>
      <c r="F60" s="36"/>
      <c r="G60" s="138"/>
      <c r="H60" s="138"/>
      <c r="I60" s="37"/>
      <c r="J60" s="134"/>
      <c r="K60" s="34"/>
    </row>
    <row r="61" spans="2:20" s="74" customFormat="1" ht="15.75" customHeight="1">
      <c r="C61" s="34"/>
      <c r="D61" s="34"/>
      <c r="E61" s="34"/>
      <c r="F61" s="34"/>
      <c r="G61" s="134"/>
      <c r="H61" s="134"/>
      <c r="I61" s="34"/>
      <c r="J61" s="134"/>
      <c r="K61" s="34"/>
    </row>
    <row r="62" spans="2:20" ht="18.75" customHeight="1">
      <c r="B62" s="903" t="s">
        <v>9</v>
      </c>
      <c r="C62" s="903"/>
      <c r="D62" s="903"/>
      <c r="E62" s="903"/>
      <c r="F62" s="158"/>
      <c r="G62" s="162"/>
      <c r="H62" s="162"/>
      <c r="I62" s="158"/>
      <c r="J62" s="40"/>
      <c r="K62" s="40"/>
    </row>
    <row r="63" spans="2:20" ht="18.75" customHeight="1">
      <c r="B63" s="42"/>
      <c r="C63" s="899" t="s">
        <v>8</v>
      </c>
      <c r="D63" s="899"/>
      <c r="E63" s="899"/>
      <c r="F63" s="899"/>
      <c r="G63" s="899"/>
      <c r="H63" s="899"/>
      <c r="I63" s="45"/>
      <c r="J63" s="40"/>
      <c r="K63" s="40"/>
    </row>
    <row r="64" spans="2:20" ht="18.75" customHeight="1">
      <c r="B64" s="55"/>
      <c r="C64" s="900"/>
      <c r="D64" s="901"/>
      <c r="E64" s="901"/>
      <c r="F64" s="901"/>
      <c r="G64" s="901"/>
      <c r="H64" s="902"/>
      <c r="I64" s="56"/>
      <c r="J64" s="40"/>
      <c r="K64" s="40"/>
    </row>
    <row r="65" spans="2:11" ht="18.75" customHeight="1">
      <c r="B65" s="42"/>
      <c r="C65" s="907" t="s">
        <v>7</v>
      </c>
      <c r="D65" s="907"/>
      <c r="E65" s="907"/>
      <c r="F65" s="907"/>
      <c r="G65" s="907"/>
      <c r="H65" s="907"/>
      <c r="I65" s="45"/>
      <c r="J65" s="40"/>
      <c r="K65" s="40"/>
    </row>
    <row r="66" spans="2:11" ht="18.75" customHeight="1">
      <c r="B66" s="55"/>
      <c r="C66" s="905"/>
      <c r="D66" s="911"/>
      <c r="E66" s="911"/>
      <c r="F66" s="911"/>
      <c r="G66" s="911"/>
      <c r="H66" s="168" t="s">
        <v>110</v>
      </c>
      <c r="I66" s="56"/>
      <c r="J66" s="40"/>
      <c r="K66" s="40"/>
    </row>
    <row r="67" spans="2:11" ht="18.75" customHeight="1">
      <c r="B67" s="42"/>
      <c r="C67" s="906" t="s">
        <v>6</v>
      </c>
      <c r="D67" s="906"/>
      <c r="E67" s="906"/>
      <c r="F67" s="44"/>
      <c r="G67" s="899" t="s">
        <v>0</v>
      </c>
      <c r="H67" s="899"/>
      <c r="I67" s="45"/>
      <c r="J67" s="40"/>
      <c r="K67" s="40"/>
    </row>
    <row r="68" spans="2:11" ht="18.75" customHeight="1">
      <c r="B68" s="55"/>
      <c r="C68" s="904"/>
      <c r="D68" s="905"/>
      <c r="E68" s="168" t="s">
        <v>110</v>
      </c>
      <c r="F68" s="57"/>
      <c r="G68" s="909"/>
      <c r="H68" s="910"/>
      <c r="I68" s="56"/>
      <c r="J68" s="40"/>
      <c r="K68" s="40"/>
    </row>
    <row r="69" spans="2:11" ht="18.75" customHeight="1">
      <c r="B69" s="42"/>
      <c r="C69" s="906" t="s">
        <v>5</v>
      </c>
      <c r="D69" s="906"/>
      <c r="E69" s="906"/>
      <c r="F69" s="44"/>
      <c r="G69" s="908" t="s">
        <v>0</v>
      </c>
      <c r="H69" s="908"/>
      <c r="I69" s="45"/>
      <c r="J69" s="40"/>
      <c r="K69" s="40"/>
    </row>
    <row r="70" spans="2:11" ht="18.75" customHeight="1">
      <c r="B70" s="55"/>
      <c r="C70" s="904"/>
      <c r="D70" s="905"/>
      <c r="E70" s="168" t="s">
        <v>110</v>
      </c>
      <c r="F70" s="57"/>
      <c r="G70" s="909"/>
      <c r="H70" s="910"/>
      <c r="I70" s="56"/>
      <c r="J70" s="40"/>
      <c r="K70" s="40"/>
    </row>
    <row r="71" spans="2:11" ht="7.5" customHeight="1">
      <c r="B71" s="58"/>
      <c r="C71" s="59"/>
      <c r="D71" s="59"/>
      <c r="E71" s="59"/>
      <c r="F71" s="60"/>
      <c r="G71" s="59"/>
      <c r="H71" s="59"/>
      <c r="I71" s="61"/>
    </row>
    <row r="72" spans="2:11" ht="17.25" customHeight="1">
      <c r="C72" s="52"/>
      <c r="D72" s="52"/>
      <c r="E72" s="52"/>
      <c r="F72" s="62"/>
      <c r="G72" s="52"/>
      <c r="H72" s="52"/>
    </row>
    <row r="73" spans="2:11" ht="18.75" customHeight="1">
      <c r="B73" s="903" t="s">
        <v>134</v>
      </c>
      <c r="C73" s="903"/>
      <c r="D73" s="903"/>
      <c r="E73" s="903"/>
      <c r="F73" s="158"/>
      <c r="G73" s="162"/>
      <c r="H73" s="162"/>
      <c r="I73" s="158"/>
      <c r="J73" s="40"/>
      <c r="K73" s="40"/>
    </row>
    <row r="74" spans="2:11" ht="18.75" customHeight="1">
      <c r="B74" s="42"/>
      <c r="C74" s="206" t="s">
        <v>135</v>
      </c>
      <c r="D74" s="205"/>
      <c r="E74" s="204"/>
      <c r="F74" s="204"/>
      <c r="G74" s="204"/>
      <c r="H74" s="204"/>
      <c r="I74" s="45"/>
      <c r="J74" s="40"/>
      <c r="K74" s="40"/>
    </row>
    <row r="75" spans="2:11" ht="18.75" customHeight="1">
      <c r="B75" s="55"/>
      <c r="C75" s="897">
        <v>0.01</v>
      </c>
      <c r="D75" s="898"/>
      <c r="E75" s="204"/>
      <c r="F75" s="204"/>
      <c r="G75" s="204"/>
      <c r="H75" s="204"/>
      <c r="I75" s="56"/>
      <c r="J75" s="40"/>
      <c r="K75" s="40"/>
    </row>
    <row r="76" spans="2:11" ht="7.5" customHeight="1">
      <c r="B76" s="58"/>
      <c r="C76" s="59"/>
      <c r="D76" s="59"/>
      <c r="E76" s="59"/>
      <c r="F76" s="60"/>
      <c r="G76" s="59"/>
      <c r="H76" s="59"/>
      <c r="I76" s="61"/>
    </row>
  </sheetData>
  <sheetProtection sheet="1" selectLockedCells="1"/>
  <dataConsolidate/>
  <mergeCells count="75">
    <mergeCell ref="B30:D30"/>
    <mergeCell ref="C32:E32"/>
    <mergeCell ref="C34:E34"/>
    <mergeCell ref="C36:E36"/>
    <mergeCell ref="C38:E38"/>
    <mergeCell ref="C31:D31"/>
    <mergeCell ref="C33:D33"/>
    <mergeCell ref="C35:D35"/>
    <mergeCell ref="C37:D37"/>
    <mergeCell ref="C21:H21"/>
    <mergeCell ref="C19:H19"/>
    <mergeCell ref="B6:C6"/>
    <mergeCell ref="D5:I6"/>
    <mergeCell ref="C20:H20"/>
    <mergeCell ref="C17:H17"/>
    <mergeCell ref="C15:H15"/>
    <mergeCell ref="B8:E8"/>
    <mergeCell ref="C14:H14"/>
    <mergeCell ref="C16:H16"/>
    <mergeCell ref="C18:H18"/>
    <mergeCell ref="B13:E13"/>
    <mergeCell ref="B10:F10"/>
    <mergeCell ref="G22:H22"/>
    <mergeCell ref="G25:H25"/>
    <mergeCell ref="C25:E25"/>
    <mergeCell ref="C23:E23"/>
    <mergeCell ref="G23:H23"/>
    <mergeCell ref="C22:E22"/>
    <mergeCell ref="C24:E24"/>
    <mergeCell ref="C26:E26"/>
    <mergeCell ref="G26:H26"/>
    <mergeCell ref="G24:H24"/>
    <mergeCell ref="C27:E27"/>
    <mergeCell ref="G27:H27"/>
    <mergeCell ref="B49:E49"/>
    <mergeCell ref="G32:H32"/>
    <mergeCell ref="C53:E53"/>
    <mergeCell ref="C51:E51"/>
    <mergeCell ref="G53:H53"/>
    <mergeCell ref="C43:H43"/>
    <mergeCell ref="C45:E45"/>
    <mergeCell ref="G45:H45"/>
    <mergeCell ref="C46:E46"/>
    <mergeCell ref="G46:H46"/>
    <mergeCell ref="G34:H34"/>
    <mergeCell ref="G36:H36"/>
    <mergeCell ref="G38:H38"/>
    <mergeCell ref="C50:H50"/>
    <mergeCell ref="C44:H44"/>
    <mergeCell ref="B42:E42"/>
    <mergeCell ref="B62:E62"/>
    <mergeCell ref="C52:E52"/>
    <mergeCell ref="C58:E58"/>
    <mergeCell ref="G58:H58"/>
    <mergeCell ref="C54:H54"/>
    <mergeCell ref="C55:H55"/>
    <mergeCell ref="C59:E59"/>
    <mergeCell ref="G59:H59"/>
    <mergeCell ref="G52:H52"/>
    <mergeCell ref="C56:H56"/>
    <mergeCell ref="C57:H57"/>
    <mergeCell ref="C75:D75"/>
    <mergeCell ref="C63:H63"/>
    <mergeCell ref="C64:H64"/>
    <mergeCell ref="B73:E73"/>
    <mergeCell ref="C70:D70"/>
    <mergeCell ref="C68:D68"/>
    <mergeCell ref="C69:E69"/>
    <mergeCell ref="C67:E67"/>
    <mergeCell ref="C65:H65"/>
    <mergeCell ref="G67:H67"/>
    <mergeCell ref="G69:H69"/>
    <mergeCell ref="G68:H68"/>
    <mergeCell ref="G70:H70"/>
    <mergeCell ref="C66:G66"/>
  </mergeCells>
  <conditionalFormatting sqref="D5:I6">
    <cfRule type="expression" dxfId="260" priority="2">
      <formula>$K$6</formula>
    </cfRule>
  </conditionalFormatting>
  <conditionalFormatting sqref="B6:C6">
    <cfRule type="expression" dxfId="259" priority="1">
      <formula>$K$6&lt;&gt;TRUE</formula>
    </cfRule>
  </conditionalFormatting>
  <dataValidations count="5">
    <dataValidation type="list" allowBlank="1" showInputMessage="1" showErrorMessage="1" sqref="G27" xr:uid="{00000000-0002-0000-0900-000000000000}">
      <formula1>"Accrual, Cash, STS Cash"</formula1>
    </dataValidation>
    <dataValidation type="list" allowBlank="1" showInputMessage="1" showErrorMessage="1" sqref="C27:D27 F27:F29 F40:F41 D39" xr:uid="{00000000-0002-0000-0900-000001000000}">
      <formula1>"Yes, No"</formula1>
    </dataValidation>
    <dataValidation type="list" allowBlank="1" showInputMessage="1" showErrorMessage="1" sqref="G25" xr:uid="{00000000-0002-0000-0900-000002000000}">
      <formula1>"Small Business Rules, Capital Allowances"</formula1>
    </dataValidation>
    <dataValidation type="list" allowBlank="1" showInputMessage="1" showErrorMessage="1" sqref="C21:D21" xr:uid="{00000000-0002-0000-0900-000003000000}">
      <formula1>"Company, Trust, Partnership, Sole Trader, SMSF, Association, Other"</formula1>
    </dataValidation>
    <dataValidation type="date" operator="greaterThan" allowBlank="1" showErrorMessage="1" errorTitle="Date" error="Please enter a valid date" sqref="C23:D23 G23" xr:uid="{00000000-0002-0000-0900-000004000000}">
      <formula1>1</formula1>
    </dataValidation>
  </dataValidations>
  <hyperlinks>
    <hyperlink ref="H66" location="Go_SelectUser_Partner" tooltip="Select Partner" display="q" xr:uid="{00000000-0004-0000-0900-000000000000}"/>
    <hyperlink ref="E68" location="Go_SelectUser_Preparer" tooltip="Select Preparer" display="q" xr:uid="{00000000-0004-0000-0900-000001000000}"/>
    <hyperlink ref="E70" location="Go_SelectUser_Reviewer" tooltip="Select Reviewer" display="q" xr:uid="{00000000-0004-0000-0900-000002000000}"/>
    <hyperlink ref="F8" location="Home!Go_RollUp" tooltip="Info on connections" display="i" xr:uid="{00000000-0004-0000-0900-000003000000}"/>
    <hyperlink ref="B8:E8" location="Go_ConfigureFileSource" tooltip="Connect File" display="CONNECT FILE" xr:uid="{00000000-0004-0000-0900-000004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38" orientation="portrait" horizontalDpi="300" verticalDpi="300" r:id="rId1"/>
  <headerFooter alignWithMargins="0">
    <oddFooter>&amp;L&amp;F
Copyright&amp;X©&amp;X 2003-Present Business Fitness Pty Ltd&amp;R&amp;A  Page   &amp;P</oddFooter>
  </headerFooter>
  <customProperties>
    <customPr name="SheetId" r:id="rId2"/>
  </customProperties>
  <ignoredErrors>
    <ignoredError sqref="C25" unlockedFormula="1"/>
  </ignoredErrors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Index">
    <tabColor theme="0" tint="-0.14999847407452621"/>
    <pageSetUpPr fitToPage="1"/>
  </sheetPr>
  <dimension ref="A1:AP183"/>
  <sheetViews>
    <sheetView showGridLines="0" zoomScale="90" zoomScaleNormal="90" workbookViewId="0">
      <pane ySplit="7" topLeftCell="A130" activePane="bottomLeft" state="frozen"/>
      <selection activeCell="A5" sqref="A5"/>
      <selection pane="bottomLeft" activeCell="M164" sqref="M164"/>
    </sheetView>
  </sheetViews>
  <sheetFormatPr defaultColWidth="9.140625" defaultRowHeight="15"/>
  <cols>
    <col min="1" max="1" width="2" style="1" customWidth="1"/>
    <col min="2" max="2" width="1" style="65" customWidth="1"/>
    <col min="3" max="6" width="7.28515625" style="65" hidden="1" customWidth="1"/>
    <col min="7" max="7" width="9.28515625" style="65" hidden="1" customWidth="1"/>
    <col min="8" max="8" width="13" style="74" hidden="1" customWidth="1"/>
    <col min="9" max="9" width="44.42578125" style="65" customWidth="1"/>
    <col min="10" max="10" width="13.7109375" style="65" customWidth="1"/>
    <col min="11" max="12" width="13.7109375" style="65" hidden="1" customWidth="1"/>
    <col min="13" max="13" width="5" style="1" customWidth="1"/>
    <col min="14" max="14" width="5" style="65" customWidth="1"/>
    <col min="15" max="16" width="11.28515625" style="65" hidden="1" customWidth="1"/>
    <col min="17" max="18" width="11.28515625" style="1" hidden="1" customWidth="1"/>
    <col min="19" max="19" width="13.42578125" style="1" hidden="1" customWidth="1"/>
    <col min="20" max="20" width="14.7109375" style="21" hidden="1" customWidth="1"/>
    <col min="21" max="21" width="13.42578125" style="21" hidden="1" customWidth="1"/>
    <col min="22" max="23" width="10" style="65" hidden="1" customWidth="1"/>
    <col min="24" max="24" width="10.7109375" style="65" hidden="1" customWidth="1"/>
    <col min="25" max="25" width="11.28515625" style="65" hidden="1" customWidth="1"/>
    <col min="26" max="26" width="13.42578125" style="65" hidden="1" customWidth="1"/>
    <col min="27" max="28" width="13.42578125" style="74" hidden="1" customWidth="1"/>
    <col min="29" max="29" width="13.42578125" style="65" hidden="1" customWidth="1"/>
    <col min="30" max="30" width="41.28515625" style="1" customWidth="1"/>
    <col min="31" max="31" width="4.85546875" style="65" customWidth="1"/>
    <col min="32" max="32" width="4.7109375" style="21" customWidth="1"/>
    <col min="33" max="33" width="5.140625" style="74" customWidth="1"/>
    <col min="34" max="34" width="13.7109375" style="21" customWidth="1"/>
    <col min="35" max="35" width="14.42578125" style="1" customWidth="1"/>
    <col min="36" max="36" width="14" style="1" customWidth="1"/>
    <col min="37" max="37" width="11" style="1" customWidth="1"/>
    <col min="38" max="38" width="4.7109375" style="21" customWidth="1"/>
    <col min="39" max="39" width="4.140625" style="4" customWidth="1"/>
    <col min="40" max="40" width="1.42578125" style="1" customWidth="1"/>
    <col min="41" max="41" width="2" style="1" customWidth="1"/>
    <col min="42" max="16384" width="9.140625" style="1"/>
  </cols>
  <sheetData>
    <row r="1" spans="1:42" s="74" customFormat="1" ht="19.5" hidden="1" customHeight="1">
      <c r="A1" s="75"/>
      <c r="B1" s="79"/>
      <c r="C1" s="79" t="s">
        <v>52</v>
      </c>
      <c r="D1" s="79" t="s">
        <v>46</v>
      </c>
      <c r="E1" s="79" t="s">
        <v>45</v>
      </c>
      <c r="F1" s="79" t="s">
        <v>61</v>
      </c>
      <c r="G1" s="78" t="s">
        <v>26</v>
      </c>
      <c r="H1" s="133" t="s">
        <v>103</v>
      </c>
      <c r="I1" s="79" t="s">
        <v>63</v>
      </c>
      <c r="J1" s="79" t="s">
        <v>42</v>
      </c>
      <c r="K1" s="79" t="s">
        <v>49</v>
      </c>
      <c r="L1" s="79" t="s">
        <v>79</v>
      </c>
      <c r="M1" s="79"/>
      <c r="N1" s="79" t="s">
        <v>1</v>
      </c>
      <c r="O1" s="79" t="s">
        <v>93</v>
      </c>
      <c r="P1" s="79" t="s">
        <v>92</v>
      </c>
      <c r="Q1" s="79" t="s">
        <v>29</v>
      </c>
      <c r="R1" s="79" t="s">
        <v>27</v>
      </c>
      <c r="S1" s="79" t="s">
        <v>4</v>
      </c>
      <c r="T1" s="79" t="s">
        <v>65</v>
      </c>
      <c r="U1" s="79" t="s">
        <v>64</v>
      </c>
      <c r="V1" s="79" t="s">
        <v>95</v>
      </c>
      <c r="W1" s="79" t="s">
        <v>84</v>
      </c>
      <c r="X1" s="79" t="s">
        <v>87</v>
      </c>
      <c r="Y1" s="79" t="s">
        <v>75</v>
      </c>
      <c r="Z1" s="79" t="s">
        <v>76</v>
      </c>
      <c r="AA1" s="79" t="s">
        <v>122</v>
      </c>
      <c r="AB1" s="79" t="s">
        <v>117</v>
      </c>
      <c r="AC1" s="79" t="s">
        <v>82</v>
      </c>
      <c r="AD1" s="79" t="s">
        <v>2</v>
      </c>
      <c r="AE1" s="79" t="s">
        <v>94</v>
      </c>
      <c r="AF1" s="79" t="s">
        <v>73</v>
      </c>
      <c r="AG1" s="79" t="s">
        <v>117</v>
      </c>
      <c r="AH1" s="79" t="s">
        <v>57</v>
      </c>
      <c r="AI1" s="79" t="s">
        <v>3</v>
      </c>
      <c r="AJ1" s="79" t="s">
        <v>59</v>
      </c>
      <c r="AK1" s="79" t="s">
        <v>60</v>
      </c>
      <c r="AL1" s="79" t="s">
        <v>133</v>
      </c>
      <c r="AM1" s="79" t="s">
        <v>30</v>
      </c>
      <c r="AN1" s="75"/>
    </row>
    <row r="2" spans="1:42" s="74" customFormat="1" ht="19.5" hidden="1">
      <c r="A2" s="76"/>
      <c r="B2" s="85"/>
      <c r="C2" s="86"/>
      <c r="D2" s="87">
        <f ca="1">IF(IFERROR(ROW(TrialBalanceExact)+MATCH(C2,OFFSET(TrialBalanceExact,0,0,ROWS(TrialBalanceExact),1),0)-1=ROW(),TRUE),0, IF(ISERROR(VLOOKUP(C2,TrialBalanceExact,2,0)),0,VLOOKUP(C2,TrialBalanceExact,2,0)))</f>
        <v>0</v>
      </c>
      <c r="E2" s="87">
        <v>100</v>
      </c>
      <c r="F2" s="87"/>
      <c r="G2" s="101"/>
      <c r="H2" s="171"/>
      <c r="I2" s="91"/>
      <c r="J2" s="92"/>
      <c r="K2" s="92"/>
      <c r="L2" s="92"/>
      <c r="M2" s="92"/>
      <c r="N2" s="213" t="s">
        <v>136</v>
      </c>
      <c r="O2" s="100"/>
      <c r="P2" s="101"/>
      <c r="Q2" s="101"/>
      <c r="R2" s="101"/>
      <c r="S2" s="101"/>
      <c r="T2" s="102"/>
      <c r="U2" s="102"/>
      <c r="V2" s="102"/>
      <c r="W2" s="102"/>
      <c r="X2" s="103"/>
      <c r="Y2" s="101"/>
      <c r="Z2" s="101"/>
      <c r="AA2" s="177" t="b">
        <f>IFERROR(VLOOKUP(R2,HNSW_ItemsCount!A:D,2,0)&gt;0,FALSE)</f>
        <v>0</v>
      </c>
      <c r="AB2" s="177">
        <f>IFERROR(VLOOKUP(R2,HNSW_ItemsCount!A:D,4,0),0)</f>
        <v>0</v>
      </c>
      <c r="AC2" s="104"/>
      <c r="AD2" s="119"/>
      <c r="AE2" s="184" t="s">
        <v>58</v>
      </c>
      <c r="AF2" s="179" t="s">
        <v>74</v>
      </c>
      <c r="AG2" s="182">
        <f>AB2</f>
        <v>0</v>
      </c>
      <c r="AH2" s="120"/>
      <c r="AI2" s="121"/>
      <c r="AJ2" s="122"/>
      <c r="AK2" s="123"/>
      <c r="AL2" s="180" t="s">
        <v>58</v>
      </c>
      <c r="AM2" s="181" t="s">
        <v>25</v>
      </c>
      <c r="AN2" s="88"/>
    </row>
    <row r="3" spans="1:42" s="74" customFormat="1" ht="19.5" hidden="1">
      <c r="A3" s="76"/>
      <c r="B3" s="85"/>
      <c r="C3" s="86"/>
      <c r="D3" s="87">
        <f ca="1">IF(IFERROR(ROW(TrialBalanceExact)+MATCH(C3,OFFSET(TrialBalanceExact,0,0,ROWS(TrialBalanceExact),1),0)-1=ROW(),TRUE),0, IF(ISERROR(VLOOKUP(C3,TrialBalanceExact,2,0)),0,VLOOKUP(C3,TrialBalanceExact,2,0)))</f>
        <v>0</v>
      </c>
      <c r="E3" s="87">
        <v>100</v>
      </c>
      <c r="F3" s="87"/>
      <c r="G3" s="101"/>
      <c r="H3" s="101"/>
      <c r="I3" s="89"/>
      <c r="J3" s="96"/>
      <c r="K3" s="96"/>
      <c r="L3" s="98"/>
      <c r="M3" s="76"/>
      <c r="N3" s="213" t="s">
        <v>136</v>
      </c>
      <c r="O3" s="207"/>
      <c r="P3" s="208" t="str">
        <f>$C3&amp;"-"&amp;$E3</f>
        <v>-100</v>
      </c>
      <c r="Q3" s="208"/>
      <c r="R3" s="208"/>
      <c r="S3" s="208"/>
      <c r="T3" s="209">
        <f ca="1">ABS(IF(ISERROR(VLOOKUP(C3,TrialBalanceExact,8,0)),0,VLOOKUP(C3,TrialBalanceExact,8,0)))</f>
        <v>0</v>
      </c>
      <c r="U3" s="209" t="e">
        <f ca="1">ABS(IF(ISNUMBER(AH3),AH3,IF(ISBLANK(AH3),NA(),INDIRECT("'" &amp; _xll.SheetFromID(R3) &amp; "'!Reconcile_" &amp; SUBSTITUTE(AH3," ","")))))</f>
        <v>#N/A</v>
      </c>
      <c r="V3" s="209">
        <f ca="1">IFERROR(IF(ABS(ROUND($T3-$U3,2))&lt;=Options_Tolerance,1,-1),0)</f>
        <v>0</v>
      </c>
      <c r="W3" s="209" t="str">
        <f ca="1">$C3&amp;"-"&amp;V3</f>
        <v>-0</v>
      </c>
      <c r="X3" s="210">
        <f>IFERROR(VLOOKUP(AI3,StatusDescriptionsOrder,2,0),0)</f>
        <v>0</v>
      </c>
      <c r="Y3" s="208"/>
      <c r="Z3" s="211"/>
      <c r="AA3" s="177" t="b">
        <f>IFERROR(VLOOKUP(R3,HNSW_ItemsCount!A:D,2,0)&gt;0,FALSE)</f>
        <v>0</v>
      </c>
      <c r="AB3" s="177">
        <f>IFERROR(VLOOKUP(R3,HNSW_ItemsCount!A:D,4,0),0)</f>
        <v>0</v>
      </c>
      <c r="AC3" s="212"/>
      <c r="AD3" s="119"/>
      <c r="AE3" s="184" t="s">
        <v>58</v>
      </c>
      <c r="AF3" s="179" t="s">
        <v>74</v>
      </c>
      <c r="AG3" s="182">
        <f>AB3</f>
        <v>0</v>
      </c>
      <c r="AH3" s="124"/>
      <c r="AI3" s="125"/>
      <c r="AJ3" s="122"/>
      <c r="AK3" s="126"/>
      <c r="AL3" s="180" t="s">
        <v>58</v>
      </c>
      <c r="AM3" s="181" t="s">
        <v>25</v>
      </c>
      <c r="AN3" s="88"/>
    </row>
    <row r="4" spans="1:42" s="74" customFormat="1" ht="19.5" hidden="1">
      <c r="A4" s="76"/>
      <c r="B4" s="77"/>
      <c r="C4" s="87"/>
      <c r="D4" s="87"/>
      <c r="E4" s="87"/>
      <c r="F4" s="87"/>
      <c r="G4" s="101"/>
      <c r="H4" s="172"/>
      <c r="I4" s="84"/>
      <c r="J4" s="97"/>
      <c r="K4" s="97"/>
      <c r="L4" s="99"/>
      <c r="M4" s="81">
        <f>IF(AND($AC4,$O4&gt;0),"–",$O4)</f>
        <v>0</v>
      </c>
      <c r="N4" s="80" t="s">
        <v>83</v>
      </c>
      <c r="O4" s="93">
        <f>IF(OR(ISBLANK($C4),$C4="",$C4=0),0,COUNTIF(TB_WPTags,$C4&amp;"-100"))</f>
        <v>0</v>
      </c>
      <c r="P4" s="82"/>
      <c r="Q4" s="82"/>
      <c r="R4" s="82"/>
      <c r="S4" s="82"/>
      <c r="T4" s="82"/>
      <c r="U4" s="82"/>
      <c r="V4" s="83" t="str">
        <f>IF(OR(ISBLANK($C4),$AC4),"NA",IF(COUNTIF(W:W,$C4&amp;"--1")&gt;0,"-1",IF(COUNTIF(W:W,$C4&amp;"-1")&gt;0,"1","0")))</f>
        <v>NA</v>
      </c>
      <c r="W4" s="82"/>
      <c r="X4" s="83">
        <f ca="1">IF($O4&gt;0,MIN(OFFSET($X4,1,0,$O4)),0)</f>
        <v>0</v>
      </c>
      <c r="Y4" s="82" t="b">
        <f ca="1">IF(AND($O4&gt;0,AC4&lt;&gt;TRUE),COUNTIF(OFFSET($Y4,1,0,$O4),TRUE)&gt;=1,FALSE)</f>
        <v>0</v>
      </c>
      <c r="Z4" s="94" t="b">
        <f ca="1">IF(AND($O4&gt;0,AC4&lt;&gt;TRUE),COUNTIF(OFFSET($Z4,1,0,$O4),TRUE)&gt;=1,FALSE)</f>
        <v>0</v>
      </c>
      <c r="AA4" s="94" t="b">
        <f ca="1">IF(AND($O4&gt;0,AC4&lt;&gt;TRUE),COUNTIF(OFFSET($AA4,1,0,$O4),TRUE)&gt;=1,FALSE)</f>
        <v>0</v>
      </c>
      <c r="AB4" s="178">
        <f ca="1">IF(AND($O4&gt;0,AC4&lt;&gt;TRUE),SUM(OFFSET($AG4,1,0,$O4)),0)</f>
        <v>0</v>
      </c>
      <c r="AC4" s="94" t="b">
        <v>1</v>
      </c>
      <c r="AD4" s="127"/>
      <c r="AE4" s="185" t="s">
        <v>58</v>
      </c>
      <c r="AF4" s="175" t="str">
        <f ca="1">IF(AND(Y4,AC4&lt;&gt;TRUE),"]","")</f>
        <v/>
      </c>
      <c r="AG4" s="183">
        <f ca="1">AB4</f>
        <v>0</v>
      </c>
      <c r="AH4" s="174"/>
      <c r="AI4" s="95" t="str">
        <f>IF(AND($O4&gt;0,AC4&lt;&gt;TRUE),IF($X4&gt;=1,INDEX(StatusDescriptions,$X4+1,0),StatusBlank),"")</f>
        <v/>
      </c>
      <c r="AJ4" s="110"/>
      <c r="AK4" s="111"/>
      <c r="AL4" s="110"/>
      <c r="AM4" s="110"/>
      <c r="AN4" s="90"/>
    </row>
    <row r="5" spans="1:42" s="112" customFormat="1" ht="21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935" t="s">
        <v>101</v>
      </c>
      <c r="AJ5" s="935"/>
      <c r="AK5" s="935" t="s">
        <v>100</v>
      </c>
      <c r="AL5" s="935"/>
      <c r="AM5" s="934" t="s">
        <v>102</v>
      </c>
      <c r="AN5" s="934"/>
      <c r="AO5" s="105"/>
    </row>
    <row r="6" spans="1:42" s="112" customFormat="1" ht="17.25" customHeight="1">
      <c r="A6" s="105"/>
      <c r="B6" s="105"/>
      <c r="C6" s="105"/>
      <c r="D6" s="105"/>
      <c r="E6" s="105"/>
      <c r="F6" s="105"/>
      <c r="G6" s="105"/>
      <c r="H6" s="105"/>
      <c r="I6" s="105"/>
      <c r="J6" s="106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7"/>
      <c r="AE6" s="108"/>
      <c r="AF6" s="105"/>
      <c r="AG6" s="105"/>
      <c r="AH6" s="105"/>
      <c r="AI6" s="105"/>
      <c r="AJ6" s="105"/>
      <c r="AK6" s="105"/>
      <c r="AL6" s="105"/>
      <c r="AM6" s="937"/>
      <c r="AN6" s="937"/>
      <c r="AO6" s="105"/>
    </row>
    <row r="7" spans="1:42" s="113" customFormat="1" ht="23.25" customHeight="1">
      <c r="A7" s="109"/>
      <c r="B7" s="936" t="s">
        <v>41</v>
      </c>
      <c r="C7" s="936"/>
      <c r="D7" s="936"/>
      <c r="E7" s="936"/>
      <c r="F7" s="936"/>
      <c r="G7" s="936"/>
      <c r="H7" s="936"/>
      <c r="I7" s="936"/>
      <c r="J7" s="132" t="s">
        <v>42</v>
      </c>
      <c r="K7" s="132" t="s">
        <v>49</v>
      </c>
      <c r="L7" s="132" t="s">
        <v>81</v>
      </c>
      <c r="M7" s="936" t="s">
        <v>1</v>
      </c>
      <c r="N7" s="936"/>
      <c r="O7" s="132" t="s">
        <v>29</v>
      </c>
      <c r="P7" s="132" t="s">
        <v>92</v>
      </c>
      <c r="Q7" s="132" t="s">
        <v>29</v>
      </c>
      <c r="R7" s="132" t="s">
        <v>27</v>
      </c>
      <c r="S7" s="132" t="s">
        <v>4</v>
      </c>
      <c r="T7" s="132" t="s">
        <v>85</v>
      </c>
      <c r="U7" s="132" t="s">
        <v>64</v>
      </c>
      <c r="V7" s="132" t="s">
        <v>86</v>
      </c>
      <c r="W7" s="132" t="s">
        <v>86</v>
      </c>
      <c r="X7" s="132" t="s">
        <v>91</v>
      </c>
      <c r="Y7" s="132" t="s">
        <v>77</v>
      </c>
      <c r="Z7" s="132" t="s">
        <v>78</v>
      </c>
      <c r="AA7" s="169" t="s">
        <v>122</v>
      </c>
      <c r="AB7" s="176" t="s">
        <v>117</v>
      </c>
      <c r="AC7" s="132" t="s">
        <v>82</v>
      </c>
      <c r="AD7" s="132" t="s">
        <v>56</v>
      </c>
      <c r="AE7" s="132" t="s">
        <v>94</v>
      </c>
      <c r="AF7" s="132" t="s">
        <v>73</v>
      </c>
      <c r="AG7" s="169" t="s">
        <v>117</v>
      </c>
      <c r="AH7" s="132" t="s">
        <v>57</v>
      </c>
      <c r="AI7" s="132" t="s">
        <v>3</v>
      </c>
      <c r="AJ7" s="132" t="s">
        <v>88</v>
      </c>
      <c r="AK7" s="132" t="s">
        <v>89</v>
      </c>
      <c r="AL7" s="132" t="s">
        <v>90</v>
      </c>
      <c r="AM7" s="936" t="s">
        <v>30</v>
      </c>
      <c r="AN7" s="936"/>
      <c r="AO7" s="109"/>
    </row>
    <row r="8" spans="1:42" s="3" customFormat="1" ht="10.5" customHeight="1">
      <c r="G8" s="67"/>
      <c r="H8" s="67"/>
      <c r="M8" s="7"/>
      <c r="N8" s="67"/>
      <c r="O8" s="67"/>
      <c r="P8" s="67"/>
      <c r="Q8" s="7"/>
      <c r="R8" s="7"/>
      <c r="S8" s="7"/>
      <c r="T8" s="7"/>
      <c r="U8" s="7"/>
      <c r="V8" s="67"/>
      <c r="W8" s="67"/>
      <c r="X8" s="67"/>
      <c r="Y8" s="67"/>
      <c r="Z8" s="67"/>
      <c r="AA8" s="67"/>
      <c r="AB8" s="67"/>
      <c r="AC8" s="67"/>
      <c r="AD8" s="8"/>
      <c r="AE8" s="8"/>
      <c r="AF8" s="7"/>
      <c r="AG8" s="67"/>
      <c r="AH8" s="8"/>
      <c r="AI8" s="7"/>
      <c r="AJ8" s="7"/>
      <c r="AK8" s="7"/>
      <c r="AL8" s="7"/>
      <c r="AM8" s="5"/>
    </row>
    <row r="9" spans="1:42" s="3" customFormat="1" ht="23.25" customHeight="1">
      <c r="B9" s="114"/>
      <c r="C9" s="115"/>
      <c r="D9" s="115"/>
      <c r="E9" s="115"/>
      <c r="F9" s="115"/>
      <c r="G9" s="115"/>
      <c r="H9" s="115"/>
      <c r="I9" s="118" t="str">
        <f ca="1">AP9</f>
        <v>These workpapers have no outstanding issues.</v>
      </c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>
        <f ca="1">IF(FlaggedItems&gt;0,1,0) + IF(UnreconciledWorkpapers&gt;0,1,0)+IF(UnresolvedItems&gt;0,1,0)</f>
        <v>0</v>
      </c>
      <c r="AJ9" s="115" t="b">
        <f ca="1">AND(UnresolvedItems=0,UnreconciledWorkpapers=0,FlaggedItems=0)</f>
        <v>1</v>
      </c>
      <c r="AK9" s="115">
        <f>SUM(HNSW_ItemsCount!B:B)</f>
        <v>0</v>
      </c>
      <c r="AL9" s="116">
        <f ca="1">COUNTIF(V:V,"-1")</f>
        <v>0</v>
      </c>
      <c r="AM9" s="116">
        <f>COUNTIF(AE:AE,"O")</f>
        <v>0</v>
      </c>
      <c r="AN9" s="117"/>
      <c r="AP9" s="5" t="str">
        <f ca="1">IF(ShowAlert,"These workpapers have no outstanding issues.","These workpapers currently have "            &amp;               IF(UnreconciledWorkpapers&gt;0,UnreconciledWorkpapers&amp;" unreconciled workpaper"&amp;IF(UnreconciledWorkpapers&gt;1,"s",""),"")                  &amp;                 IF(AND(IssueTypes=2,UnreconciledWorkpapers&gt;0,UnresolvedItems&gt;0)," and ",IF(IssueTypes&gt;2,", ",""))               &amp;                   IF(UnresolvedItems&gt;0,UnresolvedItems&amp;" unresolved item"&amp;IF(UnresolvedItems&gt;1,"s",""),"")             &amp;                  IF(AND(IssueTypes&gt;1,FlaggedItems&gt;0)," and ","")                 &amp;                      IF(FlaggedItems&gt;0,FlaggedItems&amp;" flag"&amp;IF(FlaggedItems&gt;1,"s",""),"")&amp;".")</f>
        <v>These workpapers have no outstanding issues.</v>
      </c>
    </row>
    <row r="10" spans="1:42" s="3" customFormat="1" ht="10.5" customHeight="1">
      <c r="G10" s="67"/>
      <c r="H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8"/>
      <c r="AE10" s="8"/>
      <c r="AF10" s="67"/>
      <c r="AG10" s="67"/>
      <c r="AH10" s="8"/>
      <c r="AI10" s="67"/>
      <c r="AJ10" s="67"/>
      <c r="AK10" s="67"/>
      <c r="AL10" s="67"/>
      <c r="AM10" s="5"/>
    </row>
    <row r="11" spans="1:42" s="4" customFormat="1" ht="19.5" customHeight="1">
      <c r="A11" s="1"/>
      <c r="B11" s="931" t="s">
        <v>39</v>
      </c>
      <c r="C11" s="932"/>
      <c r="D11" s="932"/>
      <c r="E11" s="932"/>
      <c r="F11" s="932"/>
      <c r="G11" s="932"/>
      <c r="H11" s="932"/>
      <c r="I11" s="933"/>
      <c r="J11" s="66"/>
      <c r="K11" s="66"/>
      <c r="L11" s="66"/>
      <c r="M11" s="6"/>
      <c r="N11" s="66"/>
      <c r="O11" s="66"/>
      <c r="P11" s="66"/>
      <c r="Q11" s="6"/>
      <c r="R11" s="6"/>
      <c r="S11" s="6"/>
      <c r="T11" s="6"/>
      <c r="U11" s="6"/>
      <c r="V11" s="66"/>
      <c r="W11" s="66"/>
      <c r="X11" s="66"/>
      <c r="Y11" s="66"/>
      <c r="Z11" s="66"/>
      <c r="AA11" s="66"/>
      <c r="AB11" s="66"/>
      <c r="AC11" s="66"/>
      <c r="AD11" s="6"/>
      <c r="AE11" s="66"/>
      <c r="AF11" s="6"/>
      <c r="AG11" s="66"/>
      <c r="AH11" s="6"/>
      <c r="AI11" s="6"/>
      <c r="AJ11" s="6"/>
      <c r="AK11" s="6"/>
      <c r="AL11" s="6"/>
      <c r="AN11" s="1"/>
    </row>
    <row r="12" spans="1:42" ht="7.5" customHeight="1">
      <c r="B12" s="24"/>
      <c r="C12" s="25"/>
      <c r="D12" s="25"/>
      <c r="E12" s="25"/>
      <c r="F12" s="25"/>
      <c r="G12" s="69"/>
      <c r="H12" s="69"/>
      <c r="I12" s="25"/>
      <c r="J12" s="25"/>
      <c r="K12" s="25"/>
      <c r="L12" s="25"/>
      <c r="M12" s="12"/>
      <c r="N12" s="69"/>
      <c r="O12" s="69"/>
      <c r="P12" s="69"/>
      <c r="Q12" s="12"/>
      <c r="R12" s="12"/>
      <c r="S12" s="12"/>
      <c r="T12" s="12"/>
      <c r="U12" s="12"/>
      <c r="V12" s="69"/>
      <c r="W12" s="69"/>
      <c r="X12" s="69"/>
      <c r="Y12" s="69"/>
      <c r="Z12" s="69"/>
      <c r="AA12" s="69"/>
      <c r="AB12" s="69"/>
      <c r="AC12" s="69"/>
      <c r="AD12" s="12"/>
      <c r="AE12" s="69"/>
      <c r="AF12" s="12"/>
      <c r="AG12" s="69"/>
      <c r="AH12" s="12"/>
      <c r="AI12" s="12"/>
      <c r="AJ12" s="12"/>
      <c r="AK12" s="12"/>
      <c r="AL12" s="12"/>
      <c r="AM12" s="13"/>
      <c r="AN12" s="14"/>
    </row>
    <row r="13" spans="1:42" s="74" customFormat="1" ht="24">
      <c r="A13" s="76"/>
      <c r="B13" s="85"/>
      <c r="C13" s="86"/>
      <c r="D13" s="87">
        <f ca="1">IF(IFERROR(ROW(TrialBalanceExact)+MATCH(C13,OFFSET(TrialBalanceExact,0,0,ROWS(TrialBalanceExact),1),0)-1=ROW(),TRUE),0, IF(ISERROR(VLOOKUP(C13,TrialBalanceExact,2,0)),0,VLOOKUP(C13,TrialBalanceExact,2,0)))</f>
        <v>0</v>
      </c>
      <c r="E13" s="87">
        <v>100</v>
      </c>
      <c r="F13" s="87"/>
      <c r="G13" s="101" t="s">
        <v>62</v>
      </c>
      <c r="H13" s="171"/>
      <c r="I13" s="91"/>
      <c r="J13" s="92"/>
      <c r="K13" s="92"/>
      <c r="L13" s="92"/>
      <c r="M13" s="92"/>
      <c r="N13" s="213" t="s">
        <v>136</v>
      </c>
      <c r="O13" s="100"/>
      <c r="P13" s="101"/>
      <c r="Q13" s="101" t="s">
        <v>207</v>
      </c>
      <c r="R13" s="101" t="s">
        <v>208</v>
      </c>
      <c r="S13" s="101"/>
      <c r="T13" s="102"/>
      <c r="U13" s="102"/>
      <c r="V13" s="102"/>
      <c r="W13" s="102"/>
      <c r="X13" s="103"/>
      <c r="Y13" s="101" t="b">
        <v>0</v>
      </c>
      <c r="Z13" s="101" t="b">
        <v>0</v>
      </c>
      <c r="AA13" s="177" t="b">
        <f>IFERROR(VLOOKUP(R13,HNSW_ItemsCount!A:D,2,0)&gt;0,FALSE)</f>
        <v>0</v>
      </c>
      <c r="AB13" s="177">
        <f>IFERROR(VLOOKUP(R13,HNSW_ItemsCount!A:D,4,0),0)</f>
        <v>0</v>
      </c>
      <c r="AC13" s="104" t="b">
        <v>0</v>
      </c>
      <c r="AD13" s="119" t="s">
        <v>209</v>
      </c>
      <c r="AE13" s="184" t="s">
        <v>58</v>
      </c>
      <c r="AF13" s="179" t="s">
        <v>74</v>
      </c>
      <c r="AG13" s="182">
        <f t="shared" ref="AG13:AG20" si="0">AB13</f>
        <v>0</v>
      </c>
      <c r="AH13" s="120"/>
      <c r="AI13" s="121" t="s">
        <v>33</v>
      </c>
      <c r="AJ13" s="122" t="s">
        <v>831</v>
      </c>
      <c r="AK13" s="123">
        <v>43671</v>
      </c>
      <c r="AL13" s="180" t="s">
        <v>58</v>
      </c>
      <c r="AM13" s="181" t="s">
        <v>25</v>
      </c>
      <c r="AN13" s="88"/>
    </row>
    <row r="14" spans="1:42" s="74" customFormat="1" ht="24">
      <c r="A14" s="76"/>
      <c r="B14" s="85"/>
      <c r="C14" s="86"/>
      <c r="D14" s="87">
        <f ca="1">IF(IFERROR(ROW(TrialBalanceExact)+MATCH(C14,OFFSET(TrialBalanceExact,0,0,ROWS(TrialBalanceExact),1),0)-1=ROW(),TRUE),0, IF(ISERROR(VLOOKUP(C14,TrialBalanceExact,2,0)),0,VLOOKUP(C14,TrialBalanceExact,2,0)))</f>
        <v>0</v>
      </c>
      <c r="E14" s="87">
        <v>100</v>
      </c>
      <c r="F14" s="87"/>
      <c r="G14" s="101" t="s">
        <v>62</v>
      </c>
      <c r="H14" s="171"/>
      <c r="I14" s="91"/>
      <c r="J14" s="92"/>
      <c r="K14" s="92"/>
      <c r="L14" s="92"/>
      <c r="M14" s="92"/>
      <c r="N14" s="213" t="s">
        <v>136</v>
      </c>
      <c r="O14" s="100"/>
      <c r="P14" s="101"/>
      <c r="Q14" s="101" t="s">
        <v>207</v>
      </c>
      <c r="R14" s="101" t="s">
        <v>231</v>
      </c>
      <c r="S14" s="101"/>
      <c r="T14" s="102"/>
      <c r="U14" s="102"/>
      <c r="V14" s="102"/>
      <c r="W14" s="102"/>
      <c r="X14" s="103"/>
      <c r="Y14" s="101" t="b">
        <v>0</v>
      </c>
      <c r="Z14" s="101" t="b">
        <v>0</v>
      </c>
      <c r="AA14" s="177" t="b">
        <f>IFERROR(VLOOKUP(R14,HNSW_ItemsCount!A:D,2,0)&gt;0,FALSE)</f>
        <v>0</v>
      </c>
      <c r="AB14" s="177">
        <f>IFERROR(VLOOKUP(R14,HNSW_ItemsCount!A:D,4,0),0)</f>
        <v>0</v>
      </c>
      <c r="AC14" s="104" t="b">
        <v>0</v>
      </c>
      <c r="AD14" s="119" t="s">
        <v>232</v>
      </c>
      <c r="AE14" s="184" t="s">
        <v>58</v>
      </c>
      <c r="AF14" s="179" t="s">
        <v>74</v>
      </c>
      <c r="AG14" s="182">
        <f t="shared" si="0"/>
        <v>0</v>
      </c>
      <c r="AH14" s="120"/>
      <c r="AI14" s="121" t="s">
        <v>31</v>
      </c>
      <c r="AJ14" s="122" t="s">
        <v>831</v>
      </c>
      <c r="AK14" s="123">
        <v>43671</v>
      </c>
      <c r="AL14" s="180" t="s">
        <v>58</v>
      </c>
      <c r="AM14" s="181" t="s">
        <v>25</v>
      </c>
      <c r="AN14" s="88"/>
    </row>
    <row r="15" spans="1:42" s="74" customFormat="1" ht="24">
      <c r="A15" s="76"/>
      <c r="B15" s="85"/>
      <c r="C15" s="86"/>
      <c r="D15" s="87">
        <f ca="1">IF(IFERROR(ROW(TrialBalanceExact)+MATCH(C15,OFFSET(TrialBalanceExact,0,0,ROWS(TrialBalanceExact),1),0)-1=ROW(),TRUE),0, IF(ISERROR(VLOOKUP(C15,TrialBalanceExact,2,0)),0,VLOOKUP(C15,TrialBalanceExact,2,0)))</f>
        <v>0</v>
      </c>
      <c r="E15" s="87">
        <v>100</v>
      </c>
      <c r="F15" s="87"/>
      <c r="G15" s="101" t="s">
        <v>62</v>
      </c>
      <c r="H15" s="171"/>
      <c r="I15" s="91"/>
      <c r="J15" s="92"/>
      <c r="K15" s="92"/>
      <c r="L15" s="92"/>
      <c r="M15" s="92"/>
      <c r="N15" s="213" t="s">
        <v>136</v>
      </c>
      <c r="O15" s="100"/>
      <c r="P15" s="101"/>
      <c r="Q15" s="101" t="s">
        <v>207</v>
      </c>
      <c r="R15" s="101" t="s">
        <v>261</v>
      </c>
      <c r="S15" s="101"/>
      <c r="T15" s="102"/>
      <c r="U15" s="102"/>
      <c r="V15" s="102"/>
      <c r="W15" s="102"/>
      <c r="X15" s="103"/>
      <c r="Y15" s="101" t="b">
        <v>0</v>
      </c>
      <c r="Z15" s="101" t="b">
        <v>0</v>
      </c>
      <c r="AA15" s="177" t="b">
        <f>IFERROR(VLOOKUP(R15,HNSW_ItemsCount!A:D,2,0)&gt;0,FALSE)</f>
        <v>0</v>
      </c>
      <c r="AB15" s="177">
        <f>IFERROR(VLOOKUP(R15,HNSW_ItemsCount!A:D,4,0),0)</f>
        <v>0</v>
      </c>
      <c r="AC15" s="104" t="b">
        <v>0</v>
      </c>
      <c r="AD15" s="119" t="s">
        <v>262</v>
      </c>
      <c r="AE15" s="184" t="s">
        <v>58</v>
      </c>
      <c r="AF15" s="179" t="s">
        <v>74</v>
      </c>
      <c r="AG15" s="182">
        <f t="shared" si="0"/>
        <v>0</v>
      </c>
      <c r="AH15" s="120"/>
      <c r="AI15" s="121" t="s">
        <v>31</v>
      </c>
      <c r="AJ15" s="122" t="s">
        <v>831</v>
      </c>
      <c r="AK15" s="123">
        <v>43671</v>
      </c>
      <c r="AL15" s="180" t="s">
        <v>58</v>
      </c>
      <c r="AM15" s="181" t="s">
        <v>25</v>
      </c>
      <c r="AN15" s="88"/>
    </row>
    <row r="16" spans="1:42" s="74" customFormat="1" ht="24">
      <c r="A16" s="76"/>
      <c r="B16" s="85"/>
      <c r="C16" s="86"/>
      <c r="D16" s="87">
        <f ca="1">IF(IFERROR(ROW(TrialBalanceExact)+MATCH(C16,OFFSET(TrialBalanceExact,0,0,ROWS(TrialBalanceExact),1),0)-1=ROW(),TRUE),0, IF(ISERROR(VLOOKUP(C16,TrialBalanceExact,2,0)),0,VLOOKUP(C16,TrialBalanceExact,2,0)))</f>
        <v>0</v>
      </c>
      <c r="E16" s="87">
        <v>100</v>
      </c>
      <c r="F16" s="87"/>
      <c r="G16" s="101" t="s">
        <v>62</v>
      </c>
      <c r="H16" s="171"/>
      <c r="I16" s="91"/>
      <c r="J16" s="92"/>
      <c r="K16" s="92"/>
      <c r="L16" s="92"/>
      <c r="M16" s="92"/>
      <c r="N16" s="213" t="s">
        <v>136</v>
      </c>
      <c r="O16" s="100"/>
      <c r="P16" s="101"/>
      <c r="Q16" s="101" t="s">
        <v>207</v>
      </c>
      <c r="R16" s="101" t="s">
        <v>267</v>
      </c>
      <c r="S16" s="101"/>
      <c r="T16" s="102"/>
      <c r="U16" s="102"/>
      <c r="V16" s="102"/>
      <c r="W16" s="102"/>
      <c r="X16" s="103"/>
      <c r="Y16" s="101" t="b">
        <v>0</v>
      </c>
      <c r="Z16" s="101" t="b">
        <v>0</v>
      </c>
      <c r="AA16" s="177" t="b">
        <f>IFERROR(VLOOKUP(R16,HNSW_ItemsCount!A:D,2,0)&gt;0,FALSE)</f>
        <v>0</v>
      </c>
      <c r="AB16" s="177">
        <f>IFERROR(VLOOKUP(R16,HNSW_ItemsCount!A:D,4,0),0)</f>
        <v>0</v>
      </c>
      <c r="AC16" s="104" t="b">
        <v>0</v>
      </c>
      <c r="AD16" s="119" t="s">
        <v>265</v>
      </c>
      <c r="AE16" s="184" t="s">
        <v>58</v>
      </c>
      <c r="AF16" s="179" t="s">
        <v>74</v>
      </c>
      <c r="AG16" s="182">
        <f t="shared" si="0"/>
        <v>0</v>
      </c>
      <c r="AH16" s="120"/>
      <c r="AI16" s="121" t="s">
        <v>96</v>
      </c>
      <c r="AJ16" s="122" t="s">
        <v>831</v>
      </c>
      <c r="AK16" s="123">
        <v>43671</v>
      </c>
      <c r="AL16" s="180" t="s">
        <v>58</v>
      </c>
      <c r="AM16" s="181" t="s">
        <v>25</v>
      </c>
      <c r="AN16" s="88"/>
    </row>
    <row r="17" spans="1:40" s="74" customFormat="1" ht="24">
      <c r="A17" s="76"/>
      <c r="B17" s="85"/>
      <c r="C17" s="86"/>
      <c r="D17" s="87">
        <f ca="1">IF(IFERROR(ROW(TrialBalanceExact)+MATCH(C17,OFFSET(TrialBalanceExact,0,0,ROWS(TrialBalanceExact),1),0)-1=ROW(),TRUE),0, IF(ISERROR(VLOOKUP(C17,TrialBalanceExact,2,0)),0,VLOOKUP(C17,TrialBalanceExact,2,0)))</f>
        <v>0</v>
      </c>
      <c r="E17" s="87">
        <v>100</v>
      </c>
      <c r="F17" s="87"/>
      <c r="G17" s="101" t="s">
        <v>62</v>
      </c>
      <c r="H17" s="171"/>
      <c r="I17" s="91"/>
      <c r="J17" s="92"/>
      <c r="K17" s="92"/>
      <c r="L17" s="92"/>
      <c r="M17" s="92"/>
      <c r="N17" s="213" t="s">
        <v>136</v>
      </c>
      <c r="O17" s="100"/>
      <c r="P17" s="101"/>
      <c r="Q17" s="101" t="s">
        <v>207</v>
      </c>
      <c r="R17" s="101" t="s">
        <v>278</v>
      </c>
      <c r="S17" s="101"/>
      <c r="T17" s="102"/>
      <c r="U17" s="102"/>
      <c r="V17" s="102"/>
      <c r="W17" s="102"/>
      <c r="X17" s="103"/>
      <c r="Y17" s="101" t="b">
        <v>0</v>
      </c>
      <c r="Z17" s="101" t="b">
        <v>0</v>
      </c>
      <c r="AA17" s="177" t="b">
        <f>IFERROR(VLOOKUP(R17,HNSW_ItemsCount!A:D,2,0)&gt;0,FALSE)</f>
        <v>0</v>
      </c>
      <c r="AB17" s="177">
        <f>IFERROR(VLOOKUP(R17,HNSW_ItemsCount!A:D,4,0),0)</f>
        <v>0</v>
      </c>
      <c r="AC17" s="104" t="b">
        <v>0</v>
      </c>
      <c r="AD17" s="119" t="s">
        <v>279</v>
      </c>
      <c r="AE17" s="184" t="s">
        <v>58</v>
      </c>
      <c r="AF17" s="179" t="s">
        <v>74</v>
      </c>
      <c r="AG17" s="182">
        <f t="shared" si="0"/>
        <v>0</v>
      </c>
      <c r="AH17" s="120"/>
      <c r="AI17" s="121" t="s">
        <v>31</v>
      </c>
      <c r="AJ17" s="122" t="s">
        <v>831</v>
      </c>
      <c r="AK17" s="123">
        <v>43671</v>
      </c>
      <c r="AL17" s="180" t="s">
        <v>58</v>
      </c>
      <c r="AM17" s="181" t="s">
        <v>25</v>
      </c>
      <c r="AN17" s="88"/>
    </row>
    <row r="18" spans="1:40" s="74" customFormat="1" ht="24">
      <c r="A18" s="76"/>
      <c r="B18" s="85"/>
      <c r="C18" s="86"/>
      <c r="D18" s="87">
        <f ca="1">IF(IFERROR(ROW(TrialBalanceExact)+MATCH(C18,OFFSET(TrialBalanceExact,0,0,ROWS(TrialBalanceExact),1),0)-1=ROW(),TRUE),0, IF(ISERROR(VLOOKUP(C18,TrialBalanceExact,2,0)),0,VLOOKUP(C18,TrialBalanceExact,2,0)))</f>
        <v>0</v>
      </c>
      <c r="E18" s="87">
        <v>100</v>
      </c>
      <c r="F18" s="87"/>
      <c r="G18" s="101" t="s">
        <v>62</v>
      </c>
      <c r="H18" s="171"/>
      <c r="I18" s="91"/>
      <c r="J18" s="92"/>
      <c r="K18" s="92"/>
      <c r="L18" s="92"/>
      <c r="M18" s="92"/>
      <c r="N18" s="213" t="s">
        <v>136</v>
      </c>
      <c r="O18" s="100"/>
      <c r="P18" s="101"/>
      <c r="Q18" s="101" t="s">
        <v>207</v>
      </c>
      <c r="R18" s="101" t="s">
        <v>300</v>
      </c>
      <c r="S18" s="101"/>
      <c r="T18" s="102"/>
      <c r="U18" s="102"/>
      <c r="V18" s="102"/>
      <c r="W18" s="102"/>
      <c r="X18" s="103"/>
      <c r="Y18" s="101" t="b">
        <v>0</v>
      </c>
      <c r="Z18" s="101" t="b">
        <v>0</v>
      </c>
      <c r="AA18" s="177" t="b">
        <f>IFERROR(VLOOKUP(R18,HNSW_ItemsCount!A:D,2,0)&gt;0,FALSE)</f>
        <v>0</v>
      </c>
      <c r="AB18" s="177">
        <f>IFERROR(VLOOKUP(R18,HNSW_ItemsCount!A:D,4,0),0)</f>
        <v>0</v>
      </c>
      <c r="AC18" s="104" t="b">
        <v>0</v>
      </c>
      <c r="AD18" s="119" t="s">
        <v>301</v>
      </c>
      <c r="AE18" s="184" t="s">
        <v>58</v>
      </c>
      <c r="AF18" s="179" t="s">
        <v>74</v>
      </c>
      <c r="AG18" s="182">
        <f t="shared" si="0"/>
        <v>0</v>
      </c>
      <c r="AH18" s="120"/>
      <c r="AI18" s="121" t="s">
        <v>31</v>
      </c>
      <c r="AJ18" s="122" t="s">
        <v>831</v>
      </c>
      <c r="AK18" s="123">
        <v>43671</v>
      </c>
      <c r="AL18" s="180" t="s">
        <v>58</v>
      </c>
      <c r="AM18" s="181" t="s">
        <v>25</v>
      </c>
      <c r="AN18" s="88"/>
    </row>
    <row r="19" spans="1:40" s="74" customFormat="1" ht="24">
      <c r="A19" s="76"/>
      <c r="B19" s="85"/>
      <c r="C19" s="86"/>
      <c r="D19" s="87">
        <f ca="1">IF(IFERROR(ROW(TrialBalanceExact)+MATCH(C19,OFFSET(TrialBalanceExact,0,0,ROWS(TrialBalanceExact),1),0)-1=ROW(),TRUE),0, IF(ISERROR(VLOOKUP(C19,TrialBalanceExact,2,0)),0,VLOOKUP(C19,TrialBalanceExact,2,0)))</f>
        <v>0</v>
      </c>
      <c r="E19" s="87">
        <v>100</v>
      </c>
      <c r="F19" s="87"/>
      <c r="G19" s="101" t="s">
        <v>62</v>
      </c>
      <c r="H19" s="171"/>
      <c r="I19" s="91"/>
      <c r="J19" s="92"/>
      <c r="K19" s="92"/>
      <c r="L19" s="92"/>
      <c r="M19" s="92"/>
      <c r="N19" s="213" t="s">
        <v>136</v>
      </c>
      <c r="O19" s="100"/>
      <c r="P19" s="101"/>
      <c r="Q19" s="101" t="s">
        <v>207</v>
      </c>
      <c r="R19" s="101" t="s">
        <v>326</v>
      </c>
      <c r="S19" s="101"/>
      <c r="T19" s="102"/>
      <c r="U19" s="102"/>
      <c r="V19" s="102"/>
      <c r="W19" s="102"/>
      <c r="X19" s="103"/>
      <c r="Y19" s="101" t="b">
        <v>0</v>
      </c>
      <c r="Z19" s="101" t="b">
        <v>0</v>
      </c>
      <c r="AA19" s="177" t="b">
        <f>IFERROR(VLOOKUP(R19,HNSW_ItemsCount!A:D,2,0)&gt;0,FALSE)</f>
        <v>0</v>
      </c>
      <c r="AB19" s="177">
        <f>IFERROR(VLOOKUP(R19,HNSW_ItemsCount!A:D,4,0),0)</f>
        <v>0</v>
      </c>
      <c r="AC19" s="104" t="b">
        <v>0</v>
      </c>
      <c r="AD19" s="119" t="s">
        <v>327</v>
      </c>
      <c r="AE19" s="184" t="s">
        <v>58</v>
      </c>
      <c r="AF19" s="179" t="s">
        <v>74</v>
      </c>
      <c r="AG19" s="182">
        <f t="shared" si="0"/>
        <v>0</v>
      </c>
      <c r="AH19" s="120"/>
      <c r="AI19" s="121" t="s">
        <v>31</v>
      </c>
      <c r="AJ19" s="122" t="s">
        <v>831</v>
      </c>
      <c r="AK19" s="123">
        <v>43671</v>
      </c>
      <c r="AL19" s="180" t="s">
        <v>58</v>
      </c>
      <c r="AM19" s="181" t="s">
        <v>25</v>
      </c>
      <c r="AN19" s="88"/>
    </row>
    <row r="20" spans="1:40" s="74" customFormat="1" ht="19.5" hidden="1">
      <c r="A20" s="76"/>
      <c r="B20" s="85"/>
      <c r="C20" s="86"/>
      <c r="D20" s="87">
        <f ca="1">IF(IFERROR(ROW(TrialBalanceExact)+MATCH(C20,OFFSET(TrialBalanceExact,0,0,ROWS(TrialBalanceExact),1),0)-1=ROW(),TRUE),0, IF(ISERROR(VLOOKUP(C20,TrialBalanceExact,2,0)),0,VLOOKUP(C20,TrialBalanceExact,2,0)))</f>
        <v>0</v>
      </c>
      <c r="E20" s="87">
        <v>100</v>
      </c>
      <c r="F20" s="87"/>
      <c r="G20" s="101" t="s">
        <v>62</v>
      </c>
      <c r="H20" s="171"/>
      <c r="I20" s="91"/>
      <c r="J20" s="92"/>
      <c r="K20" s="92"/>
      <c r="L20" s="92"/>
      <c r="M20" s="92"/>
      <c r="N20" s="213" t="s">
        <v>136</v>
      </c>
      <c r="O20" s="100"/>
      <c r="P20" s="101"/>
      <c r="Q20" s="101" t="s">
        <v>207</v>
      </c>
      <c r="R20" s="101" t="s">
        <v>335</v>
      </c>
      <c r="S20" s="101"/>
      <c r="T20" s="102"/>
      <c r="U20" s="102"/>
      <c r="V20" s="102"/>
      <c r="W20" s="102"/>
      <c r="X20" s="103"/>
      <c r="Y20" s="101" t="b">
        <v>0</v>
      </c>
      <c r="Z20" s="101" t="b">
        <v>0</v>
      </c>
      <c r="AA20" s="177" t="b">
        <f>IFERROR(VLOOKUP(R20,HNSW_ItemsCount!A:D,2,0)&gt;0,FALSE)</f>
        <v>0</v>
      </c>
      <c r="AB20" s="177">
        <f>IFERROR(VLOOKUP(R20,HNSW_ItemsCount!A:D,4,0),0)</f>
        <v>0</v>
      </c>
      <c r="AC20" s="104" t="b">
        <v>0</v>
      </c>
      <c r="AD20" s="119" t="s">
        <v>334</v>
      </c>
      <c r="AE20" s="184" t="s">
        <v>58</v>
      </c>
      <c r="AF20" s="179" t="s">
        <v>74</v>
      </c>
      <c r="AG20" s="182">
        <f t="shared" si="0"/>
        <v>0</v>
      </c>
      <c r="AH20" s="120"/>
      <c r="AI20" s="121"/>
      <c r="AJ20" s="122"/>
      <c r="AK20" s="123"/>
      <c r="AL20" s="180" t="s">
        <v>58</v>
      </c>
      <c r="AM20" s="181" t="s">
        <v>25</v>
      </c>
      <c r="AN20" s="88"/>
    </row>
    <row r="21" spans="1:40" ht="19.5" customHeight="1">
      <c r="B21" s="26"/>
      <c r="C21" s="71"/>
      <c r="D21" s="71"/>
      <c r="E21" s="71"/>
      <c r="F21" s="71"/>
      <c r="G21" s="173" t="s">
        <v>62</v>
      </c>
      <c r="H21" s="170"/>
      <c r="I21" s="73" t="s">
        <v>28</v>
      </c>
      <c r="J21" s="71"/>
      <c r="K21" s="71"/>
      <c r="L21" s="71"/>
      <c r="M21" s="22"/>
      <c r="N21" s="71"/>
      <c r="O21" s="71"/>
      <c r="P21" s="71"/>
      <c r="Q21" s="22"/>
      <c r="R21" s="22"/>
      <c r="S21" s="22"/>
      <c r="T21" s="22"/>
      <c r="U21" s="22"/>
      <c r="V21" s="71"/>
      <c r="W21" s="71"/>
      <c r="X21" s="71"/>
      <c r="Y21" s="71"/>
      <c r="Z21" s="71"/>
      <c r="AA21" s="71"/>
      <c r="AB21" s="71"/>
      <c r="AC21" s="71"/>
      <c r="AD21" s="9"/>
      <c r="AE21" s="9"/>
      <c r="AF21" s="2"/>
      <c r="AG21" s="2"/>
      <c r="AH21" s="9"/>
      <c r="AI21" s="2"/>
      <c r="AJ21" s="2"/>
      <c r="AK21" s="2"/>
      <c r="AL21" s="2"/>
      <c r="AM21" s="11"/>
      <c r="AN21" s="15"/>
    </row>
    <row r="22" spans="1:40" ht="7.5" customHeight="1">
      <c r="B22" s="27"/>
      <c r="C22" s="28"/>
      <c r="D22" s="28"/>
      <c r="E22" s="28"/>
      <c r="F22" s="28"/>
      <c r="G22" s="70"/>
      <c r="H22" s="70"/>
      <c r="I22" s="28"/>
      <c r="J22" s="28"/>
      <c r="K22" s="28"/>
      <c r="L22" s="28"/>
      <c r="M22" s="16"/>
      <c r="N22" s="70"/>
      <c r="O22" s="70"/>
      <c r="P22" s="70"/>
      <c r="Q22" s="16"/>
      <c r="R22" s="16"/>
      <c r="S22" s="16"/>
      <c r="T22" s="16"/>
      <c r="U22" s="16"/>
      <c r="V22" s="70"/>
      <c r="W22" s="70"/>
      <c r="X22" s="70"/>
      <c r="Y22" s="70"/>
      <c r="Z22" s="70"/>
      <c r="AA22" s="70"/>
      <c r="AB22" s="70"/>
      <c r="AC22" s="70"/>
      <c r="AD22" s="17"/>
      <c r="AE22" s="17"/>
      <c r="AF22" s="18"/>
      <c r="AG22" s="18"/>
      <c r="AH22" s="17"/>
      <c r="AI22" s="18"/>
      <c r="AJ22" s="18"/>
      <c r="AK22" s="18"/>
      <c r="AL22" s="18"/>
      <c r="AM22" s="19"/>
      <c r="AN22" s="20"/>
    </row>
    <row r="23" spans="1:40" ht="18" customHeight="1">
      <c r="G23" s="68"/>
      <c r="H23" s="76"/>
      <c r="O23" s="68"/>
      <c r="P23" s="68"/>
      <c r="Q23" s="10"/>
      <c r="R23" s="10"/>
      <c r="S23" s="10"/>
      <c r="T23" s="32"/>
      <c r="U23" s="32"/>
      <c r="V23" s="68"/>
      <c r="W23" s="68"/>
      <c r="X23" s="68"/>
      <c r="Y23" s="68"/>
      <c r="Z23" s="68"/>
      <c r="AA23" s="76"/>
      <c r="AB23" s="76"/>
      <c r="AC23" s="68"/>
      <c r="AD23" s="10"/>
      <c r="AE23" s="68"/>
      <c r="AF23" s="32"/>
      <c r="AG23" s="76"/>
      <c r="AH23" s="32"/>
      <c r="AI23" s="10"/>
      <c r="AJ23" s="10"/>
      <c r="AK23" s="10"/>
      <c r="AL23" s="32"/>
    </row>
    <row r="24" spans="1:40" s="10" customFormat="1" ht="19.5" customHeight="1">
      <c r="B24" s="931" t="s">
        <v>40</v>
      </c>
      <c r="C24" s="932"/>
      <c r="D24" s="932"/>
      <c r="E24" s="932"/>
      <c r="F24" s="932"/>
      <c r="G24" s="932"/>
      <c r="H24" s="932"/>
      <c r="I24" s="933"/>
      <c r="J24" s="66"/>
      <c r="K24" s="66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66"/>
      <c r="AF24" s="6"/>
      <c r="AG24" s="66"/>
      <c r="AH24" s="6"/>
      <c r="AI24" s="6"/>
      <c r="AJ24" s="6"/>
      <c r="AK24" s="6"/>
      <c r="AL24" s="6"/>
      <c r="AM24" s="23"/>
      <c r="AN24" s="22"/>
    </row>
    <row r="25" spans="1:40" s="76" customFormat="1" ht="22.5" customHeight="1">
      <c r="B25" s="24"/>
      <c r="C25" s="25"/>
      <c r="D25" s="25"/>
      <c r="E25" s="25"/>
      <c r="F25" s="25"/>
      <c r="G25" s="69"/>
      <c r="H25" s="25"/>
      <c r="I25" s="140"/>
      <c r="J25" s="141">
        <f>PeriodEndDate</f>
        <v>43646</v>
      </c>
      <c r="K25" s="141">
        <f>DATE(YEAR(J25)-1,MONTH(J25),DAY(J25))</f>
        <v>43281</v>
      </c>
      <c r="L25" s="141"/>
      <c r="M25" s="142" t="s">
        <v>111</v>
      </c>
      <c r="N25" s="142" t="s">
        <v>38</v>
      </c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143"/>
      <c r="AM25" s="144"/>
    </row>
    <row r="26" spans="1:40" s="74" customFormat="1" ht="19.5">
      <c r="A26" s="76"/>
      <c r="B26" s="77"/>
      <c r="C26" s="698" t="s">
        <v>395</v>
      </c>
      <c r="D26" s="87">
        <v>1</v>
      </c>
      <c r="E26" s="87">
        <v>1</v>
      </c>
      <c r="F26" s="87" t="s">
        <v>595</v>
      </c>
      <c r="G26" s="101" t="s">
        <v>596</v>
      </c>
      <c r="H26" s="172"/>
      <c r="I26" s="699" t="s">
        <v>395</v>
      </c>
      <c r="J26" s="97">
        <v>0</v>
      </c>
      <c r="K26" s="97">
        <v>0</v>
      </c>
      <c r="L26" s="99">
        <v>0</v>
      </c>
      <c r="M26" s="81">
        <f t="shared" ref="M26:M31" ca="1" si="1">IF(AND($AC26,$O26&gt;0),"–",$O26)</f>
        <v>0</v>
      </c>
      <c r="N26" s="80"/>
      <c r="O26" s="93">
        <f ca="1">IF(OR(ISBLANK($C26),$C26="",$C26=0),0,COUNTIF(TB_WPTags,$C26&amp;"-100"))</f>
        <v>0</v>
      </c>
      <c r="P26" s="82"/>
      <c r="Q26" s="82"/>
      <c r="R26" s="82"/>
      <c r="S26" s="82"/>
      <c r="T26" s="82"/>
      <c r="U26" s="82"/>
      <c r="V26" s="83" t="str">
        <f t="shared" ref="V26:V31" ca="1" si="2">IF(OR(ISBLANK($C26),$AC26),"NA",IF(COUNTIF(W:W,$C26&amp;"--1")&gt;0,"-1",IF(COUNTIF(W:W,$C26&amp;"-1")&gt;0,"1","0")))</f>
        <v>0</v>
      </c>
      <c r="W26" s="82"/>
      <c r="X26" s="83">
        <f t="shared" ref="X26:X31" ca="1" si="3">IF($O26&gt;0,MIN(OFFSET($X26,1,0,$O26)),0)</f>
        <v>0</v>
      </c>
      <c r="Y26" s="82" t="b">
        <f t="shared" ref="Y26:Y31" ca="1" si="4">IF(AND($O26&gt;0,AC26&lt;&gt;TRUE),COUNTIF(OFFSET($Y26,1,0,$O26),TRUE)&gt;=1,FALSE)</f>
        <v>0</v>
      </c>
      <c r="Z26" s="94" t="b">
        <f t="shared" ref="Z26:Z31" ca="1" si="5">IF(AND($O26&gt;0,AC26&lt;&gt;TRUE),COUNTIF(OFFSET($Z26,1,0,$O26),TRUE)&gt;=1,FALSE)</f>
        <v>0</v>
      </c>
      <c r="AA26" s="94" t="b">
        <f t="shared" ref="AA26:AA31" ca="1" si="6">IF(AND($O26&gt;0,AC26&lt;&gt;TRUE),COUNTIF(OFFSET($AA26,1,0,$O26),TRUE)&gt;=1,FALSE)</f>
        <v>0</v>
      </c>
      <c r="AB26" s="178">
        <f t="shared" ref="AB26:AB31" ca="1" si="7">IF(AND($O26&gt;0,AC26&lt;&gt;TRUE),SUM(OFFSET($AG26,1,0,$O26)),0)</f>
        <v>0</v>
      </c>
      <c r="AC26" s="94" t="b">
        <v>0</v>
      </c>
      <c r="AD26" s="127"/>
      <c r="AE26" s="185"/>
      <c r="AF26" s="175" t="str">
        <f t="shared" ref="AF26:AF31" ca="1" si="8">IF(AND(Y26,AC26&lt;&gt;TRUE),"]","")</f>
        <v/>
      </c>
      <c r="AG26" s="183">
        <f t="shared" ref="AG26:AG57" ca="1" si="9">AB26</f>
        <v>0</v>
      </c>
      <c r="AH26" s="174"/>
      <c r="AI26" s="95" t="str">
        <f t="shared" ref="AI26:AI31" ca="1" si="10">IF(AND($O26&gt;0,AC26&lt;&gt;TRUE),IF($X26&gt;=1,INDEX(StatusDescriptions,$X26+1,0),StatusBlank),"")</f>
        <v/>
      </c>
      <c r="AJ26" s="110"/>
      <c r="AK26" s="111"/>
      <c r="AL26" s="110"/>
      <c r="AM26" s="110"/>
      <c r="AN26" s="90"/>
    </row>
    <row r="27" spans="1:40" s="74" customFormat="1" ht="19.5">
      <c r="A27" s="76"/>
      <c r="B27" s="77"/>
      <c r="C27" s="698" t="s">
        <v>597</v>
      </c>
      <c r="D27" s="87">
        <v>2</v>
      </c>
      <c r="E27" s="87">
        <v>2</v>
      </c>
      <c r="F27" s="87" t="s">
        <v>598</v>
      </c>
      <c r="G27" s="101" t="s">
        <v>596</v>
      </c>
      <c r="H27" s="172"/>
      <c r="I27" s="700" t="s">
        <v>599</v>
      </c>
      <c r="J27" s="97">
        <v>0</v>
      </c>
      <c r="K27" s="97">
        <v>0</v>
      </c>
      <c r="L27" s="99">
        <v>0</v>
      </c>
      <c r="M27" s="81">
        <f t="shared" ca="1" si="1"/>
        <v>0</v>
      </c>
      <c r="N27" s="80"/>
      <c r="O27" s="93">
        <f ca="1">IF(OR(ISBLANK($C27),$C27="",$C27=0),0,COUNTIF(TB_WPTags,$C27&amp;"-100"))</f>
        <v>0</v>
      </c>
      <c r="P27" s="82"/>
      <c r="Q27" s="82"/>
      <c r="R27" s="82"/>
      <c r="S27" s="82"/>
      <c r="T27" s="82"/>
      <c r="U27" s="82"/>
      <c r="V27" s="83" t="str">
        <f t="shared" ca="1" si="2"/>
        <v>0</v>
      </c>
      <c r="W27" s="82"/>
      <c r="X27" s="83">
        <f t="shared" ca="1" si="3"/>
        <v>0</v>
      </c>
      <c r="Y27" s="82" t="b">
        <f t="shared" ca="1" si="4"/>
        <v>0</v>
      </c>
      <c r="Z27" s="94" t="b">
        <f t="shared" ca="1" si="5"/>
        <v>0</v>
      </c>
      <c r="AA27" s="94" t="b">
        <f t="shared" ca="1" si="6"/>
        <v>0</v>
      </c>
      <c r="AB27" s="178">
        <f t="shared" ca="1" si="7"/>
        <v>0</v>
      </c>
      <c r="AC27" s="94" t="b">
        <v>0</v>
      </c>
      <c r="AD27" s="127"/>
      <c r="AE27" s="185"/>
      <c r="AF27" s="175" t="str">
        <f t="shared" ca="1" si="8"/>
        <v/>
      </c>
      <c r="AG27" s="183">
        <f t="shared" ca="1" si="9"/>
        <v>0</v>
      </c>
      <c r="AH27" s="174"/>
      <c r="AI27" s="95" t="str">
        <f t="shared" ca="1" si="10"/>
        <v/>
      </c>
      <c r="AJ27" s="110"/>
      <c r="AK27" s="111"/>
      <c r="AL27" s="110"/>
      <c r="AM27" s="110"/>
      <c r="AN27" s="90"/>
    </row>
    <row r="28" spans="1:40" s="74" customFormat="1" ht="19.5">
      <c r="A28" s="76"/>
      <c r="B28" s="77"/>
      <c r="C28" s="698" t="s">
        <v>600</v>
      </c>
      <c r="D28" s="87">
        <v>3</v>
      </c>
      <c r="E28" s="87">
        <v>3</v>
      </c>
      <c r="F28" s="87" t="s">
        <v>601</v>
      </c>
      <c r="G28" s="101" t="s">
        <v>596</v>
      </c>
      <c r="H28" s="172"/>
      <c r="I28" s="701" t="s">
        <v>602</v>
      </c>
      <c r="J28" s="97">
        <v>0</v>
      </c>
      <c r="K28" s="97">
        <v>0</v>
      </c>
      <c r="L28" s="99">
        <v>0</v>
      </c>
      <c r="M28" s="81">
        <f t="shared" ca="1" si="1"/>
        <v>0</v>
      </c>
      <c r="N28" s="80"/>
      <c r="O28" s="93">
        <f ca="1">IF(OR(ISBLANK($C28),$C28="",$C28=0),0,COUNTIF(TB_WPTags,$C28&amp;"-100"))</f>
        <v>0</v>
      </c>
      <c r="P28" s="82"/>
      <c r="Q28" s="82"/>
      <c r="R28" s="82"/>
      <c r="S28" s="82"/>
      <c r="T28" s="82"/>
      <c r="U28" s="82"/>
      <c r="V28" s="83" t="str">
        <f t="shared" ca="1" si="2"/>
        <v>0</v>
      </c>
      <c r="W28" s="82"/>
      <c r="X28" s="83">
        <f t="shared" ca="1" si="3"/>
        <v>0</v>
      </c>
      <c r="Y28" s="82" t="b">
        <f t="shared" ca="1" si="4"/>
        <v>0</v>
      </c>
      <c r="Z28" s="94" t="b">
        <f t="shared" ca="1" si="5"/>
        <v>0</v>
      </c>
      <c r="AA28" s="94" t="b">
        <f t="shared" ca="1" si="6"/>
        <v>0</v>
      </c>
      <c r="AB28" s="178">
        <f t="shared" ca="1" si="7"/>
        <v>0</v>
      </c>
      <c r="AC28" s="94" t="b">
        <v>0</v>
      </c>
      <c r="AD28" s="127"/>
      <c r="AE28" s="185"/>
      <c r="AF28" s="175" t="str">
        <f t="shared" ca="1" si="8"/>
        <v/>
      </c>
      <c r="AG28" s="183">
        <f t="shared" ca="1" si="9"/>
        <v>0</v>
      </c>
      <c r="AH28" s="174"/>
      <c r="AI28" s="95" t="str">
        <f t="shared" ca="1" si="10"/>
        <v/>
      </c>
      <c r="AJ28" s="110"/>
      <c r="AK28" s="111"/>
      <c r="AL28" s="110"/>
      <c r="AM28" s="110"/>
      <c r="AN28" s="90"/>
    </row>
    <row r="29" spans="1:40" s="74" customFormat="1" ht="19.5">
      <c r="A29" s="76"/>
      <c r="B29" s="77"/>
      <c r="C29" s="698" t="s">
        <v>603</v>
      </c>
      <c r="D29" s="87">
        <v>4</v>
      </c>
      <c r="E29" s="87">
        <v>4</v>
      </c>
      <c r="F29" s="87" t="s">
        <v>604</v>
      </c>
      <c r="G29" s="101" t="s">
        <v>596</v>
      </c>
      <c r="H29" s="172"/>
      <c r="I29" s="702" t="s">
        <v>605</v>
      </c>
      <c r="J29" s="97">
        <v>0</v>
      </c>
      <c r="K29" s="97">
        <v>0</v>
      </c>
      <c r="L29" s="99">
        <v>0</v>
      </c>
      <c r="M29" s="81">
        <f t="shared" ca="1" si="1"/>
        <v>0</v>
      </c>
      <c r="N29" s="80"/>
      <c r="O29" s="93">
        <f ca="1">IF(OR(ISBLANK($C29),$C29="",$C29=0),0,COUNTIF(TB_WPTags,$C29&amp;"-100"))</f>
        <v>0</v>
      </c>
      <c r="P29" s="82"/>
      <c r="Q29" s="82"/>
      <c r="R29" s="82"/>
      <c r="S29" s="82"/>
      <c r="T29" s="82"/>
      <c r="U29" s="82"/>
      <c r="V29" s="83" t="str">
        <f t="shared" ca="1" si="2"/>
        <v>0</v>
      </c>
      <c r="W29" s="82"/>
      <c r="X29" s="83">
        <f t="shared" ca="1" si="3"/>
        <v>0</v>
      </c>
      <c r="Y29" s="82" t="b">
        <f t="shared" ca="1" si="4"/>
        <v>0</v>
      </c>
      <c r="Z29" s="94" t="b">
        <f t="shared" ca="1" si="5"/>
        <v>0</v>
      </c>
      <c r="AA29" s="94" t="b">
        <f t="shared" ca="1" si="6"/>
        <v>0</v>
      </c>
      <c r="AB29" s="178">
        <f t="shared" ca="1" si="7"/>
        <v>0</v>
      </c>
      <c r="AC29" s="94" t="b">
        <v>0</v>
      </c>
      <c r="AD29" s="127"/>
      <c r="AE29" s="185"/>
      <c r="AF29" s="175" t="str">
        <f t="shared" ca="1" si="8"/>
        <v/>
      </c>
      <c r="AG29" s="183">
        <f t="shared" ca="1" si="9"/>
        <v>0</v>
      </c>
      <c r="AH29" s="174"/>
      <c r="AI29" s="95" t="str">
        <f t="shared" ca="1" si="10"/>
        <v/>
      </c>
      <c r="AJ29" s="110"/>
      <c r="AK29" s="111"/>
      <c r="AL29" s="110"/>
      <c r="AM29" s="110"/>
      <c r="AN29" s="90"/>
    </row>
    <row r="30" spans="1:40" s="74" customFormat="1" ht="19.5">
      <c r="A30" s="76"/>
      <c r="B30" s="77"/>
      <c r="C30" s="698" t="s">
        <v>606</v>
      </c>
      <c r="D30" s="87">
        <v>5</v>
      </c>
      <c r="E30" s="87">
        <v>5</v>
      </c>
      <c r="F30" s="87" t="s">
        <v>607</v>
      </c>
      <c r="G30" s="101" t="s">
        <v>596</v>
      </c>
      <c r="H30" s="172"/>
      <c r="I30" s="703" t="s">
        <v>608</v>
      </c>
      <c r="J30" s="704">
        <v>127.66</v>
      </c>
      <c r="K30" s="704">
        <v>0</v>
      </c>
      <c r="L30" s="99">
        <v>127.66</v>
      </c>
      <c r="M30" s="81">
        <f t="shared" ca="1" si="1"/>
        <v>0</v>
      </c>
      <c r="N30" s="80" t="s">
        <v>83</v>
      </c>
      <c r="O30" s="93">
        <f ca="1">IF(OR(ISBLANK($C30),$C30="",$C30=0),0,COUNTIF(TB_WPTags,$C30&amp;"-100"))</f>
        <v>0</v>
      </c>
      <c r="P30" s="82"/>
      <c r="Q30" s="82"/>
      <c r="R30" s="82"/>
      <c r="S30" s="82"/>
      <c r="T30" s="82"/>
      <c r="U30" s="82"/>
      <c r="V30" s="83" t="str">
        <f t="shared" ca="1" si="2"/>
        <v>0</v>
      </c>
      <c r="W30" s="82"/>
      <c r="X30" s="83">
        <f t="shared" ca="1" si="3"/>
        <v>0</v>
      </c>
      <c r="Y30" s="82" t="b">
        <f t="shared" ca="1" si="4"/>
        <v>0</v>
      </c>
      <c r="Z30" s="94" t="b">
        <f t="shared" ca="1" si="5"/>
        <v>0</v>
      </c>
      <c r="AA30" s="94" t="b">
        <f t="shared" ca="1" si="6"/>
        <v>0</v>
      </c>
      <c r="AB30" s="178">
        <f t="shared" ca="1" si="7"/>
        <v>0</v>
      </c>
      <c r="AC30" s="94" t="b">
        <v>0</v>
      </c>
      <c r="AD30" s="127"/>
      <c r="AE30" s="185" t="s">
        <v>58</v>
      </c>
      <c r="AF30" s="175" t="str">
        <f t="shared" ca="1" si="8"/>
        <v/>
      </c>
      <c r="AG30" s="183">
        <f t="shared" ca="1" si="9"/>
        <v>0</v>
      </c>
      <c r="AH30" s="174"/>
      <c r="AI30" s="95" t="str">
        <f t="shared" ca="1" si="10"/>
        <v/>
      </c>
      <c r="AJ30" s="110"/>
      <c r="AK30" s="111"/>
      <c r="AL30" s="110"/>
      <c r="AM30" s="110"/>
      <c r="AN30" s="90"/>
    </row>
    <row r="31" spans="1:40" s="74" customFormat="1" ht="19.5">
      <c r="A31" s="76"/>
      <c r="B31" s="77"/>
      <c r="C31" s="698" t="s">
        <v>609</v>
      </c>
      <c r="D31" s="87">
        <v>6</v>
      </c>
      <c r="E31" s="87">
        <v>4</v>
      </c>
      <c r="F31" s="87" t="s">
        <v>610</v>
      </c>
      <c r="G31" s="101" t="s">
        <v>596</v>
      </c>
      <c r="H31" s="172"/>
      <c r="I31" s="702" t="s">
        <v>611</v>
      </c>
      <c r="J31" s="705">
        <v>127.66</v>
      </c>
      <c r="K31" s="705">
        <v>0</v>
      </c>
      <c r="L31" s="99">
        <v>127.66</v>
      </c>
      <c r="M31" s="81">
        <f t="shared" ca="1" si="1"/>
        <v>1</v>
      </c>
      <c r="N31" s="80" t="s">
        <v>83</v>
      </c>
      <c r="O31" s="93">
        <f ca="1">IF(OR(ISBLANK($C31),$C31="",$C31=0),0,COUNTIF(TB_WPTags,$C31&amp;"-100"))</f>
        <v>1</v>
      </c>
      <c r="P31" s="82"/>
      <c r="Q31" s="82"/>
      <c r="R31" s="82"/>
      <c r="S31" s="82"/>
      <c r="T31" s="82"/>
      <c r="U31" s="82"/>
      <c r="V31" s="83" t="str">
        <f t="shared" ca="1" si="2"/>
        <v>1</v>
      </c>
      <c r="W31" s="82"/>
      <c r="X31" s="83">
        <f t="shared" ca="1" si="3"/>
        <v>3</v>
      </c>
      <c r="Y31" s="82" t="b">
        <f t="shared" ca="1" si="4"/>
        <v>0</v>
      </c>
      <c r="Z31" s="94" t="b">
        <f t="shared" ca="1" si="5"/>
        <v>0</v>
      </c>
      <c r="AA31" s="94" t="b">
        <f t="shared" ca="1" si="6"/>
        <v>0</v>
      </c>
      <c r="AB31" s="178">
        <f t="shared" ca="1" si="7"/>
        <v>0</v>
      </c>
      <c r="AC31" s="94" t="b">
        <v>0</v>
      </c>
      <c r="AD31" s="127"/>
      <c r="AE31" s="185" t="s">
        <v>58</v>
      </c>
      <c r="AF31" s="175" t="str">
        <f t="shared" ca="1" si="8"/>
        <v/>
      </c>
      <c r="AG31" s="183">
        <f t="shared" ca="1" si="9"/>
        <v>0</v>
      </c>
      <c r="AH31" s="174"/>
      <c r="AI31" s="95" t="str">
        <f t="shared" ca="1" si="10"/>
        <v>Ready for Review</v>
      </c>
      <c r="AJ31" s="110"/>
      <c r="AK31" s="111"/>
      <c r="AL31" s="110"/>
      <c r="AM31" s="110"/>
      <c r="AN31" s="90"/>
    </row>
    <row r="32" spans="1:40" s="74" customFormat="1" ht="24" hidden="1">
      <c r="A32" s="76"/>
      <c r="B32" s="77"/>
      <c r="C32" s="86" t="s">
        <v>609</v>
      </c>
      <c r="D32" s="87">
        <f ca="1">IF(IFERROR(ROW(TrialBalanceExact)+MATCH(C32,OFFSET(TrialBalanceExact,0,0,ROWS(TrialBalanceExact),1),0)-1=ROW(),TRUE),0, IF(ISERROR(VLOOKUP(C32,TrialBalanceExact,2,0)),0,VLOOKUP(C32,TrialBalanceExact,2,0)))</f>
        <v>6</v>
      </c>
      <c r="E32" s="87">
        <v>100</v>
      </c>
      <c r="F32" s="87"/>
      <c r="G32" s="101" t="s">
        <v>596</v>
      </c>
      <c r="H32" s="172"/>
      <c r="I32" s="711"/>
      <c r="J32" s="712"/>
      <c r="K32" s="712"/>
      <c r="L32" s="713"/>
      <c r="M32" s="714"/>
      <c r="N32" s="213" t="s">
        <v>136</v>
      </c>
      <c r="O32" s="715"/>
      <c r="P32" s="716" t="str">
        <f>$C32&amp;"-"&amp;$E32</f>
        <v>Totalemployer-100</v>
      </c>
      <c r="Q32" s="716" t="s">
        <v>828</v>
      </c>
      <c r="R32" s="716" t="s">
        <v>842</v>
      </c>
      <c r="S32" s="716"/>
      <c r="T32" s="717">
        <f ca="1">ABS(IF(ISERROR(VLOOKUP(C32,TrialBalanceExact,8,0)),0,VLOOKUP(C32,TrialBalanceExact,8,0)))</f>
        <v>127.66</v>
      </c>
      <c r="U32" s="717">
        <f ca="1">ABS(IF(ISNUMBER(AH32),AH32,IF(ISBLANK(AH32),NA(),INDIRECT("'" &amp; _xll.SheetFromID(R32) &amp; "'!Reconcile_" &amp; SUBSTITUTE(AH32," ","")))))</f>
        <v>127.66</v>
      </c>
      <c r="V32" s="717">
        <f ca="1">IFERROR(IF(ABS(ROUND($T32-$U32,2))&lt;=Options_Tolerance,1,-1),0)</f>
        <v>1</v>
      </c>
      <c r="W32" s="717" t="str">
        <f ca="1">$C32&amp;"-"&amp;V32</f>
        <v>Totalemployer-1</v>
      </c>
      <c r="X32" s="718">
        <f>IFERROR(VLOOKUP(AI32,StatusDescriptionsOrder,2,0),0)</f>
        <v>3</v>
      </c>
      <c r="Y32" s="716" t="b">
        <v>0</v>
      </c>
      <c r="Z32" s="719" t="b">
        <v>0</v>
      </c>
      <c r="AA32" s="720" t="b">
        <f>IFERROR(VLOOKUP(R32,HNSW_ItemsCount!A:D,2,0)&gt;0,FALSE)</f>
        <v>0</v>
      </c>
      <c r="AB32" s="720">
        <f>IFERROR(VLOOKUP(R32,HNSW_ItemsCount!A:D,4,0),0)</f>
        <v>0</v>
      </c>
      <c r="AC32" s="721" t="b">
        <v>0</v>
      </c>
      <c r="AD32" s="127" t="s">
        <v>844</v>
      </c>
      <c r="AE32" s="722" t="s">
        <v>58</v>
      </c>
      <c r="AF32" s="723" t="s">
        <v>74</v>
      </c>
      <c r="AG32" s="724">
        <f t="shared" si="9"/>
        <v>0</v>
      </c>
      <c r="AH32" s="725">
        <v>127.66</v>
      </c>
      <c r="AI32" s="726" t="s">
        <v>31</v>
      </c>
      <c r="AJ32" s="727" t="s">
        <v>831</v>
      </c>
      <c r="AK32" s="728">
        <v>43670</v>
      </c>
      <c r="AL32" s="729" t="s">
        <v>58</v>
      </c>
      <c r="AM32" s="730" t="s">
        <v>25</v>
      </c>
      <c r="AN32" s="90"/>
    </row>
    <row r="33" spans="1:40" s="74" customFormat="1" ht="19.5">
      <c r="A33" s="76"/>
      <c r="B33" s="77"/>
      <c r="C33" s="698" t="s">
        <v>612</v>
      </c>
      <c r="D33" s="87">
        <v>7</v>
      </c>
      <c r="E33" s="87">
        <v>4</v>
      </c>
      <c r="F33" s="87" t="s">
        <v>604</v>
      </c>
      <c r="G33" s="101" t="s">
        <v>596</v>
      </c>
      <c r="H33" s="172"/>
      <c r="I33" s="702" t="s">
        <v>613</v>
      </c>
      <c r="J33" s="97">
        <v>0</v>
      </c>
      <c r="K33" s="97">
        <v>0</v>
      </c>
      <c r="L33" s="99">
        <v>0</v>
      </c>
      <c r="M33" s="81">
        <f ca="1">IF(AND($AC33,$O33&gt;0),"–",$O33)</f>
        <v>0</v>
      </c>
      <c r="N33" s="80"/>
      <c r="O33" s="93">
        <f ca="1">IF(OR(ISBLANK($C33),$C33="",$C33=0),0,COUNTIF(TB_WPTags,$C33&amp;"-100"))</f>
        <v>0</v>
      </c>
      <c r="P33" s="82"/>
      <c r="Q33" s="82"/>
      <c r="R33" s="82"/>
      <c r="S33" s="82"/>
      <c r="T33" s="82"/>
      <c r="U33" s="82"/>
      <c r="V33" s="83" t="str">
        <f ca="1">IF(OR(ISBLANK($C33),$AC33),"NA",IF(COUNTIF(W:W,$C33&amp;"--1")&gt;0,"-1",IF(COUNTIF(W:W,$C33&amp;"-1")&gt;0,"1","0")))</f>
        <v>0</v>
      </c>
      <c r="W33" s="82"/>
      <c r="X33" s="83">
        <f ca="1">IF($O33&gt;0,MIN(OFFSET($X33,1,0,$O33)),0)</f>
        <v>0</v>
      </c>
      <c r="Y33" s="82" t="b">
        <f ca="1">IF(AND($O33&gt;0,AC33&lt;&gt;TRUE),COUNTIF(OFFSET($Y33,1,0,$O33),TRUE)&gt;=1,FALSE)</f>
        <v>0</v>
      </c>
      <c r="Z33" s="94" t="b">
        <f ca="1">IF(AND($O33&gt;0,AC33&lt;&gt;TRUE),COUNTIF(OFFSET($Z33,1,0,$O33),TRUE)&gt;=1,FALSE)</f>
        <v>0</v>
      </c>
      <c r="AA33" s="94" t="b">
        <f ca="1">IF(AND($O33&gt;0,AC33&lt;&gt;TRUE),COUNTIF(OFFSET($AA33,1,0,$O33),TRUE)&gt;=1,FALSE)</f>
        <v>0</v>
      </c>
      <c r="AB33" s="178">
        <f ca="1">IF(AND($O33&gt;0,AC33&lt;&gt;TRUE),SUM(OFFSET($AG33,1,0,$O33)),0)</f>
        <v>0</v>
      </c>
      <c r="AC33" s="94" t="b">
        <v>0</v>
      </c>
      <c r="AD33" s="127"/>
      <c r="AE33" s="185"/>
      <c r="AF33" s="175" t="str">
        <f ca="1">IF(AND(Y33,AC33&lt;&gt;TRUE),"]","")</f>
        <v/>
      </c>
      <c r="AG33" s="183">
        <f t="shared" ca="1" si="9"/>
        <v>0</v>
      </c>
      <c r="AH33" s="174"/>
      <c r="AI33" s="95" t="str">
        <f ca="1">IF(AND($O33&gt;0,AC33&lt;&gt;TRUE),IF($X33&gt;=1,INDEX(StatusDescriptions,$X33+1,0),StatusBlank),"")</f>
        <v/>
      </c>
      <c r="AJ33" s="110"/>
      <c r="AK33" s="111"/>
      <c r="AL33" s="110"/>
      <c r="AM33" s="110"/>
      <c r="AN33" s="90"/>
    </row>
    <row r="34" spans="1:40" s="74" customFormat="1" ht="19.5">
      <c r="A34" s="76"/>
      <c r="B34" s="77"/>
      <c r="C34" s="698" t="s">
        <v>614</v>
      </c>
      <c r="D34" s="87">
        <v>8</v>
      </c>
      <c r="E34" s="87">
        <v>5</v>
      </c>
      <c r="F34" s="87" t="s">
        <v>615</v>
      </c>
      <c r="G34" s="101" t="s">
        <v>596</v>
      </c>
      <c r="H34" s="172"/>
      <c r="I34" s="706" t="s">
        <v>616</v>
      </c>
      <c r="J34" s="97">
        <v>0</v>
      </c>
      <c r="K34" s="97">
        <v>0</v>
      </c>
      <c r="L34" s="99">
        <v>0</v>
      </c>
      <c r="M34" s="81">
        <f ca="1">IF(AND($AC34,$O34&gt;0),"–",$O34)</f>
        <v>0</v>
      </c>
      <c r="N34" s="80"/>
      <c r="O34" s="93">
        <f ca="1">IF(OR(ISBLANK($C34),$C34="",$C34=0),0,COUNTIF(TB_WPTags,$C34&amp;"-100"))</f>
        <v>0</v>
      </c>
      <c r="P34" s="82"/>
      <c r="Q34" s="82"/>
      <c r="R34" s="82"/>
      <c r="S34" s="82"/>
      <c r="T34" s="82"/>
      <c r="U34" s="82"/>
      <c r="V34" s="83" t="str">
        <f ca="1">IF(OR(ISBLANK($C34),$AC34),"NA",IF(COUNTIF(W:W,$C34&amp;"--1")&gt;0,"-1",IF(COUNTIF(W:W,$C34&amp;"-1")&gt;0,"1","0")))</f>
        <v>0</v>
      </c>
      <c r="W34" s="82"/>
      <c r="X34" s="83">
        <f ca="1">IF($O34&gt;0,MIN(OFFSET($X34,1,0,$O34)),0)</f>
        <v>0</v>
      </c>
      <c r="Y34" s="82" t="b">
        <f ca="1">IF(AND($O34&gt;0,AC34&lt;&gt;TRUE),COUNTIF(OFFSET($Y34,1,0,$O34),TRUE)&gt;=1,FALSE)</f>
        <v>0</v>
      </c>
      <c r="Z34" s="94" t="b">
        <f ca="1">IF(AND($O34&gt;0,AC34&lt;&gt;TRUE),COUNTIF(OFFSET($Z34,1,0,$O34),TRUE)&gt;=1,FALSE)</f>
        <v>0</v>
      </c>
      <c r="AA34" s="94" t="b">
        <f ca="1">IF(AND($O34&gt;0,AC34&lt;&gt;TRUE),COUNTIF(OFFSET($AA34,1,0,$O34),TRUE)&gt;=1,FALSE)</f>
        <v>0</v>
      </c>
      <c r="AB34" s="178">
        <f ca="1">IF(AND($O34&gt;0,AC34&lt;&gt;TRUE),SUM(OFFSET($AG34,1,0,$O34)),0)</f>
        <v>0</v>
      </c>
      <c r="AC34" s="94" t="b">
        <v>0</v>
      </c>
      <c r="AD34" s="127"/>
      <c r="AE34" s="185"/>
      <c r="AF34" s="175" t="str">
        <f ca="1">IF(AND(Y34,AC34&lt;&gt;TRUE),"]","")</f>
        <v/>
      </c>
      <c r="AG34" s="183">
        <f t="shared" ca="1" si="9"/>
        <v>0</v>
      </c>
      <c r="AH34" s="174"/>
      <c r="AI34" s="95" t="str">
        <f ca="1">IF(AND($O34&gt;0,AC34&lt;&gt;TRUE),IF($X34&gt;=1,INDEX(StatusDescriptions,$X34+1,0),StatusBlank),"")</f>
        <v/>
      </c>
      <c r="AJ34" s="110"/>
      <c r="AK34" s="111"/>
      <c r="AL34" s="110"/>
      <c r="AM34" s="110"/>
      <c r="AN34" s="90"/>
    </row>
    <row r="35" spans="1:40" s="74" customFormat="1" ht="19.5">
      <c r="A35" s="76"/>
      <c r="B35" s="77"/>
      <c r="C35" s="698" t="s">
        <v>617</v>
      </c>
      <c r="D35" s="87">
        <v>9</v>
      </c>
      <c r="E35" s="87">
        <v>6</v>
      </c>
      <c r="F35" s="87" t="s">
        <v>618</v>
      </c>
      <c r="G35" s="101" t="s">
        <v>596</v>
      </c>
      <c r="H35" s="172"/>
      <c r="I35" s="703" t="s">
        <v>619</v>
      </c>
      <c r="J35" s="704">
        <v>25000</v>
      </c>
      <c r="K35" s="704">
        <v>0</v>
      </c>
      <c r="L35" s="99">
        <v>25000</v>
      </c>
      <c r="M35" s="81">
        <f ca="1">IF(AND($AC35,$O35&gt;0),"–",$O35)</f>
        <v>0</v>
      </c>
      <c r="N35" s="80" t="s">
        <v>83</v>
      </c>
      <c r="O35" s="93">
        <f ca="1">IF(OR(ISBLANK($C35),$C35="",$C35=0),0,COUNTIF(TB_WPTags,$C35&amp;"-100"))</f>
        <v>0</v>
      </c>
      <c r="P35" s="82"/>
      <c r="Q35" s="82"/>
      <c r="R35" s="82"/>
      <c r="S35" s="82"/>
      <c r="T35" s="82"/>
      <c r="U35" s="82"/>
      <c r="V35" s="83" t="str">
        <f ca="1">IF(OR(ISBLANK($C35),$AC35),"NA",IF(COUNTIF(W:W,$C35&amp;"--1")&gt;0,"-1",IF(COUNTIF(W:W,$C35&amp;"-1")&gt;0,"1","0")))</f>
        <v>0</v>
      </c>
      <c r="W35" s="82"/>
      <c r="X35" s="83">
        <f ca="1">IF($O35&gt;0,MIN(OFFSET($X35,1,0,$O35)),0)</f>
        <v>0</v>
      </c>
      <c r="Y35" s="82" t="b">
        <f ca="1">IF(AND($O35&gt;0,AC35&lt;&gt;TRUE),COUNTIF(OFFSET($Y35,1,0,$O35),TRUE)&gt;=1,FALSE)</f>
        <v>0</v>
      </c>
      <c r="Z35" s="94" t="b">
        <f ca="1">IF(AND($O35&gt;0,AC35&lt;&gt;TRUE),COUNTIF(OFFSET($Z35,1,0,$O35),TRUE)&gt;=1,FALSE)</f>
        <v>0</v>
      </c>
      <c r="AA35" s="94" t="b">
        <f ca="1">IF(AND($O35&gt;0,AC35&lt;&gt;TRUE),COUNTIF(OFFSET($AA35,1,0,$O35),TRUE)&gt;=1,FALSE)</f>
        <v>0</v>
      </c>
      <c r="AB35" s="178">
        <f ca="1">IF(AND($O35&gt;0,AC35&lt;&gt;TRUE),SUM(OFFSET($AG35,1,0,$O35)),0)</f>
        <v>0</v>
      </c>
      <c r="AC35" s="94" t="b">
        <v>0</v>
      </c>
      <c r="AD35" s="127"/>
      <c r="AE35" s="185" t="s">
        <v>58</v>
      </c>
      <c r="AF35" s="175" t="str">
        <f ca="1">IF(AND(Y35,AC35&lt;&gt;TRUE),"]","")</f>
        <v/>
      </c>
      <c r="AG35" s="183">
        <f t="shared" ca="1" si="9"/>
        <v>0</v>
      </c>
      <c r="AH35" s="174"/>
      <c r="AI35" s="95" t="str">
        <f ca="1">IF(AND($O35&gt;0,AC35&lt;&gt;TRUE),IF($X35&gt;=1,INDEX(StatusDescriptions,$X35+1,0),StatusBlank),"")</f>
        <v/>
      </c>
      <c r="AJ35" s="110"/>
      <c r="AK35" s="111"/>
      <c r="AL35" s="110"/>
      <c r="AM35" s="110"/>
      <c r="AN35" s="90"/>
    </row>
    <row r="36" spans="1:40" s="74" customFormat="1" ht="19.5">
      <c r="A36" s="76"/>
      <c r="B36" s="77"/>
      <c r="C36" s="698" t="s">
        <v>620</v>
      </c>
      <c r="D36" s="87">
        <v>10</v>
      </c>
      <c r="E36" s="87">
        <v>6</v>
      </c>
      <c r="F36" s="87" t="s">
        <v>618</v>
      </c>
      <c r="G36" s="101" t="s">
        <v>596</v>
      </c>
      <c r="H36" s="172"/>
      <c r="I36" s="703" t="s">
        <v>608</v>
      </c>
      <c r="J36" s="704">
        <v>24000</v>
      </c>
      <c r="K36" s="704">
        <v>0</v>
      </c>
      <c r="L36" s="99">
        <v>24000</v>
      </c>
      <c r="M36" s="81">
        <f ca="1">IF(AND($AC36,$O36&gt;0),"–",$O36)</f>
        <v>0</v>
      </c>
      <c r="N36" s="80" t="s">
        <v>83</v>
      </c>
      <c r="O36" s="93">
        <f ca="1">IF(OR(ISBLANK($C36),$C36="",$C36=0),0,COUNTIF(TB_WPTags,$C36&amp;"-100"))</f>
        <v>0</v>
      </c>
      <c r="P36" s="82"/>
      <c r="Q36" s="82"/>
      <c r="R36" s="82"/>
      <c r="S36" s="82"/>
      <c r="T36" s="82"/>
      <c r="U36" s="82"/>
      <c r="V36" s="83" t="str">
        <f ca="1">IF(OR(ISBLANK($C36),$AC36),"NA",IF(COUNTIF(W:W,$C36&amp;"--1")&gt;0,"-1",IF(COUNTIF(W:W,$C36&amp;"-1")&gt;0,"1","0")))</f>
        <v>0</v>
      </c>
      <c r="W36" s="82"/>
      <c r="X36" s="83">
        <f ca="1">IF($O36&gt;0,MIN(OFFSET($X36,1,0,$O36)),0)</f>
        <v>0</v>
      </c>
      <c r="Y36" s="82" t="b">
        <f ca="1">IF(AND($O36&gt;0,AC36&lt;&gt;TRUE),COUNTIF(OFFSET($Y36,1,0,$O36),TRUE)&gt;=1,FALSE)</f>
        <v>0</v>
      </c>
      <c r="Z36" s="94" t="b">
        <f ca="1">IF(AND($O36&gt;0,AC36&lt;&gt;TRUE),COUNTIF(OFFSET($Z36,1,0,$O36),TRUE)&gt;=1,FALSE)</f>
        <v>0</v>
      </c>
      <c r="AA36" s="94" t="b">
        <f ca="1">IF(AND($O36&gt;0,AC36&lt;&gt;TRUE),COUNTIF(OFFSET($AA36,1,0,$O36),TRUE)&gt;=1,FALSE)</f>
        <v>0</v>
      </c>
      <c r="AB36" s="178">
        <f ca="1">IF(AND($O36&gt;0,AC36&lt;&gt;TRUE),SUM(OFFSET($AG36,1,0,$O36)),0)</f>
        <v>0</v>
      </c>
      <c r="AC36" s="94" t="b">
        <v>0</v>
      </c>
      <c r="AD36" s="127"/>
      <c r="AE36" s="185" t="s">
        <v>58</v>
      </c>
      <c r="AF36" s="175" t="str">
        <f ca="1">IF(AND(Y36,AC36&lt;&gt;TRUE),"]","")</f>
        <v/>
      </c>
      <c r="AG36" s="183">
        <f t="shared" ca="1" si="9"/>
        <v>0</v>
      </c>
      <c r="AH36" s="174"/>
      <c r="AI36" s="95" t="str">
        <f ca="1">IF(AND($O36&gt;0,AC36&lt;&gt;TRUE),IF($X36&gt;=1,INDEX(StatusDescriptions,$X36+1,0),StatusBlank),"")</f>
        <v/>
      </c>
      <c r="AJ36" s="110"/>
      <c r="AK36" s="111"/>
      <c r="AL36" s="110"/>
      <c r="AM36" s="110"/>
      <c r="AN36" s="90"/>
    </row>
    <row r="37" spans="1:40" s="74" customFormat="1" ht="19.5">
      <c r="A37" s="76"/>
      <c r="B37" s="77"/>
      <c r="C37" s="698" t="s">
        <v>621</v>
      </c>
      <c r="D37" s="87">
        <v>11</v>
      </c>
      <c r="E37" s="87">
        <v>5</v>
      </c>
      <c r="F37" s="87" t="s">
        <v>622</v>
      </c>
      <c r="G37" s="101" t="s">
        <v>596</v>
      </c>
      <c r="H37" s="172"/>
      <c r="I37" s="706" t="s">
        <v>623</v>
      </c>
      <c r="J37" s="705">
        <v>49000</v>
      </c>
      <c r="K37" s="705">
        <v>0</v>
      </c>
      <c r="L37" s="99">
        <v>49000</v>
      </c>
      <c r="M37" s="81">
        <f ca="1">IF(AND($AC37,$O37&gt;0),"–",$O37)</f>
        <v>4</v>
      </c>
      <c r="N37" s="80" t="s">
        <v>83</v>
      </c>
      <c r="O37" s="93">
        <f ca="1">IF(OR(ISBLANK($C37),$C37="",$C37=0),0,COUNTIF(TB_WPTags,$C37&amp;"-100"))</f>
        <v>4</v>
      </c>
      <c r="P37" s="82"/>
      <c r="Q37" s="82"/>
      <c r="R37" s="82"/>
      <c r="S37" s="82"/>
      <c r="T37" s="82"/>
      <c r="U37" s="82"/>
      <c r="V37" s="83" t="str">
        <f ca="1">IF(OR(ISBLANK($C37),$AC37),"NA",IF(COUNTIF(W:W,$C37&amp;"--1")&gt;0,"-1",IF(COUNTIF(W:W,$C37&amp;"-1")&gt;0,"1","0")))</f>
        <v>1</v>
      </c>
      <c r="W37" s="82"/>
      <c r="X37" s="83">
        <f ca="1">IF($O37&gt;0,MIN(OFFSET($X37,1,0,$O37)),0)</f>
        <v>3</v>
      </c>
      <c r="Y37" s="82" t="b">
        <f ca="1">IF(AND($O37&gt;0,AC37&lt;&gt;TRUE),COUNTIF(OFFSET($Y37,1,0,$O37),TRUE)&gt;=1,FALSE)</f>
        <v>0</v>
      </c>
      <c r="Z37" s="94" t="b">
        <f ca="1">IF(AND($O37&gt;0,AC37&lt;&gt;TRUE),COUNTIF(OFFSET($Z37,1,0,$O37),TRUE)&gt;=1,FALSE)</f>
        <v>0</v>
      </c>
      <c r="AA37" s="94" t="b">
        <f ca="1">IF(AND($O37&gt;0,AC37&lt;&gt;TRUE),COUNTIF(OFFSET($AA37,1,0,$O37),TRUE)&gt;=1,FALSE)</f>
        <v>0</v>
      </c>
      <c r="AB37" s="178">
        <f ca="1">IF(AND($O37&gt;0,AC37&lt;&gt;TRUE),SUM(OFFSET($AG37,1,0,$O37)),0)</f>
        <v>0</v>
      </c>
      <c r="AC37" s="94" t="b">
        <v>0</v>
      </c>
      <c r="AD37" s="127"/>
      <c r="AE37" s="185" t="s">
        <v>58</v>
      </c>
      <c r="AF37" s="175" t="str">
        <f ca="1">IF(AND(Y37,AC37&lt;&gt;TRUE),"]","")</f>
        <v/>
      </c>
      <c r="AG37" s="183">
        <f t="shared" ca="1" si="9"/>
        <v>0</v>
      </c>
      <c r="AH37" s="174"/>
      <c r="AI37" s="95" t="str">
        <f ca="1">IF(AND($O37&gt;0,AC37&lt;&gt;TRUE),IF($X37&gt;=1,INDEX(StatusDescriptions,$X37+1,0),StatusBlank),"")</f>
        <v>Ready for Review</v>
      </c>
      <c r="AJ37" s="110"/>
      <c r="AK37" s="111"/>
      <c r="AL37" s="110"/>
      <c r="AM37" s="110"/>
      <c r="AN37" s="90"/>
    </row>
    <row r="38" spans="1:40" s="74" customFormat="1" ht="24" hidden="1">
      <c r="A38" s="76"/>
      <c r="B38" s="77"/>
      <c r="C38" s="86" t="s">
        <v>621</v>
      </c>
      <c r="D38" s="87">
        <f ca="1">IF(IFERROR(ROW(TrialBalanceExact)+MATCH(C38,OFFSET(TrialBalanceExact,0,0,ROWS(TrialBalanceExact),1),0)-1=ROW(),TRUE),0, IF(ISERROR(VLOOKUP(C38,TrialBalanceExact,2,0)),0,VLOOKUP(C38,TrialBalanceExact,2,0)))</f>
        <v>11</v>
      </c>
      <c r="E38" s="87">
        <v>100</v>
      </c>
      <c r="F38" s="87"/>
      <c r="G38" s="101" t="s">
        <v>596</v>
      </c>
      <c r="H38" s="172"/>
      <c r="I38" s="711"/>
      <c r="J38" s="712"/>
      <c r="K38" s="712"/>
      <c r="L38" s="713"/>
      <c r="M38" s="714"/>
      <c r="N38" s="213" t="s">
        <v>136</v>
      </c>
      <c r="O38" s="715"/>
      <c r="P38" s="716" t="str">
        <f>$C38&amp;"-"&amp;$E38</f>
        <v>Totaldeducted-100</v>
      </c>
      <c r="Q38" s="716" t="s">
        <v>828</v>
      </c>
      <c r="R38" s="716" t="s">
        <v>845</v>
      </c>
      <c r="S38" s="716"/>
      <c r="T38" s="717">
        <f ca="1">ABS(IF(ISERROR(VLOOKUP(C38,TrialBalanceExact,8,0)),0,VLOOKUP(C38,TrialBalanceExact,8,0)))</f>
        <v>49000</v>
      </c>
      <c r="U38" s="717">
        <f ca="1">ABS(IF(ISNUMBER(AH38),AH38,IF(ISBLANK(AH38),NA(),INDIRECT("'" &amp; _xll.SheetFromID(R38) &amp; "'!Reconcile_" &amp; SUBSTITUTE(AH38," ","")))))</f>
        <v>49000</v>
      </c>
      <c r="V38" s="717">
        <f ca="1">IFERROR(IF(ABS(ROUND($T38-$U38,2))&lt;=Options_Tolerance,1,-1),0)</f>
        <v>1</v>
      </c>
      <c r="W38" s="717" t="str">
        <f ca="1">$C38&amp;"-"&amp;V38</f>
        <v>Totaldeducted-1</v>
      </c>
      <c r="X38" s="718">
        <f>IFERROR(VLOOKUP(AI38,StatusDescriptionsOrder,2,0),0)</f>
        <v>3</v>
      </c>
      <c r="Y38" s="716" t="b">
        <v>0</v>
      </c>
      <c r="Z38" s="719" t="b">
        <v>0</v>
      </c>
      <c r="AA38" s="720" t="b">
        <f>IFERROR(VLOOKUP(R38,HNSW_ItemsCount!A:D,2,0)&gt;0,FALSE)</f>
        <v>0</v>
      </c>
      <c r="AB38" s="720">
        <f>IFERROR(VLOOKUP(R38,HNSW_ItemsCount!A:D,4,0),0)</f>
        <v>0</v>
      </c>
      <c r="AC38" s="721" t="b">
        <v>0</v>
      </c>
      <c r="AD38" s="127" t="s">
        <v>844</v>
      </c>
      <c r="AE38" s="722" t="s">
        <v>58</v>
      </c>
      <c r="AF38" s="723" t="s">
        <v>74</v>
      </c>
      <c r="AG38" s="724">
        <f t="shared" si="9"/>
        <v>0</v>
      </c>
      <c r="AH38" s="725">
        <v>49000</v>
      </c>
      <c r="AI38" s="726" t="s">
        <v>31</v>
      </c>
      <c r="AJ38" s="727" t="s">
        <v>831</v>
      </c>
      <c r="AK38" s="728">
        <v>43670</v>
      </c>
      <c r="AL38" s="729" t="s">
        <v>58</v>
      </c>
      <c r="AM38" s="730" t="s">
        <v>25</v>
      </c>
      <c r="AN38" s="90"/>
    </row>
    <row r="39" spans="1:40" s="74" customFormat="1" ht="24" hidden="1">
      <c r="A39" s="76"/>
      <c r="B39" s="77"/>
      <c r="C39" s="86" t="s">
        <v>621</v>
      </c>
      <c r="D39" s="87">
        <f ca="1">IF(IFERROR(ROW(TrialBalanceExact)+MATCH(C39,OFFSET(TrialBalanceExact,0,0,ROWS(TrialBalanceExact),1),0)-1=ROW(),TRUE),0, IF(ISERROR(VLOOKUP(C39,TrialBalanceExact,2,0)),0,VLOOKUP(C39,TrialBalanceExact,2,0)))</f>
        <v>11</v>
      </c>
      <c r="E39" s="87">
        <v>100</v>
      </c>
      <c r="F39" s="87"/>
      <c r="G39" s="101" t="s">
        <v>596</v>
      </c>
      <c r="H39" s="172"/>
      <c r="I39" s="711"/>
      <c r="J39" s="712"/>
      <c r="K39" s="712"/>
      <c r="L39" s="713"/>
      <c r="M39" s="714"/>
      <c r="N39" s="213" t="s">
        <v>136</v>
      </c>
      <c r="O39" s="715"/>
      <c r="P39" s="716" t="str">
        <f>$C39&amp;"-"&amp;$E39</f>
        <v>Totaldeducted-100</v>
      </c>
      <c r="Q39" s="716" t="s">
        <v>828</v>
      </c>
      <c r="R39" s="716" t="s">
        <v>836</v>
      </c>
      <c r="S39" s="716"/>
      <c r="T39" s="717">
        <f ca="1">ABS(IF(ISERROR(VLOOKUP(C39,TrialBalanceExact,8,0)),0,VLOOKUP(C39,TrialBalanceExact,8,0)))</f>
        <v>49000</v>
      </c>
      <c r="U39" s="717">
        <f ca="1">ABS(IF(ISNUMBER(AH39),AH39,IF(ISBLANK(AH39),NA(),INDIRECT("'" &amp; _xll.SheetFromID(R39) &amp; "'!Reconcile_" &amp; SUBSTITUTE(AH39," ","")))))</f>
        <v>49000</v>
      </c>
      <c r="V39" s="717">
        <f ca="1">IFERROR(IF(ABS(ROUND($T39-$U39,2))&lt;=Options_Tolerance,1,-1),0)</f>
        <v>1</v>
      </c>
      <c r="W39" s="717" t="str">
        <f ca="1">$C39&amp;"-"&amp;V39</f>
        <v>Totaldeducted-1</v>
      </c>
      <c r="X39" s="718">
        <f>IFERROR(VLOOKUP(AI39,StatusDescriptionsOrder,2,0),0)</f>
        <v>3</v>
      </c>
      <c r="Y39" s="716" t="b">
        <v>0</v>
      </c>
      <c r="Z39" s="719" t="b">
        <v>0</v>
      </c>
      <c r="AA39" s="720" t="b">
        <f>IFERROR(VLOOKUP(R39,HNSW_ItemsCount!A:D,2,0)&gt;0,FALSE)</f>
        <v>0</v>
      </c>
      <c r="AB39" s="720">
        <f>IFERROR(VLOOKUP(R39,HNSW_ItemsCount!A:D,4,0),0)</f>
        <v>0</v>
      </c>
      <c r="AC39" s="721" t="b">
        <v>0</v>
      </c>
      <c r="AD39" s="127" t="s">
        <v>838</v>
      </c>
      <c r="AE39" s="722" t="s">
        <v>58</v>
      </c>
      <c r="AF39" s="723" t="s">
        <v>74</v>
      </c>
      <c r="AG39" s="724">
        <f t="shared" si="9"/>
        <v>0</v>
      </c>
      <c r="AH39" s="725">
        <f>AH38</f>
        <v>49000</v>
      </c>
      <c r="AI39" s="726" t="s">
        <v>31</v>
      </c>
      <c r="AJ39" s="727" t="s">
        <v>831</v>
      </c>
      <c r="AK39" s="728">
        <v>43670</v>
      </c>
      <c r="AL39" s="729" t="s">
        <v>58</v>
      </c>
      <c r="AM39" s="730" t="s">
        <v>25</v>
      </c>
      <c r="AN39" s="90"/>
    </row>
    <row r="40" spans="1:40" s="74" customFormat="1" ht="24" hidden="1">
      <c r="A40" s="76"/>
      <c r="B40" s="77"/>
      <c r="C40" s="86" t="s">
        <v>621</v>
      </c>
      <c r="D40" s="87">
        <f ca="1">IF(IFERROR(ROW(TrialBalanceExact)+MATCH(C40,OFFSET(TrialBalanceExact,0,0,ROWS(TrialBalanceExact),1),0)-1=ROW(),TRUE),0, IF(ISERROR(VLOOKUP(C40,TrialBalanceExact,2,0)),0,VLOOKUP(C40,TrialBalanceExact,2,0)))</f>
        <v>11</v>
      </c>
      <c r="E40" s="87">
        <v>100</v>
      </c>
      <c r="F40" s="87"/>
      <c r="G40" s="101" t="s">
        <v>596</v>
      </c>
      <c r="H40" s="172"/>
      <c r="I40" s="711"/>
      <c r="J40" s="712"/>
      <c r="K40" s="712"/>
      <c r="L40" s="713"/>
      <c r="M40" s="714"/>
      <c r="N40" s="213" t="s">
        <v>136</v>
      </c>
      <c r="O40" s="715"/>
      <c r="P40" s="716" t="str">
        <f>$C40&amp;"-"&amp;$E40</f>
        <v>Totaldeducted-100</v>
      </c>
      <c r="Q40" s="716" t="s">
        <v>828</v>
      </c>
      <c r="R40" s="716" t="s">
        <v>834</v>
      </c>
      <c r="S40" s="716"/>
      <c r="T40" s="717">
        <f ca="1">ABS(IF(ISERROR(VLOOKUP(C40,TrialBalanceExact,8,0)),0,VLOOKUP(C40,TrialBalanceExact,8,0)))</f>
        <v>49000</v>
      </c>
      <c r="U40" s="717">
        <f ca="1">ABS(IF(ISNUMBER(AH40),AH40,IF(ISBLANK(AH40),NA(),INDIRECT("'" &amp; _xll.SheetFromID(R40) &amp; "'!Reconcile_" &amp; SUBSTITUTE(AH40," ","")))))</f>
        <v>49000</v>
      </c>
      <c r="V40" s="717">
        <f ca="1">IFERROR(IF(ABS(ROUND($T40-$U40,2))&lt;=Options_Tolerance,1,-1),0)</f>
        <v>1</v>
      </c>
      <c r="W40" s="717" t="str">
        <f ca="1">$C40&amp;"-"&amp;V40</f>
        <v>Totaldeducted-1</v>
      </c>
      <c r="X40" s="718">
        <f>IFERROR(VLOOKUP(AI40,StatusDescriptionsOrder,2,0),0)</f>
        <v>3</v>
      </c>
      <c r="Y40" s="716" t="b">
        <v>0</v>
      </c>
      <c r="Z40" s="719" t="b">
        <v>0</v>
      </c>
      <c r="AA40" s="720" t="b">
        <f>IFERROR(VLOOKUP(R40,HNSW_ItemsCount!A:D,2,0)&gt;0,FALSE)</f>
        <v>0</v>
      </c>
      <c r="AB40" s="720">
        <f>IFERROR(VLOOKUP(R40,HNSW_ItemsCount!A:D,4,0),0)</f>
        <v>0</v>
      </c>
      <c r="AC40" s="721" t="b">
        <v>0</v>
      </c>
      <c r="AD40" s="127" t="s">
        <v>833</v>
      </c>
      <c r="AE40" s="722" t="s">
        <v>58</v>
      </c>
      <c r="AF40" s="723" t="s">
        <v>74</v>
      </c>
      <c r="AG40" s="724">
        <f t="shared" si="9"/>
        <v>0</v>
      </c>
      <c r="AH40" s="725">
        <f>AH39</f>
        <v>49000</v>
      </c>
      <c r="AI40" s="726" t="s">
        <v>31</v>
      </c>
      <c r="AJ40" s="727" t="s">
        <v>831</v>
      </c>
      <c r="AK40" s="728">
        <v>43670</v>
      </c>
      <c r="AL40" s="729" t="s">
        <v>58</v>
      </c>
      <c r="AM40" s="730" t="s">
        <v>25</v>
      </c>
      <c r="AN40" s="90"/>
    </row>
    <row r="41" spans="1:40" s="74" customFormat="1" ht="24" hidden="1">
      <c r="A41" s="76"/>
      <c r="B41" s="77"/>
      <c r="C41" s="86" t="s">
        <v>621</v>
      </c>
      <c r="D41" s="87">
        <f ca="1">IF(IFERROR(ROW(TrialBalanceExact)+MATCH(C41,OFFSET(TrialBalanceExact,0,0,ROWS(TrialBalanceExact),1),0)-1=ROW(),TRUE),0, IF(ISERROR(VLOOKUP(C41,TrialBalanceExact,2,0)),0,VLOOKUP(C41,TrialBalanceExact,2,0)))</f>
        <v>11</v>
      </c>
      <c r="E41" s="87">
        <v>100</v>
      </c>
      <c r="F41" s="87"/>
      <c r="G41" s="101" t="s">
        <v>596</v>
      </c>
      <c r="H41" s="172"/>
      <c r="I41" s="711"/>
      <c r="J41" s="712"/>
      <c r="K41" s="712"/>
      <c r="L41" s="713"/>
      <c r="M41" s="714"/>
      <c r="N41" s="213" t="s">
        <v>136</v>
      </c>
      <c r="O41" s="715"/>
      <c r="P41" s="716" t="str">
        <f>$C41&amp;"-"&amp;$E41</f>
        <v>Totaldeducted-100</v>
      </c>
      <c r="Q41" s="716" t="s">
        <v>828</v>
      </c>
      <c r="R41" s="716" t="s">
        <v>829</v>
      </c>
      <c r="S41" s="716"/>
      <c r="T41" s="717">
        <f ca="1">ABS(IF(ISERROR(VLOOKUP(C41,TrialBalanceExact,8,0)),0,VLOOKUP(C41,TrialBalanceExact,8,0)))</f>
        <v>49000</v>
      </c>
      <c r="U41" s="717">
        <f ca="1">ABS(IF(ISNUMBER(AH41),AH41,IF(ISBLANK(AH41),NA(),INDIRECT("'" &amp; _xll.SheetFromID(R41) &amp; "'!Reconcile_" &amp; SUBSTITUTE(AH41," ","")))))</f>
        <v>49000</v>
      </c>
      <c r="V41" s="717">
        <f ca="1">IFERROR(IF(ABS(ROUND($T41-$U41,2))&lt;=Options_Tolerance,1,-1),0)</f>
        <v>1</v>
      </c>
      <c r="W41" s="717" t="str">
        <f ca="1">$C41&amp;"-"&amp;V41</f>
        <v>Totaldeducted-1</v>
      </c>
      <c r="X41" s="718">
        <f>IFERROR(VLOOKUP(AI41,StatusDescriptionsOrder,2,0),0)</f>
        <v>3</v>
      </c>
      <c r="Y41" s="716" t="b">
        <v>0</v>
      </c>
      <c r="Z41" s="719" t="b">
        <v>0</v>
      </c>
      <c r="AA41" s="720" t="b">
        <f>IFERROR(VLOOKUP(R41,HNSW_ItemsCount!A:D,2,0)&gt;0,FALSE)</f>
        <v>0</v>
      </c>
      <c r="AB41" s="720">
        <f>IFERROR(VLOOKUP(R41,HNSW_ItemsCount!A:D,4,0),0)</f>
        <v>0</v>
      </c>
      <c r="AC41" s="721" t="b">
        <v>0</v>
      </c>
      <c r="AD41" s="127" t="s">
        <v>832</v>
      </c>
      <c r="AE41" s="722" t="s">
        <v>58</v>
      </c>
      <c r="AF41" s="723" t="s">
        <v>74</v>
      </c>
      <c r="AG41" s="724">
        <f t="shared" si="9"/>
        <v>0</v>
      </c>
      <c r="AH41" s="725">
        <f>AH40</f>
        <v>49000</v>
      </c>
      <c r="AI41" s="726" t="s">
        <v>31</v>
      </c>
      <c r="AJ41" s="727" t="s">
        <v>831</v>
      </c>
      <c r="AK41" s="728">
        <v>43670</v>
      </c>
      <c r="AL41" s="729" t="s">
        <v>58</v>
      </c>
      <c r="AM41" s="730" t="s">
        <v>25</v>
      </c>
      <c r="AN41" s="90"/>
    </row>
    <row r="42" spans="1:40" s="74" customFormat="1" ht="19.5">
      <c r="A42" s="76"/>
      <c r="B42" s="77"/>
      <c r="C42" s="698" t="s">
        <v>624</v>
      </c>
      <c r="D42" s="87">
        <v>12</v>
      </c>
      <c r="E42" s="87">
        <v>5</v>
      </c>
      <c r="F42" s="87" t="s">
        <v>615</v>
      </c>
      <c r="G42" s="101" t="s">
        <v>596</v>
      </c>
      <c r="H42" s="172"/>
      <c r="I42" s="706" t="s">
        <v>625</v>
      </c>
      <c r="J42" s="97">
        <v>0</v>
      </c>
      <c r="K42" s="97">
        <v>0</v>
      </c>
      <c r="L42" s="99">
        <v>0</v>
      </c>
      <c r="M42" s="81">
        <f ca="1">IF(AND($AC42,$O42&gt;0),"–",$O42)</f>
        <v>0</v>
      </c>
      <c r="N42" s="80"/>
      <c r="O42" s="93">
        <f ca="1">IF(OR(ISBLANK($C42),$C42="",$C42=0),0,COUNTIF(TB_WPTags,$C42&amp;"-100"))</f>
        <v>0</v>
      </c>
      <c r="P42" s="82"/>
      <c r="Q42" s="82"/>
      <c r="R42" s="82"/>
      <c r="S42" s="82"/>
      <c r="T42" s="82"/>
      <c r="U42" s="82"/>
      <c r="V42" s="83" t="str">
        <f ca="1">IF(OR(ISBLANK($C42),$AC42),"NA",IF(COUNTIF(W:W,$C42&amp;"--1")&gt;0,"-1",IF(COUNTIF(W:W,$C42&amp;"-1")&gt;0,"1","0")))</f>
        <v>0</v>
      </c>
      <c r="W42" s="82"/>
      <c r="X42" s="83">
        <f ca="1">IF($O42&gt;0,MIN(OFFSET($X42,1,0,$O42)),0)</f>
        <v>0</v>
      </c>
      <c r="Y42" s="82" t="b">
        <f ca="1">IF(AND($O42&gt;0,AC42&lt;&gt;TRUE),COUNTIF(OFFSET($Y42,1,0,$O42),TRUE)&gt;=1,FALSE)</f>
        <v>0</v>
      </c>
      <c r="Z42" s="94" t="b">
        <f ca="1">IF(AND($O42&gt;0,AC42&lt;&gt;TRUE),COUNTIF(OFFSET($Z42,1,0,$O42),TRUE)&gt;=1,FALSE)</f>
        <v>0</v>
      </c>
      <c r="AA42" s="94" t="b">
        <f ca="1">IF(AND($O42&gt;0,AC42&lt;&gt;TRUE),COUNTIF(OFFSET($AA42,1,0,$O42),TRUE)&gt;=1,FALSE)</f>
        <v>0</v>
      </c>
      <c r="AB42" s="178">
        <f ca="1">IF(AND($O42&gt;0,AC42&lt;&gt;TRUE),SUM(OFFSET($AG42,1,0,$O42)),0)</f>
        <v>0</v>
      </c>
      <c r="AC42" s="94" t="b">
        <v>0</v>
      </c>
      <c r="AD42" s="127"/>
      <c r="AE42" s="185"/>
      <c r="AF42" s="175" t="str">
        <f ca="1">IF(AND(Y42,AC42&lt;&gt;TRUE),"]","")</f>
        <v/>
      </c>
      <c r="AG42" s="183">
        <f t="shared" ca="1" si="9"/>
        <v>0</v>
      </c>
      <c r="AH42" s="174"/>
      <c r="AI42" s="95" t="str">
        <f ca="1">IF(AND($O42&gt;0,AC42&lt;&gt;TRUE),IF($X42&gt;=1,INDEX(StatusDescriptions,$X42+1,0),StatusBlank),"")</f>
        <v/>
      </c>
      <c r="AJ42" s="110"/>
      <c r="AK42" s="111"/>
      <c r="AL42" s="110"/>
      <c r="AM42" s="110"/>
      <c r="AN42" s="90"/>
    </row>
    <row r="43" spans="1:40" s="74" customFormat="1" ht="19.5">
      <c r="A43" s="76"/>
      <c r="B43" s="77"/>
      <c r="C43" s="698" t="s">
        <v>626</v>
      </c>
      <c r="D43" s="87">
        <v>13</v>
      </c>
      <c r="E43" s="87">
        <v>6</v>
      </c>
      <c r="F43" s="87" t="s">
        <v>618</v>
      </c>
      <c r="G43" s="101" t="s">
        <v>596</v>
      </c>
      <c r="H43" s="172"/>
      <c r="I43" s="703" t="s">
        <v>619</v>
      </c>
      <c r="J43" s="704">
        <v>250000</v>
      </c>
      <c r="K43" s="704">
        <v>0</v>
      </c>
      <c r="L43" s="99">
        <v>250000</v>
      </c>
      <c r="M43" s="81">
        <f ca="1">IF(AND($AC43,$O43&gt;0),"–",$O43)</f>
        <v>0</v>
      </c>
      <c r="N43" s="80" t="s">
        <v>83</v>
      </c>
      <c r="O43" s="93">
        <f ca="1">IF(OR(ISBLANK($C43),$C43="",$C43=0),0,COUNTIF(TB_WPTags,$C43&amp;"-100"))</f>
        <v>0</v>
      </c>
      <c r="P43" s="82"/>
      <c r="Q43" s="82"/>
      <c r="R43" s="82"/>
      <c r="S43" s="82"/>
      <c r="T43" s="82"/>
      <c r="U43" s="82"/>
      <c r="V43" s="83" t="str">
        <f ca="1">IF(OR(ISBLANK($C43),$AC43),"NA",IF(COUNTIF(W:W,$C43&amp;"--1")&gt;0,"-1",IF(COUNTIF(W:W,$C43&amp;"-1")&gt;0,"1","0")))</f>
        <v>0</v>
      </c>
      <c r="W43" s="82"/>
      <c r="X43" s="83">
        <f ca="1">IF($O43&gt;0,MIN(OFFSET($X43,1,0,$O43)),0)</f>
        <v>0</v>
      </c>
      <c r="Y43" s="82" t="b">
        <f ca="1">IF(AND($O43&gt;0,AC43&lt;&gt;TRUE),COUNTIF(OFFSET($Y43,1,0,$O43),TRUE)&gt;=1,FALSE)</f>
        <v>0</v>
      </c>
      <c r="Z43" s="94" t="b">
        <f ca="1">IF(AND($O43&gt;0,AC43&lt;&gt;TRUE),COUNTIF(OFFSET($Z43,1,0,$O43),TRUE)&gt;=1,FALSE)</f>
        <v>0</v>
      </c>
      <c r="AA43" s="94" t="b">
        <f ca="1">IF(AND($O43&gt;0,AC43&lt;&gt;TRUE),COUNTIF(OFFSET($AA43,1,0,$O43),TRUE)&gt;=1,FALSE)</f>
        <v>0</v>
      </c>
      <c r="AB43" s="178">
        <f ca="1">IF(AND($O43&gt;0,AC43&lt;&gt;TRUE),SUM(OFFSET($AG43,1,0,$O43)),0)</f>
        <v>0</v>
      </c>
      <c r="AC43" s="94" t="b">
        <v>0</v>
      </c>
      <c r="AD43" s="127"/>
      <c r="AE43" s="185" t="s">
        <v>58</v>
      </c>
      <c r="AF43" s="175" t="str">
        <f ca="1">IF(AND(Y43,AC43&lt;&gt;TRUE),"]","")</f>
        <v/>
      </c>
      <c r="AG43" s="183">
        <f t="shared" ca="1" si="9"/>
        <v>0</v>
      </c>
      <c r="AH43" s="174"/>
      <c r="AI43" s="95" t="str">
        <f ca="1">IF(AND($O43&gt;0,AC43&lt;&gt;TRUE),IF($X43&gt;=1,INDEX(StatusDescriptions,$X43+1,0),StatusBlank),"")</f>
        <v/>
      </c>
      <c r="AJ43" s="110"/>
      <c r="AK43" s="111"/>
      <c r="AL43" s="110"/>
      <c r="AM43" s="110"/>
      <c r="AN43" s="90"/>
    </row>
    <row r="44" spans="1:40" s="74" customFormat="1" ht="19.5">
      <c r="A44" s="76"/>
      <c r="B44" s="77"/>
      <c r="C44" s="698" t="s">
        <v>627</v>
      </c>
      <c r="D44" s="87">
        <v>14</v>
      </c>
      <c r="E44" s="87">
        <v>5</v>
      </c>
      <c r="F44" s="87" t="s">
        <v>622</v>
      </c>
      <c r="G44" s="101" t="s">
        <v>596</v>
      </c>
      <c r="H44" s="172"/>
      <c r="I44" s="706" t="s">
        <v>628</v>
      </c>
      <c r="J44" s="705">
        <v>250000</v>
      </c>
      <c r="K44" s="705">
        <v>0</v>
      </c>
      <c r="L44" s="99">
        <v>250000</v>
      </c>
      <c r="M44" s="81">
        <f ca="1">IF(AND($AC44,$O44&gt;0),"–",$O44)</f>
        <v>1</v>
      </c>
      <c r="N44" s="80" t="s">
        <v>83</v>
      </c>
      <c r="O44" s="93">
        <f ca="1">IF(OR(ISBLANK($C44),$C44="",$C44=0),0,COUNTIF(TB_WPTags,$C44&amp;"-100"))</f>
        <v>1</v>
      </c>
      <c r="P44" s="82"/>
      <c r="Q44" s="82"/>
      <c r="R44" s="82"/>
      <c r="S44" s="82"/>
      <c r="T44" s="82"/>
      <c r="U44" s="82"/>
      <c r="V44" s="83" t="str">
        <f ca="1">IF(OR(ISBLANK($C44),$AC44),"NA",IF(COUNTIF(W:W,$C44&amp;"--1")&gt;0,"-1",IF(COUNTIF(W:W,$C44&amp;"-1")&gt;0,"1","0")))</f>
        <v>1</v>
      </c>
      <c r="W44" s="82"/>
      <c r="X44" s="83">
        <f ca="1">IF($O44&gt;0,MIN(OFFSET($X44,1,0,$O44)),0)</f>
        <v>3</v>
      </c>
      <c r="Y44" s="82" t="b">
        <f ca="1">IF(AND($O44&gt;0,AC44&lt;&gt;TRUE),COUNTIF(OFFSET($Y44,1,0,$O44),TRUE)&gt;=1,FALSE)</f>
        <v>0</v>
      </c>
      <c r="Z44" s="94" t="b">
        <f ca="1">IF(AND($O44&gt;0,AC44&lt;&gt;TRUE),COUNTIF(OFFSET($Z44,1,0,$O44),TRUE)&gt;=1,FALSE)</f>
        <v>0</v>
      </c>
      <c r="AA44" s="94" t="b">
        <f ca="1">IF(AND($O44&gt;0,AC44&lt;&gt;TRUE),COUNTIF(OFFSET($AA44,1,0,$O44),TRUE)&gt;=1,FALSE)</f>
        <v>0</v>
      </c>
      <c r="AB44" s="178">
        <f ca="1">IF(AND($O44&gt;0,AC44&lt;&gt;TRUE),SUM(OFFSET($AG44,1,0,$O44)),0)</f>
        <v>0</v>
      </c>
      <c r="AC44" s="94" t="b">
        <v>0</v>
      </c>
      <c r="AD44" s="127"/>
      <c r="AE44" s="185" t="s">
        <v>58</v>
      </c>
      <c r="AF44" s="175" t="str">
        <f ca="1">IF(AND(Y44,AC44&lt;&gt;TRUE),"]","")</f>
        <v/>
      </c>
      <c r="AG44" s="183">
        <f t="shared" ca="1" si="9"/>
        <v>0</v>
      </c>
      <c r="AH44" s="174"/>
      <c r="AI44" s="95" t="str">
        <f ca="1">IF(AND($O44&gt;0,AC44&lt;&gt;TRUE),IF($X44&gt;=1,INDEX(StatusDescriptions,$X44+1,0),StatusBlank),"")</f>
        <v>Ready for Review</v>
      </c>
      <c r="AJ44" s="110"/>
      <c r="AK44" s="111"/>
      <c r="AL44" s="110"/>
      <c r="AM44" s="110"/>
      <c r="AN44" s="90"/>
    </row>
    <row r="45" spans="1:40" s="74" customFormat="1" ht="24" hidden="1">
      <c r="A45" s="76"/>
      <c r="B45" s="77"/>
      <c r="C45" s="86" t="s">
        <v>627</v>
      </c>
      <c r="D45" s="87">
        <f ca="1">IF(IFERROR(ROW(TrialBalanceExact)+MATCH(C45,OFFSET(TrialBalanceExact,0,0,ROWS(TrialBalanceExact),1),0)-1=ROW(),TRUE),0, IF(ISERROR(VLOOKUP(C45,TrialBalanceExact,2,0)),0,VLOOKUP(C45,TrialBalanceExact,2,0)))</f>
        <v>14</v>
      </c>
      <c r="E45" s="87">
        <v>100</v>
      </c>
      <c r="F45" s="87"/>
      <c r="G45" s="101" t="s">
        <v>596</v>
      </c>
      <c r="H45" s="172"/>
      <c r="I45" s="711"/>
      <c r="J45" s="712"/>
      <c r="K45" s="712"/>
      <c r="L45" s="713"/>
      <c r="M45" s="714"/>
      <c r="N45" s="213" t="s">
        <v>136</v>
      </c>
      <c r="O45" s="715"/>
      <c r="P45" s="716" t="str">
        <f>$C45&amp;"-"&amp;$E45</f>
        <v>Totalundeducted-100</v>
      </c>
      <c r="Q45" s="716" t="s">
        <v>828</v>
      </c>
      <c r="R45" s="716" t="s">
        <v>847</v>
      </c>
      <c r="S45" s="716"/>
      <c r="T45" s="717">
        <f ca="1">ABS(IF(ISERROR(VLOOKUP(C45,TrialBalanceExact,8,0)),0,VLOOKUP(C45,TrialBalanceExact,8,0)))</f>
        <v>250000</v>
      </c>
      <c r="U45" s="717">
        <f ca="1">ABS(IF(ISNUMBER(AH45),AH45,IF(ISBLANK(AH45),NA(),INDIRECT("'" &amp; _xll.SheetFromID(R45) &amp; "'!Reconcile_" &amp; SUBSTITUTE(AH45," ","")))))</f>
        <v>250000</v>
      </c>
      <c r="V45" s="717">
        <f ca="1">IFERROR(IF(ABS(ROUND($T45-$U45,2))&lt;=Options_Tolerance,1,-1),0)</f>
        <v>1</v>
      </c>
      <c r="W45" s="717" t="str">
        <f ca="1">$C45&amp;"-"&amp;V45</f>
        <v>Totalundeducted-1</v>
      </c>
      <c r="X45" s="718">
        <f>IFERROR(VLOOKUP(AI45,StatusDescriptionsOrder,2,0),0)</f>
        <v>3</v>
      </c>
      <c r="Y45" s="716" t="b">
        <v>0</v>
      </c>
      <c r="Z45" s="719" t="b">
        <v>0</v>
      </c>
      <c r="AA45" s="720" t="b">
        <f>IFERROR(VLOOKUP(R45,HNSW_ItemsCount!A:D,2,0)&gt;0,FALSE)</f>
        <v>0</v>
      </c>
      <c r="AB45" s="720">
        <f>IFERROR(VLOOKUP(R45,HNSW_ItemsCount!A:D,4,0),0)</f>
        <v>0</v>
      </c>
      <c r="AC45" s="721" t="b">
        <v>0</v>
      </c>
      <c r="AD45" s="127" t="s">
        <v>844</v>
      </c>
      <c r="AE45" s="722" t="s">
        <v>58</v>
      </c>
      <c r="AF45" s="723" t="s">
        <v>74</v>
      </c>
      <c r="AG45" s="724">
        <f t="shared" si="9"/>
        <v>0</v>
      </c>
      <c r="AH45" s="725">
        <v>250000</v>
      </c>
      <c r="AI45" s="726" t="s">
        <v>31</v>
      </c>
      <c r="AJ45" s="727" t="s">
        <v>831</v>
      </c>
      <c r="AK45" s="728">
        <v>43670</v>
      </c>
      <c r="AL45" s="729" t="s">
        <v>58</v>
      </c>
      <c r="AM45" s="730" t="s">
        <v>25</v>
      </c>
      <c r="AN45" s="90"/>
    </row>
    <row r="46" spans="1:40" s="74" customFormat="1" ht="19.5">
      <c r="A46" s="76"/>
      <c r="B46" s="77"/>
      <c r="C46" s="698" t="s">
        <v>629</v>
      </c>
      <c r="D46" s="87">
        <v>15</v>
      </c>
      <c r="E46" s="87">
        <v>4</v>
      </c>
      <c r="F46" s="87" t="s">
        <v>610</v>
      </c>
      <c r="G46" s="101" t="s">
        <v>596</v>
      </c>
      <c r="H46" s="172"/>
      <c r="I46" s="702" t="s">
        <v>630</v>
      </c>
      <c r="J46" s="705">
        <v>299000</v>
      </c>
      <c r="K46" s="705">
        <v>0</v>
      </c>
      <c r="L46" s="99">
        <v>299000</v>
      </c>
      <c r="M46" s="81">
        <f ca="1">IF(AND($AC46,$O46&gt;0),"–",$O46)</f>
        <v>0</v>
      </c>
      <c r="N46" s="80" t="s">
        <v>83</v>
      </c>
      <c r="O46" s="93">
        <f ca="1">IF(OR(ISBLANK($C46),$C46="",$C46=0),0,COUNTIF(TB_WPTags,$C46&amp;"-100"))</f>
        <v>0</v>
      </c>
      <c r="P46" s="82"/>
      <c r="Q46" s="82"/>
      <c r="R46" s="82"/>
      <c r="S46" s="82"/>
      <c r="T46" s="82"/>
      <c r="U46" s="82"/>
      <c r="V46" s="83" t="str">
        <f ca="1">IF(OR(ISBLANK($C46),$AC46),"NA",IF(COUNTIF(W:W,$C46&amp;"--1")&gt;0,"-1",IF(COUNTIF(W:W,$C46&amp;"-1")&gt;0,"1","0")))</f>
        <v>0</v>
      </c>
      <c r="W46" s="82"/>
      <c r="X46" s="83">
        <f ca="1">IF($O46&gt;0,MIN(OFFSET($X46,1,0,$O46)),0)</f>
        <v>0</v>
      </c>
      <c r="Y46" s="82" t="b">
        <f ca="1">IF(AND($O46&gt;0,AC46&lt;&gt;TRUE),COUNTIF(OFFSET($Y46,1,0,$O46),TRUE)&gt;=1,FALSE)</f>
        <v>0</v>
      </c>
      <c r="Z46" s="94" t="b">
        <f ca="1">IF(AND($O46&gt;0,AC46&lt;&gt;TRUE),COUNTIF(OFFSET($Z46,1,0,$O46),TRUE)&gt;=1,FALSE)</f>
        <v>0</v>
      </c>
      <c r="AA46" s="94" t="b">
        <f ca="1">IF(AND($O46&gt;0,AC46&lt;&gt;TRUE),COUNTIF(OFFSET($AA46,1,0,$O46),TRUE)&gt;=1,FALSE)</f>
        <v>0</v>
      </c>
      <c r="AB46" s="178">
        <f ca="1">IF(AND($O46&gt;0,AC46&lt;&gt;TRUE),SUM(OFFSET($AG46,1,0,$O46)),0)</f>
        <v>0</v>
      </c>
      <c r="AC46" s="94" t="b">
        <v>0</v>
      </c>
      <c r="AD46" s="127"/>
      <c r="AE46" s="185" t="s">
        <v>58</v>
      </c>
      <c r="AF46" s="175" t="str">
        <f ca="1">IF(AND(Y46,AC46&lt;&gt;TRUE),"]","")</f>
        <v/>
      </c>
      <c r="AG46" s="183">
        <f t="shared" ca="1" si="9"/>
        <v>0</v>
      </c>
      <c r="AH46" s="174"/>
      <c r="AI46" s="95" t="str">
        <f ca="1">IF(AND($O46&gt;0,AC46&lt;&gt;TRUE),IF($X46&gt;=1,INDEX(StatusDescriptions,$X46+1,0),StatusBlank),"")</f>
        <v/>
      </c>
      <c r="AJ46" s="110"/>
      <c r="AK46" s="111"/>
      <c r="AL46" s="110"/>
      <c r="AM46" s="110"/>
      <c r="AN46" s="90"/>
    </row>
    <row r="47" spans="1:40" s="74" customFormat="1" ht="19.5">
      <c r="A47" s="76"/>
      <c r="B47" s="77"/>
      <c r="C47" s="698" t="s">
        <v>631</v>
      </c>
      <c r="D47" s="87">
        <v>16</v>
      </c>
      <c r="E47" s="87">
        <v>4</v>
      </c>
      <c r="F47" s="87" t="s">
        <v>604</v>
      </c>
      <c r="G47" s="101" t="s">
        <v>596</v>
      </c>
      <c r="H47" s="172"/>
      <c r="I47" s="702" t="s">
        <v>632</v>
      </c>
      <c r="J47" s="97">
        <v>0</v>
      </c>
      <c r="K47" s="97">
        <v>0</v>
      </c>
      <c r="L47" s="99">
        <v>0</v>
      </c>
      <c r="M47" s="81">
        <f ca="1">IF(AND($AC47,$O47&gt;0),"–",$O47)</f>
        <v>0</v>
      </c>
      <c r="N47" s="80"/>
      <c r="O47" s="93">
        <f ca="1">IF(OR(ISBLANK($C47),$C47="",$C47=0),0,COUNTIF(TB_WPTags,$C47&amp;"-100"))</f>
        <v>0</v>
      </c>
      <c r="P47" s="82"/>
      <c r="Q47" s="82"/>
      <c r="R47" s="82"/>
      <c r="S47" s="82"/>
      <c r="T47" s="82"/>
      <c r="U47" s="82"/>
      <c r="V47" s="83" t="str">
        <f ca="1">IF(OR(ISBLANK($C47),$AC47),"NA",IF(COUNTIF(W:W,$C47&amp;"--1")&gt;0,"-1",IF(COUNTIF(W:W,$C47&amp;"-1")&gt;0,"1","0")))</f>
        <v>0</v>
      </c>
      <c r="W47" s="82"/>
      <c r="X47" s="83">
        <f ca="1">IF($O47&gt;0,MIN(OFFSET($X47,1,0,$O47)),0)</f>
        <v>0</v>
      </c>
      <c r="Y47" s="82" t="b">
        <f ca="1">IF(AND($O47&gt;0,AC47&lt;&gt;TRUE),COUNTIF(OFFSET($Y47,1,0,$O47),TRUE)&gt;=1,FALSE)</f>
        <v>0</v>
      </c>
      <c r="Z47" s="94" t="b">
        <f ca="1">IF(AND($O47&gt;0,AC47&lt;&gt;TRUE),COUNTIF(OFFSET($Z47,1,0,$O47),TRUE)&gt;=1,FALSE)</f>
        <v>0</v>
      </c>
      <c r="AA47" s="94" t="b">
        <f ca="1">IF(AND($O47&gt;0,AC47&lt;&gt;TRUE),COUNTIF(OFFSET($AA47,1,0,$O47),TRUE)&gt;=1,FALSE)</f>
        <v>0</v>
      </c>
      <c r="AB47" s="178">
        <f ca="1">IF(AND($O47&gt;0,AC47&lt;&gt;TRUE),SUM(OFFSET($AG47,1,0,$O47)),0)</f>
        <v>0</v>
      </c>
      <c r="AC47" s="94" t="b">
        <v>0</v>
      </c>
      <c r="AD47" s="127"/>
      <c r="AE47" s="185"/>
      <c r="AF47" s="175" t="str">
        <f ca="1">IF(AND(Y47,AC47&lt;&gt;TRUE),"]","")</f>
        <v/>
      </c>
      <c r="AG47" s="183">
        <f t="shared" ca="1" si="9"/>
        <v>0</v>
      </c>
      <c r="AH47" s="174"/>
      <c r="AI47" s="95" t="str">
        <f ca="1">IF(AND($O47&gt;0,AC47&lt;&gt;TRUE),IF($X47&gt;=1,INDEX(StatusDescriptions,$X47+1,0),StatusBlank),"")</f>
        <v/>
      </c>
      <c r="AJ47" s="110"/>
      <c r="AK47" s="111"/>
      <c r="AL47" s="110"/>
      <c r="AM47" s="110"/>
      <c r="AN47" s="90"/>
    </row>
    <row r="48" spans="1:40" s="74" customFormat="1" ht="19.5">
      <c r="A48" s="76"/>
      <c r="B48" s="77"/>
      <c r="C48" s="698" t="s">
        <v>633</v>
      </c>
      <c r="D48" s="87">
        <v>17</v>
      </c>
      <c r="E48" s="87">
        <v>5</v>
      </c>
      <c r="F48" s="87" t="s">
        <v>607</v>
      </c>
      <c r="G48" s="101" t="s">
        <v>596</v>
      </c>
      <c r="H48" s="172"/>
      <c r="I48" s="703" t="s">
        <v>619</v>
      </c>
      <c r="J48" s="704">
        <v>294.3</v>
      </c>
      <c r="K48" s="704">
        <v>0</v>
      </c>
      <c r="L48" s="99">
        <v>294.3</v>
      </c>
      <c r="M48" s="81">
        <f ca="1">IF(AND($AC48,$O48&gt;0),"–",$O48)</f>
        <v>0</v>
      </c>
      <c r="N48" s="80" t="s">
        <v>83</v>
      </c>
      <c r="O48" s="93">
        <f ca="1">IF(OR(ISBLANK($C48),$C48="",$C48=0),0,COUNTIF(TB_WPTags,$C48&amp;"-100"))</f>
        <v>0</v>
      </c>
      <c r="P48" s="82"/>
      <c r="Q48" s="82"/>
      <c r="R48" s="82"/>
      <c r="S48" s="82"/>
      <c r="T48" s="82"/>
      <c r="U48" s="82"/>
      <c r="V48" s="83" t="str">
        <f ca="1">IF(OR(ISBLANK($C48),$AC48),"NA",IF(COUNTIF(W:W,$C48&amp;"--1")&gt;0,"-1",IF(COUNTIF(W:W,$C48&amp;"-1")&gt;0,"1","0")))</f>
        <v>0</v>
      </c>
      <c r="W48" s="82"/>
      <c r="X48" s="83">
        <f ca="1">IF($O48&gt;0,MIN(OFFSET($X48,1,0,$O48)),0)</f>
        <v>0</v>
      </c>
      <c r="Y48" s="82" t="b">
        <f ca="1">IF(AND($O48&gt;0,AC48&lt;&gt;TRUE),COUNTIF(OFFSET($Y48,1,0,$O48),TRUE)&gt;=1,FALSE)</f>
        <v>0</v>
      </c>
      <c r="Z48" s="94" t="b">
        <f ca="1">IF(AND($O48&gt;0,AC48&lt;&gt;TRUE),COUNTIF(OFFSET($Z48,1,0,$O48),TRUE)&gt;=1,FALSE)</f>
        <v>0</v>
      </c>
      <c r="AA48" s="94" t="b">
        <f ca="1">IF(AND($O48&gt;0,AC48&lt;&gt;TRUE),COUNTIF(OFFSET($AA48,1,0,$O48),TRUE)&gt;=1,FALSE)</f>
        <v>0</v>
      </c>
      <c r="AB48" s="178">
        <f ca="1">IF(AND($O48&gt;0,AC48&lt;&gt;TRUE),SUM(OFFSET($AG48,1,0,$O48)),0)</f>
        <v>0</v>
      </c>
      <c r="AC48" s="94" t="b">
        <v>0</v>
      </c>
      <c r="AD48" s="127"/>
      <c r="AE48" s="185" t="s">
        <v>58</v>
      </c>
      <c r="AF48" s="175" t="str">
        <f ca="1">IF(AND(Y48,AC48&lt;&gt;TRUE),"]","")</f>
        <v/>
      </c>
      <c r="AG48" s="183">
        <f t="shared" ca="1" si="9"/>
        <v>0</v>
      </c>
      <c r="AH48" s="174"/>
      <c r="AI48" s="95" t="str">
        <f ca="1">IF(AND($O48&gt;0,AC48&lt;&gt;TRUE),IF($X48&gt;=1,INDEX(StatusDescriptions,$X48+1,0),StatusBlank),"")</f>
        <v/>
      </c>
      <c r="AJ48" s="110"/>
      <c r="AK48" s="111"/>
      <c r="AL48" s="110"/>
      <c r="AM48" s="110"/>
      <c r="AN48" s="90"/>
    </row>
    <row r="49" spans="1:40" s="74" customFormat="1" ht="19.5">
      <c r="A49" s="76"/>
      <c r="B49" s="77"/>
      <c r="C49" s="698" t="s">
        <v>634</v>
      </c>
      <c r="D49" s="87">
        <v>18</v>
      </c>
      <c r="E49" s="87">
        <v>5</v>
      </c>
      <c r="F49" s="87" t="s">
        <v>607</v>
      </c>
      <c r="G49" s="101" t="s">
        <v>596</v>
      </c>
      <c r="H49" s="172"/>
      <c r="I49" s="703" t="s">
        <v>608</v>
      </c>
      <c r="J49" s="704">
        <v>300.85000000000002</v>
      </c>
      <c r="K49" s="704">
        <v>0</v>
      </c>
      <c r="L49" s="99">
        <v>300.85000000000002</v>
      </c>
      <c r="M49" s="81">
        <f ca="1">IF(AND($AC49,$O49&gt;0),"–",$O49)</f>
        <v>0</v>
      </c>
      <c r="N49" s="80" t="s">
        <v>83</v>
      </c>
      <c r="O49" s="93">
        <f ca="1">IF(OR(ISBLANK($C49),$C49="",$C49=0),0,COUNTIF(TB_WPTags,$C49&amp;"-100"))</f>
        <v>0</v>
      </c>
      <c r="P49" s="82"/>
      <c r="Q49" s="82"/>
      <c r="R49" s="82"/>
      <c r="S49" s="82"/>
      <c r="T49" s="82"/>
      <c r="U49" s="82"/>
      <c r="V49" s="83" t="str">
        <f ca="1">IF(OR(ISBLANK($C49),$AC49),"NA",IF(COUNTIF(W:W,$C49&amp;"--1")&gt;0,"-1",IF(COUNTIF(W:W,$C49&amp;"-1")&gt;0,"1","0")))</f>
        <v>0</v>
      </c>
      <c r="W49" s="82"/>
      <c r="X49" s="83">
        <f ca="1">IF($O49&gt;0,MIN(OFFSET($X49,1,0,$O49)),0)</f>
        <v>0</v>
      </c>
      <c r="Y49" s="82" t="b">
        <f ca="1">IF(AND($O49&gt;0,AC49&lt;&gt;TRUE),COUNTIF(OFFSET($Y49,1,0,$O49),TRUE)&gt;=1,FALSE)</f>
        <v>0</v>
      </c>
      <c r="Z49" s="94" t="b">
        <f ca="1">IF(AND($O49&gt;0,AC49&lt;&gt;TRUE),COUNTIF(OFFSET($Z49,1,0,$O49),TRUE)&gt;=1,FALSE)</f>
        <v>0</v>
      </c>
      <c r="AA49" s="94" t="b">
        <f ca="1">IF(AND($O49&gt;0,AC49&lt;&gt;TRUE),COUNTIF(OFFSET($AA49,1,0,$O49),TRUE)&gt;=1,FALSE)</f>
        <v>0</v>
      </c>
      <c r="AB49" s="178">
        <f ca="1">IF(AND($O49&gt;0,AC49&lt;&gt;TRUE),SUM(OFFSET($AG49,1,0,$O49)),0)</f>
        <v>0</v>
      </c>
      <c r="AC49" s="94" t="b">
        <v>0</v>
      </c>
      <c r="AD49" s="127"/>
      <c r="AE49" s="185" t="s">
        <v>58</v>
      </c>
      <c r="AF49" s="175" t="str">
        <f ca="1">IF(AND(Y49,AC49&lt;&gt;TRUE),"]","")</f>
        <v/>
      </c>
      <c r="AG49" s="183">
        <f t="shared" ca="1" si="9"/>
        <v>0</v>
      </c>
      <c r="AH49" s="174"/>
      <c r="AI49" s="95" t="str">
        <f ca="1">IF(AND($O49&gt;0,AC49&lt;&gt;TRUE),IF($X49&gt;=1,INDEX(StatusDescriptions,$X49+1,0),StatusBlank),"")</f>
        <v/>
      </c>
      <c r="AJ49" s="110"/>
      <c r="AK49" s="111"/>
      <c r="AL49" s="110"/>
      <c r="AM49" s="110"/>
      <c r="AN49" s="90"/>
    </row>
    <row r="50" spans="1:40" s="74" customFormat="1" ht="19.5">
      <c r="A50" s="76"/>
      <c r="B50" s="77"/>
      <c r="C50" s="698" t="s">
        <v>635</v>
      </c>
      <c r="D50" s="87">
        <v>19</v>
      </c>
      <c r="E50" s="87">
        <v>4</v>
      </c>
      <c r="F50" s="87" t="s">
        <v>610</v>
      </c>
      <c r="G50" s="101" t="s">
        <v>596</v>
      </c>
      <c r="H50" s="172"/>
      <c r="I50" s="702" t="s">
        <v>636</v>
      </c>
      <c r="J50" s="705">
        <v>595.15</v>
      </c>
      <c r="K50" s="705">
        <v>0</v>
      </c>
      <c r="L50" s="99">
        <v>595.15</v>
      </c>
      <c r="M50" s="81">
        <f ca="1">IF(AND($AC50,$O50&gt;0),"–",$O50)</f>
        <v>1</v>
      </c>
      <c r="N50" s="80" t="s">
        <v>83</v>
      </c>
      <c r="O50" s="93">
        <f ca="1">IF(OR(ISBLANK($C50),$C50="",$C50=0),0,COUNTIF(TB_WPTags,$C50&amp;"-100"))</f>
        <v>1</v>
      </c>
      <c r="P50" s="82"/>
      <c r="Q50" s="82"/>
      <c r="R50" s="82"/>
      <c r="S50" s="82"/>
      <c r="T50" s="82"/>
      <c r="U50" s="82"/>
      <c r="V50" s="83" t="str">
        <f ca="1">IF(OR(ISBLANK($C50),$AC50),"NA",IF(COUNTIF(W:W,$C50&amp;"--1")&gt;0,"-1",IF(COUNTIF(W:W,$C50&amp;"-1")&gt;0,"1","0")))</f>
        <v>1</v>
      </c>
      <c r="W50" s="82"/>
      <c r="X50" s="83">
        <f ca="1">IF($O50&gt;0,MIN(OFFSET($X50,1,0,$O50)),0)</f>
        <v>3</v>
      </c>
      <c r="Y50" s="82" t="b">
        <f ca="1">IF(AND($O50&gt;0,AC50&lt;&gt;TRUE),COUNTIF(OFFSET($Y50,1,0,$O50),TRUE)&gt;=1,FALSE)</f>
        <v>0</v>
      </c>
      <c r="Z50" s="94" t="b">
        <f ca="1">IF(AND($O50&gt;0,AC50&lt;&gt;TRUE),COUNTIF(OFFSET($Z50,1,0,$O50),TRUE)&gt;=1,FALSE)</f>
        <v>0</v>
      </c>
      <c r="AA50" s="94" t="b">
        <f ca="1">IF(AND($O50&gt;0,AC50&lt;&gt;TRUE),COUNTIF(OFFSET($AA50,1,0,$O50),TRUE)&gt;=1,FALSE)</f>
        <v>0</v>
      </c>
      <c r="AB50" s="178">
        <f ca="1">IF(AND($O50&gt;0,AC50&lt;&gt;TRUE),SUM(OFFSET($AG50,1,0,$O50)),0)</f>
        <v>0</v>
      </c>
      <c r="AC50" s="94" t="b">
        <v>0</v>
      </c>
      <c r="AD50" s="127"/>
      <c r="AE50" s="185" t="s">
        <v>58</v>
      </c>
      <c r="AF50" s="175" t="str">
        <f ca="1">IF(AND(Y50,AC50&lt;&gt;TRUE),"]","")</f>
        <v/>
      </c>
      <c r="AG50" s="183">
        <f t="shared" ca="1" si="9"/>
        <v>0</v>
      </c>
      <c r="AH50" s="174"/>
      <c r="AI50" s="95" t="str">
        <f ca="1">IF(AND($O50&gt;0,AC50&lt;&gt;TRUE),IF($X50&gt;=1,INDEX(StatusDescriptions,$X50+1,0),StatusBlank),"")</f>
        <v>Ready for Review</v>
      </c>
      <c r="AJ50" s="110"/>
      <c r="AK50" s="111"/>
      <c r="AL50" s="110"/>
      <c r="AM50" s="110"/>
      <c r="AN50" s="90"/>
    </row>
    <row r="51" spans="1:40" s="74" customFormat="1" ht="24" hidden="1">
      <c r="A51" s="76"/>
      <c r="B51" s="77"/>
      <c r="C51" s="86" t="s">
        <v>635</v>
      </c>
      <c r="D51" s="87">
        <f ca="1">IF(IFERROR(ROW(TrialBalanceExact)+MATCH(C51,OFFSET(TrialBalanceExact,0,0,ROWS(TrialBalanceExact),1),0)-1=ROW(),TRUE),0, IF(ISERROR(VLOOKUP(C51,TrialBalanceExact,2,0)),0,VLOOKUP(C51,TrialBalanceExact,2,0)))</f>
        <v>19</v>
      </c>
      <c r="E51" s="87">
        <v>100</v>
      </c>
      <c r="F51" s="87"/>
      <c r="G51" s="101" t="s">
        <v>596</v>
      </c>
      <c r="H51" s="172"/>
      <c r="I51" s="711"/>
      <c r="J51" s="712"/>
      <c r="K51" s="712"/>
      <c r="L51" s="713"/>
      <c r="M51" s="714"/>
      <c r="N51" s="213" t="s">
        <v>136</v>
      </c>
      <c r="O51" s="715"/>
      <c r="P51" s="716" t="str">
        <f>$C51&amp;"-"&amp;$E51</f>
        <v>Totalgovernment_co-contributions-100</v>
      </c>
      <c r="Q51" s="716" t="s">
        <v>828</v>
      </c>
      <c r="R51" s="716" t="s">
        <v>839</v>
      </c>
      <c r="S51" s="716"/>
      <c r="T51" s="717">
        <f ca="1">ABS(IF(ISERROR(VLOOKUP(C51,TrialBalanceExact,8,0)),0,VLOOKUP(C51,TrialBalanceExact,8,0)))</f>
        <v>595.15</v>
      </c>
      <c r="U51" s="717">
        <f ca="1">ABS(IF(ISNUMBER(AH51),AH51,IF(ISBLANK(AH51),NA(),INDIRECT("'" &amp; _xll.SheetFromID(R51) &amp; "'!Reconcile_" &amp; SUBSTITUTE(AH51," ","")))))</f>
        <v>595.15</v>
      </c>
      <c r="V51" s="717">
        <f ca="1">IFERROR(IF(ABS(ROUND($T51-$U51,2))&lt;=Options_Tolerance,1,-1),0)</f>
        <v>1</v>
      </c>
      <c r="W51" s="717" t="str">
        <f ca="1">$C51&amp;"-"&amp;V51</f>
        <v>Totalgovernment_co-contributions-1</v>
      </c>
      <c r="X51" s="718">
        <f>IFERROR(VLOOKUP(AI51,StatusDescriptionsOrder,2,0),0)</f>
        <v>3</v>
      </c>
      <c r="Y51" s="716" t="b">
        <v>0</v>
      </c>
      <c r="Z51" s="719" t="b">
        <v>0</v>
      </c>
      <c r="AA51" s="720" t="b">
        <f>IFERROR(VLOOKUP(R51,HNSW_ItemsCount!A:D,2,0)&gt;0,FALSE)</f>
        <v>0</v>
      </c>
      <c r="AB51" s="720">
        <f>IFERROR(VLOOKUP(R51,HNSW_ItemsCount!A:D,4,0),0)</f>
        <v>0</v>
      </c>
      <c r="AC51" s="721" t="b">
        <v>0</v>
      </c>
      <c r="AD51" s="127" t="s">
        <v>841</v>
      </c>
      <c r="AE51" s="722" t="s">
        <v>58</v>
      </c>
      <c r="AF51" s="723" t="s">
        <v>74</v>
      </c>
      <c r="AG51" s="724">
        <f t="shared" si="9"/>
        <v>0</v>
      </c>
      <c r="AH51" s="725">
        <v>595.15</v>
      </c>
      <c r="AI51" s="726" t="s">
        <v>31</v>
      </c>
      <c r="AJ51" s="727" t="s">
        <v>831</v>
      </c>
      <c r="AK51" s="728">
        <v>43670</v>
      </c>
      <c r="AL51" s="729" t="s">
        <v>58</v>
      </c>
      <c r="AM51" s="730" t="s">
        <v>25</v>
      </c>
      <c r="AN51" s="90"/>
    </row>
    <row r="52" spans="1:40" s="74" customFormat="1" ht="19.5">
      <c r="A52" s="76"/>
      <c r="B52" s="77"/>
      <c r="C52" s="698" t="s">
        <v>637</v>
      </c>
      <c r="D52" s="87">
        <v>20</v>
      </c>
      <c r="E52" s="87">
        <v>3</v>
      </c>
      <c r="F52" s="87" t="s">
        <v>638</v>
      </c>
      <c r="G52" s="101" t="s">
        <v>596</v>
      </c>
      <c r="H52" s="172"/>
      <c r="I52" s="701" t="s">
        <v>639</v>
      </c>
      <c r="J52" s="705">
        <v>299722.81</v>
      </c>
      <c r="K52" s="705">
        <v>0</v>
      </c>
      <c r="L52" s="99">
        <v>299722.81</v>
      </c>
      <c r="M52" s="81">
        <f t="shared" ref="M52:M83" ca="1" si="11">IF(AND($AC52,$O52&gt;0),"–",$O52)</f>
        <v>0</v>
      </c>
      <c r="N52" s="80" t="s">
        <v>83</v>
      </c>
      <c r="O52" s="93">
        <f ca="1">IF(OR(ISBLANK($C52),$C52="",$C52=0),0,COUNTIF(TB_WPTags,$C52&amp;"-100"))</f>
        <v>0</v>
      </c>
      <c r="P52" s="82"/>
      <c r="Q52" s="82"/>
      <c r="R52" s="82"/>
      <c r="S52" s="82"/>
      <c r="T52" s="82"/>
      <c r="U52" s="82"/>
      <c r="V52" s="83" t="str">
        <f t="shared" ref="V52:V83" ca="1" si="12">IF(OR(ISBLANK($C52),$AC52),"NA",IF(COUNTIF(W:W,$C52&amp;"--1")&gt;0,"-1",IF(COUNTIF(W:W,$C52&amp;"-1")&gt;0,"1","0")))</f>
        <v>0</v>
      </c>
      <c r="W52" s="82"/>
      <c r="X52" s="83">
        <f t="shared" ref="X52:X83" ca="1" si="13">IF($O52&gt;0,MIN(OFFSET($X52,1,0,$O52)),0)</f>
        <v>0</v>
      </c>
      <c r="Y52" s="82" t="b">
        <f t="shared" ref="Y52:Y83" ca="1" si="14">IF(AND($O52&gt;0,AC52&lt;&gt;TRUE),COUNTIF(OFFSET($Y52,1,0,$O52),TRUE)&gt;=1,FALSE)</f>
        <v>0</v>
      </c>
      <c r="Z52" s="94" t="b">
        <f t="shared" ref="Z52:Z83" ca="1" si="15">IF(AND($O52&gt;0,AC52&lt;&gt;TRUE),COUNTIF(OFFSET($Z52,1,0,$O52),TRUE)&gt;=1,FALSE)</f>
        <v>0</v>
      </c>
      <c r="AA52" s="94" t="b">
        <f t="shared" ref="AA52:AA83" ca="1" si="16">IF(AND($O52&gt;0,AC52&lt;&gt;TRUE),COUNTIF(OFFSET($AA52,1,0,$O52),TRUE)&gt;=1,FALSE)</f>
        <v>0</v>
      </c>
      <c r="AB52" s="178">
        <f t="shared" ref="AB52:AB83" ca="1" si="17">IF(AND($O52&gt;0,AC52&lt;&gt;TRUE),SUM(OFFSET($AG52,1,0,$O52)),0)</f>
        <v>0</v>
      </c>
      <c r="AC52" s="94" t="b">
        <v>0</v>
      </c>
      <c r="AD52" s="127"/>
      <c r="AE52" s="185" t="s">
        <v>58</v>
      </c>
      <c r="AF52" s="175" t="str">
        <f t="shared" ref="AF52:AF83" ca="1" si="18">IF(AND(Y52,AC52&lt;&gt;TRUE),"]","")</f>
        <v/>
      </c>
      <c r="AG52" s="183">
        <f t="shared" ca="1" si="9"/>
        <v>0</v>
      </c>
      <c r="AH52" s="174"/>
      <c r="AI52" s="95" t="str">
        <f t="shared" ref="AI52:AI83" ca="1" si="19">IF(AND($O52&gt;0,AC52&lt;&gt;TRUE),IF($X52&gt;=1,INDEX(StatusDescriptions,$X52+1,0),StatusBlank),"")</f>
        <v/>
      </c>
      <c r="AJ52" s="110"/>
      <c r="AK52" s="111"/>
      <c r="AL52" s="110"/>
      <c r="AM52" s="110"/>
      <c r="AN52" s="90"/>
    </row>
    <row r="53" spans="1:40" s="74" customFormat="1" ht="19.5">
      <c r="A53" s="76"/>
      <c r="B53" s="77"/>
      <c r="C53" s="698" t="s">
        <v>640</v>
      </c>
      <c r="D53" s="87">
        <v>21</v>
      </c>
      <c r="E53" s="87">
        <v>2</v>
      </c>
      <c r="F53" s="87" t="s">
        <v>641</v>
      </c>
      <c r="G53" s="101" t="s">
        <v>596</v>
      </c>
      <c r="H53" s="172"/>
      <c r="I53" s="700" t="s">
        <v>642</v>
      </c>
      <c r="J53" s="705">
        <v>299722.81</v>
      </c>
      <c r="K53" s="705">
        <v>0</v>
      </c>
      <c r="L53" s="99">
        <v>299722.81</v>
      </c>
      <c r="M53" s="81">
        <f t="shared" ca="1" si="11"/>
        <v>0</v>
      </c>
      <c r="N53" s="80" t="s">
        <v>83</v>
      </c>
      <c r="O53" s="93">
        <f ca="1">IF(OR(ISBLANK($C53),$C53="",$C53=0),0,COUNTIF(TB_WPTags,$C53&amp;"-100"))</f>
        <v>0</v>
      </c>
      <c r="P53" s="82"/>
      <c r="Q53" s="82"/>
      <c r="R53" s="82"/>
      <c r="S53" s="82"/>
      <c r="T53" s="82"/>
      <c r="U53" s="82"/>
      <c r="V53" s="83" t="str">
        <f t="shared" ca="1" si="12"/>
        <v>0</v>
      </c>
      <c r="W53" s="82"/>
      <c r="X53" s="83">
        <f t="shared" ca="1" si="13"/>
        <v>0</v>
      </c>
      <c r="Y53" s="82" t="b">
        <f t="shared" ca="1" si="14"/>
        <v>0</v>
      </c>
      <c r="Z53" s="94" t="b">
        <f t="shared" ca="1" si="15"/>
        <v>0</v>
      </c>
      <c r="AA53" s="94" t="b">
        <f t="shared" ca="1" si="16"/>
        <v>0</v>
      </c>
      <c r="AB53" s="178">
        <f t="shared" ca="1" si="17"/>
        <v>0</v>
      </c>
      <c r="AC53" s="94" t="b">
        <v>0</v>
      </c>
      <c r="AD53" s="127"/>
      <c r="AE53" s="185" t="s">
        <v>58</v>
      </c>
      <c r="AF53" s="175" t="str">
        <f t="shared" ca="1" si="18"/>
        <v/>
      </c>
      <c r="AG53" s="183">
        <f t="shared" ca="1" si="9"/>
        <v>0</v>
      </c>
      <c r="AH53" s="174"/>
      <c r="AI53" s="95" t="str">
        <f t="shared" ca="1" si="19"/>
        <v/>
      </c>
      <c r="AJ53" s="110"/>
      <c r="AK53" s="111"/>
      <c r="AL53" s="110"/>
      <c r="AM53" s="110"/>
      <c r="AN53" s="90"/>
    </row>
    <row r="54" spans="1:40" s="74" customFormat="1" ht="19.5">
      <c r="A54" s="76"/>
      <c r="B54" s="77"/>
      <c r="C54" s="698" t="s">
        <v>643</v>
      </c>
      <c r="D54" s="87">
        <v>22</v>
      </c>
      <c r="E54" s="87">
        <v>2</v>
      </c>
      <c r="F54" s="87" t="s">
        <v>598</v>
      </c>
      <c r="G54" s="101" t="s">
        <v>596</v>
      </c>
      <c r="H54" s="172"/>
      <c r="I54" s="700" t="s">
        <v>644</v>
      </c>
      <c r="J54" s="97">
        <v>0</v>
      </c>
      <c r="K54" s="97">
        <v>0</v>
      </c>
      <c r="L54" s="99">
        <v>0</v>
      </c>
      <c r="M54" s="81">
        <f t="shared" ca="1" si="11"/>
        <v>0</v>
      </c>
      <c r="N54" s="80"/>
      <c r="O54" s="93">
        <f ca="1">IF(OR(ISBLANK($C54),$C54="",$C54=0),0,COUNTIF(TB_WPTags,$C54&amp;"-100"))</f>
        <v>0</v>
      </c>
      <c r="P54" s="82"/>
      <c r="Q54" s="82"/>
      <c r="R54" s="82"/>
      <c r="S54" s="82"/>
      <c r="T54" s="82"/>
      <c r="U54" s="82"/>
      <c r="V54" s="83" t="str">
        <f t="shared" ca="1" si="12"/>
        <v>0</v>
      </c>
      <c r="W54" s="82"/>
      <c r="X54" s="83">
        <f t="shared" ca="1" si="13"/>
        <v>0</v>
      </c>
      <c r="Y54" s="82" t="b">
        <f t="shared" ca="1" si="14"/>
        <v>0</v>
      </c>
      <c r="Z54" s="94" t="b">
        <f t="shared" ca="1" si="15"/>
        <v>0</v>
      </c>
      <c r="AA54" s="94" t="b">
        <f t="shared" ca="1" si="16"/>
        <v>0</v>
      </c>
      <c r="AB54" s="178">
        <f t="shared" ca="1" si="17"/>
        <v>0</v>
      </c>
      <c r="AC54" s="94" t="b">
        <v>0</v>
      </c>
      <c r="AD54" s="127"/>
      <c r="AE54" s="185"/>
      <c r="AF54" s="175" t="str">
        <f t="shared" ca="1" si="18"/>
        <v/>
      </c>
      <c r="AG54" s="183">
        <f t="shared" ca="1" si="9"/>
        <v>0</v>
      </c>
      <c r="AH54" s="174"/>
      <c r="AI54" s="95" t="str">
        <f t="shared" ca="1" si="19"/>
        <v/>
      </c>
      <c r="AJ54" s="110"/>
      <c r="AK54" s="111"/>
      <c r="AL54" s="110"/>
      <c r="AM54" s="110"/>
      <c r="AN54" s="90"/>
    </row>
    <row r="55" spans="1:40" s="74" customFormat="1" ht="19.5">
      <c r="A55" s="76"/>
      <c r="B55" s="77"/>
      <c r="C55" s="698" t="s">
        <v>645</v>
      </c>
      <c r="D55" s="87">
        <v>23</v>
      </c>
      <c r="E55" s="87">
        <v>3</v>
      </c>
      <c r="F55" s="87" t="s">
        <v>601</v>
      </c>
      <c r="G55" s="101" t="s">
        <v>596</v>
      </c>
      <c r="H55" s="172"/>
      <c r="I55" s="701" t="s">
        <v>646</v>
      </c>
      <c r="J55" s="97">
        <v>0</v>
      </c>
      <c r="K55" s="97">
        <v>0</v>
      </c>
      <c r="L55" s="99">
        <v>0</v>
      </c>
      <c r="M55" s="81">
        <f t="shared" ca="1" si="11"/>
        <v>0</v>
      </c>
      <c r="N55" s="80"/>
      <c r="O55" s="93">
        <f ca="1">IF(OR(ISBLANK($C55),$C55="",$C55=0),0,COUNTIF(TB_WPTags,$C55&amp;"-100"))</f>
        <v>0</v>
      </c>
      <c r="P55" s="82"/>
      <c r="Q55" s="82"/>
      <c r="R55" s="82"/>
      <c r="S55" s="82"/>
      <c r="T55" s="82"/>
      <c r="U55" s="82"/>
      <c r="V55" s="83" t="str">
        <f t="shared" ca="1" si="12"/>
        <v>0</v>
      </c>
      <c r="W55" s="82"/>
      <c r="X55" s="83">
        <f t="shared" ca="1" si="13"/>
        <v>0</v>
      </c>
      <c r="Y55" s="82" t="b">
        <f t="shared" ca="1" si="14"/>
        <v>0</v>
      </c>
      <c r="Z55" s="94" t="b">
        <f t="shared" ca="1" si="15"/>
        <v>0</v>
      </c>
      <c r="AA55" s="94" t="b">
        <f t="shared" ca="1" si="16"/>
        <v>0</v>
      </c>
      <c r="AB55" s="178">
        <f t="shared" ca="1" si="17"/>
        <v>0</v>
      </c>
      <c r="AC55" s="94" t="b">
        <v>0</v>
      </c>
      <c r="AD55" s="127"/>
      <c r="AE55" s="185"/>
      <c r="AF55" s="175" t="str">
        <f t="shared" ca="1" si="18"/>
        <v/>
      </c>
      <c r="AG55" s="183">
        <f t="shared" ca="1" si="9"/>
        <v>0</v>
      </c>
      <c r="AH55" s="174"/>
      <c r="AI55" s="95" t="str">
        <f t="shared" ca="1" si="19"/>
        <v/>
      </c>
      <c r="AJ55" s="110"/>
      <c r="AK55" s="111"/>
      <c r="AL55" s="110"/>
      <c r="AM55" s="110"/>
      <c r="AN55" s="90"/>
    </row>
    <row r="56" spans="1:40" s="74" customFormat="1" ht="19.5">
      <c r="A56" s="76"/>
      <c r="B56" s="77"/>
      <c r="C56" s="698" t="s">
        <v>647</v>
      </c>
      <c r="D56" s="87">
        <v>24</v>
      </c>
      <c r="E56" s="87">
        <v>4</v>
      </c>
      <c r="F56" s="87" t="s">
        <v>604</v>
      </c>
      <c r="G56" s="101" t="s">
        <v>596</v>
      </c>
      <c r="H56" s="172"/>
      <c r="I56" s="702" t="s">
        <v>648</v>
      </c>
      <c r="J56" s="97">
        <v>0</v>
      </c>
      <c r="K56" s="97">
        <v>0</v>
      </c>
      <c r="L56" s="99">
        <v>0</v>
      </c>
      <c r="M56" s="81">
        <f t="shared" ca="1" si="11"/>
        <v>0</v>
      </c>
      <c r="N56" s="80"/>
      <c r="O56" s="93">
        <f ca="1">IF(OR(ISBLANK($C56),$C56="",$C56=0),0,COUNTIF(TB_WPTags,$C56&amp;"-100"))</f>
        <v>0</v>
      </c>
      <c r="P56" s="82"/>
      <c r="Q56" s="82"/>
      <c r="R56" s="82"/>
      <c r="S56" s="82"/>
      <c r="T56" s="82"/>
      <c r="U56" s="82"/>
      <c r="V56" s="83" t="str">
        <f t="shared" ca="1" si="12"/>
        <v>0</v>
      </c>
      <c r="W56" s="82"/>
      <c r="X56" s="83">
        <f t="shared" ca="1" si="13"/>
        <v>0</v>
      </c>
      <c r="Y56" s="82" t="b">
        <f t="shared" ca="1" si="14"/>
        <v>0</v>
      </c>
      <c r="Z56" s="94" t="b">
        <f t="shared" ca="1" si="15"/>
        <v>0</v>
      </c>
      <c r="AA56" s="94" t="b">
        <f t="shared" ca="1" si="16"/>
        <v>0</v>
      </c>
      <c r="AB56" s="178">
        <f t="shared" ca="1" si="17"/>
        <v>0</v>
      </c>
      <c r="AC56" s="94" t="b">
        <v>0</v>
      </c>
      <c r="AD56" s="127"/>
      <c r="AE56" s="185"/>
      <c r="AF56" s="175" t="str">
        <f t="shared" ca="1" si="18"/>
        <v/>
      </c>
      <c r="AG56" s="183">
        <f t="shared" ca="1" si="9"/>
        <v>0</v>
      </c>
      <c r="AH56" s="174"/>
      <c r="AI56" s="95" t="str">
        <f t="shared" ca="1" si="19"/>
        <v/>
      </c>
      <c r="AJ56" s="110"/>
      <c r="AK56" s="111"/>
      <c r="AL56" s="110"/>
      <c r="AM56" s="110"/>
      <c r="AN56" s="90"/>
    </row>
    <row r="57" spans="1:40" s="74" customFormat="1" ht="19.5">
      <c r="A57" s="76"/>
      <c r="B57" s="77"/>
      <c r="C57" s="698" t="s">
        <v>649</v>
      </c>
      <c r="D57" s="87">
        <v>25</v>
      </c>
      <c r="E57" s="87">
        <v>5</v>
      </c>
      <c r="F57" s="87" t="s">
        <v>607</v>
      </c>
      <c r="G57" s="101" t="s">
        <v>596</v>
      </c>
      <c r="H57" s="172"/>
      <c r="I57" s="703" t="s">
        <v>650</v>
      </c>
      <c r="J57" s="704">
        <v>73742.59</v>
      </c>
      <c r="K57" s="704">
        <v>0</v>
      </c>
      <c r="L57" s="99">
        <v>73742.59</v>
      </c>
      <c r="M57" s="81">
        <f t="shared" ca="1" si="11"/>
        <v>0</v>
      </c>
      <c r="N57" s="80" t="s">
        <v>83</v>
      </c>
      <c r="O57" s="93">
        <f ca="1">IF(OR(ISBLANK($C57),$C57="",$C57=0),0,COUNTIF(TB_WPTags,$C57&amp;"-100"))</f>
        <v>0</v>
      </c>
      <c r="P57" s="82"/>
      <c r="Q57" s="82"/>
      <c r="R57" s="82"/>
      <c r="S57" s="82"/>
      <c r="T57" s="82"/>
      <c r="U57" s="82"/>
      <c r="V57" s="83" t="str">
        <f t="shared" ca="1" si="12"/>
        <v>0</v>
      </c>
      <c r="W57" s="82"/>
      <c r="X57" s="83">
        <f t="shared" ca="1" si="13"/>
        <v>0</v>
      </c>
      <c r="Y57" s="82" t="b">
        <f t="shared" ca="1" si="14"/>
        <v>0</v>
      </c>
      <c r="Z57" s="94" t="b">
        <f t="shared" ca="1" si="15"/>
        <v>0</v>
      </c>
      <c r="AA57" s="94" t="b">
        <f t="shared" ca="1" si="16"/>
        <v>0</v>
      </c>
      <c r="AB57" s="178">
        <f t="shared" ca="1" si="17"/>
        <v>0</v>
      </c>
      <c r="AC57" s="94" t="b">
        <v>0</v>
      </c>
      <c r="AD57" s="127"/>
      <c r="AE57" s="185" t="s">
        <v>58</v>
      </c>
      <c r="AF57" s="175" t="str">
        <f t="shared" ca="1" si="18"/>
        <v/>
      </c>
      <c r="AG57" s="183">
        <f t="shared" ca="1" si="9"/>
        <v>0</v>
      </c>
      <c r="AH57" s="174"/>
      <c r="AI57" s="95" t="str">
        <f t="shared" ca="1" si="19"/>
        <v/>
      </c>
      <c r="AJ57" s="110"/>
      <c r="AK57" s="111"/>
      <c r="AL57" s="110"/>
      <c r="AM57" s="110"/>
      <c r="AN57" s="90"/>
    </row>
    <row r="58" spans="1:40" s="74" customFormat="1" ht="19.5">
      <c r="A58" s="76"/>
      <c r="B58" s="77"/>
      <c r="C58" s="698" t="s">
        <v>651</v>
      </c>
      <c r="D58" s="87">
        <v>26</v>
      </c>
      <c r="E58" s="87">
        <v>5</v>
      </c>
      <c r="F58" s="87" t="s">
        <v>607</v>
      </c>
      <c r="G58" s="101" t="s">
        <v>596</v>
      </c>
      <c r="H58" s="172"/>
      <c r="I58" s="703" t="s">
        <v>652</v>
      </c>
      <c r="J58" s="704">
        <v>-867.8</v>
      </c>
      <c r="K58" s="704">
        <v>0</v>
      </c>
      <c r="L58" s="99">
        <v>-867.8</v>
      </c>
      <c r="M58" s="81">
        <f t="shared" ca="1" si="11"/>
        <v>0</v>
      </c>
      <c r="N58" s="80" t="s">
        <v>83</v>
      </c>
      <c r="O58" s="93">
        <f ca="1">IF(OR(ISBLANK($C58),$C58="",$C58=0),0,COUNTIF(TB_WPTags,$C58&amp;"-100"))</f>
        <v>0</v>
      </c>
      <c r="P58" s="82"/>
      <c r="Q58" s="82"/>
      <c r="R58" s="82"/>
      <c r="S58" s="82"/>
      <c r="T58" s="82"/>
      <c r="U58" s="82"/>
      <c r="V58" s="83" t="str">
        <f t="shared" ca="1" si="12"/>
        <v>0</v>
      </c>
      <c r="W58" s="82"/>
      <c r="X58" s="83">
        <f t="shared" ca="1" si="13"/>
        <v>0</v>
      </c>
      <c r="Y58" s="82" t="b">
        <f t="shared" ca="1" si="14"/>
        <v>0</v>
      </c>
      <c r="Z58" s="94" t="b">
        <f t="shared" ca="1" si="15"/>
        <v>0</v>
      </c>
      <c r="AA58" s="94" t="b">
        <f t="shared" ca="1" si="16"/>
        <v>0</v>
      </c>
      <c r="AB58" s="178">
        <f t="shared" ca="1" si="17"/>
        <v>0</v>
      </c>
      <c r="AC58" s="94" t="b">
        <v>0</v>
      </c>
      <c r="AD58" s="127"/>
      <c r="AE58" s="185" t="s">
        <v>58</v>
      </c>
      <c r="AF58" s="175" t="str">
        <f t="shared" ca="1" si="18"/>
        <v/>
      </c>
      <c r="AG58" s="183">
        <f t="shared" ref="AG58:AG89" ca="1" si="20">AB58</f>
        <v>0</v>
      </c>
      <c r="AH58" s="174"/>
      <c r="AI58" s="95" t="str">
        <f t="shared" ca="1" si="19"/>
        <v/>
      </c>
      <c r="AJ58" s="110"/>
      <c r="AK58" s="111"/>
      <c r="AL58" s="110"/>
      <c r="AM58" s="110"/>
      <c r="AN58" s="90"/>
    </row>
    <row r="59" spans="1:40" s="74" customFormat="1" ht="19.5">
      <c r="A59" s="76"/>
      <c r="B59" s="77"/>
      <c r="C59" s="698" t="s">
        <v>653</v>
      </c>
      <c r="D59" s="87">
        <v>27</v>
      </c>
      <c r="E59" s="87">
        <v>5</v>
      </c>
      <c r="F59" s="87" t="s">
        <v>607</v>
      </c>
      <c r="G59" s="101" t="s">
        <v>596</v>
      </c>
      <c r="H59" s="172"/>
      <c r="I59" s="703" t="s">
        <v>654</v>
      </c>
      <c r="J59" s="704">
        <v>-9058.77</v>
      </c>
      <c r="K59" s="704">
        <v>0</v>
      </c>
      <c r="L59" s="99">
        <v>-9058.77</v>
      </c>
      <c r="M59" s="81">
        <f t="shared" ca="1" si="11"/>
        <v>0</v>
      </c>
      <c r="N59" s="80" t="s">
        <v>83</v>
      </c>
      <c r="O59" s="93">
        <f ca="1">IF(OR(ISBLANK($C59),$C59="",$C59=0),0,COUNTIF(TB_WPTags,$C59&amp;"-100"))</f>
        <v>0</v>
      </c>
      <c r="P59" s="82"/>
      <c r="Q59" s="82"/>
      <c r="R59" s="82"/>
      <c r="S59" s="82"/>
      <c r="T59" s="82"/>
      <c r="U59" s="82"/>
      <c r="V59" s="83" t="str">
        <f t="shared" ca="1" si="12"/>
        <v>0</v>
      </c>
      <c r="W59" s="82"/>
      <c r="X59" s="83">
        <f t="shared" ca="1" si="13"/>
        <v>0</v>
      </c>
      <c r="Y59" s="82" t="b">
        <f t="shared" ca="1" si="14"/>
        <v>0</v>
      </c>
      <c r="Z59" s="94" t="b">
        <f t="shared" ca="1" si="15"/>
        <v>0</v>
      </c>
      <c r="AA59" s="94" t="b">
        <f t="shared" ca="1" si="16"/>
        <v>0</v>
      </c>
      <c r="AB59" s="178">
        <f t="shared" ca="1" si="17"/>
        <v>0</v>
      </c>
      <c r="AC59" s="94" t="b">
        <v>0</v>
      </c>
      <c r="AD59" s="127"/>
      <c r="AE59" s="185" t="s">
        <v>58</v>
      </c>
      <c r="AF59" s="175" t="str">
        <f t="shared" ca="1" si="18"/>
        <v/>
      </c>
      <c r="AG59" s="183">
        <f t="shared" ca="1" si="20"/>
        <v>0</v>
      </c>
      <c r="AH59" s="174"/>
      <c r="AI59" s="95" t="str">
        <f t="shared" ca="1" si="19"/>
        <v/>
      </c>
      <c r="AJ59" s="110"/>
      <c r="AK59" s="111"/>
      <c r="AL59" s="110"/>
      <c r="AM59" s="110"/>
      <c r="AN59" s="90"/>
    </row>
    <row r="60" spans="1:40" s="74" customFormat="1" ht="19.5">
      <c r="A60" s="76"/>
      <c r="B60" s="77"/>
      <c r="C60" s="698" t="s">
        <v>655</v>
      </c>
      <c r="D60" s="87">
        <v>28</v>
      </c>
      <c r="E60" s="87">
        <v>5</v>
      </c>
      <c r="F60" s="87" t="s">
        <v>607</v>
      </c>
      <c r="G60" s="101" t="s">
        <v>596</v>
      </c>
      <c r="H60" s="172"/>
      <c r="I60" s="703" t="s">
        <v>656</v>
      </c>
      <c r="J60" s="704">
        <v>22553.56</v>
      </c>
      <c r="K60" s="704">
        <v>0</v>
      </c>
      <c r="L60" s="99">
        <v>22553.56</v>
      </c>
      <c r="M60" s="81">
        <f t="shared" ca="1" si="11"/>
        <v>0</v>
      </c>
      <c r="N60" s="80" t="s">
        <v>83</v>
      </c>
      <c r="O60" s="93">
        <f ca="1">IF(OR(ISBLANK($C60),$C60="",$C60=0),0,COUNTIF(TB_WPTags,$C60&amp;"-100"))</f>
        <v>0</v>
      </c>
      <c r="P60" s="82"/>
      <c r="Q60" s="82"/>
      <c r="R60" s="82"/>
      <c r="S60" s="82"/>
      <c r="T60" s="82"/>
      <c r="U60" s="82"/>
      <c r="V60" s="83" t="str">
        <f t="shared" ca="1" si="12"/>
        <v>0</v>
      </c>
      <c r="W60" s="82"/>
      <c r="X60" s="83">
        <f t="shared" ca="1" si="13"/>
        <v>0</v>
      </c>
      <c r="Y60" s="82" t="b">
        <f t="shared" ca="1" si="14"/>
        <v>0</v>
      </c>
      <c r="Z60" s="94" t="b">
        <f t="shared" ca="1" si="15"/>
        <v>0</v>
      </c>
      <c r="AA60" s="94" t="b">
        <f t="shared" ca="1" si="16"/>
        <v>0</v>
      </c>
      <c r="AB60" s="178">
        <f t="shared" ca="1" si="17"/>
        <v>0</v>
      </c>
      <c r="AC60" s="94" t="b">
        <v>0</v>
      </c>
      <c r="AD60" s="127"/>
      <c r="AE60" s="185" t="s">
        <v>58</v>
      </c>
      <c r="AF60" s="175" t="str">
        <f t="shared" ca="1" si="18"/>
        <v/>
      </c>
      <c r="AG60" s="183">
        <f t="shared" ca="1" si="20"/>
        <v>0</v>
      </c>
      <c r="AH60" s="174"/>
      <c r="AI60" s="95" t="str">
        <f t="shared" ca="1" si="19"/>
        <v/>
      </c>
      <c r="AJ60" s="110"/>
      <c r="AK60" s="111"/>
      <c r="AL60" s="110"/>
      <c r="AM60" s="110"/>
      <c r="AN60" s="90"/>
    </row>
    <row r="61" spans="1:40" s="74" customFormat="1" ht="19.5">
      <c r="A61" s="76"/>
      <c r="B61" s="77"/>
      <c r="C61" s="698" t="s">
        <v>657</v>
      </c>
      <c r="D61" s="87">
        <v>29</v>
      </c>
      <c r="E61" s="87">
        <v>5</v>
      </c>
      <c r="F61" s="87" t="s">
        <v>607</v>
      </c>
      <c r="G61" s="101" t="s">
        <v>596</v>
      </c>
      <c r="H61" s="172"/>
      <c r="I61" s="703" t="s">
        <v>658</v>
      </c>
      <c r="J61" s="704">
        <v>-828.14</v>
      </c>
      <c r="K61" s="704">
        <v>0</v>
      </c>
      <c r="L61" s="99">
        <v>-828.14</v>
      </c>
      <c r="M61" s="81">
        <f t="shared" ca="1" si="11"/>
        <v>0</v>
      </c>
      <c r="N61" s="80" t="s">
        <v>83</v>
      </c>
      <c r="O61" s="93">
        <f ca="1">IF(OR(ISBLANK($C61),$C61="",$C61=0),0,COUNTIF(TB_WPTags,$C61&amp;"-100"))</f>
        <v>0</v>
      </c>
      <c r="P61" s="82"/>
      <c r="Q61" s="82"/>
      <c r="R61" s="82"/>
      <c r="S61" s="82"/>
      <c r="T61" s="82"/>
      <c r="U61" s="82"/>
      <c r="V61" s="83" t="str">
        <f t="shared" ca="1" si="12"/>
        <v>0</v>
      </c>
      <c r="W61" s="82"/>
      <c r="X61" s="83">
        <f t="shared" ca="1" si="13"/>
        <v>0</v>
      </c>
      <c r="Y61" s="82" t="b">
        <f t="shared" ca="1" si="14"/>
        <v>0</v>
      </c>
      <c r="Z61" s="94" t="b">
        <f t="shared" ca="1" si="15"/>
        <v>0</v>
      </c>
      <c r="AA61" s="94" t="b">
        <f t="shared" ca="1" si="16"/>
        <v>0</v>
      </c>
      <c r="AB61" s="178">
        <f t="shared" ca="1" si="17"/>
        <v>0</v>
      </c>
      <c r="AC61" s="94" t="b">
        <v>0</v>
      </c>
      <c r="AD61" s="127"/>
      <c r="AE61" s="185" t="s">
        <v>58</v>
      </c>
      <c r="AF61" s="175" t="str">
        <f t="shared" ca="1" si="18"/>
        <v/>
      </c>
      <c r="AG61" s="183">
        <f t="shared" ca="1" si="20"/>
        <v>0</v>
      </c>
      <c r="AH61" s="174"/>
      <c r="AI61" s="95" t="str">
        <f t="shared" ca="1" si="19"/>
        <v/>
      </c>
      <c r="AJ61" s="110"/>
      <c r="AK61" s="111"/>
      <c r="AL61" s="110"/>
      <c r="AM61" s="110"/>
      <c r="AN61" s="90"/>
    </row>
    <row r="62" spans="1:40" s="74" customFormat="1" ht="19.5">
      <c r="A62" s="76"/>
      <c r="B62" s="77"/>
      <c r="C62" s="698" t="s">
        <v>659</v>
      </c>
      <c r="D62" s="87">
        <v>30</v>
      </c>
      <c r="E62" s="87">
        <v>5</v>
      </c>
      <c r="F62" s="87" t="s">
        <v>607</v>
      </c>
      <c r="G62" s="101" t="s">
        <v>596</v>
      </c>
      <c r="H62" s="172"/>
      <c r="I62" s="703" t="s">
        <v>660</v>
      </c>
      <c r="J62" s="704">
        <v>-915.05</v>
      </c>
      <c r="K62" s="704">
        <v>0</v>
      </c>
      <c r="L62" s="99">
        <v>-915.05</v>
      </c>
      <c r="M62" s="81">
        <f t="shared" ca="1" si="11"/>
        <v>0</v>
      </c>
      <c r="N62" s="80" t="s">
        <v>83</v>
      </c>
      <c r="O62" s="93">
        <f ca="1">IF(OR(ISBLANK($C62),$C62="",$C62=0),0,COUNTIF(TB_WPTags,$C62&amp;"-100"))</f>
        <v>0</v>
      </c>
      <c r="P62" s="82"/>
      <c r="Q62" s="82"/>
      <c r="R62" s="82"/>
      <c r="S62" s="82"/>
      <c r="T62" s="82"/>
      <c r="U62" s="82"/>
      <c r="V62" s="83" t="str">
        <f t="shared" ca="1" si="12"/>
        <v>0</v>
      </c>
      <c r="W62" s="82"/>
      <c r="X62" s="83">
        <f t="shared" ca="1" si="13"/>
        <v>0</v>
      </c>
      <c r="Y62" s="82" t="b">
        <f t="shared" ca="1" si="14"/>
        <v>0</v>
      </c>
      <c r="Z62" s="94" t="b">
        <f t="shared" ca="1" si="15"/>
        <v>0</v>
      </c>
      <c r="AA62" s="94" t="b">
        <f t="shared" ca="1" si="16"/>
        <v>0</v>
      </c>
      <c r="AB62" s="178">
        <f t="shared" ca="1" si="17"/>
        <v>0</v>
      </c>
      <c r="AC62" s="94" t="b">
        <v>0</v>
      </c>
      <c r="AD62" s="127"/>
      <c r="AE62" s="185" t="s">
        <v>58</v>
      </c>
      <c r="AF62" s="175" t="str">
        <f t="shared" ca="1" si="18"/>
        <v/>
      </c>
      <c r="AG62" s="183">
        <f t="shared" ca="1" si="20"/>
        <v>0</v>
      </c>
      <c r="AH62" s="174"/>
      <c r="AI62" s="95" t="str">
        <f t="shared" ca="1" si="19"/>
        <v/>
      </c>
      <c r="AJ62" s="110"/>
      <c r="AK62" s="111"/>
      <c r="AL62" s="110"/>
      <c r="AM62" s="110"/>
      <c r="AN62" s="90"/>
    </row>
    <row r="63" spans="1:40" s="74" customFormat="1" ht="19.5">
      <c r="A63" s="76"/>
      <c r="B63" s="77"/>
      <c r="C63" s="698" t="s">
        <v>661</v>
      </c>
      <c r="D63" s="87">
        <v>31</v>
      </c>
      <c r="E63" s="87">
        <v>5</v>
      </c>
      <c r="F63" s="87" t="s">
        <v>607</v>
      </c>
      <c r="G63" s="101" t="s">
        <v>596</v>
      </c>
      <c r="H63" s="172"/>
      <c r="I63" s="703" t="s">
        <v>662</v>
      </c>
      <c r="J63" s="704">
        <v>2081.4499999999998</v>
      </c>
      <c r="K63" s="704">
        <v>0</v>
      </c>
      <c r="L63" s="99">
        <v>2081.4499999999998</v>
      </c>
      <c r="M63" s="81">
        <f t="shared" ca="1" si="11"/>
        <v>0</v>
      </c>
      <c r="N63" s="80" t="s">
        <v>83</v>
      </c>
      <c r="O63" s="93">
        <f ca="1">IF(OR(ISBLANK($C63),$C63="",$C63=0),0,COUNTIF(TB_WPTags,$C63&amp;"-100"))</f>
        <v>0</v>
      </c>
      <c r="P63" s="82"/>
      <c r="Q63" s="82"/>
      <c r="R63" s="82"/>
      <c r="S63" s="82"/>
      <c r="T63" s="82"/>
      <c r="U63" s="82"/>
      <c r="V63" s="83" t="str">
        <f t="shared" ca="1" si="12"/>
        <v>0</v>
      </c>
      <c r="W63" s="82"/>
      <c r="X63" s="83">
        <f t="shared" ca="1" si="13"/>
        <v>0</v>
      </c>
      <c r="Y63" s="82" t="b">
        <f t="shared" ca="1" si="14"/>
        <v>0</v>
      </c>
      <c r="Z63" s="94" t="b">
        <f t="shared" ca="1" si="15"/>
        <v>0</v>
      </c>
      <c r="AA63" s="94" t="b">
        <f t="shared" ca="1" si="16"/>
        <v>0</v>
      </c>
      <c r="AB63" s="178">
        <f t="shared" ca="1" si="17"/>
        <v>0</v>
      </c>
      <c r="AC63" s="94" t="b">
        <v>0</v>
      </c>
      <c r="AD63" s="127"/>
      <c r="AE63" s="185" t="s">
        <v>58</v>
      </c>
      <c r="AF63" s="175" t="str">
        <f t="shared" ca="1" si="18"/>
        <v/>
      </c>
      <c r="AG63" s="183">
        <f t="shared" ca="1" si="20"/>
        <v>0</v>
      </c>
      <c r="AH63" s="174"/>
      <c r="AI63" s="95" t="str">
        <f t="shared" ca="1" si="19"/>
        <v/>
      </c>
      <c r="AJ63" s="110"/>
      <c r="AK63" s="111"/>
      <c r="AL63" s="110"/>
      <c r="AM63" s="110"/>
      <c r="AN63" s="90"/>
    </row>
    <row r="64" spans="1:40" s="74" customFormat="1" ht="19.5">
      <c r="A64" s="76"/>
      <c r="B64" s="77"/>
      <c r="C64" s="698" t="s">
        <v>663</v>
      </c>
      <c r="D64" s="87">
        <v>32</v>
      </c>
      <c r="E64" s="87">
        <v>5</v>
      </c>
      <c r="F64" s="87" t="s">
        <v>607</v>
      </c>
      <c r="G64" s="101" t="s">
        <v>596</v>
      </c>
      <c r="H64" s="172"/>
      <c r="I64" s="703" t="s">
        <v>664</v>
      </c>
      <c r="J64" s="704">
        <v>-665.25</v>
      </c>
      <c r="K64" s="704">
        <v>0</v>
      </c>
      <c r="L64" s="99">
        <v>-665.25</v>
      </c>
      <c r="M64" s="81">
        <f t="shared" ca="1" si="11"/>
        <v>0</v>
      </c>
      <c r="N64" s="80" t="s">
        <v>83</v>
      </c>
      <c r="O64" s="93">
        <f ca="1">IF(OR(ISBLANK($C64),$C64="",$C64=0),0,COUNTIF(TB_WPTags,$C64&amp;"-100"))</f>
        <v>0</v>
      </c>
      <c r="P64" s="82"/>
      <c r="Q64" s="82"/>
      <c r="R64" s="82"/>
      <c r="S64" s="82"/>
      <c r="T64" s="82"/>
      <c r="U64" s="82"/>
      <c r="V64" s="83" t="str">
        <f t="shared" ca="1" si="12"/>
        <v>0</v>
      </c>
      <c r="W64" s="82"/>
      <c r="X64" s="83">
        <f t="shared" ca="1" si="13"/>
        <v>0</v>
      </c>
      <c r="Y64" s="82" t="b">
        <f t="shared" ca="1" si="14"/>
        <v>0</v>
      </c>
      <c r="Z64" s="94" t="b">
        <f t="shared" ca="1" si="15"/>
        <v>0</v>
      </c>
      <c r="AA64" s="94" t="b">
        <f t="shared" ca="1" si="16"/>
        <v>0</v>
      </c>
      <c r="AB64" s="178">
        <f t="shared" ca="1" si="17"/>
        <v>0</v>
      </c>
      <c r="AC64" s="94" t="b">
        <v>0</v>
      </c>
      <c r="AD64" s="127"/>
      <c r="AE64" s="185" t="s">
        <v>58</v>
      </c>
      <c r="AF64" s="175" t="str">
        <f t="shared" ca="1" si="18"/>
        <v/>
      </c>
      <c r="AG64" s="183">
        <f t="shared" ca="1" si="20"/>
        <v>0</v>
      </c>
      <c r="AH64" s="174"/>
      <c r="AI64" s="95" t="str">
        <f t="shared" ca="1" si="19"/>
        <v/>
      </c>
      <c r="AJ64" s="110"/>
      <c r="AK64" s="111"/>
      <c r="AL64" s="110"/>
      <c r="AM64" s="110"/>
      <c r="AN64" s="90"/>
    </row>
    <row r="65" spans="1:40" s="74" customFormat="1" ht="19.5">
      <c r="A65" s="76"/>
      <c r="B65" s="77"/>
      <c r="C65" s="698" t="s">
        <v>665</v>
      </c>
      <c r="D65" s="87">
        <v>33</v>
      </c>
      <c r="E65" s="87">
        <v>5</v>
      </c>
      <c r="F65" s="87" t="s">
        <v>607</v>
      </c>
      <c r="G65" s="101" t="s">
        <v>596</v>
      </c>
      <c r="H65" s="172"/>
      <c r="I65" s="703" t="s">
        <v>666</v>
      </c>
      <c r="J65" s="704">
        <v>-8030.05</v>
      </c>
      <c r="K65" s="704">
        <v>0</v>
      </c>
      <c r="L65" s="99">
        <v>-8030.05</v>
      </c>
      <c r="M65" s="81">
        <f t="shared" ca="1" si="11"/>
        <v>0</v>
      </c>
      <c r="N65" s="80" t="s">
        <v>83</v>
      </c>
      <c r="O65" s="93">
        <f ca="1">IF(OR(ISBLANK($C65),$C65="",$C65=0),0,COUNTIF(TB_WPTags,$C65&amp;"-100"))</f>
        <v>0</v>
      </c>
      <c r="P65" s="82"/>
      <c r="Q65" s="82"/>
      <c r="R65" s="82"/>
      <c r="S65" s="82"/>
      <c r="T65" s="82"/>
      <c r="U65" s="82"/>
      <c r="V65" s="83" t="str">
        <f t="shared" ca="1" si="12"/>
        <v>0</v>
      </c>
      <c r="W65" s="82"/>
      <c r="X65" s="83">
        <f t="shared" ca="1" si="13"/>
        <v>0</v>
      </c>
      <c r="Y65" s="82" t="b">
        <f t="shared" ca="1" si="14"/>
        <v>0</v>
      </c>
      <c r="Z65" s="94" t="b">
        <f t="shared" ca="1" si="15"/>
        <v>0</v>
      </c>
      <c r="AA65" s="94" t="b">
        <f t="shared" ca="1" si="16"/>
        <v>0</v>
      </c>
      <c r="AB65" s="178">
        <f t="shared" ca="1" si="17"/>
        <v>0</v>
      </c>
      <c r="AC65" s="94" t="b">
        <v>0</v>
      </c>
      <c r="AD65" s="127"/>
      <c r="AE65" s="185" t="s">
        <v>58</v>
      </c>
      <c r="AF65" s="175" t="str">
        <f t="shared" ca="1" si="18"/>
        <v/>
      </c>
      <c r="AG65" s="183">
        <f t="shared" ca="1" si="20"/>
        <v>0</v>
      </c>
      <c r="AH65" s="174"/>
      <c r="AI65" s="95" t="str">
        <f t="shared" ca="1" si="19"/>
        <v/>
      </c>
      <c r="AJ65" s="110"/>
      <c r="AK65" s="111"/>
      <c r="AL65" s="110"/>
      <c r="AM65" s="110"/>
      <c r="AN65" s="90"/>
    </row>
    <row r="66" spans="1:40" s="74" customFormat="1" ht="19.5">
      <c r="A66" s="76"/>
      <c r="B66" s="77"/>
      <c r="C66" s="698" t="s">
        <v>667</v>
      </c>
      <c r="D66" s="87">
        <v>34</v>
      </c>
      <c r="E66" s="87">
        <v>5</v>
      </c>
      <c r="F66" s="87" t="s">
        <v>607</v>
      </c>
      <c r="G66" s="101" t="s">
        <v>596</v>
      </c>
      <c r="H66" s="172"/>
      <c r="I66" s="703" t="s">
        <v>668</v>
      </c>
      <c r="J66" s="704">
        <v>20124.849999999999</v>
      </c>
      <c r="K66" s="704">
        <v>0</v>
      </c>
      <c r="L66" s="99">
        <v>20124.849999999999</v>
      </c>
      <c r="M66" s="81">
        <f t="shared" ca="1" si="11"/>
        <v>0</v>
      </c>
      <c r="N66" s="80" t="s">
        <v>83</v>
      </c>
      <c r="O66" s="93">
        <f ca="1">IF(OR(ISBLANK($C66),$C66="",$C66=0),0,COUNTIF(TB_WPTags,$C66&amp;"-100"))</f>
        <v>0</v>
      </c>
      <c r="P66" s="82"/>
      <c r="Q66" s="82"/>
      <c r="R66" s="82"/>
      <c r="S66" s="82"/>
      <c r="T66" s="82"/>
      <c r="U66" s="82"/>
      <c r="V66" s="83" t="str">
        <f t="shared" ca="1" si="12"/>
        <v>0</v>
      </c>
      <c r="W66" s="82"/>
      <c r="X66" s="83">
        <f t="shared" ca="1" si="13"/>
        <v>0</v>
      </c>
      <c r="Y66" s="82" t="b">
        <f t="shared" ca="1" si="14"/>
        <v>0</v>
      </c>
      <c r="Z66" s="94" t="b">
        <f t="shared" ca="1" si="15"/>
        <v>0</v>
      </c>
      <c r="AA66" s="94" t="b">
        <f t="shared" ca="1" si="16"/>
        <v>0</v>
      </c>
      <c r="AB66" s="178">
        <f t="shared" ca="1" si="17"/>
        <v>0</v>
      </c>
      <c r="AC66" s="94" t="b">
        <v>0</v>
      </c>
      <c r="AD66" s="127"/>
      <c r="AE66" s="185" t="s">
        <v>58</v>
      </c>
      <c r="AF66" s="175" t="str">
        <f t="shared" ca="1" si="18"/>
        <v/>
      </c>
      <c r="AG66" s="183">
        <f t="shared" ca="1" si="20"/>
        <v>0</v>
      </c>
      <c r="AH66" s="174"/>
      <c r="AI66" s="95" t="str">
        <f t="shared" ca="1" si="19"/>
        <v/>
      </c>
      <c r="AJ66" s="110"/>
      <c r="AK66" s="111"/>
      <c r="AL66" s="110"/>
      <c r="AM66" s="110"/>
      <c r="AN66" s="90"/>
    </row>
    <row r="67" spans="1:40" s="74" customFormat="1" ht="19.5">
      <c r="A67" s="76"/>
      <c r="B67" s="77"/>
      <c r="C67" s="698" t="s">
        <v>669</v>
      </c>
      <c r="D67" s="87">
        <v>35</v>
      </c>
      <c r="E67" s="87">
        <v>5</v>
      </c>
      <c r="F67" s="87" t="s">
        <v>607</v>
      </c>
      <c r="G67" s="101" t="s">
        <v>596</v>
      </c>
      <c r="H67" s="172"/>
      <c r="I67" s="703" t="s">
        <v>670</v>
      </c>
      <c r="J67" s="704">
        <v>-34229.699999999997</v>
      </c>
      <c r="K67" s="704">
        <v>0</v>
      </c>
      <c r="L67" s="99">
        <v>-34229.699999999997</v>
      </c>
      <c r="M67" s="81">
        <f t="shared" ca="1" si="11"/>
        <v>0</v>
      </c>
      <c r="N67" s="80" t="s">
        <v>83</v>
      </c>
      <c r="O67" s="93">
        <f ca="1">IF(OR(ISBLANK($C67),$C67="",$C67=0),0,COUNTIF(TB_WPTags,$C67&amp;"-100"))</f>
        <v>0</v>
      </c>
      <c r="P67" s="82"/>
      <c r="Q67" s="82"/>
      <c r="R67" s="82"/>
      <c r="S67" s="82"/>
      <c r="T67" s="82"/>
      <c r="U67" s="82"/>
      <c r="V67" s="83" t="str">
        <f t="shared" ca="1" si="12"/>
        <v>0</v>
      </c>
      <c r="W67" s="82"/>
      <c r="X67" s="83">
        <f t="shared" ca="1" si="13"/>
        <v>0</v>
      </c>
      <c r="Y67" s="82" t="b">
        <f t="shared" ca="1" si="14"/>
        <v>0</v>
      </c>
      <c r="Z67" s="94" t="b">
        <f t="shared" ca="1" si="15"/>
        <v>0</v>
      </c>
      <c r="AA67" s="94" t="b">
        <f t="shared" ca="1" si="16"/>
        <v>0</v>
      </c>
      <c r="AB67" s="178">
        <f t="shared" ca="1" si="17"/>
        <v>0</v>
      </c>
      <c r="AC67" s="94" t="b">
        <v>0</v>
      </c>
      <c r="AD67" s="127"/>
      <c r="AE67" s="185" t="s">
        <v>58</v>
      </c>
      <c r="AF67" s="175" t="str">
        <f t="shared" ca="1" si="18"/>
        <v/>
      </c>
      <c r="AG67" s="183">
        <f t="shared" ca="1" si="20"/>
        <v>0</v>
      </c>
      <c r="AH67" s="174"/>
      <c r="AI67" s="95" t="str">
        <f t="shared" ca="1" si="19"/>
        <v/>
      </c>
      <c r="AJ67" s="110"/>
      <c r="AK67" s="111"/>
      <c r="AL67" s="110"/>
      <c r="AM67" s="110"/>
      <c r="AN67" s="90"/>
    </row>
    <row r="68" spans="1:40" s="74" customFormat="1" ht="19.5">
      <c r="A68" s="76"/>
      <c r="B68" s="77"/>
      <c r="C68" s="698" t="s">
        <v>671</v>
      </c>
      <c r="D68" s="87">
        <v>36</v>
      </c>
      <c r="E68" s="87">
        <v>4</v>
      </c>
      <c r="F68" s="87" t="s">
        <v>610</v>
      </c>
      <c r="G68" s="101" t="s">
        <v>596</v>
      </c>
      <c r="H68" s="172"/>
      <c r="I68" s="702" t="s">
        <v>672</v>
      </c>
      <c r="J68" s="705">
        <v>63907.69</v>
      </c>
      <c r="K68" s="705">
        <v>0</v>
      </c>
      <c r="L68" s="99">
        <v>63907.69</v>
      </c>
      <c r="M68" s="81">
        <f t="shared" ca="1" si="11"/>
        <v>0</v>
      </c>
      <c r="N68" s="80" t="s">
        <v>83</v>
      </c>
      <c r="O68" s="93">
        <f ca="1">IF(OR(ISBLANK($C68),$C68="",$C68=0),0,COUNTIF(TB_WPTags,$C68&amp;"-100"))</f>
        <v>0</v>
      </c>
      <c r="P68" s="82"/>
      <c r="Q68" s="82"/>
      <c r="R68" s="82"/>
      <c r="S68" s="82"/>
      <c r="T68" s="82"/>
      <c r="U68" s="82"/>
      <c r="V68" s="83" t="str">
        <f t="shared" ca="1" si="12"/>
        <v>0</v>
      </c>
      <c r="W68" s="82"/>
      <c r="X68" s="83">
        <f t="shared" ca="1" si="13"/>
        <v>0</v>
      </c>
      <c r="Y68" s="82" t="b">
        <f t="shared" ca="1" si="14"/>
        <v>0</v>
      </c>
      <c r="Z68" s="94" t="b">
        <f t="shared" ca="1" si="15"/>
        <v>0</v>
      </c>
      <c r="AA68" s="94" t="b">
        <f t="shared" ca="1" si="16"/>
        <v>0</v>
      </c>
      <c r="AB68" s="178">
        <f t="shared" ca="1" si="17"/>
        <v>0</v>
      </c>
      <c r="AC68" s="94" t="b">
        <v>0</v>
      </c>
      <c r="AD68" s="127"/>
      <c r="AE68" s="185" t="s">
        <v>58</v>
      </c>
      <c r="AF68" s="175" t="str">
        <f t="shared" ca="1" si="18"/>
        <v/>
      </c>
      <c r="AG68" s="183">
        <f t="shared" ca="1" si="20"/>
        <v>0</v>
      </c>
      <c r="AH68" s="174"/>
      <c r="AI68" s="95" t="str">
        <f t="shared" ca="1" si="19"/>
        <v/>
      </c>
      <c r="AJ68" s="110"/>
      <c r="AK68" s="111"/>
      <c r="AL68" s="110"/>
      <c r="AM68" s="110"/>
      <c r="AN68" s="90"/>
    </row>
    <row r="69" spans="1:40" s="74" customFormat="1" ht="19.5">
      <c r="A69" s="76"/>
      <c r="B69" s="77"/>
      <c r="C69" s="698" t="s">
        <v>673</v>
      </c>
      <c r="D69" s="87">
        <v>37</v>
      </c>
      <c r="E69" s="87">
        <v>3</v>
      </c>
      <c r="F69" s="87" t="s">
        <v>638</v>
      </c>
      <c r="G69" s="101" t="s">
        <v>596</v>
      </c>
      <c r="H69" s="172"/>
      <c r="I69" s="701" t="s">
        <v>674</v>
      </c>
      <c r="J69" s="705">
        <v>63907.69</v>
      </c>
      <c r="K69" s="705">
        <v>0</v>
      </c>
      <c r="L69" s="99">
        <v>63907.69</v>
      </c>
      <c r="M69" s="81">
        <f t="shared" ca="1" si="11"/>
        <v>0</v>
      </c>
      <c r="N69" s="80" t="s">
        <v>83</v>
      </c>
      <c r="O69" s="93">
        <f ca="1">IF(OR(ISBLANK($C69),$C69="",$C69=0),0,COUNTIF(TB_WPTags,$C69&amp;"-100"))</f>
        <v>0</v>
      </c>
      <c r="P69" s="82"/>
      <c r="Q69" s="82"/>
      <c r="R69" s="82"/>
      <c r="S69" s="82"/>
      <c r="T69" s="82"/>
      <c r="U69" s="82"/>
      <c r="V69" s="83" t="str">
        <f t="shared" ca="1" si="12"/>
        <v>0</v>
      </c>
      <c r="W69" s="82"/>
      <c r="X69" s="83">
        <f t="shared" ca="1" si="13"/>
        <v>0</v>
      </c>
      <c r="Y69" s="82" t="b">
        <f t="shared" ca="1" si="14"/>
        <v>0</v>
      </c>
      <c r="Z69" s="94" t="b">
        <f t="shared" ca="1" si="15"/>
        <v>0</v>
      </c>
      <c r="AA69" s="94" t="b">
        <f t="shared" ca="1" si="16"/>
        <v>0</v>
      </c>
      <c r="AB69" s="178">
        <f t="shared" ca="1" si="17"/>
        <v>0</v>
      </c>
      <c r="AC69" s="94" t="b">
        <v>0</v>
      </c>
      <c r="AD69" s="127"/>
      <c r="AE69" s="185" t="s">
        <v>58</v>
      </c>
      <c r="AF69" s="175" t="str">
        <f t="shared" ca="1" si="18"/>
        <v/>
      </c>
      <c r="AG69" s="183">
        <f t="shared" ca="1" si="20"/>
        <v>0</v>
      </c>
      <c r="AH69" s="174"/>
      <c r="AI69" s="95" t="str">
        <f t="shared" ca="1" si="19"/>
        <v/>
      </c>
      <c r="AJ69" s="110"/>
      <c r="AK69" s="111"/>
      <c r="AL69" s="110"/>
      <c r="AM69" s="110"/>
      <c r="AN69" s="90"/>
    </row>
    <row r="70" spans="1:40" s="74" customFormat="1" ht="19.5">
      <c r="A70" s="76"/>
      <c r="B70" s="77"/>
      <c r="C70" s="698" t="s">
        <v>675</v>
      </c>
      <c r="D70" s="87">
        <v>38</v>
      </c>
      <c r="E70" s="87">
        <v>2</v>
      </c>
      <c r="F70" s="87" t="s">
        <v>641</v>
      </c>
      <c r="G70" s="101" t="s">
        <v>596</v>
      </c>
      <c r="H70" s="172"/>
      <c r="I70" s="700" t="s">
        <v>676</v>
      </c>
      <c r="J70" s="705">
        <v>63907.69</v>
      </c>
      <c r="K70" s="705">
        <v>0</v>
      </c>
      <c r="L70" s="99">
        <v>63907.69</v>
      </c>
      <c r="M70" s="81">
        <f t="shared" ca="1" si="11"/>
        <v>0</v>
      </c>
      <c r="N70" s="80" t="s">
        <v>83</v>
      </c>
      <c r="O70" s="93">
        <f ca="1">IF(OR(ISBLANK($C70),$C70="",$C70=0),0,COUNTIF(TB_WPTags,$C70&amp;"-100"))</f>
        <v>0</v>
      </c>
      <c r="P70" s="82"/>
      <c r="Q70" s="82"/>
      <c r="R70" s="82"/>
      <c r="S70" s="82"/>
      <c r="T70" s="82"/>
      <c r="U70" s="82"/>
      <c r="V70" s="83" t="str">
        <f t="shared" ca="1" si="12"/>
        <v>0</v>
      </c>
      <c r="W70" s="82"/>
      <c r="X70" s="83">
        <f t="shared" ca="1" si="13"/>
        <v>0</v>
      </c>
      <c r="Y70" s="82" t="b">
        <f t="shared" ca="1" si="14"/>
        <v>0</v>
      </c>
      <c r="Z70" s="94" t="b">
        <f t="shared" ca="1" si="15"/>
        <v>0</v>
      </c>
      <c r="AA70" s="94" t="b">
        <f t="shared" ca="1" si="16"/>
        <v>0</v>
      </c>
      <c r="AB70" s="178">
        <f t="shared" ca="1" si="17"/>
        <v>0</v>
      </c>
      <c r="AC70" s="94" t="b">
        <v>0</v>
      </c>
      <c r="AD70" s="127"/>
      <c r="AE70" s="185" t="s">
        <v>58</v>
      </c>
      <c r="AF70" s="175" t="str">
        <f t="shared" ca="1" si="18"/>
        <v/>
      </c>
      <c r="AG70" s="183">
        <f t="shared" ca="1" si="20"/>
        <v>0</v>
      </c>
      <c r="AH70" s="174"/>
      <c r="AI70" s="95" t="str">
        <f t="shared" ca="1" si="19"/>
        <v/>
      </c>
      <c r="AJ70" s="110"/>
      <c r="AK70" s="111"/>
      <c r="AL70" s="110"/>
      <c r="AM70" s="110"/>
      <c r="AN70" s="90"/>
    </row>
    <row r="71" spans="1:40" s="74" customFormat="1" ht="19.5">
      <c r="A71" s="76"/>
      <c r="B71" s="77"/>
      <c r="C71" s="698" t="s">
        <v>677</v>
      </c>
      <c r="D71" s="87">
        <v>39</v>
      </c>
      <c r="E71" s="87">
        <v>2</v>
      </c>
      <c r="F71" s="87" t="s">
        <v>598</v>
      </c>
      <c r="G71" s="101" t="s">
        <v>596</v>
      </c>
      <c r="H71" s="172"/>
      <c r="I71" s="700" t="s">
        <v>678</v>
      </c>
      <c r="J71" s="97">
        <v>0</v>
      </c>
      <c r="K71" s="97">
        <v>0</v>
      </c>
      <c r="L71" s="99">
        <v>0</v>
      </c>
      <c r="M71" s="81">
        <f t="shared" ca="1" si="11"/>
        <v>0</v>
      </c>
      <c r="N71" s="80"/>
      <c r="O71" s="93">
        <f ca="1">IF(OR(ISBLANK($C71),$C71="",$C71=0),0,COUNTIF(TB_WPTags,$C71&amp;"-100"))</f>
        <v>0</v>
      </c>
      <c r="P71" s="82"/>
      <c r="Q71" s="82"/>
      <c r="R71" s="82"/>
      <c r="S71" s="82"/>
      <c r="T71" s="82"/>
      <c r="U71" s="82"/>
      <c r="V71" s="83" t="str">
        <f t="shared" ca="1" si="12"/>
        <v>0</v>
      </c>
      <c r="W71" s="82"/>
      <c r="X71" s="83">
        <f t="shared" ca="1" si="13"/>
        <v>0</v>
      </c>
      <c r="Y71" s="82" t="b">
        <f t="shared" ca="1" si="14"/>
        <v>0</v>
      </c>
      <c r="Z71" s="94" t="b">
        <f t="shared" ca="1" si="15"/>
        <v>0</v>
      </c>
      <c r="AA71" s="94" t="b">
        <f t="shared" ca="1" si="16"/>
        <v>0</v>
      </c>
      <c r="AB71" s="178">
        <f t="shared" ca="1" si="17"/>
        <v>0</v>
      </c>
      <c r="AC71" s="94" t="b">
        <v>0</v>
      </c>
      <c r="AD71" s="127"/>
      <c r="AE71" s="185"/>
      <c r="AF71" s="175" t="str">
        <f t="shared" ca="1" si="18"/>
        <v/>
      </c>
      <c r="AG71" s="183">
        <f t="shared" ca="1" si="20"/>
        <v>0</v>
      </c>
      <c r="AH71" s="174"/>
      <c r="AI71" s="95" t="str">
        <f t="shared" ca="1" si="19"/>
        <v/>
      </c>
      <c r="AJ71" s="110"/>
      <c r="AK71" s="111"/>
      <c r="AL71" s="110"/>
      <c r="AM71" s="110"/>
      <c r="AN71" s="90"/>
    </row>
    <row r="72" spans="1:40" s="74" customFormat="1" ht="19.5">
      <c r="A72" s="76"/>
      <c r="B72" s="77"/>
      <c r="C72" s="698" t="s">
        <v>679</v>
      </c>
      <c r="D72" s="87">
        <v>40</v>
      </c>
      <c r="E72" s="87">
        <v>3</v>
      </c>
      <c r="F72" s="87" t="s">
        <v>601</v>
      </c>
      <c r="G72" s="101" t="s">
        <v>596</v>
      </c>
      <c r="H72" s="172"/>
      <c r="I72" s="701" t="s">
        <v>680</v>
      </c>
      <c r="J72" s="97">
        <v>0</v>
      </c>
      <c r="K72" s="97">
        <v>0</v>
      </c>
      <c r="L72" s="99">
        <v>0</v>
      </c>
      <c r="M72" s="81">
        <f t="shared" ca="1" si="11"/>
        <v>0</v>
      </c>
      <c r="N72" s="80"/>
      <c r="O72" s="93">
        <f ca="1">IF(OR(ISBLANK($C72),$C72="",$C72=0),0,COUNTIF(TB_WPTags,$C72&amp;"-100"))</f>
        <v>0</v>
      </c>
      <c r="P72" s="82"/>
      <c r="Q72" s="82"/>
      <c r="R72" s="82"/>
      <c r="S72" s="82"/>
      <c r="T72" s="82"/>
      <c r="U72" s="82"/>
      <c r="V72" s="83" t="str">
        <f t="shared" ca="1" si="12"/>
        <v>0</v>
      </c>
      <c r="W72" s="82"/>
      <c r="X72" s="83">
        <f t="shared" ca="1" si="13"/>
        <v>0</v>
      </c>
      <c r="Y72" s="82" t="b">
        <f t="shared" ca="1" si="14"/>
        <v>0</v>
      </c>
      <c r="Z72" s="94" t="b">
        <f t="shared" ca="1" si="15"/>
        <v>0</v>
      </c>
      <c r="AA72" s="94" t="b">
        <f t="shared" ca="1" si="16"/>
        <v>0</v>
      </c>
      <c r="AB72" s="178">
        <f t="shared" ca="1" si="17"/>
        <v>0</v>
      </c>
      <c r="AC72" s="94" t="b">
        <v>0</v>
      </c>
      <c r="AD72" s="127"/>
      <c r="AE72" s="185"/>
      <c r="AF72" s="175" t="str">
        <f t="shared" ca="1" si="18"/>
        <v/>
      </c>
      <c r="AG72" s="183">
        <f t="shared" ca="1" si="20"/>
        <v>0</v>
      </c>
      <c r="AH72" s="174"/>
      <c r="AI72" s="95" t="str">
        <f t="shared" ca="1" si="19"/>
        <v/>
      </c>
      <c r="AJ72" s="110"/>
      <c r="AK72" s="111"/>
      <c r="AL72" s="110"/>
      <c r="AM72" s="110"/>
      <c r="AN72" s="90"/>
    </row>
    <row r="73" spans="1:40" s="74" customFormat="1" ht="19.5">
      <c r="A73" s="76"/>
      <c r="B73" s="77"/>
      <c r="C73" s="698" t="s">
        <v>681</v>
      </c>
      <c r="D73" s="87">
        <v>41</v>
      </c>
      <c r="E73" s="87">
        <v>4</v>
      </c>
      <c r="F73" s="87" t="s">
        <v>604</v>
      </c>
      <c r="G73" s="101" t="s">
        <v>596</v>
      </c>
      <c r="H73" s="172"/>
      <c r="I73" s="702" t="s">
        <v>648</v>
      </c>
      <c r="J73" s="97">
        <v>0</v>
      </c>
      <c r="K73" s="97">
        <v>0</v>
      </c>
      <c r="L73" s="99">
        <v>0</v>
      </c>
      <c r="M73" s="81">
        <f t="shared" ca="1" si="11"/>
        <v>0</v>
      </c>
      <c r="N73" s="80"/>
      <c r="O73" s="93">
        <f ca="1">IF(OR(ISBLANK($C73),$C73="",$C73=0),0,COUNTIF(TB_WPTags,$C73&amp;"-100"))</f>
        <v>0</v>
      </c>
      <c r="P73" s="82"/>
      <c r="Q73" s="82"/>
      <c r="R73" s="82"/>
      <c r="S73" s="82"/>
      <c r="T73" s="82"/>
      <c r="U73" s="82"/>
      <c r="V73" s="83" t="str">
        <f t="shared" ca="1" si="12"/>
        <v>0</v>
      </c>
      <c r="W73" s="82"/>
      <c r="X73" s="83">
        <f t="shared" ca="1" si="13"/>
        <v>0</v>
      </c>
      <c r="Y73" s="82" t="b">
        <f t="shared" ca="1" si="14"/>
        <v>0</v>
      </c>
      <c r="Z73" s="94" t="b">
        <f t="shared" ca="1" si="15"/>
        <v>0</v>
      </c>
      <c r="AA73" s="94" t="b">
        <f t="shared" ca="1" si="16"/>
        <v>0</v>
      </c>
      <c r="AB73" s="178">
        <f t="shared" ca="1" si="17"/>
        <v>0</v>
      </c>
      <c r="AC73" s="94" t="b">
        <v>0</v>
      </c>
      <c r="AD73" s="127"/>
      <c r="AE73" s="185"/>
      <c r="AF73" s="175" t="str">
        <f t="shared" ca="1" si="18"/>
        <v/>
      </c>
      <c r="AG73" s="183">
        <f t="shared" ca="1" si="20"/>
        <v>0</v>
      </c>
      <c r="AH73" s="174"/>
      <c r="AI73" s="95" t="str">
        <f t="shared" ca="1" si="19"/>
        <v/>
      </c>
      <c r="AJ73" s="110"/>
      <c r="AK73" s="111"/>
      <c r="AL73" s="110"/>
      <c r="AM73" s="110"/>
      <c r="AN73" s="90"/>
    </row>
    <row r="74" spans="1:40" s="74" customFormat="1" ht="19.5">
      <c r="A74" s="76"/>
      <c r="B74" s="77"/>
      <c r="C74" s="698" t="s">
        <v>682</v>
      </c>
      <c r="D74" s="87">
        <v>42</v>
      </c>
      <c r="E74" s="87">
        <v>5</v>
      </c>
      <c r="F74" s="87" t="s">
        <v>607</v>
      </c>
      <c r="G74" s="101" t="s">
        <v>596</v>
      </c>
      <c r="H74" s="172"/>
      <c r="I74" s="703" t="s">
        <v>652</v>
      </c>
      <c r="J74" s="704">
        <v>95.72</v>
      </c>
      <c r="K74" s="704">
        <v>0</v>
      </c>
      <c r="L74" s="99">
        <v>95.72</v>
      </c>
      <c r="M74" s="81">
        <f t="shared" ca="1" si="11"/>
        <v>0</v>
      </c>
      <c r="N74" s="80" t="s">
        <v>83</v>
      </c>
      <c r="O74" s="93">
        <f ca="1">IF(OR(ISBLANK($C74),$C74="",$C74=0),0,COUNTIF(TB_WPTags,$C74&amp;"-100"))</f>
        <v>0</v>
      </c>
      <c r="P74" s="82"/>
      <c r="Q74" s="82"/>
      <c r="R74" s="82"/>
      <c r="S74" s="82"/>
      <c r="T74" s="82"/>
      <c r="U74" s="82"/>
      <c r="V74" s="83" t="str">
        <f t="shared" ca="1" si="12"/>
        <v>0</v>
      </c>
      <c r="W74" s="82"/>
      <c r="X74" s="83">
        <f t="shared" ca="1" si="13"/>
        <v>0</v>
      </c>
      <c r="Y74" s="82" t="b">
        <f t="shared" ca="1" si="14"/>
        <v>0</v>
      </c>
      <c r="Z74" s="94" t="b">
        <f t="shared" ca="1" si="15"/>
        <v>0</v>
      </c>
      <c r="AA74" s="94" t="b">
        <f t="shared" ca="1" si="16"/>
        <v>0</v>
      </c>
      <c r="AB74" s="178">
        <f t="shared" ca="1" si="17"/>
        <v>0</v>
      </c>
      <c r="AC74" s="94" t="b">
        <v>0</v>
      </c>
      <c r="AD74" s="127"/>
      <c r="AE74" s="185" t="s">
        <v>58</v>
      </c>
      <c r="AF74" s="175" t="str">
        <f t="shared" ca="1" si="18"/>
        <v/>
      </c>
      <c r="AG74" s="183">
        <f t="shared" ca="1" si="20"/>
        <v>0</v>
      </c>
      <c r="AH74" s="174"/>
      <c r="AI74" s="95" t="str">
        <f t="shared" ca="1" si="19"/>
        <v/>
      </c>
      <c r="AJ74" s="110"/>
      <c r="AK74" s="111"/>
      <c r="AL74" s="110"/>
      <c r="AM74" s="110"/>
      <c r="AN74" s="90"/>
    </row>
    <row r="75" spans="1:40" s="74" customFormat="1" ht="19.5">
      <c r="A75" s="76"/>
      <c r="B75" s="77"/>
      <c r="C75" s="698" t="s">
        <v>683</v>
      </c>
      <c r="D75" s="87">
        <v>43</v>
      </c>
      <c r="E75" s="87">
        <v>5</v>
      </c>
      <c r="F75" s="87" t="s">
        <v>607</v>
      </c>
      <c r="G75" s="101" t="s">
        <v>596</v>
      </c>
      <c r="H75" s="172"/>
      <c r="I75" s="703" t="s">
        <v>654</v>
      </c>
      <c r="J75" s="704">
        <v>7961.41</v>
      </c>
      <c r="K75" s="704">
        <v>0</v>
      </c>
      <c r="L75" s="99">
        <v>7961.41</v>
      </c>
      <c r="M75" s="81">
        <f t="shared" ca="1" si="11"/>
        <v>0</v>
      </c>
      <c r="N75" s="80" t="s">
        <v>83</v>
      </c>
      <c r="O75" s="93">
        <f ca="1">IF(OR(ISBLANK($C75),$C75="",$C75=0),0,COUNTIF(TB_WPTags,$C75&amp;"-100"))</f>
        <v>0</v>
      </c>
      <c r="P75" s="82"/>
      <c r="Q75" s="82"/>
      <c r="R75" s="82"/>
      <c r="S75" s="82"/>
      <c r="T75" s="82"/>
      <c r="U75" s="82"/>
      <c r="V75" s="83" t="str">
        <f t="shared" ca="1" si="12"/>
        <v>0</v>
      </c>
      <c r="W75" s="82"/>
      <c r="X75" s="83">
        <f t="shared" ca="1" si="13"/>
        <v>0</v>
      </c>
      <c r="Y75" s="82" t="b">
        <f t="shared" ca="1" si="14"/>
        <v>0</v>
      </c>
      <c r="Z75" s="94" t="b">
        <f t="shared" ca="1" si="15"/>
        <v>0</v>
      </c>
      <c r="AA75" s="94" t="b">
        <f t="shared" ca="1" si="16"/>
        <v>0</v>
      </c>
      <c r="AB75" s="178">
        <f t="shared" ca="1" si="17"/>
        <v>0</v>
      </c>
      <c r="AC75" s="94" t="b">
        <v>0</v>
      </c>
      <c r="AD75" s="127"/>
      <c r="AE75" s="185" t="s">
        <v>58</v>
      </c>
      <c r="AF75" s="175" t="str">
        <f t="shared" ca="1" si="18"/>
        <v/>
      </c>
      <c r="AG75" s="183">
        <f t="shared" ca="1" si="20"/>
        <v>0</v>
      </c>
      <c r="AH75" s="174"/>
      <c r="AI75" s="95" t="str">
        <f t="shared" ca="1" si="19"/>
        <v/>
      </c>
      <c r="AJ75" s="110"/>
      <c r="AK75" s="111"/>
      <c r="AL75" s="110"/>
      <c r="AM75" s="110"/>
      <c r="AN75" s="90"/>
    </row>
    <row r="76" spans="1:40" s="74" customFormat="1" ht="19.5">
      <c r="A76" s="76"/>
      <c r="B76" s="77"/>
      <c r="C76" s="698" t="s">
        <v>684</v>
      </c>
      <c r="D76" s="87">
        <v>44</v>
      </c>
      <c r="E76" s="87">
        <v>5</v>
      </c>
      <c r="F76" s="87" t="s">
        <v>607</v>
      </c>
      <c r="G76" s="101" t="s">
        <v>596</v>
      </c>
      <c r="H76" s="172"/>
      <c r="I76" s="703" t="s">
        <v>658</v>
      </c>
      <c r="J76" s="704">
        <v>2828.57</v>
      </c>
      <c r="K76" s="704">
        <v>0</v>
      </c>
      <c r="L76" s="99">
        <v>2828.57</v>
      </c>
      <c r="M76" s="81">
        <f t="shared" ca="1" si="11"/>
        <v>0</v>
      </c>
      <c r="N76" s="80" t="s">
        <v>83</v>
      </c>
      <c r="O76" s="93">
        <f ca="1">IF(OR(ISBLANK($C76),$C76="",$C76=0),0,COUNTIF(TB_WPTags,$C76&amp;"-100"))</f>
        <v>0</v>
      </c>
      <c r="P76" s="82"/>
      <c r="Q76" s="82"/>
      <c r="R76" s="82"/>
      <c r="S76" s="82"/>
      <c r="T76" s="82"/>
      <c r="U76" s="82"/>
      <c r="V76" s="83" t="str">
        <f t="shared" ca="1" si="12"/>
        <v>0</v>
      </c>
      <c r="W76" s="82"/>
      <c r="X76" s="83">
        <f t="shared" ca="1" si="13"/>
        <v>0</v>
      </c>
      <c r="Y76" s="82" t="b">
        <f t="shared" ca="1" si="14"/>
        <v>0</v>
      </c>
      <c r="Z76" s="94" t="b">
        <f t="shared" ca="1" si="15"/>
        <v>0</v>
      </c>
      <c r="AA76" s="94" t="b">
        <f t="shared" ca="1" si="16"/>
        <v>0</v>
      </c>
      <c r="AB76" s="178">
        <f t="shared" ca="1" si="17"/>
        <v>0</v>
      </c>
      <c r="AC76" s="94" t="b">
        <v>0</v>
      </c>
      <c r="AD76" s="127"/>
      <c r="AE76" s="185" t="s">
        <v>58</v>
      </c>
      <c r="AF76" s="175" t="str">
        <f t="shared" ca="1" si="18"/>
        <v/>
      </c>
      <c r="AG76" s="183">
        <f t="shared" ca="1" si="20"/>
        <v>0</v>
      </c>
      <c r="AH76" s="174"/>
      <c r="AI76" s="95" t="str">
        <f t="shared" ca="1" si="19"/>
        <v/>
      </c>
      <c r="AJ76" s="110"/>
      <c r="AK76" s="111"/>
      <c r="AL76" s="110"/>
      <c r="AM76" s="110"/>
      <c r="AN76" s="90"/>
    </row>
    <row r="77" spans="1:40" s="74" customFormat="1" ht="19.5">
      <c r="A77" s="76"/>
      <c r="B77" s="77"/>
      <c r="C77" s="698" t="s">
        <v>685</v>
      </c>
      <c r="D77" s="87">
        <v>45</v>
      </c>
      <c r="E77" s="87">
        <v>5</v>
      </c>
      <c r="F77" s="87" t="s">
        <v>607</v>
      </c>
      <c r="G77" s="101" t="s">
        <v>596</v>
      </c>
      <c r="H77" s="172"/>
      <c r="I77" s="703" t="s">
        <v>660</v>
      </c>
      <c r="J77" s="704">
        <v>669.27</v>
      </c>
      <c r="K77" s="704">
        <v>0</v>
      </c>
      <c r="L77" s="99">
        <v>669.27</v>
      </c>
      <c r="M77" s="81">
        <f t="shared" ca="1" si="11"/>
        <v>0</v>
      </c>
      <c r="N77" s="80" t="s">
        <v>83</v>
      </c>
      <c r="O77" s="93">
        <f ca="1">IF(OR(ISBLANK($C77),$C77="",$C77=0),0,COUNTIF(TB_WPTags,$C77&amp;"-100"))</f>
        <v>0</v>
      </c>
      <c r="P77" s="82"/>
      <c r="Q77" s="82"/>
      <c r="R77" s="82"/>
      <c r="S77" s="82"/>
      <c r="T77" s="82"/>
      <c r="U77" s="82"/>
      <c r="V77" s="83" t="str">
        <f t="shared" ca="1" si="12"/>
        <v>0</v>
      </c>
      <c r="W77" s="82"/>
      <c r="X77" s="83">
        <f t="shared" ca="1" si="13"/>
        <v>0</v>
      </c>
      <c r="Y77" s="82" t="b">
        <f t="shared" ca="1" si="14"/>
        <v>0</v>
      </c>
      <c r="Z77" s="94" t="b">
        <f t="shared" ca="1" si="15"/>
        <v>0</v>
      </c>
      <c r="AA77" s="94" t="b">
        <f t="shared" ca="1" si="16"/>
        <v>0</v>
      </c>
      <c r="AB77" s="178">
        <f t="shared" ca="1" si="17"/>
        <v>0</v>
      </c>
      <c r="AC77" s="94" t="b">
        <v>0</v>
      </c>
      <c r="AD77" s="127"/>
      <c r="AE77" s="185" t="s">
        <v>58</v>
      </c>
      <c r="AF77" s="175" t="str">
        <f t="shared" ca="1" si="18"/>
        <v/>
      </c>
      <c r="AG77" s="183">
        <f t="shared" ca="1" si="20"/>
        <v>0</v>
      </c>
      <c r="AH77" s="174"/>
      <c r="AI77" s="95" t="str">
        <f t="shared" ca="1" si="19"/>
        <v/>
      </c>
      <c r="AJ77" s="110"/>
      <c r="AK77" s="111"/>
      <c r="AL77" s="110"/>
      <c r="AM77" s="110"/>
      <c r="AN77" s="90"/>
    </row>
    <row r="78" spans="1:40" s="74" customFormat="1" ht="19.5">
      <c r="A78" s="76"/>
      <c r="B78" s="77"/>
      <c r="C78" s="698" t="s">
        <v>686</v>
      </c>
      <c r="D78" s="87">
        <v>46</v>
      </c>
      <c r="E78" s="87">
        <v>5</v>
      </c>
      <c r="F78" s="87" t="s">
        <v>607</v>
      </c>
      <c r="G78" s="101" t="s">
        <v>596</v>
      </c>
      <c r="H78" s="172"/>
      <c r="I78" s="703" t="s">
        <v>664</v>
      </c>
      <c r="J78" s="704">
        <v>237.2</v>
      </c>
      <c r="K78" s="704">
        <v>0</v>
      </c>
      <c r="L78" s="99">
        <v>237.2</v>
      </c>
      <c r="M78" s="81">
        <f t="shared" ca="1" si="11"/>
        <v>0</v>
      </c>
      <c r="N78" s="80" t="s">
        <v>83</v>
      </c>
      <c r="O78" s="93">
        <f ca="1">IF(OR(ISBLANK($C78),$C78="",$C78=0),0,COUNTIF(TB_WPTags,$C78&amp;"-100"))</f>
        <v>0</v>
      </c>
      <c r="P78" s="82"/>
      <c r="Q78" s="82"/>
      <c r="R78" s="82"/>
      <c r="S78" s="82"/>
      <c r="T78" s="82"/>
      <c r="U78" s="82"/>
      <c r="V78" s="83" t="str">
        <f t="shared" ca="1" si="12"/>
        <v>0</v>
      </c>
      <c r="W78" s="82"/>
      <c r="X78" s="83">
        <f t="shared" ca="1" si="13"/>
        <v>0</v>
      </c>
      <c r="Y78" s="82" t="b">
        <f t="shared" ca="1" si="14"/>
        <v>0</v>
      </c>
      <c r="Z78" s="94" t="b">
        <f t="shared" ca="1" si="15"/>
        <v>0</v>
      </c>
      <c r="AA78" s="94" t="b">
        <f t="shared" ca="1" si="16"/>
        <v>0</v>
      </c>
      <c r="AB78" s="178">
        <f t="shared" ca="1" si="17"/>
        <v>0</v>
      </c>
      <c r="AC78" s="94" t="b">
        <v>0</v>
      </c>
      <c r="AD78" s="127"/>
      <c r="AE78" s="185" t="s">
        <v>58</v>
      </c>
      <c r="AF78" s="175" t="str">
        <f t="shared" ca="1" si="18"/>
        <v/>
      </c>
      <c r="AG78" s="183">
        <f t="shared" ca="1" si="20"/>
        <v>0</v>
      </c>
      <c r="AH78" s="174"/>
      <c r="AI78" s="95" t="str">
        <f t="shared" ca="1" si="19"/>
        <v/>
      </c>
      <c r="AJ78" s="110"/>
      <c r="AK78" s="111"/>
      <c r="AL78" s="110"/>
      <c r="AM78" s="110"/>
      <c r="AN78" s="90"/>
    </row>
    <row r="79" spans="1:40" s="74" customFormat="1" ht="19.5">
      <c r="A79" s="76"/>
      <c r="B79" s="77"/>
      <c r="C79" s="698" t="s">
        <v>687</v>
      </c>
      <c r="D79" s="87">
        <v>47</v>
      </c>
      <c r="E79" s="87">
        <v>5</v>
      </c>
      <c r="F79" s="87" t="s">
        <v>607</v>
      </c>
      <c r="G79" s="101" t="s">
        <v>596</v>
      </c>
      <c r="H79" s="172"/>
      <c r="I79" s="703" t="s">
        <v>666</v>
      </c>
      <c r="J79" s="704">
        <v>1560</v>
      </c>
      <c r="K79" s="704">
        <v>0</v>
      </c>
      <c r="L79" s="99">
        <v>1560</v>
      </c>
      <c r="M79" s="81">
        <f t="shared" ca="1" si="11"/>
        <v>0</v>
      </c>
      <c r="N79" s="80" t="s">
        <v>83</v>
      </c>
      <c r="O79" s="93">
        <f ca="1">IF(OR(ISBLANK($C79),$C79="",$C79=0),0,COUNTIF(TB_WPTags,$C79&amp;"-100"))</f>
        <v>0</v>
      </c>
      <c r="P79" s="82"/>
      <c r="Q79" s="82"/>
      <c r="R79" s="82"/>
      <c r="S79" s="82"/>
      <c r="T79" s="82"/>
      <c r="U79" s="82"/>
      <c r="V79" s="83" t="str">
        <f t="shared" ca="1" si="12"/>
        <v>0</v>
      </c>
      <c r="W79" s="82"/>
      <c r="X79" s="83">
        <f t="shared" ca="1" si="13"/>
        <v>0</v>
      </c>
      <c r="Y79" s="82" t="b">
        <f t="shared" ca="1" si="14"/>
        <v>0</v>
      </c>
      <c r="Z79" s="94" t="b">
        <f t="shared" ca="1" si="15"/>
        <v>0</v>
      </c>
      <c r="AA79" s="94" t="b">
        <f t="shared" ca="1" si="16"/>
        <v>0</v>
      </c>
      <c r="AB79" s="178">
        <f t="shared" ca="1" si="17"/>
        <v>0</v>
      </c>
      <c r="AC79" s="94" t="b">
        <v>0</v>
      </c>
      <c r="AD79" s="127"/>
      <c r="AE79" s="185" t="s">
        <v>58</v>
      </c>
      <c r="AF79" s="175" t="str">
        <f t="shared" ca="1" si="18"/>
        <v/>
      </c>
      <c r="AG79" s="183">
        <f t="shared" ca="1" si="20"/>
        <v>0</v>
      </c>
      <c r="AH79" s="174"/>
      <c r="AI79" s="95" t="str">
        <f t="shared" ca="1" si="19"/>
        <v/>
      </c>
      <c r="AJ79" s="110"/>
      <c r="AK79" s="111"/>
      <c r="AL79" s="110"/>
      <c r="AM79" s="110"/>
      <c r="AN79" s="90"/>
    </row>
    <row r="80" spans="1:40" s="74" customFormat="1" ht="19.5">
      <c r="A80" s="76"/>
      <c r="B80" s="77"/>
      <c r="C80" s="698" t="s">
        <v>688</v>
      </c>
      <c r="D80" s="87">
        <v>48</v>
      </c>
      <c r="E80" s="87">
        <v>5</v>
      </c>
      <c r="F80" s="87" t="s">
        <v>607</v>
      </c>
      <c r="G80" s="101" t="s">
        <v>596</v>
      </c>
      <c r="H80" s="172"/>
      <c r="I80" s="703" t="s">
        <v>668</v>
      </c>
      <c r="J80" s="704">
        <v>3650.71</v>
      </c>
      <c r="K80" s="704">
        <v>0</v>
      </c>
      <c r="L80" s="99">
        <v>3650.71</v>
      </c>
      <c r="M80" s="81">
        <f t="shared" ca="1" si="11"/>
        <v>0</v>
      </c>
      <c r="N80" s="80" t="s">
        <v>83</v>
      </c>
      <c r="O80" s="93">
        <f ca="1">IF(OR(ISBLANK($C80),$C80="",$C80=0),0,COUNTIF(TB_WPTags,$C80&amp;"-100"))</f>
        <v>0</v>
      </c>
      <c r="P80" s="82"/>
      <c r="Q80" s="82"/>
      <c r="R80" s="82"/>
      <c r="S80" s="82"/>
      <c r="T80" s="82"/>
      <c r="U80" s="82"/>
      <c r="V80" s="83" t="str">
        <f t="shared" ca="1" si="12"/>
        <v>0</v>
      </c>
      <c r="W80" s="82"/>
      <c r="X80" s="83">
        <f t="shared" ca="1" si="13"/>
        <v>0</v>
      </c>
      <c r="Y80" s="82" t="b">
        <f t="shared" ca="1" si="14"/>
        <v>0</v>
      </c>
      <c r="Z80" s="94" t="b">
        <f t="shared" ca="1" si="15"/>
        <v>0</v>
      </c>
      <c r="AA80" s="94" t="b">
        <f t="shared" ca="1" si="16"/>
        <v>0</v>
      </c>
      <c r="AB80" s="178">
        <f t="shared" ca="1" si="17"/>
        <v>0</v>
      </c>
      <c r="AC80" s="94" t="b">
        <v>0</v>
      </c>
      <c r="AD80" s="127"/>
      <c r="AE80" s="185" t="s">
        <v>58</v>
      </c>
      <c r="AF80" s="175" t="str">
        <f t="shared" ca="1" si="18"/>
        <v/>
      </c>
      <c r="AG80" s="183">
        <f t="shared" ca="1" si="20"/>
        <v>0</v>
      </c>
      <c r="AH80" s="174"/>
      <c r="AI80" s="95" t="str">
        <f t="shared" ca="1" si="19"/>
        <v/>
      </c>
      <c r="AJ80" s="110"/>
      <c r="AK80" s="111"/>
      <c r="AL80" s="110"/>
      <c r="AM80" s="110"/>
      <c r="AN80" s="90"/>
    </row>
    <row r="81" spans="1:40" s="74" customFormat="1" ht="19.5">
      <c r="A81" s="76"/>
      <c r="B81" s="77"/>
      <c r="C81" s="698" t="s">
        <v>689</v>
      </c>
      <c r="D81" s="87">
        <v>49</v>
      </c>
      <c r="E81" s="87">
        <v>5</v>
      </c>
      <c r="F81" s="87" t="s">
        <v>607</v>
      </c>
      <c r="G81" s="101" t="s">
        <v>596</v>
      </c>
      <c r="H81" s="172"/>
      <c r="I81" s="703" t="s">
        <v>670</v>
      </c>
      <c r="J81" s="704">
        <v>17637.09</v>
      </c>
      <c r="K81" s="704">
        <v>0</v>
      </c>
      <c r="L81" s="99">
        <v>17637.09</v>
      </c>
      <c r="M81" s="81">
        <f t="shared" ca="1" si="11"/>
        <v>0</v>
      </c>
      <c r="N81" s="80" t="s">
        <v>83</v>
      </c>
      <c r="O81" s="93">
        <f ca="1">IF(OR(ISBLANK($C81),$C81="",$C81=0),0,COUNTIF(TB_WPTags,$C81&amp;"-100"))</f>
        <v>0</v>
      </c>
      <c r="P81" s="82"/>
      <c r="Q81" s="82"/>
      <c r="R81" s="82"/>
      <c r="S81" s="82"/>
      <c r="T81" s="82"/>
      <c r="U81" s="82"/>
      <c r="V81" s="83" t="str">
        <f t="shared" ca="1" si="12"/>
        <v>0</v>
      </c>
      <c r="W81" s="82"/>
      <c r="X81" s="83">
        <f t="shared" ca="1" si="13"/>
        <v>0</v>
      </c>
      <c r="Y81" s="82" t="b">
        <f t="shared" ca="1" si="14"/>
        <v>0</v>
      </c>
      <c r="Z81" s="94" t="b">
        <f t="shared" ca="1" si="15"/>
        <v>0</v>
      </c>
      <c r="AA81" s="94" t="b">
        <f t="shared" ca="1" si="16"/>
        <v>0</v>
      </c>
      <c r="AB81" s="178">
        <f t="shared" ca="1" si="17"/>
        <v>0</v>
      </c>
      <c r="AC81" s="94" t="b">
        <v>0</v>
      </c>
      <c r="AD81" s="127"/>
      <c r="AE81" s="185" t="s">
        <v>58</v>
      </c>
      <c r="AF81" s="175" t="str">
        <f t="shared" ca="1" si="18"/>
        <v/>
      </c>
      <c r="AG81" s="183">
        <f t="shared" ca="1" si="20"/>
        <v>0</v>
      </c>
      <c r="AH81" s="174"/>
      <c r="AI81" s="95" t="str">
        <f t="shared" ca="1" si="19"/>
        <v/>
      </c>
      <c r="AJ81" s="110"/>
      <c r="AK81" s="111"/>
      <c r="AL81" s="110"/>
      <c r="AM81" s="110"/>
      <c r="AN81" s="90"/>
    </row>
    <row r="82" spans="1:40" s="74" customFormat="1" ht="19.5">
      <c r="A82" s="76"/>
      <c r="B82" s="77"/>
      <c r="C82" s="698" t="s">
        <v>690</v>
      </c>
      <c r="D82" s="87">
        <v>50</v>
      </c>
      <c r="E82" s="87">
        <v>4</v>
      </c>
      <c r="F82" s="87" t="s">
        <v>610</v>
      </c>
      <c r="G82" s="101" t="s">
        <v>596</v>
      </c>
      <c r="H82" s="172"/>
      <c r="I82" s="702" t="s">
        <v>672</v>
      </c>
      <c r="J82" s="705">
        <v>34639.97</v>
      </c>
      <c r="K82" s="705">
        <v>0</v>
      </c>
      <c r="L82" s="99">
        <v>34639.97</v>
      </c>
      <c r="M82" s="81">
        <f t="shared" ca="1" si="11"/>
        <v>0</v>
      </c>
      <c r="N82" s="80" t="s">
        <v>83</v>
      </c>
      <c r="O82" s="93">
        <f ca="1">IF(OR(ISBLANK($C82),$C82="",$C82=0),0,COUNTIF(TB_WPTags,$C82&amp;"-100"))</f>
        <v>0</v>
      </c>
      <c r="P82" s="82"/>
      <c r="Q82" s="82"/>
      <c r="R82" s="82"/>
      <c r="S82" s="82"/>
      <c r="T82" s="82"/>
      <c r="U82" s="82"/>
      <c r="V82" s="83" t="str">
        <f t="shared" ca="1" si="12"/>
        <v>0</v>
      </c>
      <c r="W82" s="82"/>
      <c r="X82" s="83">
        <f t="shared" ca="1" si="13"/>
        <v>0</v>
      </c>
      <c r="Y82" s="82" t="b">
        <f t="shared" ca="1" si="14"/>
        <v>0</v>
      </c>
      <c r="Z82" s="94" t="b">
        <f t="shared" ca="1" si="15"/>
        <v>0</v>
      </c>
      <c r="AA82" s="94" t="b">
        <f t="shared" ca="1" si="16"/>
        <v>0</v>
      </c>
      <c r="AB82" s="178">
        <f t="shared" ca="1" si="17"/>
        <v>0</v>
      </c>
      <c r="AC82" s="94" t="b">
        <v>0</v>
      </c>
      <c r="AD82" s="127"/>
      <c r="AE82" s="185" t="s">
        <v>58</v>
      </c>
      <c r="AF82" s="175" t="str">
        <f t="shared" ca="1" si="18"/>
        <v/>
      </c>
      <c r="AG82" s="183">
        <f t="shared" ca="1" si="20"/>
        <v>0</v>
      </c>
      <c r="AH82" s="174"/>
      <c r="AI82" s="95" t="str">
        <f t="shared" ca="1" si="19"/>
        <v/>
      </c>
      <c r="AJ82" s="110"/>
      <c r="AK82" s="111"/>
      <c r="AL82" s="110"/>
      <c r="AM82" s="110"/>
      <c r="AN82" s="90"/>
    </row>
    <row r="83" spans="1:40" s="74" customFormat="1" ht="19.5">
      <c r="A83" s="76"/>
      <c r="B83" s="77"/>
      <c r="C83" s="698" t="s">
        <v>691</v>
      </c>
      <c r="D83" s="87">
        <v>51</v>
      </c>
      <c r="E83" s="87">
        <v>3</v>
      </c>
      <c r="F83" s="87" t="s">
        <v>638</v>
      </c>
      <c r="G83" s="101" t="s">
        <v>596</v>
      </c>
      <c r="H83" s="172"/>
      <c r="I83" s="701" t="s">
        <v>692</v>
      </c>
      <c r="J83" s="705">
        <v>34639.97</v>
      </c>
      <c r="K83" s="705">
        <v>0</v>
      </c>
      <c r="L83" s="99">
        <v>34639.97</v>
      </c>
      <c r="M83" s="81">
        <f t="shared" ca="1" si="11"/>
        <v>2</v>
      </c>
      <c r="N83" s="80" t="s">
        <v>83</v>
      </c>
      <c r="O83" s="93">
        <f ca="1">IF(OR(ISBLANK($C83),$C83="",$C83=0),0,COUNTIF(TB_WPTags,$C83&amp;"-100"))</f>
        <v>2</v>
      </c>
      <c r="P83" s="82"/>
      <c r="Q83" s="82"/>
      <c r="R83" s="82"/>
      <c r="S83" s="82"/>
      <c r="T83" s="82"/>
      <c r="U83" s="82"/>
      <c r="V83" s="83" t="str">
        <f t="shared" ca="1" si="12"/>
        <v>1</v>
      </c>
      <c r="W83" s="82"/>
      <c r="X83" s="83">
        <f t="shared" ca="1" si="13"/>
        <v>3</v>
      </c>
      <c r="Y83" s="82" t="b">
        <f t="shared" ca="1" si="14"/>
        <v>0</v>
      </c>
      <c r="Z83" s="94" t="b">
        <f t="shared" ca="1" si="15"/>
        <v>0</v>
      </c>
      <c r="AA83" s="94" t="b">
        <f t="shared" ca="1" si="16"/>
        <v>0</v>
      </c>
      <c r="AB83" s="178">
        <f t="shared" ca="1" si="17"/>
        <v>0</v>
      </c>
      <c r="AC83" s="94" t="b">
        <v>0</v>
      </c>
      <c r="AD83" s="127"/>
      <c r="AE83" s="185" t="s">
        <v>58</v>
      </c>
      <c r="AF83" s="175" t="str">
        <f t="shared" ca="1" si="18"/>
        <v/>
      </c>
      <c r="AG83" s="183">
        <f t="shared" ca="1" si="20"/>
        <v>0</v>
      </c>
      <c r="AH83" s="174"/>
      <c r="AI83" s="95" t="str">
        <f t="shared" ca="1" si="19"/>
        <v>Ready for Review</v>
      </c>
      <c r="AJ83" s="110"/>
      <c r="AK83" s="111"/>
      <c r="AL83" s="110"/>
      <c r="AM83" s="110"/>
      <c r="AN83" s="90"/>
    </row>
    <row r="84" spans="1:40" s="74" customFormat="1" ht="24" hidden="1">
      <c r="A84" s="76"/>
      <c r="B84" s="77"/>
      <c r="C84" s="86" t="s">
        <v>691</v>
      </c>
      <c r="D84" s="87">
        <f ca="1">IF(IFERROR(ROW(TrialBalanceExact)+MATCH(C84,OFFSET(TrialBalanceExact,0,0,ROWS(TrialBalanceExact),1),0)-1=ROW(),TRUE),0, IF(ISERROR(VLOOKUP(C84,TrialBalanceExact,2,0)),0,VLOOKUP(C84,TrialBalanceExact,2,0)))</f>
        <v>51</v>
      </c>
      <c r="E84" s="87">
        <v>100</v>
      </c>
      <c r="F84" s="87"/>
      <c r="G84" s="101" t="s">
        <v>596</v>
      </c>
      <c r="H84" s="172"/>
      <c r="I84" s="711"/>
      <c r="J84" s="712"/>
      <c r="K84" s="712"/>
      <c r="L84" s="713"/>
      <c r="M84" s="714"/>
      <c r="N84" s="213" t="s">
        <v>136</v>
      </c>
      <c r="O84" s="715"/>
      <c r="P84" s="716" t="str">
        <f>$C84&amp;"-"&amp;$E84</f>
        <v>Totaldividends-100</v>
      </c>
      <c r="Q84" s="716" t="s">
        <v>828</v>
      </c>
      <c r="R84" s="716" t="s">
        <v>853</v>
      </c>
      <c r="S84" s="716"/>
      <c r="T84" s="717">
        <f ca="1">ABS(IF(ISERROR(VLOOKUP(C84,TrialBalanceExact,8,0)),0,VLOOKUP(C84,TrialBalanceExact,8,0)))</f>
        <v>34639.97</v>
      </c>
      <c r="U84" s="717">
        <f ca="1">ABS(IF(ISNUMBER(AH84),AH84,IF(ISBLANK(AH84),NA(),INDIRECT("'" &amp; _xll.SheetFromID(R84) &amp; "'!Reconcile_" &amp; SUBSTITUTE(AH84," ","")))))</f>
        <v>34639.97</v>
      </c>
      <c r="V84" s="717">
        <f ca="1">IFERROR(IF(ABS(ROUND($T84-$U84,2))&lt;=Options_Tolerance,1,-1),0)</f>
        <v>1</v>
      </c>
      <c r="W84" s="717" t="str">
        <f ca="1">$C84&amp;"-"&amp;V84</f>
        <v>Totaldividends-1</v>
      </c>
      <c r="X84" s="718">
        <f>IFERROR(VLOOKUP(AI84,StatusDescriptionsOrder,2,0),0)</f>
        <v>3</v>
      </c>
      <c r="Y84" s="716" t="b">
        <v>0</v>
      </c>
      <c r="Z84" s="719" t="b">
        <v>0</v>
      </c>
      <c r="AA84" s="720" t="b">
        <f>IFERROR(VLOOKUP(R84,HNSW_ItemsCount!A:D,2,0)&gt;0,FALSE)</f>
        <v>0</v>
      </c>
      <c r="AB84" s="720">
        <f>IFERROR(VLOOKUP(R84,HNSW_ItemsCount!A:D,4,0),0)</f>
        <v>0</v>
      </c>
      <c r="AC84" s="721" t="b">
        <v>0</v>
      </c>
      <c r="AD84" s="127" t="s">
        <v>855</v>
      </c>
      <c r="AE84" s="722" t="s">
        <v>58</v>
      </c>
      <c r="AF84" s="723" t="s">
        <v>74</v>
      </c>
      <c r="AG84" s="724">
        <f t="shared" si="20"/>
        <v>0</v>
      </c>
      <c r="AH84" s="725">
        <v>34639.97</v>
      </c>
      <c r="AI84" s="726" t="s">
        <v>31</v>
      </c>
      <c r="AJ84" s="727" t="s">
        <v>831</v>
      </c>
      <c r="AK84" s="728">
        <v>43670</v>
      </c>
      <c r="AL84" s="729" t="s">
        <v>58</v>
      </c>
      <c r="AM84" s="730" t="s">
        <v>25</v>
      </c>
      <c r="AN84" s="90"/>
    </row>
    <row r="85" spans="1:40" s="74" customFormat="1" ht="24" hidden="1">
      <c r="A85" s="76"/>
      <c r="B85" s="77"/>
      <c r="C85" s="86" t="s">
        <v>691</v>
      </c>
      <c r="D85" s="87">
        <f ca="1">IF(IFERROR(ROW(TrialBalanceExact)+MATCH(C85,OFFSET(TrialBalanceExact,0,0,ROWS(TrialBalanceExact),1),0)-1=ROW(),TRUE),0, IF(ISERROR(VLOOKUP(C85,TrialBalanceExact,2,0)),0,VLOOKUP(C85,TrialBalanceExact,2,0)))</f>
        <v>51</v>
      </c>
      <c r="E85" s="87">
        <v>100</v>
      </c>
      <c r="F85" s="87"/>
      <c r="G85" s="101" t="s">
        <v>596</v>
      </c>
      <c r="H85" s="172"/>
      <c r="I85" s="711"/>
      <c r="J85" s="712"/>
      <c r="K85" s="712"/>
      <c r="L85" s="713"/>
      <c r="M85" s="714"/>
      <c r="N85" s="213" t="s">
        <v>136</v>
      </c>
      <c r="O85" s="715"/>
      <c r="P85" s="716" t="str">
        <f>$C85&amp;"-"&amp;$E85</f>
        <v>Totaldividends-100</v>
      </c>
      <c r="Q85" s="716" t="s">
        <v>828</v>
      </c>
      <c r="R85" s="716" t="s">
        <v>850</v>
      </c>
      <c r="S85" s="716"/>
      <c r="T85" s="717">
        <f ca="1">ABS(IF(ISERROR(VLOOKUP(C85,TrialBalanceExact,8,0)),0,VLOOKUP(C85,TrialBalanceExact,8,0)))</f>
        <v>34639.97</v>
      </c>
      <c r="U85" s="717">
        <f ca="1">ABS(IF(ISNUMBER(AH85),AH85,IF(ISBLANK(AH85),NA(),INDIRECT("'" &amp; _xll.SheetFromID(R85) &amp; "'!Reconcile_" &amp; SUBSTITUTE(AH85," ","")))))</f>
        <v>34639.97</v>
      </c>
      <c r="V85" s="717">
        <f ca="1">IFERROR(IF(ABS(ROUND($T85-$U85,2))&lt;=Options_Tolerance,1,-1),0)</f>
        <v>1</v>
      </c>
      <c r="W85" s="717" t="str">
        <f ca="1">$C85&amp;"-"&amp;V85</f>
        <v>Totaldividends-1</v>
      </c>
      <c r="X85" s="718">
        <f>IFERROR(VLOOKUP(AI85,StatusDescriptionsOrder,2,0),0)</f>
        <v>3</v>
      </c>
      <c r="Y85" s="716" t="b">
        <v>0</v>
      </c>
      <c r="Z85" s="719" t="b">
        <v>0</v>
      </c>
      <c r="AA85" s="720" t="b">
        <f>IFERROR(VLOOKUP(R85,HNSW_ItemsCount!A:D,2,0)&gt;0,FALSE)</f>
        <v>0</v>
      </c>
      <c r="AB85" s="720">
        <f>IFERROR(VLOOKUP(R85,HNSW_ItemsCount!A:D,4,0),0)</f>
        <v>0</v>
      </c>
      <c r="AC85" s="721" t="b">
        <v>0</v>
      </c>
      <c r="AD85" s="127" t="s">
        <v>852</v>
      </c>
      <c r="AE85" s="722" t="s">
        <v>58</v>
      </c>
      <c r="AF85" s="723" t="s">
        <v>74</v>
      </c>
      <c r="AG85" s="724">
        <f t="shared" si="20"/>
        <v>0</v>
      </c>
      <c r="AH85" s="725">
        <f>AH84</f>
        <v>34639.97</v>
      </c>
      <c r="AI85" s="726" t="s">
        <v>31</v>
      </c>
      <c r="AJ85" s="727" t="s">
        <v>831</v>
      </c>
      <c r="AK85" s="728">
        <v>43670</v>
      </c>
      <c r="AL85" s="729" t="s">
        <v>58</v>
      </c>
      <c r="AM85" s="730" t="s">
        <v>25</v>
      </c>
      <c r="AN85" s="90"/>
    </row>
    <row r="86" spans="1:40" s="74" customFormat="1" ht="19.5">
      <c r="A86" s="76"/>
      <c r="B86" s="77"/>
      <c r="C86" s="698" t="s">
        <v>693</v>
      </c>
      <c r="D86" s="87">
        <v>52</v>
      </c>
      <c r="E86" s="87">
        <v>3</v>
      </c>
      <c r="F86" s="87" t="s">
        <v>601</v>
      </c>
      <c r="G86" s="101" t="s">
        <v>596</v>
      </c>
      <c r="H86" s="172"/>
      <c r="I86" s="701" t="s">
        <v>332</v>
      </c>
      <c r="J86" s="97">
        <v>0</v>
      </c>
      <c r="K86" s="97">
        <v>0</v>
      </c>
      <c r="L86" s="99">
        <v>0</v>
      </c>
      <c r="M86" s="81">
        <f t="shared" ref="M86:M95" ca="1" si="21">IF(AND($AC86,$O86&gt;0),"–",$O86)</f>
        <v>0</v>
      </c>
      <c r="N86" s="80"/>
      <c r="O86" s="93">
        <f ca="1">IF(OR(ISBLANK($C86),$C86="",$C86=0),0,COUNTIF(TB_WPTags,$C86&amp;"-100"))</f>
        <v>0</v>
      </c>
      <c r="P86" s="82"/>
      <c r="Q86" s="82"/>
      <c r="R86" s="82"/>
      <c r="S86" s="82"/>
      <c r="T86" s="82"/>
      <c r="U86" s="82"/>
      <c r="V86" s="83" t="str">
        <f t="shared" ref="V86:V95" ca="1" si="22">IF(OR(ISBLANK($C86),$AC86),"NA",IF(COUNTIF(W:W,$C86&amp;"--1")&gt;0,"-1",IF(COUNTIF(W:W,$C86&amp;"-1")&gt;0,"1","0")))</f>
        <v>0</v>
      </c>
      <c r="W86" s="82"/>
      <c r="X86" s="83">
        <f t="shared" ref="X86:X95" ca="1" si="23">IF($O86&gt;0,MIN(OFFSET($X86,1,0,$O86)),0)</f>
        <v>0</v>
      </c>
      <c r="Y86" s="82" t="b">
        <f t="shared" ref="Y86:Y95" ca="1" si="24">IF(AND($O86&gt;0,AC86&lt;&gt;TRUE),COUNTIF(OFFSET($Y86,1,0,$O86),TRUE)&gt;=1,FALSE)</f>
        <v>0</v>
      </c>
      <c r="Z86" s="94" t="b">
        <f t="shared" ref="Z86:Z95" ca="1" si="25">IF(AND($O86&gt;0,AC86&lt;&gt;TRUE),COUNTIF(OFFSET($Z86,1,0,$O86),TRUE)&gt;=1,FALSE)</f>
        <v>0</v>
      </c>
      <c r="AA86" s="94" t="b">
        <f t="shared" ref="AA86:AA95" ca="1" si="26">IF(AND($O86&gt;0,AC86&lt;&gt;TRUE),COUNTIF(OFFSET($AA86,1,0,$O86),TRUE)&gt;=1,FALSE)</f>
        <v>0</v>
      </c>
      <c r="AB86" s="178">
        <f t="shared" ref="AB86:AB95" ca="1" si="27">IF(AND($O86&gt;0,AC86&lt;&gt;TRUE),SUM(OFFSET($AG86,1,0,$O86)),0)</f>
        <v>0</v>
      </c>
      <c r="AC86" s="94" t="b">
        <v>0</v>
      </c>
      <c r="AD86" s="127"/>
      <c r="AE86" s="185"/>
      <c r="AF86" s="175" t="str">
        <f t="shared" ref="AF86:AF95" ca="1" si="28">IF(AND(Y86,AC86&lt;&gt;TRUE),"]","")</f>
        <v/>
      </c>
      <c r="AG86" s="183">
        <f t="shared" ca="1" si="20"/>
        <v>0</v>
      </c>
      <c r="AH86" s="174"/>
      <c r="AI86" s="95" t="str">
        <f t="shared" ref="AI86:AI95" ca="1" si="29">IF(AND($O86&gt;0,AC86&lt;&gt;TRUE),IF($X86&gt;=1,INDEX(StatusDescriptions,$X86+1,0),StatusBlank),"")</f>
        <v/>
      </c>
      <c r="AJ86" s="110"/>
      <c r="AK86" s="111"/>
      <c r="AL86" s="110"/>
      <c r="AM86" s="110"/>
      <c r="AN86" s="90"/>
    </row>
    <row r="87" spans="1:40" s="74" customFormat="1" ht="19.5">
      <c r="A87" s="76"/>
      <c r="B87" s="77"/>
      <c r="C87" s="698" t="s">
        <v>694</v>
      </c>
      <c r="D87" s="87">
        <v>53</v>
      </c>
      <c r="E87" s="87">
        <v>4</v>
      </c>
      <c r="F87" s="87" t="s">
        <v>604</v>
      </c>
      <c r="G87" s="101" t="s">
        <v>596</v>
      </c>
      <c r="H87" s="172"/>
      <c r="I87" s="702" t="s">
        <v>695</v>
      </c>
      <c r="J87" s="97">
        <v>0</v>
      </c>
      <c r="K87" s="97">
        <v>0</v>
      </c>
      <c r="L87" s="99">
        <v>0</v>
      </c>
      <c r="M87" s="81">
        <f t="shared" ca="1" si="21"/>
        <v>0</v>
      </c>
      <c r="N87" s="80"/>
      <c r="O87" s="93">
        <f ca="1">IF(OR(ISBLANK($C87),$C87="",$C87=0),0,COUNTIF(TB_WPTags,$C87&amp;"-100"))</f>
        <v>0</v>
      </c>
      <c r="P87" s="82"/>
      <c r="Q87" s="82"/>
      <c r="R87" s="82"/>
      <c r="S87" s="82"/>
      <c r="T87" s="82"/>
      <c r="U87" s="82"/>
      <c r="V87" s="83" t="str">
        <f t="shared" ca="1" si="22"/>
        <v>0</v>
      </c>
      <c r="W87" s="82"/>
      <c r="X87" s="83">
        <f t="shared" ca="1" si="23"/>
        <v>0</v>
      </c>
      <c r="Y87" s="82" t="b">
        <f t="shared" ca="1" si="24"/>
        <v>0</v>
      </c>
      <c r="Z87" s="94" t="b">
        <f t="shared" ca="1" si="25"/>
        <v>0</v>
      </c>
      <c r="AA87" s="94" t="b">
        <f t="shared" ca="1" si="26"/>
        <v>0</v>
      </c>
      <c r="AB87" s="178">
        <f t="shared" ca="1" si="27"/>
        <v>0</v>
      </c>
      <c r="AC87" s="94" t="b">
        <v>0</v>
      </c>
      <c r="AD87" s="127"/>
      <c r="AE87" s="185"/>
      <c r="AF87" s="175" t="str">
        <f t="shared" ca="1" si="28"/>
        <v/>
      </c>
      <c r="AG87" s="183">
        <f t="shared" ca="1" si="20"/>
        <v>0</v>
      </c>
      <c r="AH87" s="174"/>
      <c r="AI87" s="95" t="str">
        <f t="shared" ca="1" si="29"/>
        <v/>
      </c>
      <c r="AJ87" s="110"/>
      <c r="AK87" s="111"/>
      <c r="AL87" s="110"/>
      <c r="AM87" s="110"/>
      <c r="AN87" s="90"/>
    </row>
    <row r="88" spans="1:40" s="74" customFormat="1" ht="19.5">
      <c r="A88" s="76"/>
      <c r="B88" s="77"/>
      <c r="C88" s="698" t="s">
        <v>696</v>
      </c>
      <c r="D88" s="87">
        <v>54</v>
      </c>
      <c r="E88" s="87">
        <v>5</v>
      </c>
      <c r="F88" s="87" t="s">
        <v>607</v>
      </c>
      <c r="G88" s="101" t="s">
        <v>596</v>
      </c>
      <c r="H88" s="172"/>
      <c r="I88" s="703" t="s">
        <v>697</v>
      </c>
      <c r="J88" s="704">
        <v>807.76</v>
      </c>
      <c r="K88" s="704">
        <v>0</v>
      </c>
      <c r="L88" s="99">
        <v>807.76</v>
      </c>
      <c r="M88" s="81">
        <f t="shared" ca="1" si="21"/>
        <v>0</v>
      </c>
      <c r="N88" s="80" t="s">
        <v>83</v>
      </c>
      <c r="O88" s="93">
        <f ca="1">IF(OR(ISBLANK($C88),$C88="",$C88=0),0,COUNTIF(TB_WPTags,$C88&amp;"-100"))</f>
        <v>0</v>
      </c>
      <c r="P88" s="82"/>
      <c r="Q88" s="82"/>
      <c r="R88" s="82"/>
      <c r="S88" s="82"/>
      <c r="T88" s="82"/>
      <c r="U88" s="82"/>
      <c r="V88" s="83" t="str">
        <f t="shared" ca="1" si="22"/>
        <v>0</v>
      </c>
      <c r="W88" s="82"/>
      <c r="X88" s="83">
        <f t="shared" ca="1" si="23"/>
        <v>0</v>
      </c>
      <c r="Y88" s="82" t="b">
        <f t="shared" ca="1" si="24"/>
        <v>0</v>
      </c>
      <c r="Z88" s="94" t="b">
        <f t="shared" ca="1" si="25"/>
        <v>0</v>
      </c>
      <c r="AA88" s="94" t="b">
        <f t="shared" ca="1" si="26"/>
        <v>0</v>
      </c>
      <c r="AB88" s="178">
        <f t="shared" ca="1" si="27"/>
        <v>0</v>
      </c>
      <c r="AC88" s="94" t="b">
        <v>0</v>
      </c>
      <c r="AD88" s="127"/>
      <c r="AE88" s="185" t="s">
        <v>58</v>
      </c>
      <c r="AF88" s="175" t="str">
        <f t="shared" ca="1" si="28"/>
        <v/>
      </c>
      <c r="AG88" s="183">
        <f t="shared" ca="1" si="20"/>
        <v>0</v>
      </c>
      <c r="AH88" s="174"/>
      <c r="AI88" s="95" t="str">
        <f t="shared" ca="1" si="29"/>
        <v/>
      </c>
      <c r="AJ88" s="110"/>
      <c r="AK88" s="111"/>
      <c r="AL88" s="110"/>
      <c r="AM88" s="110"/>
      <c r="AN88" s="90"/>
    </row>
    <row r="89" spans="1:40" s="74" customFormat="1" ht="19.5">
      <c r="A89" s="76"/>
      <c r="B89" s="77"/>
      <c r="C89" s="698" t="s">
        <v>698</v>
      </c>
      <c r="D89" s="87">
        <v>55</v>
      </c>
      <c r="E89" s="87">
        <v>4</v>
      </c>
      <c r="F89" s="87" t="s">
        <v>610</v>
      </c>
      <c r="G89" s="101" t="s">
        <v>596</v>
      </c>
      <c r="H89" s="172"/>
      <c r="I89" s="702" t="s">
        <v>699</v>
      </c>
      <c r="J89" s="705">
        <v>807.76</v>
      </c>
      <c r="K89" s="705">
        <v>0</v>
      </c>
      <c r="L89" s="99">
        <v>807.76</v>
      </c>
      <c r="M89" s="81">
        <f t="shared" ca="1" si="21"/>
        <v>0</v>
      </c>
      <c r="N89" s="80" t="s">
        <v>83</v>
      </c>
      <c r="O89" s="93">
        <f ca="1">IF(OR(ISBLANK($C89),$C89="",$C89=0),0,COUNTIF(TB_WPTags,$C89&amp;"-100"))</f>
        <v>0</v>
      </c>
      <c r="P89" s="82"/>
      <c r="Q89" s="82"/>
      <c r="R89" s="82"/>
      <c r="S89" s="82"/>
      <c r="T89" s="82"/>
      <c r="U89" s="82"/>
      <c r="V89" s="83" t="str">
        <f t="shared" ca="1" si="22"/>
        <v>0</v>
      </c>
      <c r="W89" s="82"/>
      <c r="X89" s="83">
        <f t="shared" ca="1" si="23"/>
        <v>0</v>
      </c>
      <c r="Y89" s="82" t="b">
        <f t="shared" ca="1" si="24"/>
        <v>0</v>
      </c>
      <c r="Z89" s="94" t="b">
        <f t="shared" ca="1" si="25"/>
        <v>0</v>
      </c>
      <c r="AA89" s="94" t="b">
        <f t="shared" ca="1" si="26"/>
        <v>0</v>
      </c>
      <c r="AB89" s="178">
        <f t="shared" ca="1" si="27"/>
        <v>0</v>
      </c>
      <c r="AC89" s="94" t="b">
        <v>0</v>
      </c>
      <c r="AD89" s="127"/>
      <c r="AE89" s="185" t="s">
        <v>58</v>
      </c>
      <c r="AF89" s="175" t="str">
        <f t="shared" ca="1" si="28"/>
        <v/>
      </c>
      <c r="AG89" s="183">
        <f t="shared" ca="1" si="20"/>
        <v>0</v>
      </c>
      <c r="AH89" s="174"/>
      <c r="AI89" s="95" t="str">
        <f t="shared" ca="1" si="29"/>
        <v/>
      </c>
      <c r="AJ89" s="110"/>
      <c r="AK89" s="111"/>
      <c r="AL89" s="110"/>
      <c r="AM89" s="110"/>
      <c r="AN89" s="90"/>
    </row>
    <row r="90" spans="1:40" s="74" customFormat="1" ht="19.5">
      <c r="A90" s="76"/>
      <c r="B90" s="77"/>
      <c r="C90" s="698" t="s">
        <v>700</v>
      </c>
      <c r="D90" s="87">
        <v>56</v>
      </c>
      <c r="E90" s="87">
        <v>3</v>
      </c>
      <c r="F90" s="87" t="s">
        <v>638</v>
      </c>
      <c r="G90" s="101" t="s">
        <v>596</v>
      </c>
      <c r="H90" s="172"/>
      <c r="I90" s="701" t="s">
        <v>701</v>
      </c>
      <c r="J90" s="705">
        <v>807.76</v>
      </c>
      <c r="K90" s="705">
        <v>0</v>
      </c>
      <c r="L90" s="99">
        <v>807.76</v>
      </c>
      <c r="M90" s="81">
        <f t="shared" ca="1" si="21"/>
        <v>0</v>
      </c>
      <c r="N90" s="80" t="s">
        <v>83</v>
      </c>
      <c r="O90" s="93">
        <f ca="1">IF(OR(ISBLANK($C90),$C90="",$C90=0),0,COUNTIF(TB_WPTags,$C90&amp;"-100"))</f>
        <v>0</v>
      </c>
      <c r="P90" s="82"/>
      <c r="Q90" s="82"/>
      <c r="R90" s="82"/>
      <c r="S90" s="82"/>
      <c r="T90" s="82"/>
      <c r="U90" s="82"/>
      <c r="V90" s="83" t="str">
        <f t="shared" ca="1" si="22"/>
        <v>0</v>
      </c>
      <c r="W90" s="82"/>
      <c r="X90" s="83">
        <f t="shared" ca="1" si="23"/>
        <v>0</v>
      </c>
      <c r="Y90" s="82" t="b">
        <f t="shared" ca="1" si="24"/>
        <v>0</v>
      </c>
      <c r="Z90" s="94" t="b">
        <f t="shared" ca="1" si="25"/>
        <v>0</v>
      </c>
      <c r="AA90" s="94" t="b">
        <f t="shared" ca="1" si="26"/>
        <v>0</v>
      </c>
      <c r="AB90" s="178">
        <f t="shared" ca="1" si="27"/>
        <v>0</v>
      </c>
      <c r="AC90" s="94" t="b">
        <v>0</v>
      </c>
      <c r="AD90" s="127"/>
      <c r="AE90" s="185" t="s">
        <v>58</v>
      </c>
      <c r="AF90" s="175" t="str">
        <f t="shared" ca="1" si="28"/>
        <v/>
      </c>
      <c r="AG90" s="183">
        <f t="shared" ref="AG90:AG121" ca="1" si="30">AB90</f>
        <v>0</v>
      </c>
      <c r="AH90" s="174"/>
      <c r="AI90" s="95" t="str">
        <f t="shared" ca="1" si="29"/>
        <v/>
      </c>
      <c r="AJ90" s="110"/>
      <c r="AK90" s="111"/>
      <c r="AL90" s="110"/>
      <c r="AM90" s="110"/>
      <c r="AN90" s="90"/>
    </row>
    <row r="91" spans="1:40" s="74" customFormat="1" ht="19.5">
      <c r="A91" s="76"/>
      <c r="B91" s="77"/>
      <c r="C91" s="698" t="s">
        <v>702</v>
      </c>
      <c r="D91" s="87">
        <v>57</v>
      </c>
      <c r="E91" s="87">
        <v>2</v>
      </c>
      <c r="F91" s="87" t="s">
        <v>641</v>
      </c>
      <c r="G91" s="101" t="s">
        <v>596</v>
      </c>
      <c r="H91" s="172"/>
      <c r="I91" s="700" t="s">
        <v>703</v>
      </c>
      <c r="J91" s="705">
        <v>35447.730000000003</v>
      </c>
      <c r="K91" s="705">
        <v>0</v>
      </c>
      <c r="L91" s="99">
        <v>35447.730000000003</v>
      </c>
      <c r="M91" s="81">
        <f t="shared" ca="1" si="21"/>
        <v>0</v>
      </c>
      <c r="N91" s="80" t="s">
        <v>83</v>
      </c>
      <c r="O91" s="93">
        <f ca="1">IF(OR(ISBLANK($C91),$C91="",$C91=0),0,COUNTIF(TB_WPTags,$C91&amp;"-100"))</f>
        <v>0</v>
      </c>
      <c r="P91" s="82"/>
      <c r="Q91" s="82"/>
      <c r="R91" s="82"/>
      <c r="S91" s="82"/>
      <c r="T91" s="82"/>
      <c r="U91" s="82"/>
      <c r="V91" s="83" t="str">
        <f t="shared" ca="1" si="22"/>
        <v>0</v>
      </c>
      <c r="W91" s="82"/>
      <c r="X91" s="83">
        <f t="shared" ca="1" si="23"/>
        <v>0</v>
      </c>
      <c r="Y91" s="82" t="b">
        <f t="shared" ca="1" si="24"/>
        <v>0</v>
      </c>
      <c r="Z91" s="94" t="b">
        <f t="shared" ca="1" si="25"/>
        <v>0</v>
      </c>
      <c r="AA91" s="94" t="b">
        <f t="shared" ca="1" si="26"/>
        <v>0</v>
      </c>
      <c r="AB91" s="178">
        <f t="shared" ca="1" si="27"/>
        <v>0</v>
      </c>
      <c r="AC91" s="94" t="b">
        <v>0</v>
      </c>
      <c r="AD91" s="127"/>
      <c r="AE91" s="185" t="s">
        <v>58</v>
      </c>
      <c r="AF91" s="175" t="str">
        <f t="shared" ca="1" si="28"/>
        <v/>
      </c>
      <c r="AG91" s="183">
        <f t="shared" ca="1" si="30"/>
        <v>0</v>
      </c>
      <c r="AH91" s="174"/>
      <c r="AI91" s="95" t="str">
        <f t="shared" ca="1" si="29"/>
        <v/>
      </c>
      <c r="AJ91" s="110"/>
      <c r="AK91" s="111"/>
      <c r="AL91" s="110"/>
      <c r="AM91" s="110"/>
      <c r="AN91" s="90"/>
    </row>
    <row r="92" spans="1:40" s="74" customFormat="1" ht="19.5">
      <c r="A92" s="76"/>
      <c r="B92" s="77"/>
      <c r="C92" s="698" t="s">
        <v>704</v>
      </c>
      <c r="D92" s="87">
        <v>58</v>
      </c>
      <c r="E92" s="87">
        <v>1</v>
      </c>
      <c r="F92" s="87" t="s">
        <v>705</v>
      </c>
      <c r="G92" s="101" t="s">
        <v>596</v>
      </c>
      <c r="H92" s="172"/>
      <c r="I92" s="700" t="s">
        <v>522</v>
      </c>
      <c r="J92" s="705">
        <v>399078.23</v>
      </c>
      <c r="K92" s="705">
        <v>0</v>
      </c>
      <c r="L92" s="99">
        <v>399078.23</v>
      </c>
      <c r="M92" s="81">
        <f t="shared" ca="1" si="21"/>
        <v>0</v>
      </c>
      <c r="N92" s="80" t="s">
        <v>83</v>
      </c>
      <c r="O92" s="93">
        <f ca="1">IF(OR(ISBLANK($C92),$C92="",$C92=0),0,COUNTIF(TB_WPTags,$C92&amp;"-100"))</f>
        <v>0</v>
      </c>
      <c r="P92" s="82"/>
      <c r="Q92" s="82"/>
      <c r="R92" s="82"/>
      <c r="S92" s="82"/>
      <c r="T92" s="82"/>
      <c r="U92" s="82"/>
      <c r="V92" s="83" t="str">
        <f t="shared" ca="1" si="22"/>
        <v>0</v>
      </c>
      <c r="W92" s="82"/>
      <c r="X92" s="83">
        <f t="shared" ca="1" si="23"/>
        <v>0</v>
      </c>
      <c r="Y92" s="82" t="b">
        <f t="shared" ca="1" si="24"/>
        <v>0</v>
      </c>
      <c r="Z92" s="94" t="b">
        <f t="shared" ca="1" si="25"/>
        <v>0</v>
      </c>
      <c r="AA92" s="94" t="b">
        <f t="shared" ca="1" si="26"/>
        <v>0</v>
      </c>
      <c r="AB92" s="178">
        <f t="shared" ca="1" si="27"/>
        <v>0</v>
      </c>
      <c r="AC92" s="94" t="b">
        <v>0</v>
      </c>
      <c r="AD92" s="127"/>
      <c r="AE92" s="185" t="s">
        <v>58</v>
      </c>
      <c r="AF92" s="175" t="str">
        <f t="shared" ca="1" si="28"/>
        <v/>
      </c>
      <c r="AG92" s="183">
        <f t="shared" ca="1" si="30"/>
        <v>0</v>
      </c>
      <c r="AH92" s="174"/>
      <c r="AI92" s="95" t="str">
        <f t="shared" ca="1" si="29"/>
        <v/>
      </c>
      <c r="AJ92" s="110"/>
      <c r="AK92" s="111"/>
      <c r="AL92" s="110"/>
      <c r="AM92" s="110"/>
      <c r="AN92" s="90"/>
    </row>
    <row r="93" spans="1:40" s="74" customFormat="1" ht="19.5">
      <c r="A93" s="76"/>
      <c r="B93" s="77"/>
      <c r="C93" s="698" t="s">
        <v>706</v>
      </c>
      <c r="D93" s="87">
        <v>59</v>
      </c>
      <c r="E93" s="87">
        <v>1</v>
      </c>
      <c r="F93" s="87" t="s">
        <v>595</v>
      </c>
      <c r="G93" s="101" t="s">
        <v>707</v>
      </c>
      <c r="H93" s="172"/>
      <c r="I93" s="699" t="s">
        <v>706</v>
      </c>
      <c r="J93" s="97">
        <v>0</v>
      </c>
      <c r="K93" s="97">
        <v>0</v>
      </c>
      <c r="L93" s="99">
        <v>0</v>
      </c>
      <c r="M93" s="81">
        <f t="shared" ca="1" si="21"/>
        <v>0</v>
      </c>
      <c r="N93" s="80"/>
      <c r="O93" s="93">
        <f ca="1">IF(OR(ISBLANK($C93),$C93="",$C93=0),0,COUNTIF(TB_WPTags,$C93&amp;"-100"))</f>
        <v>0</v>
      </c>
      <c r="P93" s="82"/>
      <c r="Q93" s="82"/>
      <c r="R93" s="82"/>
      <c r="S93" s="82"/>
      <c r="T93" s="82"/>
      <c r="U93" s="82"/>
      <c r="V93" s="83" t="str">
        <f t="shared" ca="1" si="22"/>
        <v>0</v>
      </c>
      <c r="W93" s="82"/>
      <c r="X93" s="83">
        <f t="shared" ca="1" si="23"/>
        <v>0</v>
      </c>
      <c r="Y93" s="82" t="b">
        <f t="shared" ca="1" si="24"/>
        <v>0</v>
      </c>
      <c r="Z93" s="94" t="b">
        <f t="shared" ca="1" si="25"/>
        <v>0</v>
      </c>
      <c r="AA93" s="94" t="b">
        <f t="shared" ca="1" si="26"/>
        <v>0</v>
      </c>
      <c r="AB93" s="178">
        <f t="shared" ca="1" si="27"/>
        <v>0</v>
      </c>
      <c r="AC93" s="94" t="b">
        <v>0</v>
      </c>
      <c r="AD93" s="127"/>
      <c r="AE93" s="185"/>
      <c r="AF93" s="175" t="str">
        <f t="shared" ca="1" si="28"/>
        <v/>
      </c>
      <c r="AG93" s="183">
        <f t="shared" ca="1" si="30"/>
        <v>0</v>
      </c>
      <c r="AH93" s="174"/>
      <c r="AI93" s="95" t="str">
        <f t="shared" ca="1" si="29"/>
        <v/>
      </c>
      <c r="AJ93" s="110"/>
      <c r="AK93" s="111"/>
      <c r="AL93" s="110"/>
      <c r="AM93" s="110"/>
      <c r="AN93" s="90"/>
    </row>
    <row r="94" spans="1:40" s="74" customFormat="1" ht="19.5">
      <c r="A94" s="76"/>
      <c r="B94" s="77"/>
      <c r="C94" s="698" t="s">
        <v>708</v>
      </c>
      <c r="D94" s="87">
        <v>60</v>
      </c>
      <c r="E94" s="87">
        <v>2</v>
      </c>
      <c r="F94" s="87" t="s">
        <v>598</v>
      </c>
      <c r="G94" s="101" t="s">
        <v>707</v>
      </c>
      <c r="H94" s="172"/>
      <c r="I94" s="700" t="s">
        <v>709</v>
      </c>
      <c r="J94" s="97">
        <v>0</v>
      </c>
      <c r="K94" s="97">
        <v>0</v>
      </c>
      <c r="L94" s="99">
        <v>0</v>
      </c>
      <c r="M94" s="81">
        <f t="shared" ca="1" si="21"/>
        <v>0</v>
      </c>
      <c r="N94" s="80"/>
      <c r="O94" s="93">
        <f ca="1">IF(OR(ISBLANK($C94),$C94="",$C94=0),0,COUNTIF(TB_WPTags,$C94&amp;"-100"))</f>
        <v>0</v>
      </c>
      <c r="P94" s="82"/>
      <c r="Q94" s="82"/>
      <c r="R94" s="82"/>
      <c r="S94" s="82"/>
      <c r="T94" s="82"/>
      <c r="U94" s="82"/>
      <c r="V94" s="83" t="str">
        <f t="shared" ca="1" si="22"/>
        <v>0</v>
      </c>
      <c r="W94" s="82"/>
      <c r="X94" s="83">
        <f t="shared" ca="1" si="23"/>
        <v>0</v>
      </c>
      <c r="Y94" s="82" t="b">
        <f t="shared" ca="1" si="24"/>
        <v>0</v>
      </c>
      <c r="Z94" s="94" t="b">
        <f t="shared" ca="1" si="25"/>
        <v>0</v>
      </c>
      <c r="AA94" s="94" t="b">
        <f t="shared" ca="1" si="26"/>
        <v>0</v>
      </c>
      <c r="AB94" s="178">
        <f t="shared" ca="1" si="27"/>
        <v>0</v>
      </c>
      <c r="AC94" s="94" t="b">
        <v>0</v>
      </c>
      <c r="AD94" s="127"/>
      <c r="AE94" s="185"/>
      <c r="AF94" s="175" t="str">
        <f t="shared" ca="1" si="28"/>
        <v/>
      </c>
      <c r="AG94" s="183">
        <f t="shared" ca="1" si="30"/>
        <v>0</v>
      </c>
      <c r="AH94" s="174"/>
      <c r="AI94" s="95" t="str">
        <f t="shared" ca="1" si="29"/>
        <v/>
      </c>
      <c r="AJ94" s="110"/>
      <c r="AK94" s="111"/>
      <c r="AL94" s="110"/>
      <c r="AM94" s="110"/>
      <c r="AN94" s="90"/>
    </row>
    <row r="95" spans="1:40" s="74" customFormat="1" ht="19.5">
      <c r="A95" s="76"/>
      <c r="B95" s="77"/>
      <c r="C95" s="698" t="s">
        <v>710</v>
      </c>
      <c r="D95" s="87">
        <v>61</v>
      </c>
      <c r="E95" s="87">
        <v>3</v>
      </c>
      <c r="F95" s="87" t="s">
        <v>711</v>
      </c>
      <c r="G95" s="101" t="s">
        <v>707</v>
      </c>
      <c r="H95" s="172"/>
      <c r="I95" s="707" t="s">
        <v>712</v>
      </c>
      <c r="J95" s="704">
        <v>1980</v>
      </c>
      <c r="K95" s="704">
        <v>0</v>
      </c>
      <c r="L95" s="99">
        <v>1980</v>
      </c>
      <c r="M95" s="81">
        <f t="shared" ca="1" si="21"/>
        <v>1</v>
      </c>
      <c r="N95" s="80" t="s">
        <v>83</v>
      </c>
      <c r="O95" s="93">
        <f ca="1">IF(OR(ISBLANK($C95),$C95="",$C95=0),0,COUNTIF(TB_WPTags,$C95&amp;"-100"))</f>
        <v>1</v>
      </c>
      <c r="P95" s="82"/>
      <c r="Q95" s="82"/>
      <c r="R95" s="82"/>
      <c r="S95" s="82"/>
      <c r="T95" s="82"/>
      <c r="U95" s="82"/>
      <c r="V95" s="83" t="str">
        <f t="shared" ca="1" si="22"/>
        <v>1</v>
      </c>
      <c r="W95" s="82"/>
      <c r="X95" s="83">
        <f t="shared" ca="1" si="23"/>
        <v>3</v>
      </c>
      <c r="Y95" s="82" t="b">
        <f t="shared" ca="1" si="24"/>
        <v>0</v>
      </c>
      <c r="Z95" s="94" t="b">
        <f t="shared" ca="1" si="25"/>
        <v>0</v>
      </c>
      <c r="AA95" s="94" t="b">
        <f t="shared" ca="1" si="26"/>
        <v>0</v>
      </c>
      <c r="AB95" s="178">
        <f t="shared" ca="1" si="27"/>
        <v>0</v>
      </c>
      <c r="AC95" s="94" t="b">
        <v>0</v>
      </c>
      <c r="AD95" s="127"/>
      <c r="AE95" s="185" t="s">
        <v>58</v>
      </c>
      <c r="AF95" s="175" t="str">
        <f t="shared" ca="1" si="28"/>
        <v/>
      </c>
      <c r="AG95" s="183">
        <f t="shared" ca="1" si="30"/>
        <v>0</v>
      </c>
      <c r="AH95" s="174"/>
      <c r="AI95" s="95" t="str">
        <f t="shared" ca="1" si="29"/>
        <v>Ready for Review</v>
      </c>
      <c r="AJ95" s="110"/>
      <c r="AK95" s="111"/>
      <c r="AL95" s="110"/>
      <c r="AM95" s="110"/>
      <c r="AN95" s="90"/>
    </row>
    <row r="96" spans="1:40" s="74" customFormat="1" ht="24" hidden="1">
      <c r="A96" s="76"/>
      <c r="B96" s="77"/>
      <c r="C96" s="86" t="s">
        <v>710</v>
      </c>
      <c r="D96" s="87">
        <f ca="1">IF(IFERROR(ROW(TrialBalanceExact)+MATCH(C96,OFFSET(TrialBalanceExact,0,0,ROWS(TrialBalanceExact),1),0)-1=ROW(),TRUE),0, IF(ISERROR(VLOOKUP(C96,TrialBalanceExact,2,0)),0,VLOOKUP(C96,TrialBalanceExact,2,0)))</f>
        <v>61</v>
      </c>
      <c r="E96" s="87">
        <v>100</v>
      </c>
      <c r="F96" s="87"/>
      <c r="G96" s="101" t="s">
        <v>707</v>
      </c>
      <c r="H96" s="172"/>
      <c r="I96" s="711"/>
      <c r="J96" s="712"/>
      <c r="K96" s="712"/>
      <c r="L96" s="713"/>
      <c r="M96" s="714"/>
      <c r="N96" s="213" t="s">
        <v>136</v>
      </c>
      <c r="O96" s="715"/>
      <c r="P96" s="716" t="str">
        <f>$C96&amp;"-"&amp;$E96</f>
        <v>sundries_expense.AdministrationExpense.AccountancyFee-100</v>
      </c>
      <c r="Q96" s="716" t="s">
        <v>828</v>
      </c>
      <c r="R96" s="716" t="s">
        <v>856</v>
      </c>
      <c r="S96" s="716"/>
      <c r="T96" s="717">
        <f ca="1">ABS(IF(ISERROR(VLOOKUP(C96,TrialBalanceExact,8,0)),0,VLOOKUP(C96,TrialBalanceExact,8,0)))</f>
        <v>1980</v>
      </c>
      <c r="U96" s="717">
        <f ca="1">ABS(IF(ISNUMBER(AH96),AH96,IF(ISBLANK(AH96),NA(),INDIRECT("'" &amp; _xll.SheetFromID(R96) &amp; "'!Reconcile_" &amp; SUBSTITUTE(AH96," ","")))))</f>
        <v>1980</v>
      </c>
      <c r="V96" s="717">
        <f ca="1">IFERROR(IF(ABS(ROUND($T96-$U96,2))&lt;=Options_Tolerance,1,-1),0)</f>
        <v>1</v>
      </c>
      <c r="W96" s="717" t="str">
        <f ca="1">$C96&amp;"-"&amp;V96</f>
        <v>sundries_expense.AdministrationExpense.AccountancyFee-1</v>
      </c>
      <c r="X96" s="718">
        <f>IFERROR(VLOOKUP(AI96,StatusDescriptionsOrder,2,0),0)</f>
        <v>3</v>
      </c>
      <c r="Y96" s="716" t="b">
        <v>0</v>
      </c>
      <c r="Z96" s="719" t="b">
        <v>0</v>
      </c>
      <c r="AA96" s="720" t="b">
        <f>IFERROR(VLOOKUP(R96,HNSW_ItemsCount!A:D,2,0)&gt;0,FALSE)</f>
        <v>0</v>
      </c>
      <c r="AB96" s="720">
        <f>IFERROR(VLOOKUP(R96,HNSW_ItemsCount!A:D,4,0),0)</f>
        <v>0</v>
      </c>
      <c r="AC96" s="721" t="b">
        <v>0</v>
      </c>
      <c r="AD96" s="127" t="s">
        <v>858</v>
      </c>
      <c r="AE96" s="722" t="s">
        <v>58</v>
      </c>
      <c r="AF96" s="723" t="s">
        <v>74</v>
      </c>
      <c r="AG96" s="724">
        <f t="shared" si="30"/>
        <v>0</v>
      </c>
      <c r="AH96" s="725">
        <v>1980</v>
      </c>
      <c r="AI96" s="726" t="s">
        <v>31</v>
      </c>
      <c r="AJ96" s="727" t="s">
        <v>831</v>
      </c>
      <c r="AK96" s="728">
        <v>43670</v>
      </c>
      <c r="AL96" s="729" t="s">
        <v>58</v>
      </c>
      <c r="AM96" s="730" t="s">
        <v>25</v>
      </c>
      <c r="AN96" s="90"/>
    </row>
    <row r="97" spans="1:40" s="74" customFormat="1" ht="19.5">
      <c r="A97" s="76"/>
      <c r="B97" s="77"/>
      <c r="C97" s="698" t="s">
        <v>713</v>
      </c>
      <c r="D97" s="87">
        <v>62</v>
      </c>
      <c r="E97" s="87">
        <v>3</v>
      </c>
      <c r="F97" s="87" t="s">
        <v>711</v>
      </c>
      <c r="G97" s="101" t="s">
        <v>707</v>
      </c>
      <c r="H97" s="172"/>
      <c r="I97" s="707" t="s">
        <v>714</v>
      </c>
      <c r="J97" s="704">
        <v>660</v>
      </c>
      <c r="K97" s="704">
        <v>0</v>
      </c>
      <c r="L97" s="99">
        <v>660</v>
      </c>
      <c r="M97" s="81">
        <f ca="1">IF(AND($AC97,$O97&gt;0),"–",$O97)</f>
        <v>1</v>
      </c>
      <c r="N97" s="80" t="s">
        <v>83</v>
      </c>
      <c r="O97" s="93">
        <f ca="1">IF(OR(ISBLANK($C97),$C97="",$C97=0),0,COUNTIF(TB_WPTags,$C97&amp;"-100"))</f>
        <v>1</v>
      </c>
      <c r="P97" s="82"/>
      <c r="Q97" s="82"/>
      <c r="R97" s="82"/>
      <c r="S97" s="82"/>
      <c r="T97" s="82"/>
      <c r="U97" s="82"/>
      <c r="V97" s="83" t="str">
        <f ca="1">IF(OR(ISBLANK($C97),$AC97),"NA",IF(COUNTIF(W:W,$C97&amp;"--1")&gt;0,"-1",IF(COUNTIF(W:W,$C97&amp;"-1")&gt;0,"1","0")))</f>
        <v>1</v>
      </c>
      <c r="W97" s="82"/>
      <c r="X97" s="83">
        <f ca="1">IF($O97&gt;0,MIN(OFFSET($X97,1,0,$O97)),0)</f>
        <v>3</v>
      </c>
      <c r="Y97" s="82" t="b">
        <f ca="1">IF(AND($O97&gt;0,AC97&lt;&gt;TRUE),COUNTIF(OFFSET($Y97,1,0,$O97),TRUE)&gt;=1,FALSE)</f>
        <v>0</v>
      </c>
      <c r="Z97" s="94" t="b">
        <f ca="1">IF(AND($O97&gt;0,AC97&lt;&gt;TRUE),COUNTIF(OFFSET($Z97,1,0,$O97),TRUE)&gt;=1,FALSE)</f>
        <v>0</v>
      </c>
      <c r="AA97" s="94" t="b">
        <f ca="1">IF(AND($O97&gt;0,AC97&lt;&gt;TRUE),COUNTIF(OFFSET($AA97,1,0,$O97),TRUE)&gt;=1,FALSE)</f>
        <v>0</v>
      </c>
      <c r="AB97" s="178">
        <f ca="1">IF(AND($O97&gt;0,AC97&lt;&gt;TRUE),SUM(OFFSET($AG97,1,0,$O97)),0)</f>
        <v>0</v>
      </c>
      <c r="AC97" s="94" t="b">
        <v>0</v>
      </c>
      <c r="AD97" s="127"/>
      <c r="AE97" s="185" t="s">
        <v>58</v>
      </c>
      <c r="AF97" s="175" t="str">
        <f ca="1">IF(AND(Y97,AC97&lt;&gt;TRUE),"]","")</f>
        <v/>
      </c>
      <c r="AG97" s="183">
        <f t="shared" ca="1" si="30"/>
        <v>0</v>
      </c>
      <c r="AH97" s="174"/>
      <c r="AI97" s="95" t="str">
        <f ca="1">IF(AND($O97&gt;0,AC97&lt;&gt;TRUE),IF($X97&gt;=1,INDEX(StatusDescriptions,$X97+1,0),StatusBlank),"")</f>
        <v>Ready for Review</v>
      </c>
      <c r="AJ97" s="110"/>
      <c r="AK97" s="111"/>
      <c r="AL97" s="110"/>
      <c r="AM97" s="110"/>
      <c r="AN97" s="90"/>
    </row>
    <row r="98" spans="1:40" s="74" customFormat="1" ht="24" hidden="1">
      <c r="A98" s="76"/>
      <c r="B98" s="77"/>
      <c r="C98" s="86" t="s">
        <v>713</v>
      </c>
      <c r="D98" s="87">
        <f ca="1">IF(IFERROR(ROW(TrialBalanceExact)+MATCH(C98,OFFSET(TrialBalanceExact,0,0,ROWS(TrialBalanceExact),1),0)-1=ROW(),TRUE),0, IF(ISERROR(VLOOKUP(C98,TrialBalanceExact,2,0)),0,VLOOKUP(C98,TrialBalanceExact,2,0)))</f>
        <v>62</v>
      </c>
      <c r="E98" s="87">
        <v>100</v>
      </c>
      <c r="F98" s="87"/>
      <c r="G98" s="101" t="s">
        <v>707</v>
      </c>
      <c r="H98" s="172"/>
      <c r="I98" s="711"/>
      <c r="J98" s="712"/>
      <c r="K98" s="712"/>
      <c r="L98" s="713"/>
      <c r="M98" s="714"/>
      <c r="N98" s="213" t="s">
        <v>136</v>
      </c>
      <c r="O98" s="715"/>
      <c r="P98" s="716" t="str">
        <f>$C98&amp;"-"&amp;$E98</f>
        <v>sundries_expense.AdministrationExpense.AuditorFee-100</v>
      </c>
      <c r="Q98" s="716" t="s">
        <v>828</v>
      </c>
      <c r="R98" s="716" t="s">
        <v>859</v>
      </c>
      <c r="S98" s="716"/>
      <c r="T98" s="717">
        <f ca="1">ABS(IF(ISERROR(VLOOKUP(C98,TrialBalanceExact,8,0)),0,VLOOKUP(C98,TrialBalanceExact,8,0)))</f>
        <v>660</v>
      </c>
      <c r="U98" s="717">
        <f ca="1">ABS(IF(ISNUMBER(AH98),AH98,IF(ISBLANK(AH98),NA(),INDIRECT("'" &amp; _xll.SheetFromID(R98) &amp; "'!Reconcile_" &amp; SUBSTITUTE(AH98," ","")))))</f>
        <v>660</v>
      </c>
      <c r="V98" s="717">
        <f ca="1">IFERROR(IF(ABS(ROUND($T98-$U98,2))&lt;=Options_Tolerance,1,-1),0)</f>
        <v>1</v>
      </c>
      <c r="W98" s="717" t="str">
        <f ca="1">$C98&amp;"-"&amp;V98</f>
        <v>sundries_expense.AdministrationExpense.AuditorFee-1</v>
      </c>
      <c r="X98" s="718">
        <f>IFERROR(VLOOKUP(AI98,StatusDescriptionsOrder,2,0),0)</f>
        <v>3</v>
      </c>
      <c r="Y98" s="716" t="b">
        <v>0</v>
      </c>
      <c r="Z98" s="719" t="b">
        <v>0</v>
      </c>
      <c r="AA98" s="720" t="b">
        <f>IFERROR(VLOOKUP(R98,HNSW_ItemsCount!A:D,2,0)&gt;0,FALSE)</f>
        <v>0</v>
      </c>
      <c r="AB98" s="720">
        <f>IFERROR(VLOOKUP(R98,HNSW_ItemsCount!A:D,4,0),0)</f>
        <v>0</v>
      </c>
      <c r="AC98" s="721" t="b">
        <v>0</v>
      </c>
      <c r="AD98" s="127" t="s">
        <v>858</v>
      </c>
      <c r="AE98" s="722" t="s">
        <v>58</v>
      </c>
      <c r="AF98" s="723" t="s">
        <v>74</v>
      </c>
      <c r="AG98" s="724">
        <f t="shared" si="30"/>
        <v>0</v>
      </c>
      <c r="AH98" s="725">
        <v>660</v>
      </c>
      <c r="AI98" s="726" t="s">
        <v>31</v>
      </c>
      <c r="AJ98" s="727" t="s">
        <v>831</v>
      </c>
      <c r="AK98" s="728">
        <v>43670</v>
      </c>
      <c r="AL98" s="729" t="s">
        <v>58</v>
      </c>
      <c r="AM98" s="730" t="s">
        <v>25</v>
      </c>
      <c r="AN98" s="90"/>
    </row>
    <row r="99" spans="1:40" s="74" customFormat="1" ht="19.5">
      <c r="A99" s="76"/>
      <c r="B99" s="77"/>
      <c r="C99" s="698" t="s">
        <v>715</v>
      </c>
      <c r="D99" s="87">
        <v>63</v>
      </c>
      <c r="E99" s="87">
        <v>3</v>
      </c>
      <c r="F99" s="87" t="s">
        <v>601</v>
      </c>
      <c r="G99" s="101" t="s">
        <v>707</v>
      </c>
      <c r="H99" s="172"/>
      <c r="I99" s="701" t="s">
        <v>716</v>
      </c>
      <c r="J99" s="97">
        <v>0</v>
      </c>
      <c r="K99" s="97">
        <v>0</v>
      </c>
      <c r="L99" s="99">
        <v>0</v>
      </c>
      <c r="M99" s="81">
        <f t="shared" ref="M99:M104" ca="1" si="31">IF(AND($AC99,$O99&gt;0),"–",$O99)</f>
        <v>0</v>
      </c>
      <c r="N99" s="80"/>
      <c r="O99" s="93">
        <f ca="1">IF(OR(ISBLANK($C99),$C99="",$C99=0),0,COUNTIF(TB_WPTags,$C99&amp;"-100"))</f>
        <v>0</v>
      </c>
      <c r="P99" s="82"/>
      <c r="Q99" s="82"/>
      <c r="R99" s="82"/>
      <c r="S99" s="82"/>
      <c r="T99" s="82"/>
      <c r="U99" s="82"/>
      <c r="V99" s="83" t="str">
        <f t="shared" ref="V99:V104" ca="1" si="32">IF(OR(ISBLANK($C99),$AC99),"NA",IF(COUNTIF(W:W,$C99&amp;"--1")&gt;0,"-1",IF(COUNTIF(W:W,$C99&amp;"-1")&gt;0,"1","0")))</f>
        <v>0</v>
      </c>
      <c r="W99" s="82"/>
      <c r="X99" s="83">
        <f t="shared" ref="X99:X104" ca="1" si="33">IF($O99&gt;0,MIN(OFFSET($X99,1,0,$O99)),0)</f>
        <v>0</v>
      </c>
      <c r="Y99" s="82" t="b">
        <f t="shared" ref="Y99:Y104" ca="1" si="34">IF(AND($O99&gt;0,AC99&lt;&gt;TRUE),COUNTIF(OFFSET($Y99,1,0,$O99),TRUE)&gt;=1,FALSE)</f>
        <v>0</v>
      </c>
      <c r="Z99" s="94" t="b">
        <f t="shared" ref="Z99:Z104" ca="1" si="35">IF(AND($O99&gt;0,AC99&lt;&gt;TRUE),COUNTIF(OFFSET($Z99,1,0,$O99),TRUE)&gt;=1,FALSE)</f>
        <v>0</v>
      </c>
      <c r="AA99" s="94" t="b">
        <f t="shared" ref="AA99:AA104" ca="1" si="36">IF(AND($O99&gt;0,AC99&lt;&gt;TRUE),COUNTIF(OFFSET($AA99,1,0,$O99),TRUE)&gt;=1,FALSE)</f>
        <v>0</v>
      </c>
      <c r="AB99" s="178">
        <f t="shared" ref="AB99:AB104" ca="1" si="37">IF(AND($O99&gt;0,AC99&lt;&gt;TRUE),SUM(OFFSET($AG99,1,0,$O99)),0)</f>
        <v>0</v>
      </c>
      <c r="AC99" s="94" t="b">
        <v>0</v>
      </c>
      <c r="AD99" s="127"/>
      <c r="AE99" s="185"/>
      <c r="AF99" s="175" t="str">
        <f t="shared" ref="AF99:AF104" ca="1" si="38">IF(AND(Y99,AC99&lt;&gt;TRUE),"]","")</f>
        <v/>
      </c>
      <c r="AG99" s="183">
        <f t="shared" ca="1" si="30"/>
        <v>0</v>
      </c>
      <c r="AH99" s="174"/>
      <c r="AI99" s="95" t="str">
        <f t="shared" ref="AI99:AI104" ca="1" si="39">IF(AND($O99&gt;0,AC99&lt;&gt;TRUE),IF($X99&gt;=1,INDEX(StatusDescriptions,$X99+1,0),StatusBlank),"")</f>
        <v/>
      </c>
      <c r="AJ99" s="110"/>
      <c r="AK99" s="111"/>
      <c r="AL99" s="110"/>
      <c r="AM99" s="110"/>
      <c r="AN99" s="90"/>
    </row>
    <row r="100" spans="1:40" s="74" customFormat="1" ht="19.5">
      <c r="A100" s="76"/>
      <c r="B100" s="77"/>
      <c r="C100" s="698" t="s">
        <v>717</v>
      </c>
      <c r="D100" s="87">
        <v>64</v>
      </c>
      <c r="E100" s="87">
        <v>4</v>
      </c>
      <c r="F100" s="87" t="s">
        <v>604</v>
      </c>
      <c r="G100" s="101" t="s">
        <v>707</v>
      </c>
      <c r="H100" s="172"/>
      <c r="I100" s="702" t="s">
        <v>695</v>
      </c>
      <c r="J100" s="97">
        <v>0</v>
      </c>
      <c r="K100" s="97">
        <v>0</v>
      </c>
      <c r="L100" s="99">
        <v>0</v>
      </c>
      <c r="M100" s="81">
        <f t="shared" ca="1" si="31"/>
        <v>0</v>
      </c>
      <c r="N100" s="80"/>
      <c r="O100" s="93">
        <f ca="1">IF(OR(ISBLANK($C100),$C100="",$C100=0),0,COUNTIF(TB_WPTags,$C100&amp;"-100"))</f>
        <v>0</v>
      </c>
      <c r="P100" s="82"/>
      <c r="Q100" s="82"/>
      <c r="R100" s="82"/>
      <c r="S100" s="82"/>
      <c r="T100" s="82"/>
      <c r="U100" s="82"/>
      <c r="V100" s="83" t="str">
        <f t="shared" ca="1" si="32"/>
        <v>0</v>
      </c>
      <c r="W100" s="82"/>
      <c r="X100" s="83">
        <f t="shared" ca="1" si="33"/>
        <v>0</v>
      </c>
      <c r="Y100" s="82" t="b">
        <f t="shared" ca="1" si="34"/>
        <v>0</v>
      </c>
      <c r="Z100" s="94" t="b">
        <f t="shared" ca="1" si="35"/>
        <v>0</v>
      </c>
      <c r="AA100" s="94" t="b">
        <f t="shared" ca="1" si="36"/>
        <v>0</v>
      </c>
      <c r="AB100" s="178">
        <f t="shared" ca="1" si="37"/>
        <v>0</v>
      </c>
      <c r="AC100" s="94" t="b">
        <v>0</v>
      </c>
      <c r="AD100" s="127"/>
      <c r="AE100" s="185"/>
      <c r="AF100" s="175" t="str">
        <f t="shared" ca="1" si="38"/>
        <v/>
      </c>
      <c r="AG100" s="183">
        <f t="shared" ca="1" si="30"/>
        <v>0</v>
      </c>
      <c r="AH100" s="174"/>
      <c r="AI100" s="95" t="str">
        <f t="shared" ca="1" si="39"/>
        <v/>
      </c>
      <c r="AJ100" s="110"/>
      <c r="AK100" s="111"/>
      <c r="AL100" s="110"/>
      <c r="AM100" s="110"/>
      <c r="AN100" s="90"/>
    </row>
    <row r="101" spans="1:40" s="74" customFormat="1" ht="19.5">
      <c r="A101" s="76"/>
      <c r="B101" s="77"/>
      <c r="C101" s="698" t="s">
        <v>718</v>
      </c>
      <c r="D101" s="87">
        <v>65</v>
      </c>
      <c r="E101" s="87">
        <v>5</v>
      </c>
      <c r="F101" s="87" t="s">
        <v>607</v>
      </c>
      <c r="G101" s="101" t="s">
        <v>707</v>
      </c>
      <c r="H101" s="172"/>
      <c r="I101" s="703" t="s">
        <v>719</v>
      </c>
      <c r="J101" s="704">
        <v>120</v>
      </c>
      <c r="K101" s="704">
        <v>0</v>
      </c>
      <c r="L101" s="99">
        <v>120</v>
      </c>
      <c r="M101" s="81">
        <f t="shared" ca="1" si="31"/>
        <v>0</v>
      </c>
      <c r="N101" s="80" t="s">
        <v>83</v>
      </c>
      <c r="O101" s="93">
        <f ca="1">IF(OR(ISBLANK($C101),$C101="",$C101=0),0,COUNTIF(TB_WPTags,$C101&amp;"-100"))</f>
        <v>0</v>
      </c>
      <c r="P101" s="82"/>
      <c r="Q101" s="82"/>
      <c r="R101" s="82"/>
      <c r="S101" s="82"/>
      <c r="T101" s="82"/>
      <c r="U101" s="82"/>
      <c r="V101" s="83" t="str">
        <f t="shared" ca="1" si="32"/>
        <v>0</v>
      </c>
      <c r="W101" s="82"/>
      <c r="X101" s="83">
        <f t="shared" ca="1" si="33"/>
        <v>0</v>
      </c>
      <c r="Y101" s="82" t="b">
        <f t="shared" ca="1" si="34"/>
        <v>0</v>
      </c>
      <c r="Z101" s="94" t="b">
        <f t="shared" ca="1" si="35"/>
        <v>0</v>
      </c>
      <c r="AA101" s="94" t="b">
        <f t="shared" ca="1" si="36"/>
        <v>0</v>
      </c>
      <c r="AB101" s="178">
        <f t="shared" ca="1" si="37"/>
        <v>0</v>
      </c>
      <c r="AC101" s="94" t="b">
        <v>0</v>
      </c>
      <c r="AD101" s="127"/>
      <c r="AE101" s="185" t="s">
        <v>58</v>
      </c>
      <c r="AF101" s="175" t="str">
        <f t="shared" ca="1" si="38"/>
        <v/>
      </c>
      <c r="AG101" s="183">
        <f t="shared" ca="1" si="30"/>
        <v>0</v>
      </c>
      <c r="AH101" s="174"/>
      <c r="AI101" s="95" t="str">
        <f t="shared" ca="1" si="39"/>
        <v/>
      </c>
      <c r="AJ101" s="110"/>
      <c r="AK101" s="111"/>
      <c r="AL101" s="110"/>
      <c r="AM101" s="110"/>
      <c r="AN101" s="90"/>
    </row>
    <row r="102" spans="1:40" s="74" customFormat="1" ht="19.5">
      <c r="A102" s="76"/>
      <c r="B102" s="77"/>
      <c r="C102" s="698" t="s">
        <v>720</v>
      </c>
      <c r="D102" s="87">
        <v>66</v>
      </c>
      <c r="E102" s="87">
        <v>4</v>
      </c>
      <c r="F102" s="87" t="s">
        <v>610</v>
      </c>
      <c r="G102" s="101" t="s">
        <v>707</v>
      </c>
      <c r="H102" s="172"/>
      <c r="I102" s="702" t="s">
        <v>699</v>
      </c>
      <c r="J102" s="705">
        <v>120</v>
      </c>
      <c r="K102" s="705">
        <v>0</v>
      </c>
      <c r="L102" s="99">
        <v>120</v>
      </c>
      <c r="M102" s="81">
        <f t="shared" ca="1" si="31"/>
        <v>0</v>
      </c>
      <c r="N102" s="80" t="s">
        <v>83</v>
      </c>
      <c r="O102" s="93">
        <f ca="1">IF(OR(ISBLANK($C102),$C102="",$C102=0),0,COUNTIF(TB_WPTags,$C102&amp;"-100"))</f>
        <v>0</v>
      </c>
      <c r="P102" s="82"/>
      <c r="Q102" s="82"/>
      <c r="R102" s="82"/>
      <c r="S102" s="82"/>
      <c r="T102" s="82"/>
      <c r="U102" s="82"/>
      <c r="V102" s="83" t="str">
        <f t="shared" ca="1" si="32"/>
        <v>0</v>
      </c>
      <c r="W102" s="82"/>
      <c r="X102" s="83">
        <f t="shared" ca="1" si="33"/>
        <v>0</v>
      </c>
      <c r="Y102" s="82" t="b">
        <f t="shared" ca="1" si="34"/>
        <v>0</v>
      </c>
      <c r="Z102" s="94" t="b">
        <f t="shared" ca="1" si="35"/>
        <v>0</v>
      </c>
      <c r="AA102" s="94" t="b">
        <f t="shared" ca="1" si="36"/>
        <v>0</v>
      </c>
      <c r="AB102" s="178">
        <f t="shared" ca="1" si="37"/>
        <v>0</v>
      </c>
      <c r="AC102" s="94" t="b">
        <v>0</v>
      </c>
      <c r="AD102" s="127"/>
      <c r="AE102" s="185" t="s">
        <v>58</v>
      </c>
      <c r="AF102" s="175" t="str">
        <f t="shared" ca="1" si="38"/>
        <v/>
      </c>
      <c r="AG102" s="183">
        <f t="shared" ca="1" si="30"/>
        <v>0</v>
      </c>
      <c r="AH102" s="174"/>
      <c r="AI102" s="95" t="str">
        <f t="shared" ca="1" si="39"/>
        <v/>
      </c>
      <c r="AJ102" s="110"/>
      <c r="AK102" s="111"/>
      <c r="AL102" s="110"/>
      <c r="AM102" s="110"/>
      <c r="AN102" s="90"/>
    </row>
    <row r="103" spans="1:40" s="74" customFormat="1" ht="19.5">
      <c r="A103" s="76"/>
      <c r="B103" s="77"/>
      <c r="C103" s="698" t="s">
        <v>721</v>
      </c>
      <c r="D103" s="87">
        <v>67</v>
      </c>
      <c r="E103" s="87">
        <v>3</v>
      </c>
      <c r="F103" s="87" t="s">
        <v>638</v>
      </c>
      <c r="G103" s="101" t="s">
        <v>707</v>
      </c>
      <c r="H103" s="172"/>
      <c r="I103" s="701" t="s">
        <v>722</v>
      </c>
      <c r="J103" s="705">
        <v>120</v>
      </c>
      <c r="K103" s="705">
        <v>0</v>
      </c>
      <c r="L103" s="99">
        <v>120</v>
      </c>
      <c r="M103" s="81">
        <f t="shared" ca="1" si="31"/>
        <v>0</v>
      </c>
      <c r="N103" s="80" t="s">
        <v>83</v>
      </c>
      <c r="O103" s="93">
        <f ca="1">IF(OR(ISBLANK($C103),$C103="",$C103=0),0,COUNTIF(TB_WPTags,$C103&amp;"-100"))</f>
        <v>0</v>
      </c>
      <c r="P103" s="82"/>
      <c r="Q103" s="82"/>
      <c r="R103" s="82"/>
      <c r="S103" s="82"/>
      <c r="T103" s="82"/>
      <c r="U103" s="82"/>
      <c r="V103" s="83" t="str">
        <f t="shared" ca="1" si="32"/>
        <v>0</v>
      </c>
      <c r="W103" s="82"/>
      <c r="X103" s="83">
        <f t="shared" ca="1" si="33"/>
        <v>0</v>
      </c>
      <c r="Y103" s="82" t="b">
        <f t="shared" ca="1" si="34"/>
        <v>0</v>
      </c>
      <c r="Z103" s="94" t="b">
        <f t="shared" ca="1" si="35"/>
        <v>0</v>
      </c>
      <c r="AA103" s="94" t="b">
        <f t="shared" ca="1" si="36"/>
        <v>0</v>
      </c>
      <c r="AB103" s="178">
        <f t="shared" ca="1" si="37"/>
        <v>0</v>
      </c>
      <c r="AC103" s="94" t="b">
        <v>0</v>
      </c>
      <c r="AD103" s="127"/>
      <c r="AE103" s="185" t="s">
        <v>58</v>
      </c>
      <c r="AF103" s="175" t="str">
        <f t="shared" ca="1" si="38"/>
        <v/>
      </c>
      <c r="AG103" s="183">
        <f t="shared" ca="1" si="30"/>
        <v>0</v>
      </c>
      <c r="AH103" s="174"/>
      <c r="AI103" s="95" t="str">
        <f t="shared" ca="1" si="39"/>
        <v/>
      </c>
      <c r="AJ103" s="110"/>
      <c r="AK103" s="111"/>
      <c r="AL103" s="110"/>
      <c r="AM103" s="110"/>
      <c r="AN103" s="90"/>
    </row>
    <row r="104" spans="1:40" s="74" customFormat="1" ht="19.5">
      <c r="A104" s="76"/>
      <c r="B104" s="77"/>
      <c r="C104" s="698" t="s">
        <v>723</v>
      </c>
      <c r="D104" s="87">
        <v>68</v>
      </c>
      <c r="E104" s="87">
        <v>3</v>
      </c>
      <c r="F104" s="87" t="s">
        <v>711</v>
      </c>
      <c r="G104" s="101" t="s">
        <v>707</v>
      </c>
      <c r="H104" s="172"/>
      <c r="I104" s="707" t="s">
        <v>724</v>
      </c>
      <c r="J104" s="704">
        <v>200</v>
      </c>
      <c r="K104" s="704">
        <v>0</v>
      </c>
      <c r="L104" s="99">
        <v>200</v>
      </c>
      <c r="M104" s="81">
        <f t="shared" ca="1" si="31"/>
        <v>1</v>
      </c>
      <c r="N104" s="80" t="s">
        <v>83</v>
      </c>
      <c r="O104" s="93">
        <f ca="1">IF(OR(ISBLANK($C104),$C104="",$C104=0),0,COUNTIF(TB_WPTags,$C104&amp;"-100"))</f>
        <v>1</v>
      </c>
      <c r="P104" s="82"/>
      <c r="Q104" s="82"/>
      <c r="R104" s="82"/>
      <c r="S104" s="82"/>
      <c r="T104" s="82"/>
      <c r="U104" s="82"/>
      <c r="V104" s="83" t="str">
        <f t="shared" ca="1" si="32"/>
        <v>1</v>
      </c>
      <c r="W104" s="82"/>
      <c r="X104" s="83">
        <f t="shared" ca="1" si="33"/>
        <v>3</v>
      </c>
      <c r="Y104" s="82" t="b">
        <f t="shared" ca="1" si="34"/>
        <v>0</v>
      </c>
      <c r="Z104" s="94" t="b">
        <f t="shared" ca="1" si="35"/>
        <v>0</v>
      </c>
      <c r="AA104" s="94" t="b">
        <f t="shared" ca="1" si="36"/>
        <v>0</v>
      </c>
      <c r="AB104" s="178">
        <f t="shared" ca="1" si="37"/>
        <v>0</v>
      </c>
      <c r="AC104" s="94" t="b">
        <v>0</v>
      </c>
      <c r="AD104" s="127"/>
      <c r="AE104" s="185" t="s">
        <v>58</v>
      </c>
      <c r="AF104" s="175" t="str">
        <f t="shared" ca="1" si="38"/>
        <v/>
      </c>
      <c r="AG104" s="183">
        <f t="shared" ca="1" si="30"/>
        <v>0</v>
      </c>
      <c r="AH104" s="174"/>
      <c r="AI104" s="95" t="str">
        <f t="shared" ca="1" si="39"/>
        <v>Ready for Review</v>
      </c>
      <c r="AJ104" s="110"/>
      <c r="AK104" s="111"/>
      <c r="AL104" s="110"/>
      <c r="AM104" s="110"/>
      <c r="AN104" s="90"/>
    </row>
    <row r="105" spans="1:40" s="74" customFormat="1" ht="24" hidden="1">
      <c r="A105" s="76"/>
      <c r="B105" s="77"/>
      <c r="C105" s="86" t="s">
        <v>723</v>
      </c>
      <c r="D105" s="87">
        <f ca="1">IF(IFERROR(ROW(TrialBalanceExact)+MATCH(C105,OFFSET(TrialBalanceExact,0,0,ROWS(TrialBalanceExact),1),0)-1=ROW(),TRUE),0, IF(ISERROR(VLOOKUP(C105,TrialBalanceExact,2,0)),0,VLOOKUP(C105,TrialBalanceExact,2,0)))</f>
        <v>68</v>
      </c>
      <c r="E105" s="87">
        <v>100</v>
      </c>
      <c r="F105" s="87"/>
      <c r="G105" s="101" t="s">
        <v>707</v>
      </c>
      <c r="H105" s="172"/>
      <c r="I105" s="711"/>
      <c r="J105" s="712"/>
      <c r="K105" s="712"/>
      <c r="L105" s="713"/>
      <c r="M105" s="714"/>
      <c r="N105" s="213" t="s">
        <v>136</v>
      </c>
      <c r="O105" s="715"/>
      <c r="P105" s="716" t="str">
        <f>$C105&amp;"-"&amp;$E105</f>
        <v>sundries_expense.AdministrationExpense.PostagePrintingandStationery-100</v>
      </c>
      <c r="Q105" s="716" t="s">
        <v>828</v>
      </c>
      <c r="R105" s="716" t="s">
        <v>862</v>
      </c>
      <c r="S105" s="716"/>
      <c r="T105" s="717">
        <f ca="1">ABS(IF(ISERROR(VLOOKUP(C105,TrialBalanceExact,8,0)),0,VLOOKUP(C105,TrialBalanceExact,8,0)))</f>
        <v>200</v>
      </c>
      <c r="U105" s="717">
        <f ca="1">ABS(IF(ISNUMBER(AH105),AH105,IF(ISBLANK(AH105),NA(),INDIRECT("'" &amp; _xll.SheetFromID(R105) &amp; "'!Reconcile_" &amp; SUBSTITUTE(AH105," ","")))))</f>
        <v>200</v>
      </c>
      <c r="V105" s="717">
        <f ca="1">IFERROR(IF(ABS(ROUND($T105-$U105,2))&lt;=Options_Tolerance,1,-1),0)</f>
        <v>1</v>
      </c>
      <c r="W105" s="717" t="str">
        <f ca="1">$C105&amp;"-"&amp;V105</f>
        <v>sundries_expense.AdministrationExpense.PostagePrintingandStationery-1</v>
      </c>
      <c r="X105" s="718">
        <f>IFERROR(VLOOKUP(AI105,StatusDescriptionsOrder,2,0),0)</f>
        <v>3</v>
      </c>
      <c r="Y105" s="716" t="b">
        <v>0</v>
      </c>
      <c r="Z105" s="719" t="b">
        <v>0</v>
      </c>
      <c r="AA105" s="720" t="b">
        <f>IFERROR(VLOOKUP(R105,HNSW_ItemsCount!A:D,2,0)&gt;0,FALSE)</f>
        <v>0</v>
      </c>
      <c r="AB105" s="720">
        <f>IFERROR(VLOOKUP(R105,HNSW_ItemsCount!A:D,4,0),0)</f>
        <v>0</v>
      </c>
      <c r="AC105" s="721" t="b">
        <v>0</v>
      </c>
      <c r="AD105" s="127" t="s">
        <v>864</v>
      </c>
      <c r="AE105" s="722" t="s">
        <v>58</v>
      </c>
      <c r="AF105" s="723" t="s">
        <v>74</v>
      </c>
      <c r="AG105" s="724">
        <f t="shared" si="30"/>
        <v>0</v>
      </c>
      <c r="AH105" s="725">
        <v>200</v>
      </c>
      <c r="AI105" s="726" t="s">
        <v>31</v>
      </c>
      <c r="AJ105" s="727" t="s">
        <v>831</v>
      </c>
      <c r="AK105" s="728">
        <v>43670</v>
      </c>
      <c r="AL105" s="729" t="s">
        <v>58</v>
      </c>
      <c r="AM105" s="730" t="s">
        <v>25</v>
      </c>
      <c r="AN105" s="90"/>
    </row>
    <row r="106" spans="1:40" s="74" customFormat="1" ht="19.5">
      <c r="A106" s="76"/>
      <c r="B106" s="77"/>
      <c r="C106" s="698" t="s">
        <v>725</v>
      </c>
      <c r="D106" s="87">
        <v>69</v>
      </c>
      <c r="E106" s="87">
        <v>3</v>
      </c>
      <c r="F106" s="87" t="s">
        <v>711</v>
      </c>
      <c r="G106" s="101" t="s">
        <v>707</v>
      </c>
      <c r="H106" s="172"/>
      <c r="I106" s="707" t="s">
        <v>726</v>
      </c>
      <c r="J106" s="704">
        <v>53</v>
      </c>
      <c r="K106" s="704">
        <v>0</v>
      </c>
      <c r="L106" s="99">
        <v>53</v>
      </c>
      <c r="M106" s="81">
        <f ca="1">IF(AND($AC106,$O106&gt;0),"–",$O106)</f>
        <v>1</v>
      </c>
      <c r="N106" s="80" t="s">
        <v>83</v>
      </c>
      <c r="O106" s="93">
        <f ca="1">IF(OR(ISBLANK($C106),$C106="",$C106=0),0,COUNTIF(TB_WPTags,$C106&amp;"-100"))</f>
        <v>1</v>
      </c>
      <c r="P106" s="82"/>
      <c r="Q106" s="82"/>
      <c r="R106" s="82"/>
      <c r="S106" s="82"/>
      <c r="T106" s="82"/>
      <c r="U106" s="82"/>
      <c r="V106" s="83" t="str">
        <f ca="1">IF(OR(ISBLANK($C106),$AC106),"NA",IF(COUNTIF(W:W,$C106&amp;"--1")&gt;0,"-1",IF(COUNTIF(W:W,$C106&amp;"-1")&gt;0,"1","0")))</f>
        <v>1</v>
      </c>
      <c r="W106" s="82"/>
      <c r="X106" s="83">
        <f ca="1">IF($O106&gt;0,MIN(OFFSET($X106,1,0,$O106)),0)</f>
        <v>3</v>
      </c>
      <c r="Y106" s="82" t="b">
        <f ca="1">IF(AND($O106&gt;0,AC106&lt;&gt;TRUE),COUNTIF(OFFSET($Y106,1,0,$O106),TRUE)&gt;=1,FALSE)</f>
        <v>0</v>
      </c>
      <c r="Z106" s="94" t="b">
        <f ca="1">IF(AND($O106&gt;0,AC106&lt;&gt;TRUE),COUNTIF(OFFSET($Z106,1,0,$O106),TRUE)&gt;=1,FALSE)</f>
        <v>0</v>
      </c>
      <c r="AA106" s="94" t="b">
        <f ca="1">IF(AND($O106&gt;0,AC106&lt;&gt;TRUE),COUNTIF(OFFSET($AA106,1,0,$O106),TRUE)&gt;=1,FALSE)</f>
        <v>0</v>
      </c>
      <c r="AB106" s="178">
        <f ca="1">IF(AND($O106&gt;0,AC106&lt;&gt;TRUE),SUM(OFFSET($AG106,1,0,$O106)),0)</f>
        <v>0</v>
      </c>
      <c r="AC106" s="94" t="b">
        <v>0</v>
      </c>
      <c r="AD106" s="127"/>
      <c r="AE106" s="185" t="s">
        <v>58</v>
      </c>
      <c r="AF106" s="175" t="str">
        <f ca="1">IF(AND(Y106,AC106&lt;&gt;TRUE),"]","")</f>
        <v/>
      </c>
      <c r="AG106" s="183">
        <f t="shared" ca="1" si="30"/>
        <v>0</v>
      </c>
      <c r="AH106" s="174"/>
      <c r="AI106" s="95" t="str">
        <f ca="1">IF(AND($O106&gt;0,AC106&lt;&gt;TRUE),IF($X106&gt;=1,INDEX(StatusDescriptions,$X106+1,0),StatusBlank),"")</f>
        <v>Ready for Review</v>
      </c>
      <c r="AJ106" s="110"/>
      <c r="AK106" s="111"/>
      <c r="AL106" s="110"/>
      <c r="AM106" s="110"/>
      <c r="AN106" s="90"/>
    </row>
    <row r="107" spans="1:40" s="74" customFormat="1" ht="24" hidden="1">
      <c r="A107" s="76"/>
      <c r="B107" s="77"/>
      <c r="C107" s="86" t="s">
        <v>725</v>
      </c>
      <c r="D107" s="87">
        <f ca="1">IF(IFERROR(ROW(TrialBalanceExact)+MATCH(C107,OFFSET(TrialBalanceExact,0,0,ROWS(TrialBalanceExact),1),0)-1=ROW(),TRUE),0, IF(ISERROR(VLOOKUP(C107,TrialBalanceExact,2,0)),0,VLOOKUP(C107,TrialBalanceExact,2,0)))</f>
        <v>69</v>
      </c>
      <c r="E107" s="87">
        <v>100</v>
      </c>
      <c r="F107" s="87"/>
      <c r="G107" s="101" t="s">
        <v>707</v>
      </c>
      <c r="H107" s="172"/>
      <c r="I107" s="711"/>
      <c r="J107" s="712"/>
      <c r="K107" s="712"/>
      <c r="L107" s="713"/>
      <c r="M107" s="714"/>
      <c r="N107" s="213" t="s">
        <v>136</v>
      </c>
      <c r="O107" s="715"/>
      <c r="P107" s="716" t="str">
        <f>$C107&amp;"-"&amp;$E107</f>
        <v>regulatory_fees_expense-100</v>
      </c>
      <c r="Q107" s="716" t="s">
        <v>828</v>
      </c>
      <c r="R107" s="716" t="s">
        <v>865</v>
      </c>
      <c r="S107" s="716"/>
      <c r="T107" s="717">
        <f ca="1">ABS(IF(ISERROR(VLOOKUP(C107,TrialBalanceExact,8,0)),0,VLOOKUP(C107,TrialBalanceExact,8,0)))</f>
        <v>53</v>
      </c>
      <c r="U107" s="717">
        <f ca="1">ABS(IF(ISNUMBER(AH107),AH107,IF(ISBLANK(AH107),NA(),INDIRECT("'" &amp; _xll.SheetFromID(R107) &amp; "'!Reconcile_" &amp; SUBSTITUTE(AH107," ","")))))</f>
        <v>53</v>
      </c>
      <c r="V107" s="717">
        <f ca="1">IFERROR(IF(ABS(ROUND($T107-$U107,2))&lt;=Options_Tolerance,1,-1),0)</f>
        <v>1</v>
      </c>
      <c r="W107" s="717" t="str">
        <f ca="1">$C107&amp;"-"&amp;V107</f>
        <v>regulatory_fees_expense-1</v>
      </c>
      <c r="X107" s="718">
        <f>IFERROR(VLOOKUP(AI107,StatusDescriptionsOrder,2,0),0)</f>
        <v>3</v>
      </c>
      <c r="Y107" s="716" t="b">
        <v>0</v>
      </c>
      <c r="Z107" s="719" t="b">
        <v>0</v>
      </c>
      <c r="AA107" s="720" t="b">
        <f>IFERROR(VLOOKUP(R107,HNSW_ItemsCount!A:D,2,0)&gt;0,FALSE)</f>
        <v>0</v>
      </c>
      <c r="AB107" s="720">
        <f>IFERROR(VLOOKUP(R107,HNSW_ItemsCount!A:D,4,0),0)</f>
        <v>0</v>
      </c>
      <c r="AC107" s="721" t="b">
        <v>0</v>
      </c>
      <c r="AD107" s="127" t="s">
        <v>867</v>
      </c>
      <c r="AE107" s="722" t="s">
        <v>58</v>
      </c>
      <c r="AF107" s="723" t="s">
        <v>74</v>
      </c>
      <c r="AG107" s="724">
        <f t="shared" si="30"/>
        <v>0</v>
      </c>
      <c r="AH107" s="725">
        <v>53</v>
      </c>
      <c r="AI107" s="726" t="s">
        <v>31</v>
      </c>
      <c r="AJ107" s="727" t="s">
        <v>831</v>
      </c>
      <c r="AK107" s="728">
        <v>43670</v>
      </c>
      <c r="AL107" s="729" t="s">
        <v>58</v>
      </c>
      <c r="AM107" s="730" t="s">
        <v>25</v>
      </c>
      <c r="AN107" s="90"/>
    </row>
    <row r="108" spans="1:40" s="74" customFormat="1" ht="19.5">
      <c r="A108" s="76"/>
      <c r="B108" s="77"/>
      <c r="C108" s="698" t="s">
        <v>727</v>
      </c>
      <c r="D108" s="87">
        <v>70</v>
      </c>
      <c r="E108" s="87">
        <v>3</v>
      </c>
      <c r="F108" s="87" t="s">
        <v>711</v>
      </c>
      <c r="G108" s="101" t="s">
        <v>707</v>
      </c>
      <c r="H108" s="172"/>
      <c r="I108" s="707" t="s">
        <v>728</v>
      </c>
      <c r="J108" s="704">
        <v>259</v>
      </c>
      <c r="K108" s="704">
        <v>0</v>
      </c>
      <c r="L108" s="99">
        <v>259</v>
      </c>
      <c r="M108" s="81">
        <f t="shared" ref="M108:M141" ca="1" si="40">IF(AND($AC108,$O108&gt;0),"–",$O108)</f>
        <v>0</v>
      </c>
      <c r="N108" s="80" t="s">
        <v>83</v>
      </c>
      <c r="O108" s="93">
        <f ca="1">IF(OR(ISBLANK($C108),$C108="",$C108=0),0,COUNTIF(TB_WPTags,$C108&amp;"-100"))</f>
        <v>0</v>
      </c>
      <c r="P108" s="82"/>
      <c r="Q108" s="82"/>
      <c r="R108" s="82"/>
      <c r="S108" s="82"/>
      <c r="T108" s="82"/>
      <c r="U108" s="82"/>
      <c r="V108" s="83" t="str">
        <f t="shared" ref="V108:V141" ca="1" si="41">IF(OR(ISBLANK($C108),$AC108),"NA",IF(COUNTIF(W:W,$C108&amp;"--1")&gt;0,"-1",IF(COUNTIF(W:W,$C108&amp;"-1")&gt;0,"1","0")))</f>
        <v>0</v>
      </c>
      <c r="W108" s="82"/>
      <c r="X108" s="83">
        <f t="shared" ref="X108:X141" ca="1" si="42">IF($O108&gt;0,MIN(OFFSET($X108,1,0,$O108)),0)</f>
        <v>0</v>
      </c>
      <c r="Y108" s="82" t="b">
        <f t="shared" ref="Y108:Y141" ca="1" si="43">IF(AND($O108&gt;0,AC108&lt;&gt;TRUE),COUNTIF(OFFSET($Y108,1,0,$O108),TRUE)&gt;=1,FALSE)</f>
        <v>0</v>
      </c>
      <c r="Z108" s="94" t="b">
        <f t="shared" ref="Z108:Z141" ca="1" si="44">IF(AND($O108&gt;0,AC108&lt;&gt;TRUE),COUNTIF(OFFSET($Z108,1,0,$O108),TRUE)&gt;=1,FALSE)</f>
        <v>0</v>
      </c>
      <c r="AA108" s="94" t="b">
        <f t="shared" ref="AA108:AA141" ca="1" si="45">IF(AND($O108&gt;0,AC108&lt;&gt;TRUE),COUNTIF(OFFSET($AA108,1,0,$O108),TRUE)&gt;=1,FALSE)</f>
        <v>0</v>
      </c>
      <c r="AB108" s="178">
        <f t="shared" ref="AB108:AB141" ca="1" si="46">IF(AND($O108&gt;0,AC108&lt;&gt;TRUE),SUM(OFFSET($AG108,1,0,$O108)),0)</f>
        <v>0</v>
      </c>
      <c r="AC108" s="94" t="b">
        <v>0</v>
      </c>
      <c r="AD108" s="127"/>
      <c r="AE108" s="185" t="s">
        <v>58</v>
      </c>
      <c r="AF108" s="175" t="str">
        <f t="shared" ref="AF108:AF141" ca="1" si="47">IF(AND(Y108,AC108&lt;&gt;TRUE),"]","")</f>
        <v/>
      </c>
      <c r="AG108" s="183">
        <f t="shared" ca="1" si="30"/>
        <v>0</v>
      </c>
      <c r="AH108" s="174"/>
      <c r="AI108" s="95" t="str">
        <f t="shared" ref="AI108:AI141" ca="1" si="48">IF(AND($O108&gt;0,AC108&lt;&gt;TRUE),IF($X108&gt;=1,INDEX(StatusDescriptions,$X108+1,0),StatusBlank),"")</f>
        <v/>
      </c>
      <c r="AJ108" s="110"/>
      <c r="AK108" s="111"/>
      <c r="AL108" s="110"/>
      <c r="AM108" s="110"/>
      <c r="AN108" s="90"/>
    </row>
    <row r="109" spans="1:40" s="74" customFormat="1" ht="19.5">
      <c r="A109" s="76"/>
      <c r="B109" s="77"/>
      <c r="C109" s="698" t="s">
        <v>729</v>
      </c>
      <c r="D109" s="87">
        <v>71</v>
      </c>
      <c r="E109" s="87">
        <v>2</v>
      </c>
      <c r="F109" s="87" t="s">
        <v>641</v>
      </c>
      <c r="G109" s="101" t="s">
        <v>707</v>
      </c>
      <c r="H109" s="172"/>
      <c r="I109" s="700" t="s">
        <v>730</v>
      </c>
      <c r="J109" s="705">
        <v>3272</v>
      </c>
      <c r="K109" s="705">
        <v>0</v>
      </c>
      <c r="L109" s="99">
        <v>3272</v>
      </c>
      <c r="M109" s="81">
        <f t="shared" ca="1" si="40"/>
        <v>0</v>
      </c>
      <c r="N109" s="80" t="s">
        <v>83</v>
      </c>
      <c r="O109" s="93">
        <f ca="1">IF(OR(ISBLANK($C109),$C109="",$C109=0),0,COUNTIF(TB_WPTags,$C109&amp;"-100"))</f>
        <v>0</v>
      </c>
      <c r="P109" s="82"/>
      <c r="Q109" s="82"/>
      <c r="R109" s="82"/>
      <c r="S109" s="82"/>
      <c r="T109" s="82"/>
      <c r="U109" s="82"/>
      <c r="V109" s="83" t="str">
        <f t="shared" ca="1" si="41"/>
        <v>0</v>
      </c>
      <c r="W109" s="82"/>
      <c r="X109" s="83">
        <f t="shared" ca="1" si="42"/>
        <v>0</v>
      </c>
      <c r="Y109" s="82" t="b">
        <f t="shared" ca="1" si="43"/>
        <v>0</v>
      </c>
      <c r="Z109" s="94" t="b">
        <f t="shared" ca="1" si="44"/>
        <v>0</v>
      </c>
      <c r="AA109" s="94" t="b">
        <f t="shared" ca="1" si="45"/>
        <v>0</v>
      </c>
      <c r="AB109" s="178">
        <f t="shared" ca="1" si="46"/>
        <v>0</v>
      </c>
      <c r="AC109" s="94" t="b">
        <v>0</v>
      </c>
      <c r="AD109" s="127"/>
      <c r="AE109" s="185" t="s">
        <v>58</v>
      </c>
      <c r="AF109" s="175" t="str">
        <f t="shared" ca="1" si="47"/>
        <v/>
      </c>
      <c r="AG109" s="183">
        <f t="shared" ca="1" si="30"/>
        <v>0</v>
      </c>
      <c r="AH109" s="174"/>
      <c r="AI109" s="95" t="str">
        <f t="shared" ca="1" si="48"/>
        <v/>
      </c>
      <c r="AJ109" s="110"/>
      <c r="AK109" s="111"/>
      <c r="AL109" s="110"/>
      <c r="AM109" s="110"/>
      <c r="AN109" s="90"/>
    </row>
    <row r="110" spans="1:40" s="74" customFormat="1" ht="19.5">
      <c r="A110" s="76"/>
      <c r="B110" s="77"/>
      <c r="C110" s="698" t="s">
        <v>731</v>
      </c>
      <c r="D110" s="87">
        <v>72</v>
      </c>
      <c r="E110" s="87">
        <v>2</v>
      </c>
      <c r="F110" s="87" t="s">
        <v>598</v>
      </c>
      <c r="G110" s="101" t="s">
        <v>707</v>
      </c>
      <c r="H110" s="172"/>
      <c r="I110" s="700" t="s">
        <v>732</v>
      </c>
      <c r="J110" s="97">
        <v>0</v>
      </c>
      <c r="K110" s="97">
        <v>0</v>
      </c>
      <c r="L110" s="99">
        <v>0</v>
      </c>
      <c r="M110" s="81">
        <f t="shared" ca="1" si="40"/>
        <v>0</v>
      </c>
      <c r="N110" s="80"/>
      <c r="O110" s="93">
        <f ca="1">IF(OR(ISBLANK($C110),$C110="",$C110=0),0,COUNTIF(TB_WPTags,$C110&amp;"-100"))</f>
        <v>0</v>
      </c>
      <c r="P110" s="82"/>
      <c r="Q110" s="82"/>
      <c r="R110" s="82"/>
      <c r="S110" s="82"/>
      <c r="T110" s="82"/>
      <c r="U110" s="82"/>
      <c r="V110" s="83" t="str">
        <f t="shared" ca="1" si="41"/>
        <v>0</v>
      </c>
      <c r="W110" s="82"/>
      <c r="X110" s="83">
        <f t="shared" ca="1" si="42"/>
        <v>0</v>
      </c>
      <c r="Y110" s="82" t="b">
        <f t="shared" ca="1" si="43"/>
        <v>0</v>
      </c>
      <c r="Z110" s="94" t="b">
        <f t="shared" ca="1" si="44"/>
        <v>0</v>
      </c>
      <c r="AA110" s="94" t="b">
        <f t="shared" ca="1" si="45"/>
        <v>0</v>
      </c>
      <c r="AB110" s="178">
        <f t="shared" ca="1" si="46"/>
        <v>0</v>
      </c>
      <c r="AC110" s="94" t="b">
        <v>0</v>
      </c>
      <c r="AD110" s="127"/>
      <c r="AE110" s="185"/>
      <c r="AF110" s="175" t="str">
        <f t="shared" ca="1" si="47"/>
        <v/>
      </c>
      <c r="AG110" s="183">
        <f t="shared" ca="1" si="30"/>
        <v>0</v>
      </c>
      <c r="AH110" s="174"/>
      <c r="AI110" s="95" t="str">
        <f t="shared" ca="1" si="48"/>
        <v/>
      </c>
      <c r="AJ110" s="110"/>
      <c r="AK110" s="111"/>
      <c r="AL110" s="110"/>
      <c r="AM110" s="110"/>
      <c r="AN110" s="90"/>
    </row>
    <row r="111" spans="1:40" s="74" customFormat="1" ht="19.5">
      <c r="A111" s="76"/>
      <c r="B111" s="77"/>
      <c r="C111" s="698" t="s">
        <v>733</v>
      </c>
      <c r="D111" s="87">
        <v>73</v>
      </c>
      <c r="E111" s="87">
        <v>3</v>
      </c>
      <c r="F111" s="87" t="s">
        <v>601</v>
      </c>
      <c r="G111" s="101" t="s">
        <v>707</v>
      </c>
      <c r="H111" s="172"/>
      <c r="I111" s="701" t="s">
        <v>734</v>
      </c>
      <c r="J111" s="97">
        <v>0</v>
      </c>
      <c r="K111" s="97">
        <v>0</v>
      </c>
      <c r="L111" s="99">
        <v>0</v>
      </c>
      <c r="M111" s="81">
        <f t="shared" ca="1" si="40"/>
        <v>0</v>
      </c>
      <c r="N111" s="80"/>
      <c r="O111" s="93">
        <f ca="1">IF(OR(ISBLANK($C111),$C111="",$C111=0),0,COUNTIF(TB_WPTags,$C111&amp;"-100"))</f>
        <v>0</v>
      </c>
      <c r="P111" s="82"/>
      <c r="Q111" s="82"/>
      <c r="R111" s="82"/>
      <c r="S111" s="82"/>
      <c r="T111" s="82"/>
      <c r="U111" s="82"/>
      <c r="V111" s="83" t="str">
        <f t="shared" ca="1" si="41"/>
        <v>0</v>
      </c>
      <c r="W111" s="82"/>
      <c r="X111" s="83">
        <f t="shared" ca="1" si="42"/>
        <v>0</v>
      </c>
      <c r="Y111" s="82" t="b">
        <f t="shared" ca="1" si="43"/>
        <v>0</v>
      </c>
      <c r="Z111" s="94" t="b">
        <f t="shared" ca="1" si="44"/>
        <v>0</v>
      </c>
      <c r="AA111" s="94" t="b">
        <f t="shared" ca="1" si="45"/>
        <v>0</v>
      </c>
      <c r="AB111" s="178">
        <f t="shared" ca="1" si="46"/>
        <v>0</v>
      </c>
      <c r="AC111" s="94" t="b">
        <v>0</v>
      </c>
      <c r="AD111" s="127"/>
      <c r="AE111" s="185"/>
      <c r="AF111" s="175" t="str">
        <f t="shared" ca="1" si="47"/>
        <v/>
      </c>
      <c r="AG111" s="183">
        <f t="shared" ca="1" si="30"/>
        <v>0</v>
      </c>
      <c r="AH111" s="174"/>
      <c r="AI111" s="95" t="str">
        <f t="shared" ca="1" si="48"/>
        <v/>
      </c>
      <c r="AJ111" s="110"/>
      <c r="AK111" s="111"/>
      <c r="AL111" s="110"/>
      <c r="AM111" s="110"/>
      <c r="AN111" s="90"/>
    </row>
    <row r="112" spans="1:40" s="74" customFormat="1" ht="19.5">
      <c r="A112" s="76"/>
      <c r="B112" s="77"/>
      <c r="C112" s="698" t="s">
        <v>735</v>
      </c>
      <c r="D112" s="87">
        <v>74</v>
      </c>
      <c r="E112" s="87">
        <v>4</v>
      </c>
      <c r="F112" s="87" t="s">
        <v>604</v>
      </c>
      <c r="G112" s="101" t="s">
        <v>707</v>
      </c>
      <c r="H112" s="172"/>
      <c r="I112" s="702" t="s">
        <v>648</v>
      </c>
      <c r="J112" s="97">
        <v>0</v>
      </c>
      <c r="K112" s="97">
        <v>0</v>
      </c>
      <c r="L112" s="99">
        <v>0</v>
      </c>
      <c r="M112" s="81">
        <f t="shared" ca="1" si="40"/>
        <v>0</v>
      </c>
      <c r="N112" s="80"/>
      <c r="O112" s="93">
        <f ca="1">IF(OR(ISBLANK($C112),$C112="",$C112=0),0,COUNTIF(TB_WPTags,$C112&amp;"-100"))</f>
        <v>0</v>
      </c>
      <c r="P112" s="82"/>
      <c r="Q112" s="82"/>
      <c r="R112" s="82"/>
      <c r="S112" s="82"/>
      <c r="T112" s="82"/>
      <c r="U112" s="82"/>
      <c r="V112" s="83" t="str">
        <f t="shared" ca="1" si="41"/>
        <v>0</v>
      </c>
      <c r="W112" s="82"/>
      <c r="X112" s="83">
        <f t="shared" ca="1" si="42"/>
        <v>0</v>
      </c>
      <c r="Y112" s="82" t="b">
        <f t="shared" ca="1" si="43"/>
        <v>0</v>
      </c>
      <c r="Z112" s="94" t="b">
        <f t="shared" ca="1" si="44"/>
        <v>0</v>
      </c>
      <c r="AA112" s="94" t="b">
        <f t="shared" ca="1" si="45"/>
        <v>0</v>
      </c>
      <c r="AB112" s="178">
        <f t="shared" ca="1" si="46"/>
        <v>0</v>
      </c>
      <c r="AC112" s="94" t="b">
        <v>0</v>
      </c>
      <c r="AD112" s="127"/>
      <c r="AE112" s="185"/>
      <c r="AF112" s="175" t="str">
        <f t="shared" ca="1" si="47"/>
        <v/>
      </c>
      <c r="AG112" s="183">
        <f t="shared" ca="1" si="30"/>
        <v>0</v>
      </c>
      <c r="AH112" s="174"/>
      <c r="AI112" s="95" t="str">
        <f t="shared" ca="1" si="48"/>
        <v/>
      </c>
      <c r="AJ112" s="110"/>
      <c r="AK112" s="111"/>
      <c r="AL112" s="110"/>
      <c r="AM112" s="110"/>
      <c r="AN112" s="90"/>
    </row>
    <row r="113" spans="1:40" s="74" customFormat="1" ht="19.5">
      <c r="A113" s="76"/>
      <c r="B113" s="77"/>
      <c r="C113" s="698" t="s">
        <v>736</v>
      </c>
      <c r="D113" s="87">
        <v>75</v>
      </c>
      <c r="E113" s="87">
        <v>5</v>
      </c>
      <c r="F113" s="87" t="s">
        <v>607</v>
      </c>
      <c r="G113" s="101" t="s">
        <v>707</v>
      </c>
      <c r="H113" s="172"/>
      <c r="I113" s="703" t="s">
        <v>650</v>
      </c>
      <c r="J113" s="704">
        <v>73639.64</v>
      </c>
      <c r="K113" s="704">
        <v>0</v>
      </c>
      <c r="L113" s="99">
        <v>73639.64</v>
      </c>
      <c r="M113" s="81">
        <f t="shared" ca="1" si="40"/>
        <v>0</v>
      </c>
      <c r="N113" s="80" t="s">
        <v>83</v>
      </c>
      <c r="O113" s="93">
        <f ca="1">IF(OR(ISBLANK($C113),$C113="",$C113=0),0,COUNTIF(TB_WPTags,$C113&amp;"-100"))</f>
        <v>0</v>
      </c>
      <c r="P113" s="82"/>
      <c r="Q113" s="82"/>
      <c r="R113" s="82"/>
      <c r="S113" s="82"/>
      <c r="T113" s="82"/>
      <c r="U113" s="82"/>
      <c r="V113" s="83" t="str">
        <f t="shared" ca="1" si="41"/>
        <v>0</v>
      </c>
      <c r="W113" s="82"/>
      <c r="X113" s="83">
        <f t="shared" ca="1" si="42"/>
        <v>0</v>
      </c>
      <c r="Y113" s="82" t="b">
        <f t="shared" ca="1" si="43"/>
        <v>0</v>
      </c>
      <c r="Z113" s="94" t="b">
        <f t="shared" ca="1" si="44"/>
        <v>0</v>
      </c>
      <c r="AA113" s="94" t="b">
        <f t="shared" ca="1" si="45"/>
        <v>0</v>
      </c>
      <c r="AB113" s="178">
        <f t="shared" ca="1" si="46"/>
        <v>0</v>
      </c>
      <c r="AC113" s="94" t="b">
        <v>0</v>
      </c>
      <c r="AD113" s="127"/>
      <c r="AE113" s="185" t="s">
        <v>58</v>
      </c>
      <c r="AF113" s="175" t="str">
        <f t="shared" ca="1" si="47"/>
        <v/>
      </c>
      <c r="AG113" s="183">
        <f t="shared" ca="1" si="30"/>
        <v>0</v>
      </c>
      <c r="AH113" s="174"/>
      <c r="AI113" s="95" t="str">
        <f t="shared" ca="1" si="48"/>
        <v/>
      </c>
      <c r="AJ113" s="110"/>
      <c r="AK113" s="111"/>
      <c r="AL113" s="110"/>
      <c r="AM113" s="110"/>
      <c r="AN113" s="90"/>
    </row>
    <row r="114" spans="1:40" s="74" customFormat="1" ht="19.5">
      <c r="A114" s="76"/>
      <c r="B114" s="77"/>
      <c r="C114" s="698" t="s">
        <v>737</v>
      </c>
      <c r="D114" s="87">
        <v>76</v>
      </c>
      <c r="E114" s="87">
        <v>5</v>
      </c>
      <c r="F114" s="87" t="s">
        <v>607</v>
      </c>
      <c r="G114" s="101" t="s">
        <v>707</v>
      </c>
      <c r="H114" s="172"/>
      <c r="I114" s="703" t="s">
        <v>652</v>
      </c>
      <c r="J114" s="704">
        <v>-1341.26</v>
      </c>
      <c r="K114" s="704">
        <v>0</v>
      </c>
      <c r="L114" s="99">
        <v>-1341.26</v>
      </c>
      <c r="M114" s="81">
        <f t="shared" ca="1" si="40"/>
        <v>0</v>
      </c>
      <c r="N114" s="80" t="s">
        <v>83</v>
      </c>
      <c r="O114" s="93">
        <f ca="1">IF(OR(ISBLANK($C114),$C114="",$C114=0),0,COUNTIF(TB_WPTags,$C114&amp;"-100"))</f>
        <v>0</v>
      </c>
      <c r="P114" s="82"/>
      <c r="Q114" s="82"/>
      <c r="R114" s="82"/>
      <c r="S114" s="82"/>
      <c r="T114" s="82"/>
      <c r="U114" s="82"/>
      <c r="V114" s="83" t="str">
        <f t="shared" ca="1" si="41"/>
        <v>0</v>
      </c>
      <c r="W114" s="82"/>
      <c r="X114" s="83">
        <f t="shared" ca="1" si="42"/>
        <v>0</v>
      </c>
      <c r="Y114" s="82" t="b">
        <f t="shared" ca="1" si="43"/>
        <v>0</v>
      </c>
      <c r="Z114" s="94" t="b">
        <f t="shared" ca="1" si="44"/>
        <v>0</v>
      </c>
      <c r="AA114" s="94" t="b">
        <f t="shared" ca="1" si="45"/>
        <v>0</v>
      </c>
      <c r="AB114" s="178">
        <f t="shared" ca="1" si="46"/>
        <v>0</v>
      </c>
      <c r="AC114" s="94" t="b">
        <v>0</v>
      </c>
      <c r="AD114" s="127"/>
      <c r="AE114" s="185" t="s">
        <v>58</v>
      </c>
      <c r="AF114" s="175" t="str">
        <f t="shared" ca="1" si="47"/>
        <v/>
      </c>
      <c r="AG114" s="183">
        <f t="shared" ca="1" si="30"/>
        <v>0</v>
      </c>
      <c r="AH114" s="174"/>
      <c r="AI114" s="95" t="str">
        <f t="shared" ca="1" si="48"/>
        <v/>
      </c>
      <c r="AJ114" s="110"/>
      <c r="AK114" s="111"/>
      <c r="AL114" s="110"/>
      <c r="AM114" s="110"/>
      <c r="AN114" s="90"/>
    </row>
    <row r="115" spans="1:40" s="74" customFormat="1" ht="19.5">
      <c r="A115" s="76"/>
      <c r="B115" s="77"/>
      <c r="C115" s="698" t="s">
        <v>738</v>
      </c>
      <c r="D115" s="87">
        <v>77</v>
      </c>
      <c r="E115" s="87">
        <v>5</v>
      </c>
      <c r="F115" s="87" t="s">
        <v>607</v>
      </c>
      <c r="G115" s="101" t="s">
        <v>707</v>
      </c>
      <c r="H115" s="172"/>
      <c r="I115" s="703" t="s">
        <v>654</v>
      </c>
      <c r="J115" s="704">
        <v>-19597.060000000001</v>
      </c>
      <c r="K115" s="704">
        <v>0</v>
      </c>
      <c r="L115" s="99">
        <v>-19597.060000000001</v>
      </c>
      <c r="M115" s="81">
        <f t="shared" ca="1" si="40"/>
        <v>0</v>
      </c>
      <c r="N115" s="80" t="s">
        <v>83</v>
      </c>
      <c r="O115" s="93">
        <f ca="1">IF(OR(ISBLANK($C115),$C115="",$C115=0),0,COUNTIF(TB_WPTags,$C115&amp;"-100"))</f>
        <v>0</v>
      </c>
      <c r="P115" s="82"/>
      <c r="Q115" s="82"/>
      <c r="R115" s="82"/>
      <c r="S115" s="82"/>
      <c r="T115" s="82"/>
      <c r="U115" s="82"/>
      <c r="V115" s="83" t="str">
        <f t="shared" ca="1" si="41"/>
        <v>0</v>
      </c>
      <c r="W115" s="82"/>
      <c r="X115" s="83">
        <f t="shared" ca="1" si="42"/>
        <v>0</v>
      </c>
      <c r="Y115" s="82" t="b">
        <f t="shared" ca="1" si="43"/>
        <v>0</v>
      </c>
      <c r="Z115" s="94" t="b">
        <f t="shared" ca="1" si="44"/>
        <v>0</v>
      </c>
      <c r="AA115" s="94" t="b">
        <f t="shared" ca="1" si="45"/>
        <v>0</v>
      </c>
      <c r="AB115" s="178">
        <f t="shared" ca="1" si="46"/>
        <v>0</v>
      </c>
      <c r="AC115" s="94" t="b">
        <v>0</v>
      </c>
      <c r="AD115" s="127"/>
      <c r="AE115" s="185" t="s">
        <v>58</v>
      </c>
      <c r="AF115" s="175" t="str">
        <f t="shared" ca="1" si="47"/>
        <v/>
      </c>
      <c r="AG115" s="183">
        <f t="shared" ca="1" si="30"/>
        <v>0</v>
      </c>
      <c r="AH115" s="174"/>
      <c r="AI115" s="95" t="str">
        <f t="shared" ca="1" si="48"/>
        <v/>
      </c>
      <c r="AJ115" s="110"/>
      <c r="AK115" s="111"/>
      <c r="AL115" s="110"/>
      <c r="AM115" s="110"/>
      <c r="AN115" s="90"/>
    </row>
    <row r="116" spans="1:40" s="74" customFormat="1" ht="19.5">
      <c r="A116" s="76"/>
      <c r="B116" s="77"/>
      <c r="C116" s="698" t="s">
        <v>739</v>
      </c>
      <c r="D116" s="87">
        <v>78</v>
      </c>
      <c r="E116" s="87">
        <v>5</v>
      </c>
      <c r="F116" s="87" t="s">
        <v>607</v>
      </c>
      <c r="G116" s="101" t="s">
        <v>707</v>
      </c>
      <c r="H116" s="172"/>
      <c r="I116" s="703" t="s">
        <v>656</v>
      </c>
      <c r="J116" s="704">
        <v>23906.01</v>
      </c>
      <c r="K116" s="704">
        <v>0</v>
      </c>
      <c r="L116" s="99">
        <v>23906.01</v>
      </c>
      <c r="M116" s="81">
        <f t="shared" ca="1" si="40"/>
        <v>0</v>
      </c>
      <c r="N116" s="80" t="s">
        <v>83</v>
      </c>
      <c r="O116" s="93">
        <f ca="1">IF(OR(ISBLANK($C116),$C116="",$C116=0),0,COUNTIF(TB_WPTags,$C116&amp;"-100"))</f>
        <v>0</v>
      </c>
      <c r="P116" s="82"/>
      <c r="Q116" s="82"/>
      <c r="R116" s="82"/>
      <c r="S116" s="82"/>
      <c r="T116" s="82"/>
      <c r="U116" s="82"/>
      <c r="V116" s="83" t="str">
        <f t="shared" ca="1" si="41"/>
        <v>0</v>
      </c>
      <c r="W116" s="82"/>
      <c r="X116" s="83">
        <f t="shared" ca="1" si="42"/>
        <v>0</v>
      </c>
      <c r="Y116" s="82" t="b">
        <f t="shared" ca="1" si="43"/>
        <v>0</v>
      </c>
      <c r="Z116" s="94" t="b">
        <f t="shared" ca="1" si="44"/>
        <v>0</v>
      </c>
      <c r="AA116" s="94" t="b">
        <f t="shared" ca="1" si="45"/>
        <v>0</v>
      </c>
      <c r="AB116" s="178">
        <f t="shared" ca="1" si="46"/>
        <v>0</v>
      </c>
      <c r="AC116" s="94" t="b">
        <v>0</v>
      </c>
      <c r="AD116" s="127"/>
      <c r="AE116" s="185" t="s">
        <v>58</v>
      </c>
      <c r="AF116" s="175" t="str">
        <f t="shared" ca="1" si="47"/>
        <v/>
      </c>
      <c r="AG116" s="183">
        <f t="shared" ca="1" si="30"/>
        <v>0</v>
      </c>
      <c r="AH116" s="174"/>
      <c r="AI116" s="95" t="str">
        <f t="shared" ca="1" si="48"/>
        <v/>
      </c>
      <c r="AJ116" s="110"/>
      <c r="AK116" s="111"/>
      <c r="AL116" s="110"/>
      <c r="AM116" s="110"/>
      <c r="AN116" s="90"/>
    </row>
    <row r="117" spans="1:40" s="74" customFormat="1" ht="19.5">
      <c r="A117" s="76"/>
      <c r="B117" s="77"/>
      <c r="C117" s="698" t="s">
        <v>740</v>
      </c>
      <c r="D117" s="87">
        <v>79</v>
      </c>
      <c r="E117" s="87">
        <v>5</v>
      </c>
      <c r="F117" s="87" t="s">
        <v>607</v>
      </c>
      <c r="G117" s="101" t="s">
        <v>707</v>
      </c>
      <c r="H117" s="172"/>
      <c r="I117" s="703" t="s">
        <v>658</v>
      </c>
      <c r="J117" s="704">
        <v>-1512.85</v>
      </c>
      <c r="K117" s="704">
        <v>0</v>
      </c>
      <c r="L117" s="99">
        <v>-1512.85</v>
      </c>
      <c r="M117" s="81">
        <f t="shared" ca="1" si="40"/>
        <v>0</v>
      </c>
      <c r="N117" s="80" t="s">
        <v>83</v>
      </c>
      <c r="O117" s="93">
        <f ca="1">IF(OR(ISBLANK($C117),$C117="",$C117=0),0,COUNTIF(TB_WPTags,$C117&amp;"-100"))</f>
        <v>0</v>
      </c>
      <c r="P117" s="82"/>
      <c r="Q117" s="82"/>
      <c r="R117" s="82"/>
      <c r="S117" s="82"/>
      <c r="T117" s="82"/>
      <c r="U117" s="82"/>
      <c r="V117" s="83" t="str">
        <f t="shared" ca="1" si="41"/>
        <v>0</v>
      </c>
      <c r="W117" s="82"/>
      <c r="X117" s="83">
        <f t="shared" ca="1" si="42"/>
        <v>0</v>
      </c>
      <c r="Y117" s="82" t="b">
        <f t="shared" ca="1" si="43"/>
        <v>0</v>
      </c>
      <c r="Z117" s="94" t="b">
        <f t="shared" ca="1" si="44"/>
        <v>0</v>
      </c>
      <c r="AA117" s="94" t="b">
        <f t="shared" ca="1" si="45"/>
        <v>0</v>
      </c>
      <c r="AB117" s="178">
        <f t="shared" ca="1" si="46"/>
        <v>0</v>
      </c>
      <c r="AC117" s="94" t="b">
        <v>0</v>
      </c>
      <c r="AD117" s="127"/>
      <c r="AE117" s="185" t="s">
        <v>58</v>
      </c>
      <c r="AF117" s="175" t="str">
        <f t="shared" ca="1" si="47"/>
        <v/>
      </c>
      <c r="AG117" s="183">
        <f t="shared" ca="1" si="30"/>
        <v>0</v>
      </c>
      <c r="AH117" s="174"/>
      <c r="AI117" s="95" t="str">
        <f t="shared" ca="1" si="48"/>
        <v/>
      </c>
      <c r="AJ117" s="110"/>
      <c r="AK117" s="111"/>
      <c r="AL117" s="110"/>
      <c r="AM117" s="110"/>
      <c r="AN117" s="90"/>
    </row>
    <row r="118" spans="1:40" s="74" customFormat="1" ht="19.5">
      <c r="A118" s="76"/>
      <c r="B118" s="77"/>
      <c r="C118" s="698" t="s">
        <v>741</v>
      </c>
      <c r="D118" s="87">
        <v>80</v>
      </c>
      <c r="E118" s="87">
        <v>5</v>
      </c>
      <c r="F118" s="87" t="s">
        <v>607</v>
      </c>
      <c r="G118" s="101" t="s">
        <v>707</v>
      </c>
      <c r="H118" s="172"/>
      <c r="I118" s="703" t="s">
        <v>660</v>
      </c>
      <c r="J118" s="704">
        <v>-3545.1</v>
      </c>
      <c r="K118" s="704">
        <v>0</v>
      </c>
      <c r="L118" s="99">
        <v>-3545.1</v>
      </c>
      <c r="M118" s="81">
        <f t="shared" ca="1" si="40"/>
        <v>0</v>
      </c>
      <c r="N118" s="80" t="s">
        <v>83</v>
      </c>
      <c r="O118" s="93">
        <f ca="1">IF(OR(ISBLANK($C118),$C118="",$C118=0),0,COUNTIF(TB_WPTags,$C118&amp;"-100"))</f>
        <v>0</v>
      </c>
      <c r="P118" s="82"/>
      <c r="Q118" s="82"/>
      <c r="R118" s="82"/>
      <c r="S118" s="82"/>
      <c r="T118" s="82"/>
      <c r="U118" s="82"/>
      <c r="V118" s="83" t="str">
        <f t="shared" ca="1" si="41"/>
        <v>0</v>
      </c>
      <c r="W118" s="82"/>
      <c r="X118" s="83">
        <f t="shared" ca="1" si="42"/>
        <v>0</v>
      </c>
      <c r="Y118" s="82" t="b">
        <f t="shared" ca="1" si="43"/>
        <v>0</v>
      </c>
      <c r="Z118" s="94" t="b">
        <f t="shared" ca="1" si="44"/>
        <v>0</v>
      </c>
      <c r="AA118" s="94" t="b">
        <f t="shared" ca="1" si="45"/>
        <v>0</v>
      </c>
      <c r="AB118" s="178">
        <f t="shared" ca="1" si="46"/>
        <v>0</v>
      </c>
      <c r="AC118" s="94" t="b">
        <v>0</v>
      </c>
      <c r="AD118" s="127"/>
      <c r="AE118" s="185" t="s">
        <v>58</v>
      </c>
      <c r="AF118" s="175" t="str">
        <f t="shared" ca="1" si="47"/>
        <v/>
      </c>
      <c r="AG118" s="183">
        <f t="shared" ca="1" si="30"/>
        <v>0</v>
      </c>
      <c r="AH118" s="174"/>
      <c r="AI118" s="95" t="str">
        <f t="shared" ca="1" si="48"/>
        <v/>
      </c>
      <c r="AJ118" s="110"/>
      <c r="AK118" s="111"/>
      <c r="AL118" s="110"/>
      <c r="AM118" s="110"/>
      <c r="AN118" s="90"/>
    </row>
    <row r="119" spans="1:40" s="74" customFormat="1" ht="19.5">
      <c r="A119" s="76"/>
      <c r="B119" s="77"/>
      <c r="C119" s="698" t="s">
        <v>742</v>
      </c>
      <c r="D119" s="87">
        <v>81</v>
      </c>
      <c r="E119" s="87">
        <v>5</v>
      </c>
      <c r="F119" s="87" t="s">
        <v>607</v>
      </c>
      <c r="G119" s="101" t="s">
        <v>707</v>
      </c>
      <c r="H119" s="172"/>
      <c r="I119" s="703" t="s">
        <v>662</v>
      </c>
      <c r="J119" s="704">
        <v>2999.15</v>
      </c>
      <c r="K119" s="704">
        <v>0</v>
      </c>
      <c r="L119" s="99">
        <v>2999.15</v>
      </c>
      <c r="M119" s="81">
        <f t="shared" ca="1" si="40"/>
        <v>0</v>
      </c>
      <c r="N119" s="80" t="s">
        <v>83</v>
      </c>
      <c r="O119" s="93">
        <f ca="1">IF(OR(ISBLANK($C119),$C119="",$C119=0),0,COUNTIF(TB_WPTags,$C119&amp;"-100"))</f>
        <v>0</v>
      </c>
      <c r="P119" s="82"/>
      <c r="Q119" s="82"/>
      <c r="R119" s="82"/>
      <c r="S119" s="82"/>
      <c r="T119" s="82"/>
      <c r="U119" s="82"/>
      <c r="V119" s="83" t="str">
        <f t="shared" ca="1" si="41"/>
        <v>0</v>
      </c>
      <c r="W119" s="82"/>
      <c r="X119" s="83">
        <f t="shared" ca="1" si="42"/>
        <v>0</v>
      </c>
      <c r="Y119" s="82" t="b">
        <f t="shared" ca="1" si="43"/>
        <v>0</v>
      </c>
      <c r="Z119" s="94" t="b">
        <f t="shared" ca="1" si="44"/>
        <v>0</v>
      </c>
      <c r="AA119" s="94" t="b">
        <f t="shared" ca="1" si="45"/>
        <v>0</v>
      </c>
      <c r="AB119" s="178">
        <f t="shared" ca="1" si="46"/>
        <v>0</v>
      </c>
      <c r="AC119" s="94" t="b">
        <v>0</v>
      </c>
      <c r="AD119" s="127"/>
      <c r="AE119" s="185" t="s">
        <v>58</v>
      </c>
      <c r="AF119" s="175" t="str">
        <f t="shared" ca="1" si="47"/>
        <v/>
      </c>
      <c r="AG119" s="183">
        <f t="shared" ca="1" si="30"/>
        <v>0</v>
      </c>
      <c r="AH119" s="174"/>
      <c r="AI119" s="95" t="str">
        <f t="shared" ca="1" si="48"/>
        <v/>
      </c>
      <c r="AJ119" s="110"/>
      <c r="AK119" s="111"/>
      <c r="AL119" s="110"/>
      <c r="AM119" s="110"/>
      <c r="AN119" s="90"/>
    </row>
    <row r="120" spans="1:40" s="74" customFormat="1" ht="19.5">
      <c r="A120" s="76"/>
      <c r="B120" s="77"/>
      <c r="C120" s="698" t="s">
        <v>743</v>
      </c>
      <c r="D120" s="87">
        <v>82</v>
      </c>
      <c r="E120" s="87">
        <v>5</v>
      </c>
      <c r="F120" s="87" t="s">
        <v>607</v>
      </c>
      <c r="G120" s="101" t="s">
        <v>707</v>
      </c>
      <c r="H120" s="172"/>
      <c r="I120" s="703" t="s">
        <v>664</v>
      </c>
      <c r="J120" s="704">
        <v>-317.7</v>
      </c>
      <c r="K120" s="704">
        <v>0</v>
      </c>
      <c r="L120" s="99">
        <v>-317.7</v>
      </c>
      <c r="M120" s="81">
        <f t="shared" ca="1" si="40"/>
        <v>0</v>
      </c>
      <c r="N120" s="80" t="s">
        <v>83</v>
      </c>
      <c r="O120" s="93">
        <f ca="1">IF(OR(ISBLANK($C120),$C120="",$C120=0),0,COUNTIF(TB_WPTags,$C120&amp;"-100"))</f>
        <v>0</v>
      </c>
      <c r="P120" s="82"/>
      <c r="Q120" s="82"/>
      <c r="R120" s="82"/>
      <c r="S120" s="82"/>
      <c r="T120" s="82"/>
      <c r="U120" s="82"/>
      <c r="V120" s="83" t="str">
        <f t="shared" ca="1" si="41"/>
        <v>0</v>
      </c>
      <c r="W120" s="82"/>
      <c r="X120" s="83">
        <f t="shared" ca="1" si="42"/>
        <v>0</v>
      </c>
      <c r="Y120" s="82" t="b">
        <f t="shared" ca="1" si="43"/>
        <v>0</v>
      </c>
      <c r="Z120" s="94" t="b">
        <f t="shared" ca="1" si="44"/>
        <v>0</v>
      </c>
      <c r="AA120" s="94" t="b">
        <f t="shared" ca="1" si="45"/>
        <v>0</v>
      </c>
      <c r="AB120" s="178">
        <f t="shared" ca="1" si="46"/>
        <v>0</v>
      </c>
      <c r="AC120" s="94" t="b">
        <v>0</v>
      </c>
      <c r="AD120" s="127"/>
      <c r="AE120" s="185" t="s">
        <v>58</v>
      </c>
      <c r="AF120" s="175" t="str">
        <f t="shared" ca="1" si="47"/>
        <v/>
      </c>
      <c r="AG120" s="183">
        <f t="shared" ca="1" si="30"/>
        <v>0</v>
      </c>
      <c r="AH120" s="174"/>
      <c r="AI120" s="95" t="str">
        <f t="shared" ca="1" si="48"/>
        <v/>
      </c>
      <c r="AJ120" s="110"/>
      <c r="AK120" s="111"/>
      <c r="AL120" s="110"/>
      <c r="AM120" s="110"/>
      <c r="AN120" s="90"/>
    </row>
    <row r="121" spans="1:40" s="74" customFormat="1" ht="19.5">
      <c r="A121" s="76"/>
      <c r="B121" s="77"/>
      <c r="C121" s="698" t="s">
        <v>744</v>
      </c>
      <c r="D121" s="87">
        <v>83</v>
      </c>
      <c r="E121" s="87">
        <v>5</v>
      </c>
      <c r="F121" s="87" t="s">
        <v>607</v>
      </c>
      <c r="G121" s="101" t="s">
        <v>707</v>
      </c>
      <c r="H121" s="172"/>
      <c r="I121" s="703" t="s">
        <v>666</v>
      </c>
      <c r="J121" s="704">
        <v>-8624.1</v>
      </c>
      <c r="K121" s="704">
        <v>0</v>
      </c>
      <c r="L121" s="99">
        <v>-8624.1</v>
      </c>
      <c r="M121" s="81">
        <f t="shared" ca="1" si="40"/>
        <v>0</v>
      </c>
      <c r="N121" s="80" t="s">
        <v>83</v>
      </c>
      <c r="O121" s="93">
        <f ca="1">IF(OR(ISBLANK($C121),$C121="",$C121=0),0,COUNTIF(TB_WPTags,$C121&amp;"-100"))</f>
        <v>0</v>
      </c>
      <c r="P121" s="82"/>
      <c r="Q121" s="82"/>
      <c r="R121" s="82"/>
      <c r="S121" s="82"/>
      <c r="T121" s="82"/>
      <c r="U121" s="82"/>
      <c r="V121" s="83" t="str">
        <f t="shared" ca="1" si="41"/>
        <v>0</v>
      </c>
      <c r="W121" s="82"/>
      <c r="X121" s="83">
        <f t="shared" ca="1" si="42"/>
        <v>0</v>
      </c>
      <c r="Y121" s="82" t="b">
        <f t="shared" ca="1" si="43"/>
        <v>0</v>
      </c>
      <c r="Z121" s="94" t="b">
        <f t="shared" ca="1" si="44"/>
        <v>0</v>
      </c>
      <c r="AA121" s="94" t="b">
        <f t="shared" ca="1" si="45"/>
        <v>0</v>
      </c>
      <c r="AB121" s="178">
        <f t="shared" ca="1" si="46"/>
        <v>0</v>
      </c>
      <c r="AC121" s="94" t="b">
        <v>0</v>
      </c>
      <c r="AD121" s="127"/>
      <c r="AE121" s="185" t="s">
        <v>58</v>
      </c>
      <c r="AF121" s="175" t="str">
        <f t="shared" ca="1" si="47"/>
        <v/>
      </c>
      <c r="AG121" s="183">
        <f t="shared" ca="1" si="30"/>
        <v>0</v>
      </c>
      <c r="AH121" s="174"/>
      <c r="AI121" s="95" t="str">
        <f t="shared" ca="1" si="48"/>
        <v/>
      </c>
      <c r="AJ121" s="110"/>
      <c r="AK121" s="111"/>
      <c r="AL121" s="110"/>
      <c r="AM121" s="110"/>
      <c r="AN121" s="90"/>
    </row>
    <row r="122" spans="1:40" s="74" customFormat="1" ht="19.5">
      <c r="A122" s="76"/>
      <c r="B122" s="77"/>
      <c r="C122" s="698" t="s">
        <v>745</v>
      </c>
      <c r="D122" s="87">
        <v>84</v>
      </c>
      <c r="E122" s="87">
        <v>5</v>
      </c>
      <c r="F122" s="87" t="s">
        <v>607</v>
      </c>
      <c r="G122" s="101" t="s">
        <v>707</v>
      </c>
      <c r="H122" s="172"/>
      <c r="I122" s="703" t="s">
        <v>668</v>
      </c>
      <c r="J122" s="704">
        <v>3643.49</v>
      </c>
      <c r="K122" s="704">
        <v>0</v>
      </c>
      <c r="L122" s="99">
        <v>3643.49</v>
      </c>
      <c r="M122" s="81">
        <f t="shared" ca="1" si="40"/>
        <v>0</v>
      </c>
      <c r="N122" s="80" t="s">
        <v>83</v>
      </c>
      <c r="O122" s="93">
        <f ca="1">IF(OR(ISBLANK($C122),$C122="",$C122=0),0,COUNTIF(TB_WPTags,$C122&amp;"-100"))</f>
        <v>0</v>
      </c>
      <c r="P122" s="82"/>
      <c r="Q122" s="82"/>
      <c r="R122" s="82"/>
      <c r="S122" s="82"/>
      <c r="T122" s="82"/>
      <c r="U122" s="82"/>
      <c r="V122" s="83" t="str">
        <f t="shared" ca="1" si="41"/>
        <v>0</v>
      </c>
      <c r="W122" s="82"/>
      <c r="X122" s="83">
        <f t="shared" ca="1" si="42"/>
        <v>0</v>
      </c>
      <c r="Y122" s="82" t="b">
        <f t="shared" ca="1" si="43"/>
        <v>0</v>
      </c>
      <c r="Z122" s="94" t="b">
        <f t="shared" ca="1" si="44"/>
        <v>0</v>
      </c>
      <c r="AA122" s="94" t="b">
        <f t="shared" ca="1" si="45"/>
        <v>0</v>
      </c>
      <c r="AB122" s="178">
        <f t="shared" ca="1" si="46"/>
        <v>0</v>
      </c>
      <c r="AC122" s="94" t="b">
        <v>0</v>
      </c>
      <c r="AD122" s="127"/>
      <c r="AE122" s="185" t="s">
        <v>58</v>
      </c>
      <c r="AF122" s="175" t="str">
        <f t="shared" ca="1" si="47"/>
        <v/>
      </c>
      <c r="AG122" s="183">
        <f t="shared" ref="AG122:AG153" ca="1" si="49">AB122</f>
        <v>0</v>
      </c>
      <c r="AH122" s="174"/>
      <c r="AI122" s="95" t="str">
        <f t="shared" ca="1" si="48"/>
        <v/>
      </c>
      <c r="AJ122" s="110"/>
      <c r="AK122" s="111"/>
      <c r="AL122" s="110"/>
      <c r="AM122" s="110"/>
      <c r="AN122" s="90"/>
    </row>
    <row r="123" spans="1:40" s="74" customFormat="1" ht="19.5">
      <c r="A123" s="76"/>
      <c r="B123" s="77"/>
      <c r="C123" s="698" t="s">
        <v>746</v>
      </c>
      <c r="D123" s="87">
        <v>85</v>
      </c>
      <c r="E123" s="87">
        <v>5</v>
      </c>
      <c r="F123" s="87" t="s">
        <v>607</v>
      </c>
      <c r="G123" s="101" t="s">
        <v>707</v>
      </c>
      <c r="H123" s="172"/>
      <c r="I123" s="703" t="s">
        <v>670</v>
      </c>
      <c r="J123" s="704">
        <v>-29872.29</v>
      </c>
      <c r="K123" s="704">
        <v>0</v>
      </c>
      <c r="L123" s="99">
        <v>-29872.29</v>
      </c>
      <c r="M123" s="81">
        <f t="shared" ca="1" si="40"/>
        <v>0</v>
      </c>
      <c r="N123" s="80" t="s">
        <v>83</v>
      </c>
      <c r="O123" s="93">
        <f ca="1">IF(OR(ISBLANK($C123),$C123="",$C123=0),0,COUNTIF(TB_WPTags,$C123&amp;"-100"))</f>
        <v>0</v>
      </c>
      <c r="P123" s="82"/>
      <c r="Q123" s="82"/>
      <c r="R123" s="82"/>
      <c r="S123" s="82"/>
      <c r="T123" s="82"/>
      <c r="U123" s="82"/>
      <c r="V123" s="83" t="str">
        <f t="shared" ca="1" si="41"/>
        <v>0</v>
      </c>
      <c r="W123" s="82"/>
      <c r="X123" s="83">
        <f t="shared" ca="1" si="42"/>
        <v>0</v>
      </c>
      <c r="Y123" s="82" t="b">
        <f t="shared" ca="1" si="43"/>
        <v>0</v>
      </c>
      <c r="Z123" s="94" t="b">
        <f t="shared" ca="1" si="44"/>
        <v>0</v>
      </c>
      <c r="AA123" s="94" t="b">
        <f t="shared" ca="1" si="45"/>
        <v>0</v>
      </c>
      <c r="AB123" s="178">
        <f t="shared" ca="1" si="46"/>
        <v>0</v>
      </c>
      <c r="AC123" s="94" t="b">
        <v>0</v>
      </c>
      <c r="AD123" s="127"/>
      <c r="AE123" s="185" t="s">
        <v>58</v>
      </c>
      <c r="AF123" s="175" t="str">
        <f t="shared" ca="1" si="47"/>
        <v/>
      </c>
      <c r="AG123" s="183">
        <f t="shared" ca="1" si="49"/>
        <v>0</v>
      </c>
      <c r="AH123" s="174"/>
      <c r="AI123" s="95" t="str">
        <f t="shared" ca="1" si="48"/>
        <v/>
      </c>
      <c r="AJ123" s="110"/>
      <c r="AK123" s="111"/>
      <c r="AL123" s="110"/>
      <c r="AM123" s="110"/>
      <c r="AN123" s="90"/>
    </row>
    <row r="124" spans="1:40" s="74" customFormat="1" ht="19.5">
      <c r="A124" s="76"/>
      <c r="B124" s="77"/>
      <c r="C124" s="698" t="s">
        <v>747</v>
      </c>
      <c r="D124" s="87">
        <v>86</v>
      </c>
      <c r="E124" s="87">
        <v>4</v>
      </c>
      <c r="F124" s="87" t="s">
        <v>610</v>
      </c>
      <c r="G124" s="101" t="s">
        <v>707</v>
      </c>
      <c r="H124" s="172"/>
      <c r="I124" s="702" t="s">
        <v>672</v>
      </c>
      <c r="J124" s="705">
        <v>39377.93</v>
      </c>
      <c r="K124" s="705">
        <v>0</v>
      </c>
      <c r="L124" s="99">
        <v>39377.93</v>
      </c>
      <c r="M124" s="81">
        <f t="shared" ca="1" si="40"/>
        <v>0</v>
      </c>
      <c r="N124" s="80" t="s">
        <v>83</v>
      </c>
      <c r="O124" s="93">
        <f ca="1">IF(OR(ISBLANK($C124),$C124="",$C124=0),0,COUNTIF(TB_WPTags,$C124&amp;"-100"))</f>
        <v>0</v>
      </c>
      <c r="P124" s="82"/>
      <c r="Q124" s="82"/>
      <c r="R124" s="82"/>
      <c r="S124" s="82"/>
      <c r="T124" s="82"/>
      <c r="U124" s="82"/>
      <c r="V124" s="83" t="str">
        <f t="shared" ca="1" si="41"/>
        <v>0</v>
      </c>
      <c r="W124" s="82"/>
      <c r="X124" s="83">
        <f t="shared" ca="1" si="42"/>
        <v>0</v>
      </c>
      <c r="Y124" s="82" t="b">
        <f t="shared" ca="1" si="43"/>
        <v>0</v>
      </c>
      <c r="Z124" s="94" t="b">
        <f t="shared" ca="1" si="44"/>
        <v>0</v>
      </c>
      <c r="AA124" s="94" t="b">
        <f t="shared" ca="1" si="45"/>
        <v>0</v>
      </c>
      <c r="AB124" s="178">
        <f t="shared" ca="1" si="46"/>
        <v>0</v>
      </c>
      <c r="AC124" s="94" t="b">
        <v>0</v>
      </c>
      <c r="AD124" s="127"/>
      <c r="AE124" s="185" t="s">
        <v>58</v>
      </c>
      <c r="AF124" s="175" t="str">
        <f t="shared" ca="1" si="47"/>
        <v/>
      </c>
      <c r="AG124" s="183">
        <f t="shared" ca="1" si="49"/>
        <v>0</v>
      </c>
      <c r="AH124" s="174"/>
      <c r="AI124" s="95" t="str">
        <f t="shared" ca="1" si="48"/>
        <v/>
      </c>
      <c r="AJ124" s="110"/>
      <c r="AK124" s="111"/>
      <c r="AL124" s="110"/>
      <c r="AM124" s="110"/>
      <c r="AN124" s="90"/>
    </row>
    <row r="125" spans="1:40" s="74" customFormat="1" ht="19.5">
      <c r="A125" s="76"/>
      <c r="B125" s="77"/>
      <c r="C125" s="698" t="s">
        <v>748</v>
      </c>
      <c r="D125" s="87">
        <v>87</v>
      </c>
      <c r="E125" s="87">
        <v>3</v>
      </c>
      <c r="F125" s="87" t="s">
        <v>638</v>
      </c>
      <c r="G125" s="101" t="s">
        <v>707</v>
      </c>
      <c r="H125" s="172"/>
      <c r="I125" s="701" t="s">
        <v>749</v>
      </c>
      <c r="J125" s="705">
        <v>39377.93</v>
      </c>
      <c r="K125" s="705">
        <v>0</v>
      </c>
      <c r="L125" s="99">
        <v>39377.93</v>
      </c>
      <c r="M125" s="81">
        <f t="shared" ca="1" si="40"/>
        <v>0</v>
      </c>
      <c r="N125" s="80" t="s">
        <v>83</v>
      </c>
      <c r="O125" s="93">
        <f ca="1">IF(OR(ISBLANK($C125),$C125="",$C125=0),0,COUNTIF(TB_WPTags,$C125&amp;"-100"))</f>
        <v>0</v>
      </c>
      <c r="P125" s="82"/>
      <c r="Q125" s="82"/>
      <c r="R125" s="82"/>
      <c r="S125" s="82"/>
      <c r="T125" s="82"/>
      <c r="U125" s="82"/>
      <c r="V125" s="83" t="str">
        <f t="shared" ca="1" si="41"/>
        <v>0</v>
      </c>
      <c r="W125" s="82"/>
      <c r="X125" s="83">
        <f t="shared" ca="1" si="42"/>
        <v>0</v>
      </c>
      <c r="Y125" s="82" t="b">
        <f t="shared" ca="1" si="43"/>
        <v>0</v>
      </c>
      <c r="Z125" s="94" t="b">
        <f t="shared" ca="1" si="44"/>
        <v>0</v>
      </c>
      <c r="AA125" s="94" t="b">
        <f t="shared" ca="1" si="45"/>
        <v>0</v>
      </c>
      <c r="AB125" s="178">
        <f t="shared" ca="1" si="46"/>
        <v>0</v>
      </c>
      <c r="AC125" s="94" t="b">
        <v>0</v>
      </c>
      <c r="AD125" s="127"/>
      <c r="AE125" s="185" t="s">
        <v>58</v>
      </c>
      <c r="AF125" s="175" t="str">
        <f t="shared" ca="1" si="47"/>
        <v/>
      </c>
      <c r="AG125" s="183">
        <f t="shared" ca="1" si="49"/>
        <v>0</v>
      </c>
      <c r="AH125" s="174"/>
      <c r="AI125" s="95" t="str">
        <f t="shared" ca="1" si="48"/>
        <v/>
      </c>
      <c r="AJ125" s="110"/>
      <c r="AK125" s="111"/>
      <c r="AL125" s="110"/>
      <c r="AM125" s="110"/>
      <c r="AN125" s="90"/>
    </row>
    <row r="126" spans="1:40" s="74" customFormat="1" ht="19.5">
      <c r="A126" s="76"/>
      <c r="B126" s="77"/>
      <c r="C126" s="698" t="s">
        <v>750</v>
      </c>
      <c r="D126" s="87">
        <v>88</v>
      </c>
      <c r="E126" s="87">
        <v>2</v>
      </c>
      <c r="F126" s="87" t="s">
        <v>641</v>
      </c>
      <c r="G126" s="101" t="s">
        <v>707</v>
      </c>
      <c r="H126" s="172"/>
      <c r="I126" s="700" t="s">
        <v>751</v>
      </c>
      <c r="J126" s="705">
        <v>39377.93</v>
      </c>
      <c r="K126" s="705">
        <v>0</v>
      </c>
      <c r="L126" s="99">
        <v>39377.93</v>
      </c>
      <c r="M126" s="81">
        <f t="shared" ca="1" si="40"/>
        <v>0</v>
      </c>
      <c r="N126" s="80" t="s">
        <v>83</v>
      </c>
      <c r="O126" s="93">
        <f ca="1">IF(OR(ISBLANK($C126),$C126="",$C126=0),0,COUNTIF(TB_WPTags,$C126&amp;"-100"))</f>
        <v>0</v>
      </c>
      <c r="P126" s="82"/>
      <c r="Q126" s="82"/>
      <c r="R126" s="82"/>
      <c r="S126" s="82"/>
      <c r="T126" s="82"/>
      <c r="U126" s="82"/>
      <c r="V126" s="83" t="str">
        <f t="shared" ca="1" si="41"/>
        <v>0</v>
      </c>
      <c r="W126" s="82"/>
      <c r="X126" s="83">
        <f t="shared" ca="1" si="42"/>
        <v>0</v>
      </c>
      <c r="Y126" s="82" t="b">
        <f t="shared" ca="1" si="43"/>
        <v>0</v>
      </c>
      <c r="Z126" s="94" t="b">
        <f t="shared" ca="1" si="44"/>
        <v>0</v>
      </c>
      <c r="AA126" s="94" t="b">
        <f t="shared" ca="1" si="45"/>
        <v>0</v>
      </c>
      <c r="AB126" s="178">
        <f t="shared" ca="1" si="46"/>
        <v>0</v>
      </c>
      <c r="AC126" s="94" t="b">
        <v>0</v>
      </c>
      <c r="AD126" s="127"/>
      <c r="AE126" s="185" t="s">
        <v>58</v>
      </c>
      <c r="AF126" s="175" t="str">
        <f t="shared" ca="1" si="47"/>
        <v/>
      </c>
      <c r="AG126" s="183">
        <f t="shared" ca="1" si="49"/>
        <v>0</v>
      </c>
      <c r="AH126" s="174"/>
      <c r="AI126" s="95" t="str">
        <f t="shared" ca="1" si="48"/>
        <v/>
      </c>
      <c r="AJ126" s="110"/>
      <c r="AK126" s="111"/>
      <c r="AL126" s="110"/>
      <c r="AM126" s="110"/>
      <c r="AN126" s="90"/>
    </row>
    <row r="127" spans="1:40" s="74" customFormat="1" ht="19.5">
      <c r="A127" s="76"/>
      <c r="B127" s="77"/>
      <c r="C127" s="698" t="s">
        <v>752</v>
      </c>
      <c r="D127" s="87">
        <v>89</v>
      </c>
      <c r="E127" s="87">
        <v>1</v>
      </c>
      <c r="F127" s="87" t="s">
        <v>705</v>
      </c>
      <c r="G127" s="101" t="s">
        <v>707</v>
      </c>
      <c r="H127" s="172"/>
      <c r="I127" s="700" t="s">
        <v>753</v>
      </c>
      <c r="J127" s="705">
        <v>42649.93</v>
      </c>
      <c r="K127" s="705">
        <v>0</v>
      </c>
      <c r="L127" s="99">
        <v>42649.93</v>
      </c>
      <c r="M127" s="81">
        <f t="shared" ca="1" si="40"/>
        <v>0</v>
      </c>
      <c r="N127" s="80" t="s">
        <v>83</v>
      </c>
      <c r="O127" s="93">
        <f ca="1">IF(OR(ISBLANK($C127),$C127="",$C127=0),0,COUNTIF(TB_WPTags,$C127&amp;"-100"))</f>
        <v>0</v>
      </c>
      <c r="P127" s="82"/>
      <c r="Q127" s="82"/>
      <c r="R127" s="82"/>
      <c r="S127" s="82"/>
      <c r="T127" s="82"/>
      <c r="U127" s="82"/>
      <c r="V127" s="83" t="str">
        <f t="shared" ca="1" si="41"/>
        <v>0</v>
      </c>
      <c r="W127" s="82"/>
      <c r="X127" s="83">
        <f t="shared" ca="1" si="42"/>
        <v>0</v>
      </c>
      <c r="Y127" s="82" t="b">
        <f t="shared" ca="1" si="43"/>
        <v>0</v>
      </c>
      <c r="Z127" s="94" t="b">
        <f t="shared" ca="1" si="44"/>
        <v>0</v>
      </c>
      <c r="AA127" s="94" t="b">
        <f t="shared" ca="1" si="45"/>
        <v>0</v>
      </c>
      <c r="AB127" s="178">
        <f t="shared" ca="1" si="46"/>
        <v>0</v>
      </c>
      <c r="AC127" s="94" t="b">
        <v>0</v>
      </c>
      <c r="AD127" s="127"/>
      <c r="AE127" s="185" t="s">
        <v>58</v>
      </c>
      <c r="AF127" s="175" t="str">
        <f t="shared" ca="1" si="47"/>
        <v/>
      </c>
      <c r="AG127" s="183">
        <f t="shared" ca="1" si="49"/>
        <v>0</v>
      </c>
      <c r="AH127" s="174"/>
      <c r="AI127" s="95" t="str">
        <f t="shared" ca="1" si="48"/>
        <v/>
      </c>
      <c r="AJ127" s="110"/>
      <c r="AK127" s="111"/>
      <c r="AL127" s="110"/>
      <c r="AM127" s="110"/>
      <c r="AN127" s="90"/>
    </row>
    <row r="128" spans="1:40" s="74" customFormat="1" ht="19.5">
      <c r="A128" s="76"/>
      <c r="B128" s="77"/>
      <c r="C128" s="698" t="s">
        <v>754</v>
      </c>
      <c r="D128" s="87">
        <v>90</v>
      </c>
      <c r="E128" s="87">
        <v>1</v>
      </c>
      <c r="F128" s="87" t="s">
        <v>595</v>
      </c>
      <c r="G128" s="101" t="s">
        <v>755</v>
      </c>
      <c r="H128" s="172"/>
      <c r="I128" s="699" t="s">
        <v>754</v>
      </c>
      <c r="J128" s="97">
        <v>0</v>
      </c>
      <c r="K128" s="97">
        <v>0</v>
      </c>
      <c r="L128" s="99">
        <v>0</v>
      </c>
      <c r="M128" s="81">
        <f t="shared" ca="1" si="40"/>
        <v>0</v>
      </c>
      <c r="N128" s="80"/>
      <c r="O128" s="93">
        <f ca="1">IF(OR(ISBLANK($C128),$C128="",$C128=0),0,COUNTIF(TB_WPTags,$C128&amp;"-100"))</f>
        <v>0</v>
      </c>
      <c r="P128" s="82"/>
      <c r="Q128" s="82"/>
      <c r="R128" s="82"/>
      <c r="S128" s="82"/>
      <c r="T128" s="82"/>
      <c r="U128" s="82"/>
      <c r="V128" s="83" t="str">
        <f t="shared" ca="1" si="41"/>
        <v>0</v>
      </c>
      <c r="W128" s="82"/>
      <c r="X128" s="83">
        <f t="shared" ca="1" si="42"/>
        <v>0</v>
      </c>
      <c r="Y128" s="82" t="b">
        <f t="shared" ca="1" si="43"/>
        <v>0</v>
      </c>
      <c r="Z128" s="94" t="b">
        <f t="shared" ca="1" si="44"/>
        <v>0</v>
      </c>
      <c r="AA128" s="94" t="b">
        <f t="shared" ca="1" si="45"/>
        <v>0</v>
      </c>
      <c r="AB128" s="178">
        <f t="shared" ca="1" si="46"/>
        <v>0</v>
      </c>
      <c r="AC128" s="94" t="b">
        <v>0</v>
      </c>
      <c r="AD128" s="127"/>
      <c r="AE128" s="185"/>
      <c r="AF128" s="175" t="str">
        <f t="shared" ca="1" si="47"/>
        <v/>
      </c>
      <c r="AG128" s="183">
        <f t="shared" ca="1" si="49"/>
        <v>0</v>
      </c>
      <c r="AH128" s="174"/>
      <c r="AI128" s="95" t="str">
        <f t="shared" ca="1" si="48"/>
        <v/>
      </c>
      <c r="AJ128" s="110"/>
      <c r="AK128" s="111"/>
      <c r="AL128" s="110"/>
      <c r="AM128" s="110"/>
      <c r="AN128" s="90"/>
    </row>
    <row r="129" spans="1:40" s="74" customFormat="1" ht="19.5">
      <c r="A129" s="76"/>
      <c r="B129" s="77"/>
      <c r="C129" s="698" t="s">
        <v>756</v>
      </c>
      <c r="D129" s="87">
        <v>91</v>
      </c>
      <c r="E129" s="87">
        <v>2</v>
      </c>
      <c r="F129" s="87" t="s">
        <v>598</v>
      </c>
      <c r="G129" s="101" t="s">
        <v>755</v>
      </c>
      <c r="H129" s="172"/>
      <c r="I129" s="700" t="s">
        <v>757</v>
      </c>
      <c r="J129" s="97">
        <v>0</v>
      </c>
      <c r="K129" s="97">
        <v>0</v>
      </c>
      <c r="L129" s="99">
        <v>0</v>
      </c>
      <c r="M129" s="81">
        <f t="shared" ca="1" si="40"/>
        <v>0</v>
      </c>
      <c r="N129" s="80"/>
      <c r="O129" s="93">
        <f ca="1">IF(OR(ISBLANK($C129),$C129="",$C129=0),0,COUNTIF(TB_WPTags,$C129&amp;"-100"))</f>
        <v>0</v>
      </c>
      <c r="P129" s="82"/>
      <c r="Q129" s="82"/>
      <c r="R129" s="82"/>
      <c r="S129" s="82"/>
      <c r="T129" s="82"/>
      <c r="U129" s="82"/>
      <c r="V129" s="83" t="str">
        <f t="shared" ca="1" si="41"/>
        <v>0</v>
      </c>
      <c r="W129" s="82"/>
      <c r="X129" s="83">
        <f t="shared" ca="1" si="42"/>
        <v>0</v>
      </c>
      <c r="Y129" s="82" t="b">
        <f t="shared" ca="1" si="43"/>
        <v>0</v>
      </c>
      <c r="Z129" s="94" t="b">
        <f t="shared" ca="1" si="44"/>
        <v>0</v>
      </c>
      <c r="AA129" s="94" t="b">
        <f t="shared" ca="1" si="45"/>
        <v>0</v>
      </c>
      <c r="AB129" s="178">
        <f t="shared" ca="1" si="46"/>
        <v>0</v>
      </c>
      <c r="AC129" s="94" t="b">
        <v>0</v>
      </c>
      <c r="AD129" s="127"/>
      <c r="AE129" s="185"/>
      <c r="AF129" s="175" t="str">
        <f t="shared" ca="1" si="47"/>
        <v/>
      </c>
      <c r="AG129" s="183">
        <f t="shared" ca="1" si="49"/>
        <v>0</v>
      </c>
      <c r="AH129" s="174"/>
      <c r="AI129" s="95" t="str">
        <f t="shared" ca="1" si="48"/>
        <v/>
      </c>
      <c r="AJ129" s="110"/>
      <c r="AK129" s="111"/>
      <c r="AL129" s="110"/>
      <c r="AM129" s="110"/>
      <c r="AN129" s="90"/>
    </row>
    <row r="130" spans="1:40" s="74" customFormat="1" ht="19.5">
      <c r="A130" s="76"/>
      <c r="B130" s="77"/>
      <c r="C130" s="698" t="s">
        <v>758</v>
      </c>
      <c r="D130" s="87">
        <v>92</v>
      </c>
      <c r="E130" s="87">
        <v>3</v>
      </c>
      <c r="F130" s="87" t="s">
        <v>711</v>
      </c>
      <c r="G130" s="101" t="s">
        <v>755</v>
      </c>
      <c r="H130" s="172"/>
      <c r="I130" s="707" t="s">
        <v>757</v>
      </c>
      <c r="J130" s="704">
        <v>14647.9</v>
      </c>
      <c r="K130" s="704">
        <v>0</v>
      </c>
      <c r="L130" s="99">
        <v>14647.9</v>
      </c>
      <c r="M130" s="81">
        <f t="shared" ca="1" si="40"/>
        <v>0</v>
      </c>
      <c r="N130" s="80" t="s">
        <v>83</v>
      </c>
      <c r="O130" s="93">
        <f ca="1">IF(OR(ISBLANK($C130),$C130="",$C130=0),0,COUNTIF(TB_WPTags,$C130&amp;"-100"))</f>
        <v>0</v>
      </c>
      <c r="P130" s="82"/>
      <c r="Q130" s="82"/>
      <c r="R130" s="82"/>
      <c r="S130" s="82"/>
      <c r="T130" s="82"/>
      <c r="U130" s="82"/>
      <c r="V130" s="83" t="str">
        <f t="shared" ca="1" si="41"/>
        <v>0</v>
      </c>
      <c r="W130" s="82"/>
      <c r="X130" s="83">
        <f t="shared" ca="1" si="42"/>
        <v>0</v>
      </c>
      <c r="Y130" s="82" t="b">
        <f t="shared" ca="1" si="43"/>
        <v>0</v>
      </c>
      <c r="Z130" s="94" t="b">
        <f t="shared" ca="1" si="44"/>
        <v>0</v>
      </c>
      <c r="AA130" s="94" t="b">
        <f t="shared" ca="1" si="45"/>
        <v>0</v>
      </c>
      <c r="AB130" s="178">
        <f t="shared" ca="1" si="46"/>
        <v>0</v>
      </c>
      <c r="AC130" s="94" t="b">
        <v>0</v>
      </c>
      <c r="AD130" s="127"/>
      <c r="AE130" s="185" t="s">
        <v>58</v>
      </c>
      <c r="AF130" s="175" t="str">
        <f t="shared" ca="1" si="47"/>
        <v/>
      </c>
      <c r="AG130" s="183">
        <f t="shared" ca="1" si="49"/>
        <v>0</v>
      </c>
      <c r="AH130" s="174"/>
      <c r="AI130" s="95" t="str">
        <f t="shared" ca="1" si="48"/>
        <v/>
      </c>
      <c r="AJ130" s="110"/>
      <c r="AK130" s="111"/>
      <c r="AL130" s="110"/>
      <c r="AM130" s="110"/>
      <c r="AN130" s="90"/>
    </row>
    <row r="131" spans="1:40" s="74" customFormat="1" ht="19.5">
      <c r="A131" s="76"/>
      <c r="B131" s="77"/>
      <c r="C131" s="698" t="s">
        <v>759</v>
      </c>
      <c r="D131" s="87">
        <v>93</v>
      </c>
      <c r="E131" s="87">
        <v>2</v>
      </c>
      <c r="F131" s="87" t="s">
        <v>641</v>
      </c>
      <c r="G131" s="101" t="s">
        <v>755</v>
      </c>
      <c r="H131" s="172"/>
      <c r="I131" s="700" t="s">
        <v>760</v>
      </c>
      <c r="J131" s="705">
        <v>14647.9</v>
      </c>
      <c r="K131" s="705">
        <v>0</v>
      </c>
      <c r="L131" s="99">
        <v>14647.9</v>
      </c>
      <c r="M131" s="81">
        <f t="shared" ca="1" si="40"/>
        <v>0</v>
      </c>
      <c r="N131" s="80" t="s">
        <v>83</v>
      </c>
      <c r="O131" s="93">
        <f ca="1">IF(OR(ISBLANK($C131),$C131="",$C131=0),0,COUNTIF(TB_WPTags,$C131&amp;"-100"))</f>
        <v>0</v>
      </c>
      <c r="P131" s="82"/>
      <c r="Q131" s="82"/>
      <c r="R131" s="82"/>
      <c r="S131" s="82"/>
      <c r="T131" s="82"/>
      <c r="U131" s="82"/>
      <c r="V131" s="83" t="str">
        <f t="shared" ca="1" si="41"/>
        <v>0</v>
      </c>
      <c r="W131" s="82"/>
      <c r="X131" s="83">
        <f t="shared" ca="1" si="42"/>
        <v>0</v>
      </c>
      <c r="Y131" s="82" t="b">
        <f t="shared" ca="1" si="43"/>
        <v>0</v>
      </c>
      <c r="Z131" s="94" t="b">
        <f t="shared" ca="1" si="44"/>
        <v>0</v>
      </c>
      <c r="AA131" s="94" t="b">
        <f t="shared" ca="1" si="45"/>
        <v>0</v>
      </c>
      <c r="AB131" s="178">
        <f t="shared" ca="1" si="46"/>
        <v>0</v>
      </c>
      <c r="AC131" s="94" t="b">
        <v>0</v>
      </c>
      <c r="AD131" s="127"/>
      <c r="AE131" s="185" t="s">
        <v>58</v>
      </c>
      <c r="AF131" s="175" t="str">
        <f t="shared" ca="1" si="47"/>
        <v/>
      </c>
      <c r="AG131" s="183">
        <f t="shared" ca="1" si="49"/>
        <v>0</v>
      </c>
      <c r="AH131" s="174"/>
      <c r="AI131" s="95" t="str">
        <f t="shared" ca="1" si="48"/>
        <v/>
      </c>
      <c r="AJ131" s="110"/>
      <c r="AK131" s="111"/>
      <c r="AL131" s="110"/>
      <c r="AM131" s="110"/>
      <c r="AN131" s="90"/>
    </row>
    <row r="132" spans="1:40" s="74" customFormat="1" ht="19.5">
      <c r="A132" s="76"/>
      <c r="B132" s="77"/>
      <c r="C132" s="698" t="s">
        <v>761</v>
      </c>
      <c r="D132" s="87">
        <v>94</v>
      </c>
      <c r="E132" s="87">
        <v>1</v>
      </c>
      <c r="F132" s="87" t="s">
        <v>705</v>
      </c>
      <c r="G132" s="101" t="s">
        <v>755</v>
      </c>
      <c r="H132" s="172"/>
      <c r="I132" s="700" t="s">
        <v>762</v>
      </c>
      <c r="J132" s="705">
        <v>14647.9</v>
      </c>
      <c r="K132" s="705">
        <v>0</v>
      </c>
      <c r="L132" s="99">
        <v>14647.9</v>
      </c>
      <c r="M132" s="81">
        <f t="shared" ca="1" si="40"/>
        <v>0</v>
      </c>
      <c r="N132" s="80" t="s">
        <v>83</v>
      </c>
      <c r="O132" s="93">
        <f ca="1">IF(OR(ISBLANK($C132),$C132="",$C132=0),0,COUNTIF(TB_WPTags,$C132&amp;"-100"))</f>
        <v>0</v>
      </c>
      <c r="P132" s="82"/>
      <c r="Q132" s="82"/>
      <c r="R132" s="82"/>
      <c r="S132" s="82"/>
      <c r="T132" s="82"/>
      <c r="U132" s="82"/>
      <c r="V132" s="83" t="str">
        <f t="shared" ca="1" si="41"/>
        <v>0</v>
      </c>
      <c r="W132" s="82"/>
      <c r="X132" s="83">
        <f t="shared" ca="1" si="42"/>
        <v>0</v>
      </c>
      <c r="Y132" s="82" t="b">
        <f t="shared" ca="1" si="43"/>
        <v>0</v>
      </c>
      <c r="Z132" s="94" t="b">
        <f t="shared" ca="1" si="44"/>
        <v>0</v>
      </c>
      <c r="AA132" s="94" t="b">
        <f t="shared" ca="1" si="45"/>
        <v>0</v>
      </c>
      <c r="AB132" s="178">
        <f t="shared" ca="1" si="46"/>
        <v>0</v>
      </c>
      <c r="AC132" s="94" t="b">
        <v>0</v>
      </c>
      <c r="AD132" s="127"/>
      <c r="AE132" s="185" t="s">
        <v>58</v>
      </c>
      <c r="AF132" s="175" t="str">
        <f t="shared" ca="1" si="47"/>
        <v/>
      </c>
      <c r="AG132" s="183">
        <f t="shared" ca="1" si="49"/>
        <v>0</v>
      </c>
      <c r="AH132" s="174"/>
      <c r="AI132" s="95" t="str">
        <f t="shared" ca="1" si="48"/>
        <v/>
      </c>
      <c r="AJ132" s="110"/>
      <c r="AK132" s="111"/>
      <c r="AL132" s="110"/>
      <c r="AM132" s="110"/>
      <c r="AN132" s="90"/>
    </row>
    <row r="133" spans="1:40" s="74" customFormat="1" ht="19.5">
      <c r="A133" s="76"/>
      <c r="B133" s="77"/>
      <c r="C133" s="698" t="s">
        <v>763</v>
      </c>
      <c r="D133" s="87">
        <v>95</v>
      </c>
      <c r="E133" s="87">
        <v>1</v>
      </c>
      <c r="F133" s="87" t="s">
        <v>595</v>
      </c>
      <c r="G133" s="101" t="s">
        <v>764</v>
      </c>
      <c r="H133" s="172"/>
      <c r="I133" s="699" t="s">
        <v>763</v>
      </c>
      <c r="J133" s="97">
        <v>0</v>
      </c>
      <c r="K133" s="97">
        <v>0</v>
      </c>
      <c r="L133" s="99">
        <v>0</v>
      </c>
      <c r="M133" s="81">
        <f t="shared" ca="1" si="40"/>
        <v>0</v>
      </c>
      <c r="N133" s="80"/>
      <c r="O133" s="93">
        <f ca="1">IF(OR(ISBLANK($C133),$C133="",$C133=0),0,COUNTIF(TB_WPTags,$C133&amp;"-100"))</f>
        <v>0</v>
      </c>
      <c r="P133" s="82"/>
      <c r="Q133" s="82"/>
      <c r="R133" s="82"/>
      <c r="S133" s="82"/>
      <c r="T133" s="82"/>
      <c r="U133" s="82"/>
      <c r="V133" s="83" t="str">
        <f t="shared" ca="1" si="41"/>
        <v>0</v>
      </c>
      <c r="W133" s="82"/>
      <c r="X133" s="83">
        <f t="shared" ca="1" si="42"/>
        <v>0</v>
      </c>
      <c r="Y133" s="82" t="b">
        <f t="shared" ca="1" si="43"/>
        <v>0</v>
      </c>
      <c r="Z133" s="94" t="b">
        <f t="shared" ca="1" si="44"/>
        <v>0</v>
      </c>
      <c r="AA133" s="94" t="b">
        <f t="shared" ca="1" si="45"/>
        <v>0</v>
      </c>
      <c r="AB133" s="178">
        <f t="shared" ca="1" si="46"/>
        <v>0</v>
      </c>
      <c r="AC133" s="94" t="b">
        <v>0</v>
      </c>
      <c r="AD133" s="127"/>
      <c r="AE133" s="185"/>
      <c r="AF133" s="175" t="str">
        <f t="shared" ca="1" si="47"/>
        <v/>
      </c>
      <c r="AG133" s="183">
        <f t="shared" ca="1" si="49"/>
        <v>0</v>
      </c>
      <c r="AH133" s="174"/>
      <c r="AI133" s="95" t="str">
        <f t="shared" ca="1" si="48"/>
        <v/>
      </c>
      <c r="AJ133" s="110"/>
      <c r="AK133" s="111"/>
      <c r="AL133" s="110"/>
      <c r="AM133" s="110"/>
      <c r="AN133" s="90"/>
    </row>
    <row r="134" spans="1:40" s="74" customFormat="1" ht="19.5">
      <c r="A134" s="76"/>
      <c r="B134" s="77"/>
      <c r="C134" s="698" t="s">
        <v>765</v>
      </c>
      <c r="D134" s="87">
        <v>96</v>
      </c>
      <c r="E134" s="87">
        <v>2</v>
      </c>
      <c r="F134" s="87" t="s">
        <v>766</v>
      </c>
      <c r="G134" s="101" t="s">
        <v>764</v>
      </c>
      <c r="H134" s="172"/>
      <c r="I134" s="708" t="s">
        <v>763</v>
      </c>
      <c r="J134" s="704">
        <v>341780.4</v>
      </c>
      <c r="K134" s="704">
        <v>0</v>
      </c>
      <c r="L134" s="99">
        <v>341780.4</v>
      </c>
      <c r="M134" s="81">
        <f t="shared" ca="1" si="40"/>
        <v>0</v>
      </c>
      <c r="N134" s="80" t="s">
        <v>83</v>
      </c>
      <c r="O134" s="93">
        <f ca="1">IF(OR(ISBLANK($C134),$C134="",$C134=0),0,COUNTIF(TB_WPTags,$C134&amp;"-100"))</f>
        <v>0</v>
      </c>
      <c r="P134" s="82"/>
      <c r="Q134" s="82"/>
      <c r="R134" s="82"/>
      <c r="S134" s="82"/>
      <c r="T134" s="82"/>
      <c r="U134" s="82"/>
      <c r="V134" s="83" t="str">
        <f t="shared" ca="1" si="41"/>
        <v>0</v>
      </c>
      <c r="W134" s="82"/>
      <c r="X134" s="83">
        <f t="shared" ca="1" si="42"/>
        <v>0</v>
      </c>
      <c r="Y134" s="82" t="b">
        <f t="shared" ca="1" si="43"/>
        <v>0</v>
      </c>
      <c r="Z134" s="94" t="b">
        <f t="shared" ca="1" si="44"/>
        <v>0</v>
      </c>
      <c r="AA134" s="94" t="b">
        <f t="shared" ca="1" si="45"/>
        <v>0</v>
      </c>
      <c r="AB134" s="178">
        <f t="shared" ca="1" si="46"/>
        <v>0</v>
      </c>
      <c r="AC134" s="94" t="b">
        <v>0</v>
      </c>
      <c r="AD134" s="127"/>
      <c r="AE134" s="185" t="s">
        <v>58</v>
      </c>
      <c r="AF134" s="175" t="str">
        <f t="shared" ca="1" si="47"/>
        <v/>
      </c>
      <c r="AG134" s="183">
        <f t="shared" ca="1" si="49"/>
        <v>0</v>
      </c>
      <c r="AH134" s="174"/>
      <c r="AI134" s="95" t="str">
        <f t="shared" ca="1" si="48"/>
        <v/>
      </c>
      <c r="AJ134" s="110"/>
      <c r="AK134" s="111"/>
      <c r="AL134" s="110"/>
      <c r="AM134" s="110"/>
      <c r="AN134" s="90"/>
    </row>
    <row r="135" spans="1:40" s="74" customFormat="1" ht="19.5">
      <c r="A135" s="76"/>
      <c r="B135" s="77"/>
      <c r="C135" s="698" t="s">
        <v>767</v>
      </c>
      <c r="D135" s="87">
        <v>97</v>
      </c>
      <c r="E135" s="87">
        <v>1</v>
      </c>
      <c r="F135" s="87" t="s">
        <v>705</v>
      </c>
      <c r="G135" s="101" t="s">
        <v>764</v>
      </c>
      <c r="H135" s="172"/>
      <c r="I135" s="700" t="s">
        <v>768</v>
      </c>
      <c r="J135" s="705">
        <v>341780.4</v>
      </c>
      <c r="K135" s="705">
        <v>0</v>
      </c>
      <c r="L135" s="99">
        <v>341780.4</v>
      </c>
      <c r="M135" s="81">
        <f t="shared" ca="1" si="40"/>
        <v>0</v>
      </c>
      <c r="N135" s="80" t="s">
        <v>83</v>
      </c>
      <c r="O135" s="93">
        <f ca="1">IF(OR(ISBLANK($C135),$C135="",$C135=0),0,COUNTIF(TB_WPTags,$C135&amp;"-100"))</f>
        <v>0</v>
      </c>
      <c r="P135" s="82"/>
      <c r="Q135" s="82"/>
      <c r="R135" s="82"/>
      <c r="S135" s="82"/>
      <c r="T135" s="82"/>
      <c r="U135" s="82"/>
      <c r="V135" s="83" t="str">
        <f t="shared" ca="1" si="41"/>
        <v>0</v>
      </c>
      <c r="W135" s="82"/>
      <c r="X135" s="83">
        <f t="shared" ca="1" si="42"/>
        <v>0</v>
      </c>
      <c r="Y135" s="82" t="b">
        <f t="shared" ca="1" si="43"/>
        <v>0</v>
      </c>
      <c r="Z135" s="94" t="b">
        <f t="shared" ca="1" si="44"/>
        <v>0</v>
      </c>
      <c r="AA135" s="94" t="b">
        <f t="shared" ca="1" si="45"/>
        <v>0</v>
      </c>
      <c r="AB135" s="178">
        <f t="shared" ca="1" si="46"/>
        <v>0</v>
      </c>
      <c r="AC135" s="94" t="b">
        <v>0</v>
      </c>
      <c r="AD135" s="127"/>
      <c r="AE135" s="185" t="s">
        <v>58</v>
      </c>
      <c r="AF135" s="175" t="str">
        <f t="shared" ca="1" si="47"/>
        <v/>
      </c>
      <c r="AG135" s="183">
        <f t="shared" ca="1" si="49"/>
        <v>0</v>
      </c>
      <c r="AH135" s="174"/>
      <c r="AI135" s="95" t="str">
        <f t="shared" ca="1" si="48"/>
        <v/>
      </c>
      <c r="AJ135" s="110"/>
      <c r="AK135" s="111"/>
      <c r="AL135" s="110"/>
      <c r="AM135" s="110"/>
      <c r="AN135" s="90"/>
    </row>
    <row r="136" spans="1:40" s="74" customFormat="1" ht="19.5">
      <c r="A136" s="76"/>
      <c r="B136" s="77"/>
      <c r="C136" s="698" t="s">
        <v>769</v>
      </c>
      <c r="D136" s="87">
        <v>98</v>
      </c>
      <c r="E136" s="87">
        <v>1</v>
      </c>
      <c r="F136" s="87" t="s">
        <v>595</v>
      </c>
      <c r="G136" s="101" t="s">
        <v>764</v>
      </c>
      <c r="H136" s="172"/>
      <c r="I136" s="699" t="s">
        <v>769</v>
      </c>
      <c r="J136" s="97">
        <v>0</v>
      </c>
      <c r="K136" s="97">
        <v>0</v>
      </c>
      <c r="L136" s="99">
        <v>0</v>
      </c>
      <c r="M136" s="81">
        <f t="shared" ca="1" si="40"/>
        <v>0</v>
      </c>
      <c r="N136" s="80"/>
      <c r="O136" s="93">
        <f ca="1">IF(OR(ISBLANK($C136),$C136="",$C136=0),0,COUNTIF(TB_WPTags,$C136&amp;"-100"))</f>
        <v>0</v>
      </c>
      <c r="P136" s="82"/>
      <c r="Q136" s="82"/>
      <c r="R136" s="82"/>
      <c r="S136" s="82"/>
      <c r="T136" s="82"/>
      <c r="U136" s="82"/>
      <c r="V136" s="83" t="str">
        <f t="shared" ca="1" si="41"/>
        <v>0</v>
      </c>
      <c r="W136" s="82"/>
      <c r="X136" s="83">
        <f t="shared" ca="1" si="42"/>
        <v>0</v>
      </c>
      <c r="Y136" s="82" t="b">
        <f t="shared" ca="1" si="43"/>
        <v>0</v>
      </c>
      <c r="Z136" s="94" t="b">
        <f t="shared" ca="1" si="44"/>
        <v>0</v>
      </c>
      <c r="AA136" s="94" t="b">
        <f t="shared" ca="1" si="45"/>
        <v>0</v>
      </c>
      <c r="AB136" s="178">
        <f t="shared" ca="1" si="46"/>
        <v>0</v>
      </c>
      <c r="AC136" s="94" t="b">
        <v>0</v>
      </c>
      <c r="AD136" s="127"/>
      <c r="AE136" s="185"/>
      <c r="AF136" s="175" t="str">
        <f t="shared" ca="1" si="47"/>
        <v/>
      </c>
      <c r="AG136" s="183">
        <f t="shared" ca="1" si="49"/>
        <v>0</v>
      </c>
      <c r="AH136" s="174"/>
      <c r="AI136" s="95" t="str">
        <f t="shared" ca="1" si="48"/>
        <v/>
      </c>
      <c r="AJ136" s="110"/>
      <c r="AK136" s="111"/>
      <c r="AL136" s="110"/>
      <c r="AM136" s="110"/>
      <c r="AN136" s="90"/>
    </row>
    <row r="137" spans="1:40" s="74" customFormat="1" ht="19.5">
      <c r="A137" s="76"/>
      <c r="B137" s="77"/>
      <c r="C137" s="698" t="s">
        <v>770</v>
      </c>
      <c r="D137" s="87">
        <v>99</v>
      </c>
      <c r="E137" s="87">
        <v>2</v>
      </c>
      <c r="F137" s="87" t="s">
        <v>598</v>
      </c>
      <c r="G137" s="101" t="s">
        <v>764</v>
      </c>
      <c r="H137" s="172"/>
      <c r="I137" s="700" t="s">
        <v>771</v>
      </c>
      <c r="J137" s="97">
        <v>0</v>
      </c>
      <c r="K137" s="97">
        <v>0</v>
      </c>
      <c r="L137" s="99">
        <v>0</v>
      </c>
      <c r="M137" s="81">
        <f t="shared" ca="1" si="40"/>
        <v>0</v>
      </c>
      <c r="N137" s="80"/>
      <c r="O137" s="93">
        <f ca="1">IF(OR(ISBLANK($C137),$C137="",$C137=0),0,COUNTIF(TB_WPTags,$C137&amp;"-100"))</f>
        <v>0</v>
      </c>
      <c r="P137" s="82"/>
      <c r="Q137" s="82"/>
      <c r="R137" s="82"/>
      <c r="S137" s="82"/>
      <c r="T137" s="82"/>
      <c r="U137" s="82"/>
      <c r="V137" s="83" t="str">
        <f t="shared" ca="1" si="41"/>
        <v>0</v>
      </c>
      <c r="W137" s="82"/>
      <c r="X137" s="83">
        <f t="shared" ca="1" si="42"/>
        <v>0</v>
      </c>
      <c r="Y137" s="82" t="b">
        <f t="shared" ca="1" si="43"/>
        <v>0</v>
      </c>
      <c r="Z137" s="94" t="b">
        <f t="shared" ca="1" si="44"/>
        <v>0</v>
      </c>
      <c r="AA137" s="94" t="b">
        <f t="shared" ca="1" si="45"/>
        <v>0</v>
      </c>
      <c r="AB137" s="178">
        <f t="shared" ca="1" si="46"/>
        <v>0</v>
      </c>
      <c r="AC137" s="94" t="b">
        <v>0</v>
      </c>
      <c r="AD137" s="127"/>
      <c r="AE137" s="185"/>
      <c r="AF137" s="175" t="str">
        <f t="shared" ca="1" si="47"/>
        <v/>
      </c>
      <c r="AG137" s="183">
        <f t="shared" ca="1" si="49"/>
        <v>0</v>
      </c>
      <c r="AH137" s="174"/>
      <c r="AI137" s="95" t="str">
        <f t="shared" ca="1" si="48"/>
        <v/>
      </c>
      <c r="AJ137" s="110"/>
      <c r="AK137" s="111"/>
      <c r="AL137" s="110"/>
      <c r="AM137" s="110"/>
      <c r="AN137" s="90"/>
    </row>
    <row r="138" spans="1:40" s="74" customFormat="1" ht="19.5">
      <c r="A138" s="76"/>
      <c r="B138" s="77"/>
      <c r="C138" s="698" t="s">
        <v>772</v>
      </c>
      <c r="D138" s="87">
        <v>100</v>
      </c>
      <c r="E138" s="87">
        <v>3</v>
      </c>
      <c r="F138" s="87" t="s">
        <v>601</v>
      </c>
      <c r="G138" s="101" t="s">
        <v>764</v>
      </c>
      <c r="H138" s="172"/>
      <c r="I138" s="701" t="s">
        <v>695</v>
      </c>
      <c r="J138" s="97">
        <v>0</v>
      </c>
      <c r="K138" s="97">
        <v>0</v>
      </c>
      <c r="L138" s="99">
        <v>0</v>
      </c>
      <c r="M138" s="81">
        <f t="shared" ca="1" si="40"/>
        <v>0</v>
      </c>
      <c r="N138" s="80"/>
      <c r="O138" s="93">
        <f ca="1">IF(OR(ISBLANK($C138),$C138="",$C138=0),0,COUNTIF(TB_WPTags,$C138&amp;"-100"))</f>
        <v>0</v>
      </c>
      <c r="P138" s="82"/>
      <c r="Q138" s="82"/>
      <c r="R138" s="82"/>
      <c r="S138" s="82"/>
      <c r="T138" s="82"/>
      <c r="U138" s="82"/>
      <c r="V138" s="83" t="str">
        <f t="shared" ca="1" si="41"/>
        <v>0</v>
      </c>
      <c r="W138" s="82"/>
      <c r="X138" s="83">
        <f t="shared" ca="1" si="42"/>
        <v>0</v>
      </c>
      <c r="Y138" s="82" t="b">
        <f t="shared" ca="1" si="43"/>
        <v>0</v>
      </c>
      <c r="Z138" s="94" t="b">
        <f t="shared" ca="1" si="44"/>
        <v>0</v>
      </c>
      <c r="AA138" s="94" t="b">
        <f t="shared" ca="1" si="45"/>
        <v>0</v>
      </c>
      <c r="AB138" s="178">
        <f t="shared" ca="1" si="46"/>
        <v>0</v>
      </c>
      <c r="AC138" s="94" t="b">
        <v>0</v>
      </c>
      <c r="AD138" s="127"/>
      <c r="AE138" s="185"/>
      <c r="AF138" s="175" t="str">
        <f t="shared" ca="1" si="47"/>
        <v/>
      </c>
      <c r="AG138" s="183">
        <f t="shared" ca="1" si="49"/>
        <v>0</v>
      </c>
      <c r="AH138" s="174"/>
      <c r="AI138" s="95" t="str">
        <f t="shared" ca="1" si="48"/>
        <v/>
      </c>
      <c r="AJ138" s="110"/>
      <c r="AK138" s="111"/>
      <c r="AL138" s="110"/>
      <c r="AM138" s="110"/>
      <c r="AN138" s="90"/>
    </row>
    <row r="139" spans="1:40" s="74" customFormat="1" ht="19.5">
      <c r="A139" s="76"/>
      <c r="B139" s="77"/>
      <c r="C139" s="698" t="s">
        <v>773</v>
      </c>
      <c r="D139" s="87">
        <v>101</v>
      </c>
      <c r="E139" s="87">
        <v>4</v>
      </c>
      <c r="F139" s="87" t="s">
        <v>774</v>
      </c>
      <c r="G139" s="101" t="s">
        <v>764</v>
      </c>
      <c r="H139" s="172"/>
      <c r="I139" s="709" t="s">
        <v>697</v>
      </c>
      <c r="J139" s="704">
        <v>459658.45</v>
      </c>
      <c r="K139" s="704">
        <v>0</v>
      </c>
      <c r="L139" s="99">
        <v>459658.45</v>
      </c>
      <c r="M139" s="81">
        <f t="shared" ca="1" si="40"/>
        <v>0</v>
      </c>
      <c r="N139" s="80" t="s">
        <v>83</v>
      </c>
      <c r="O139" s="93">
        <f ca="1">IF(OR(ISBLANK($C139),$C139="",$C139=0),0,COUNTIF(TB_WPTags,$C139&amp;"-100"))</f>
        <v>0</v>
      </c>
      <c r="P139" s="82"/>
      <c r="Q139" s="82"/>
      <c r="R139" s="82"/>
      <c r="S139" s="82"/>
      <c r="T139" s="82"/>
      <c r="U139" s="82"/>
      <c r="V139" s="83" t="str">
        <f t="shared" ca="1" si="41"/>
        <v>0</v>
      </c>
      <c r="W139" s="82"/>
      <c r="X139" s="83">
        <f t="shared" ca="1" si="42"/>
        <v>0</v>
      </c>
      <c r="Y139" s="82" t="b">
        <f t="shared" ca="1" si="43"/>
        <v>0</v>
      </c>
      <c r="Z139" s="94" t="b">
        <f t="shared" ca="1" si="44"/>
        <v>0</v>
      </c>
      <c r="AA139" s="94" t="b">
        <f t="shared" ca="1" si="45"/>
        <v>0</v>
      </c>
      <c r="AB139" s="178">
        <f t="shared" ca="1" si="46"/>
        <v>0</v>
      </c>
      <c r="AC139" s="94" t="b">
        <v>0</v>
      </c>
      <c r="AD139" s="127"/>
      <c r="AE139" s="185" t="s">
        <v>58</v>
      </c>
      <c r="AF139" s="175" t="str">
        <f t="shared" ca="1" si="47"/>
        <v/>
      </c>
      <c r="AG139" s="183">
        <f t="shared" ca="1" si="49"/>
        <v>0</v>
      </c>
      <c r="AH139" s="174"/>
      <c r="AI139" s="95" t="str">
        <f t="shared" ca="1" si="48"/>
        <v/>
      </c>
      <c r="AJ139" s="110"/>
      <c r="AK139" s="111"/>
      <c r="AL139" s="110"/>
      <c r="AM139" s="110"/>
      <c r="AN139" s="90"/>
    </row>
    <row r="140" spans="1:40" s="74" customFormat="1" ht="19.5">
      <c r="A140" s="76"/>
      <c r="B140" s="77"/>
      <c r="C140" s="698" t="s">
        <v>775</v>
      </c>
      <c r="D140" s="87">
        <v>102</v>
      </c>
      <c r="E140" s="87">
        <v>4</v>
      </c>
      <c r="F140" s="87" t="s">
        <v>774</v>
      </c>
      <c r="G140" s="101" t="s">
        <v>764</v>
      </c>
      <c r="H140" s="172"/>
      <c r="I140" s="709" t="s">
        <v>719</v>
      </c>
      <c r="J140" s="704">
        <v>303143.67</v>
      </c>
      <c r="K140" s="704">
        <v>0</v>
      </c>
      <c r="L140" s="99">
        <v>303143.67</v>
      </c>
      <c r="M140" s="81">
        <f t="shared" ca="1" si="40"/>
        <v>0</v>
      </c>
      <c r="N140" s="80" t="s">
        <v>83</v>
      </c>
      <c r="O140" s="93">
        <f ca="1">IF(OR(ISBLANK($C140),$C140="",$C140=0),0,COUNTIF(TB_WPTags,$C140&amp;"-100"))</f>
        <v>0</v>
      </c>
      <c r="P140" s="82"/>
      <c r="Q140" s="82"/>
      <c r="R140" s="82"/>
      <c r="S140" s="82"/>
      <c r="T140" s="82"/>
      <c r="U140" s="82"/>
      <c r="V140" s="83" t="str">
        <f t="shared" ca="1" si="41"/>
        <v>0</v>
      </c>
      <c r="W140" s="82"/>
      <c r="X140" s="83">
        <f t="shared" ca="1" si="42"/>
        <v>0</v>
      </c>
      <c r="Y140" s="82" t="b">
        <f t="shared" ca="1" si="43"/>
        <v>0</v>
      </c>
      <c r="Z140" s="94" t="b">
        <f t="shared" ca="1" si="44"/>
        <v>0</v>
      </c>
      <c r="AA140" s="94" t="b">
        <f t="shared" ca="1" si="45"/>
        <v>0</v>
      </c>
      <c r="AB140" s="178">
        <f t="shared" ca="1" si="46"/>
        <v>0</v>
      </c>
      <c r="AC140" s="94" t="b">
        <v>0</v>
      </c>
      <c r="AD140" s="127"/>
      <c r="AE140" s="185" t="s">
        <v>58</v>
      </c>
      <c r="AF140" s="175" t="str">
        <f t="shared" ca="1" si="47"/>
        <v/>
      </c>
      <c r="AG140" s="183">
        <f t="shared" ca="1" si="49"/>
        <v>0</v>
      </c>
      <c r="AH140" s="174"/>
      <c r="AI140" s="95" t="str">
        <f t="shared" ca="1" si="48"/>
        <v/>
      </c>
      <c r="AJ140" s="110"/>
      <c r="AK140" s="111"/>
      <c r="AL140" s="110"/>
      <c r="AM140" s="110"/>
      <c r="AN140" s="90"/>
    </row>
    <row r="141" spans="1:40" s="74" customFormat="1" ht="19.5">
      <c r="A141" s="76"/>
      <c r="B141" s="77"/>
      <c r="C141" s="698" t="s">
        <v>776</v>
      </c>
      <c r="D141" s="87">
        <v>103</v>
      </c>
      <c r="E141" s="87">
        <v>3</v>
      </c>
      <c r="F141" s="87" t="s">
        <v>638</v>
      </c>
      <c r="G141" s="101" t="s">
        <v>764</v>
      </c>
      <c r="H141" s="172"/>
      <c r="I141" s="701" t="s">
        <v>699</v>
      </c>
      <c r="J141" s="705">
        <v>762802.12</v>
      </c>
      <c r="K141" s="705">
        <v>0</v>
      </c>
      <c r="L141" s="99">
        <v>762802.12</v>
      </c>
      <c r="M141" s="81">
        <f t="shared" ca="1" si="40"/>
        <v>1</v>
      </c>
      <c r="N141" s="80" t="s">
        <v>83</v>
      </c>
      <c r="O141" s="93">
        <f ca="1">IF(OR(ISBLANK($C141),$C141="",$C141=0),0,COUNTIF(TB_WPTags,$C141&amp;"-100"))</f>
        <v>1</v>
      </c>
      <c r="P141" s="82"/>
      <c r="Q141" s="82"/>
      <c r="R141" s="82"/>
      <c r="S141" s="82"/>
      <c r="T141" s="82"/>
      <c r="U141" s="82"/>
      <c r="V141" s="83" t="str">
        <f t="shared" ca="1" si="41"/>
        <v>1</v>
      </c>
      <c r="W141" s="82"/>
      <c r="X141" s="83">
        <f t="shared" ca="1" si="42"/>
        <v>3</v>
      </c>
      <c r="Y141" s="82" t="b">
        <f t="shared" ca="1" si="43"/>
        <v>0</v>
      </c>
      <c r="Z141" s="94" t="b">
        <f t="shared" ca="1" si="44"/>
        <v>0</v>
      </c>
      <c r="AA141" s="94" t="b">
        <f t="shared" ca="1" si="45"/>
        <v>0</v>
      </c>
      <c r="AB141" s="178">
        <f t="shared" ca="1" si="46"/>
        <v>0</v>
      </c>
      <c r="AC141" s="94" t="b">
        <v>0</v>
      </c>
      <c r="AD141" s="127"/>
      <c r="AE141" s="185" t="s">
        <v>58</v>
      </c>
      <c r="AF141" s="175" t="str">
        <f t="shared" ca="1" si="47"/>
        <v/>
      </c>
      <c r="AG141" s="183">
        <f t="shared" ca="1" si="49"/>
        <v>0</v>
      </c>
      <c r="AH141" s="174"/>
      <c r="AI141" s="95" t="str">
        <f t="shared" ca="1" si="48"/>
        <v>Ready for Review</v>
      </c>
      <c r="AJ141" s="110"/>
      <c r="AK141" s="111"/>
      <c r="AL141" s="110"/>
      <c r="AM141" s="110"/>
      <c r="AN141" s="90"/>
    </row>
    <row r="142" spans="1:40" s="74" customFormat="1" ht="24" hidden="1">
      <c r="A142" s="76"/>
      <c r="B142" s="77"/>
      <c r="C142" s="86" t="s">
        <v>776</v>
      </c>
      <c r="D142" s="87">
        <f ca="1">IF(IFERROR(ROW(TrialBalanceExact)+MATCH(C142,OFFSET(TrialBalanceExact,0,0,ROWS(TrialBalanceExact),1),0)-1=ROW(),TRUE),0, IF(ISERROR(VLOOKUP(C142,TrialBalanceExact,2,0)),0,VLOOKUP(C142,TrialBalanceExact,2,0)))</f>
        <v>103</v>
      </c>
      <c r="E142" s="87">
        <v>100</v>
      </c>
      <c r="F142" s="87"/>
      <c r="G142" s="101" t="s">
        <v>764</v>
      </c>
      <c r="H142" s="172"/>
      <c r="I142" s="711"/>
      <c r="J142" s="712"/>
      <c r="K142" s="712"/>
      <c r="L142" s="713"/>
      <c r="M142" s="714"/>
      <c r="N142" s="213" t="s">
        <v>136</v>
      </c>
      <c r="O142" s="715"/>
      <c r="P142" s="716" t="str">
        <f>$C142&amp;"-"&amp;$E142</f>
        <v>Totalcash_at_bank-100</v>
      </c>
      <c r="Q142" s="716" t="s">
        <v>869</v>
      </c>
      <c r="R142" s="716" t="s">
        <v>300</v>
      </c>
      <c r="S142" s="716"/>
      <c r="T142" s="717">
        <f ca="1">ABS(IF(ISERROR(VLOOKUP(C142,TrialBalanceExact,8,0)),0,VLOOKUP(C142,TrialBalanceExact,8,0)))</f>
        <v>762802.12</v>
      </c>
      <c r="U142" s="717">
        <f ca="1">ABS(IF(ISNUMBER(AH142),AH142,IF(ISBLANK(AH142),NA(),INDIRECT("'" &amp; _xll.SheetFromID(R142) &amp; "'!Reconcile_" &amp; SUBSTITUTE(AH142," ","")))))</f>
        <v>762802.12</v>
      </c>
      <c r="V142" s="717">
        <f ca="1">IFERROR(IF(ABS(ROUND($T142-$U142,2))&lt;=Options_Tolerance,1,-1),0)</f>
        <v>1</v>
      </c>
      <c r="W142" s="717" t="str">
        <f ca="1">$C142&amp;"-"&amp;V142</f>
        <v>Totalcash_at_bank-1</v>
      </c>
      <c r="X142" s="718">
        <f>IFERROR(VLOOKUP(AI142,StatusDescriptionsOrder,2,0),0)</f>
        <v>3</v>
      </c>
      <c r="Y142" s="716" t="b">
        <v>0</v>
      </c>
      <c r="Z142" s="719" t="b">
        <v>0</v>
      </c>
      <c r="AA142" s="720" t="b">
        <f>IFERROR(VLOOKUP(R142,HNSW_ItemsCount!A:D,2,0)&gt;0,FALSE)</f>
        <v>0</v>
      </c>
      <c r="AB142" s="720">
        <f>IFERROR(VLOOKUP(R142,HNSW_ItemsCount!A:D,4,0),0)</f>
        <v>0</v>
      </c>
      <c r="AC142" s="721" t="b">
        <v>0</v>
      </c>
      <c r="AD142" s="127" t="s">
        <v>301</v>
      </c>
      <c r="AE142" s="722" t="s">
        <v>58</v>
      </c>
      <c r="AF142" s="723" t="s">
        <v>74</v>
      </c>
      <c r="AG142" s="724">
        <f t="shared" si="49"/>
        <v>0</v>
      </c>
      <c r="AH142" s="725">
        <v>762802.12</v>
      </c>
      <c r="AI142" s="726" t="s">
        <v>31</v>
      </c>
      <c r="AJ142" s="727" t="s">
        <v>831</v>
      </c>
      <c r="AK142" s="728">
        <v>43671</v>
      </c>
      <c r="AL142" s="729" t="s">
        <v>58</v>
      </c>
      <c r="AM142" s="730" t="s">
        <v>25</v>
      </c>
      <c r="AN142" s="90"/>
    </row>
    <row r="143" spans="1:40" s="74" customFormat="1" ht="19.5">
      <c r="A143" s="76"/>
      <c r="B143" s="77"/>
      <c r="C143" s="698" t="s">
        <v>777</v>
      </c>
      <c r="D143" s="87">
        <v>104</v>
      </c>
      <c r="E143" s="87">
        <v>3</v>
      </c>
      <c r="F143" s="87" t="s">
        <v>601</v>
      </c>
      <c r="G143" s="101" t="s">
        <v>764</v>
      </c>
      <c r="H143" s="172"/>
      <c r="I143" s="701" t="s">
        <v>778</v>
      </c>
      <c r="J143" s="97">
        <v>0</v>
      </c>
      <c r="K143" s="97">
        <v>0</v>
      </c>
      <c r="L143" s="99">
        <v>0</v>
      </c>
      <c r="M143" s="81">
        <f t="shared" ref="M143:M164" ca="1" si="50">IF(AND($AC143,$O143&gt;0),"–",$O143)</f>
        <v>0</v>
      </c>
      <c r="N143" s="80"/>
      <c r="O143" s="93">
        <f ca="1">IF(OR(ISBLANK($C143),$C143="",$C143=0),0,COUNTIF(TB_WPTags,$C143&amp;"-100"))</f>
        <v>0</v>
      </c>
      <c r="P143" s="82"/>
      <c r="Q143" s="82"/>
      <c r="R143" s="82"/>
      <c r="S143" s="82"/>
      <c r="T143" s="82"/>
      <c r="U143" s="82"/>
      <c r="V143" s="83" t="str">
        <f t="shared" ref="V143:V164" ca="1" si="51">IF(OR(ISBLANK($C143),$AC143),"NA",IF(COUNTIF(W:W,$C143&amp;"--1")&gt;0,"-1",IF(COUNTIF(W:W,$C143&amp;"-1")&gt;0,"1","0")))</f>
        <v>0</v>
      </c>
      <c r="W143" s="82"/>
      <c r="X143" s="83">
        <f t="shared" ref="X143:X164" ca="1" si="52">IF($O143&gt;0,MIN(OFFSET($X143,1,0,$O143)),0)</f>
        <v>0</v>
      </c>
      <c r="Y143" s="82" t="b">
        <f t="shared" ref="Y143:Y164" ca="1" si="53">IF(AND($O143&gt;0,AC143&lt;&gt;TRUE),COUNTIF(OFFSET($Y143,1,0,$O143),TRUE)&gt;=1,FALSE)</f>
        <v>0</v>
      </c>
      <c r="Z143" s="94" t="b">
        <f t="shared" ref="Z143:Z164" ca="1" si="54">IF(AND($O143&gt;0,AC143&lt;&gt;TRUE),COUNTIF(OFFSET($Z143,1,0,$O143),TRUE)&gt;=1,FALSE)</f>
        <v>0</v>
      </c>
      <c r="AA143" s="94" t="b">
        <f t="shared" ref="AA143:AA164" ca="1" si="55">IF(AND($O143&gt;0,AC143&lt;&gt;TRUE),COUNTIF(OFFSET($AA143,1,0,$O143),TRUE)&gt;=1,FALSE)</f>
        <v>0</v>
      </c>
      <c r="AB143" s="178">
        <f t="shared" ref="AB143:AB164" ca="1" si="56">IF(AND($O143&gt;0,AC143&lt;&gt;TRUE),SUM(OFFSET($AG143,1,0,$O143)),0)</f>
        <v>0</v>
      </c>
      <c r="AC143" s="94" t="b">
        <v>0</v>
      </c>
      <c r="AD143" s="127"/>
      <c r="AE143" s="185"/>
      <c r="AF143" s="175" t="str">
        <f t="shared" ref="AF143:AF164" ca="1" si="57">IF(AND(Y143,AC143&lt;&gt;TRUE),"]","")</f>
        <v/>
      </c>
      <c r="AG143" s="183">
        <f t="shared" ca="1" si="49"/>
        <v>0</v>
      </c>
      <c r="AH143" s="174"/>
      <c r="AI143" s="95" t="str">
        <f t="shared" ref="AI143:AI164" ca="1" si="58">IF(AND($O143&gt;0,AC143&lt;&gt;TRUE),IF($X143&gt;=1,INDEX(StatusDescriptions,$X143+1,0),StatusBlank),"")</f>
        <v/>
      </c>
      <c r="AJ143" s="110"/>
      <c r="AK143" s="111"/>
      <c r="AL143" s="110"/>
      <c r="AM143" s="110"/>
      <c r="AN143" s="90"/>
    </row>
    <row r="144" spans="1:40" s="74" customFormat="1" ht="19.5">
      <c r="A144" s="76"/>
      <c r="B144" s="77"/>
      <c r="C144" s="698" t="s">
        <v>779</v>
      </c>
      <c r="D144" s="87">
        <v>105</v>
      </c>
      <c r="E144" s="87">
        <v>4</v>
      </c>
      <c r="F144" s="87" t="s">
        <v>774</v>
      </c>
      <c r="G144" s="101" t="s">
        <v>764</v>
      </c>
      <c r="H144" s="172"/>
      <c r="I144" s="709" t="s">
        <v>780</v>
      </c>
      <c r="J144" s="704">
        <v>6996.7</v>
      </c>
      <c r="K144" s="704">
        <v>0</v>
      </c>
      <c r="L144" s="99">
        <v>6996.7</v>
      </c>
      <c r="M144" s="81">
        <f t="shared" ca="1" si="50"/>
        <v>0</v>
      </c>
      <c r="N144" s="80" t="s">
        <v>83</v>
      </c>
      <c r="O144" s="93">
        <f ca="1">IF(OR(ISBLANK($C144),$C144="",$C144=0),0,COUNTIF(TB_WPTags,$C144&amp;"-100"))</f>
        <v>0</v>
      </c>
      <c r="P144" s="82"/>
      <c r="Q144" s="82"/>
      <c r="R144" s="82"/>
      <c r="S144" s="82"/>
      <c r="T144" s="82"/>
      <c r="U144" s="82"/>
      <c r="V144" s="83" t="str">
        <f t="shared" ca="1" si="51"/>
        <v>0</v>
      </c>
      <c r="W144" s="82"/>
      <c r="X144" s="83">
        <f t="shared" ca="1" si="52"/>
        <v>0</v>
      </c>
      <c r="Y144" s="82" t="b">
        <f t="shared" ca="1" si="53"/>
        <v>0</v>
      </c>
      <c r="Z144" s="94" t="b">
        <f t="shared" ca="1" si="54"/>
        <v>0</v>
      </c>
      <c r="AA144" s="94" t="b">
        <f t="shared" ca="1" si="55"/>
        <v>0</v>
      </c>
      <c r="AB144" s="178">
        <f t="shared" ca="1" si="56"/>
        <v>0</v>
      </c>
      <c r="AC144" s="94" t="b">
        <v>0</v>
      </c>
      <c r="AD144" s="127"/>
      <c r="AE144" s="185" t="s">
        <v>58</v>
      </c>
      <c r="AF144" s="175" t="str">
        <f t="shared" ca="1" si="57"/>
        <v/>
      </c>
      <c r="AG144" s="183">
        <f t="shared" ca="1" si="49"/>
        <v>0</v>
      </c>
      <c r="AH144" s="174"/>
      <c r="AI144" s="95" t="str">
        <f t="shared" ca="1" si="58"/>
        <v/>
      </c>
      <c r="AJ144" s="110"/>
      <c r="AK144" s="111"/>
      <c r="AL144" s="110"/>
      <c r="AM144" s="110"/>
      <c r="AN144" s="90"/>
    </row>
    <row r="145" spans="1:40" s="74" customFormat="1" ht="19.5">
      <c r="A145" s="76"/>
      <c r="B145" s="77"/>
      <c r="C145" s="698" t="s">
        <v>781</v>
      </c>
      <c r="D145" s="87">
        <v>106</v>
      </c>
      <c r="E145" s="87">
        <v>3</v>
      </c>
      <c r="F145" s="87" t="s">
        <v>638</v>
      </c>
      <c r="G145" s="101" t="s">
        <v>764</v>
      </c>
      <c r="H145" s="172"/>
      <c r="I145" s="701" t="s">
        <v>782</v>
      </c>
      <c r="J145" s="705">
        <v>6996.7</v>
      </c>
      <c r="K145" s="705">
        <v>0</v>
      </c>
      <c r="L145" s="99">
        <v>6996.7</v>
      </c>
      <c r="M145" s="81">
        <f t="shared" ca="1" si="50"/>
        <v>0</v>
      </c>
      <c r="N145" s="80" t="s">
        <v>83</v>
      </c>
      <c r="O145" s="93">
        <f ca="1">IF(OR(ISBLANK($C145),$C145="",$C145=0),0,COUNTIF(TB_WPTags,$C145&amp;"-100"))</f>
        <v>0</v>
      </c>
      <c r="P145" s="82"/>
      <c r="Q145" s="82"/>
      <c r="R145" s="82"/>
      <c r="S145" s="82"/>
      <c r="T145" s="82"/>
      <c r="U145" s="82"/>
      <c r="V145" s="83" t="str">
        <f t="shared" ca="1" si="51"/>
        <v>0</v>
      </c>
      <c r="W145" s="82"/>
      <c r="X145" s="83">
        <f t="shared" ca="1" si="52"/>
        <v>0</v>
      </c>
      <c r="Y145" s="82" t="b">
        <f t="shared" ca="1" si="53"/>
        <v>0</v>
      </c>
      <c r="Z145" s="94" t="b">
        <f t="shared" ca="1" si="54"/>
        <v>0</v>
      </c>
      <c r="AA145" s="94" t="b">
        <f t="shared" ca="1" si="55"/>
        <v>0</v>
      </c>
      <c r="AB145" s="178">
        <f t="shared" ca="1" si="56"/>
        <v>0</v>
      </c>
      <c r="AC145" s="94" t="b">
        <v>0</v>
      </c>
      <c r="AD145" s="127"/>
      <c r="AE145" s="185" t="s">
        <v>58</v>
      </c>
      <c r="AF145" s="175" t="str">
        <f t="shared" ca="1" si="57"/>
        <v/>
      </c>
      <c r="AG145" s="183">
        <f t="shared" ca="1" si="49"/>
        <v>0</v>
      </c>
      <c r="AH145" s="174"/>
      <c r="AI145" s="95" t="str">
        <f t="shared" ca="1" si="58"/>
        <v/>
      </c>
      <c r="AJ145" s="110"/>
      <c r="AK145" s="111"/>
      <c r="AL145" s="110"/>
      <c r="AM145" s="110"/>
      <c r="AN145" s="90"/>
    </row>
    <row r="146" spans="1:40" s="74" customFormat="1" ht="19.5">
      <c r="A146" s="76"/>
      <c r="B146" s="77"/>
      <c r="C146" s="698" t="s">
        <v>783</v>
      </c>
      <c r="D146" s="87">
        <v>107</v>
      </c>
      <c r="E146" s="87">
        <v>2</v>
      </c>
      <c r="F146" s="87" t="s">
        <v>641</v>
      </c>
      <c r="G146" s="101" t="s">
        <v>764</v>
      </c>
      <c r="H146" s="172"/>
      <c r="I146" s="700" t="s">
        <v>784</v>
      </c>
      <c r="J146" s="705">
        <v>769798.82</v>
      </c>
      <c r="K146" s="705">
        <v>0</v>
      </c>
      <c r="L146" s="99">
        <v>769798.82</v>
      </c>
      <c r="M146" s="81">
        <f t="shared" ca="1" si="50"/>
        <v>0</v>
      </c>
      <c r="N146" s="80" t="s">
        <v>83</v>
      </c>
      <c r="O146" s="93">
        <f ca="1">IF(OR(ISBLANK($C146),$C146="",$C146=0),0,COUNTIF(TB_WPTags,$C146&amp;"-100"))</f>
        <v>0</v>
      </c>
      <c r="P146" s="82"/>
      <c r="Q146" s="82"/>
      <c r="R146" s="82"/>
      <c r="S146" s="82"/>
      <c r="T146" s="82"/>
      <c r="U146" s="82"/>
      <c r="V146" s="83" t="str">
        <f t="shared" ca="1" si="51"/>
        <v>0</v>
      </c>
      <c r="W146" s="82"/>
      <c r="X146" s="83">
        <f t="shared" ca="1" si="52"/>
        <v>0</v>
      </c>
      <c r="Y146" s="82" t="b">
        <f t="shared" ca="1" si="53"/>
        <v>0</v>
      </c>
      <c r="Z146" s="94" t="b">
        <f t="shared" ca="1" si="54"/>
        <v>0</v>
      </c>
      <c r="AA146" s="94" t="b">
        <f t="shared" ca="1" si="55"/>
        <v>0</v>
      </c>
      <c r="AB146" s="178">
        <f t="shared" ca="1" si="56"/>
        <v>0</v>
      </c>
      <c r="AC146" s="94" t="b">
        <v>0</v>
      </c>
      <c r="AD146" s="127"/>
      <c r="AE146" s="185" t="s">
        <v>58</v>
      </c>
      <c r="AF146" s="175" t="str">
        <f t="shared" ca="1" si="57"/>
        <v/>
      </c>
      <c r="AG146" s="183">
        <f t="shared" ca="1" si="49"/>
        <v>0</v>
      </c>
      <c r="AH146" s="174"/>
      <c r="AI146" s="95" t="str">
        <f t="shared" ca="1" si="58"/>
        <v/>
      </c>
      <c r="AJ146" s="110"/>
      <c r="AK146" s="111"/>
      <c r="AL146" s="110"/>
      <c r="AM146" s="110"/>
      <c r="AN146" s="90"/>
    </row>
    <row r="147" spans="1:40" s="74" customFormat="1" ht="19.5">
      <c r="A147" s="76"/>
      <c r="B147" s="77"/>
      <c r="C147" s="698" t="s">
        <v>785</v>
      </c>
      <c r="D147" s="87">
        <v>108</v>
      </c>
      <c r="E147" s="87">
        <v>1</v>
      </c>
      <c r="F147" s="87" t="s">
        <v>705</v>
      </c>
      <c r="G147" s="101" t="s">
        <v>764</v>
      </c>
      <c r="H147" s="172"/>
      <c r="I147" s="700" t="s">
        <v>314</v>
      </c>
      <c r="J147" s="705">
        <v>769798.82</v>
      </c>
      <c r="K147" s="705">
        <v>0</v>
      </c>
      <c r="L147" s="99">
        <v>769798.82</v>
      </c>
      <c r="M147" s="81">
        <f t="shared" ca="1" si="50"/>
        <v>0</v>
      </c>
      <c r="N147" s="80" t="s">
        <v>83</v>
      </c>
      <c r="O147" s="93">
        <f ca="1">IF(OR(ISBLANK($C147),$C147="",$C147=0),0,COUNTIF(TB_WPTags,$C147&amp;"-100"))</f>
        <v>0</v>
      </c>
      <c r="P147" s="82"/>
      <c r="Q147" s="82"/>
      <c r="R147" s="82"/>
      <c r="S147" s="82"/>
      <c r="T147" s="82"/>
      <c r="U147" s="82"/>
      <c r="V147" s="83" t="str">
        <f t="shared" ca="1" si="51"/>
        <v>0</v>
      </c>
      <c r="W147" s="82"/>
      <c r="X147" s="83">
        <f t="shared" ca="1" si="52"/>
        <v>0</v>
      </c>
      <c r="Y147" s="82" t="b">
        <f t="shared" ca="1" si="53"/>
        <v>0</v>
      </c>
      <c r="Z147" s="94" t="b">
        <f t="shared" ca="1" si="54"/>
        <v>0</v>
      </c>
      <c r="AA147" s="94" t="b">
        <f t="shared" ca="1" si="55"/>
        <v>0</v>
      </c>
      <c r="AB147" s="178">
        <f t="shared" ca="1" si="56"/>
        <v>0</v>
      </c>
      <c r="AC147" s="94" t="b">
        <v>0</v>
      </c>
      <c r="AD147" s="127"/>
      <c r="AE147" s="185" t="s">
        <v>58</v>
      </c>
      <c r="AF147" s="175" t="str">
        <f t="shared" ca="1" si="57"/>
        <v/>
      </c>
      <c r="AG147" s="183">
        <f t="shared" ca="1" si="49"/>
        <v>0</v>
      </c>
      <c r="AH147" s="174"/>
      <c r="AI147" s="95" t="str">
        <f t="shared" ca="1" si="58"/>
        <v/>
      </c>
      <c r="AJ147" s="110"/>
      <c r="AK147" s="111"/>
      <c r="AL147" s="110"/>
      <c r="AM147" s="110"/>
      <c r="AN147" s="90"/>
    </row>
    <row r="148" spans="1:40" s="74" customFormat="1" ht="19.5">
      <c r="A148" s="76"/>
      <c r="B148" s="77"/>
      <c r="C148" s="698" t="s">
        <v>786</v>
      </c>
      <c r="D148" s="87">
        <v>109</v>
      </c>
      <c r="E148" s="87">
        <v>1</v>
      </c>
      <c r="F148" s="87" t="s">
        <v>595</v>
      </c>
      <c r="G148" s="101" t="s">
        <v>787</v>
      </c>
      <c r="H148" s="172"/>
      <c r="I148" s="699" t="s">
        <v>786</v>
      </c>
      <c r="J148" s="97">
        <v>0</v>
      </c>
      <c r="K148" s="97">
        <v>0</v>
      </c>
      <c r="L148" s="99">
        <v>0</v>
      </c>
      <c r="M148" s="81">
        <f t="shared" ca="1" si="50"/>
        <v>0</v>
      </c>
      <c r="N148" s="80"/>
      <c r="O148" s="93">
        <f ca="1">IF(OR(ISBLANK($C148),$C148="",$C148=0),0,COUNTIF(TB_WPTags,$C148&amp;"-100"))</f>
        <v>0</v>
      </c>
      <c r="P148" s="82"/>
      <c r="Q148" s="82"/>
      <c r="R148" s="82"/>
      <c r="S148" s="82"/>
      <c r="T148" s="82"/>
      <c r="U148" s="82"/>
      <c r="V148" s="83" t="str">
        <f t="shared" ca="1" si="51"/>
        <v>0</v>
      </c>
      <c r="W148" s="82"/>
      <c r="X148" s="83">
        <f t="shared" ca="1" si="52"/>
        <v>0</v>
      </c>
      <c r="Y148" s="82" t="b">
        <f t="shared" ca="1" si="53"/>
        <v>0</v>
      </c>
      <c r="Z148" s="94" t="b">
        <f t="shared" ca="1" si="54"/>
        <v>0</v>
      </c>
      <c r="AA148" s="94" t="b">
        <f t="shared" ca="1" si="55"/>
        <v>0</v>
      </c>
      <c r="AB148" s="178">
        <f t="shared" ca="1" si="56"/>
        <v>0</v>
      </c>
      <c r="AC148" s="94" t="b">
        <v>0</v>
      </c>
      <c r="AD148" s="127"/>
      <c r="AE148" s="185"/>
      <c r="AF148" s="175" t="str">
        <f t="shared" ca="1" si="57"/>
        <v/>
      </c>
      <c r="AG148" s="183">
        <f t="shared" ca="1" si="49"/>
        <v>0</v>
      </c>
      <c r="AH148" s="174"/>
      <c r="AI148" s="95" t="str">
        <f t="shared" ca="1" si="58"/>
        <v/>
      </c>
      <c r="AJ148" s="110"/>
      <c r="AK148" s="111"/>
      <c r="AL148" s="110"/>
      <c r="AM148" s="110"/>
      <c r="AN148" s="90"/>
    </row>
    <row r="149" spans="1:40" s="74" customFormat="1" ht="19.5">
      <c r="A149" s="76"/>
      <c r="B149" s="77"/>
      <c r="C149" s="698" t="s">
        <v>788</v>
      </c>
      <c r="D149" s="87">
        <v>110</v>
      </c>
      <c r="E149" s="87">
        <v>2</v>
      </c>
      <c r="F149" s="87" t="s">
        <v>598</v>
      </c>
      <c r="G149" s="101" t="s">
        <v>787</v>
      </c>
      <c r="H149" s="172"/>
      <c r="I149" s="700" t="s">
        <v>238</v>
      </c>
      <c r="J149" s="97">
        <v>0</v>
      </c>
      <c r="K149" s="97">
        <v>0</v>
      </c>
      <c r="L149" s="99">
        <v>0</v>
      </c>
      <c r="M149" s="81">
        <f t="shared" ca="1" si="50"/>
        <v>0</v>
      </c>
      <c r="N149" s="80"/>
      <c r="O149" s="93">
        <f ca="1">IF(OR(ISBLANK($C149),$C149="",$C149=0),0,COUNTIF(TB_WPTags,$C149&amp;"-100"))</f>
        <v>0</v>
      </c>
      <c r="P149" s="82"/>
      <c r="Q149" s="82"/>
      <c r="R149" s="82"/>
      <c r="S149" s="82"/>
      <c r="T149" s="82"/>
      <c r="U149" s="82"/>
      <c r="V149" s="83" t="str">
        <f t="shared" ca="1" si="51"/>
        <v>0</v>
      </c>
      <c r="W149" s="82"/>
      <c r="X149" s="83">
        <f t="shared" ca="1" si="52"/>
        <v>0</v>
      </c>
      <c r="Y149" s="82" t="b">
        <f t="shared" ca="1" si="53"/>
        <v>0</v>
      </c>
      <c r="Z149" s="94" t="b">
        <f t="shared" ca="1" si="54"/>
        <v>0</v>
      </c>
      <c r="AA149" s="94" t="b">
        <f t="shared" ca="1" si="55"/>
        <v>0</v>
      </c>
      <c r="AB149" s="178">
        <f t="shared" ca="1" si="56"/>
        <v>0</v>
      </c>
      <c r="AC149" s="94" t="b">
        <v>0</v>
      </c>
      <c r="AD149" s="127"/>
      <c r="AE149" s="185"/>
      <c r="AF149" s="175" t="str">
        <f t="shared" ca="1" si="57"/>
        <v/>
      </c>
      <c r="AG149" s="183">
        <f t="shared" ca="1" si="49"/>
        <v>0</v>
      </c>
      <c r="AH149" s="174"/>
      <c r="AI149" s="95" t="str">
        <f t="shared" ca="1" si="58"/>
        <v/>
      </c>
      <c r="AJ149" s="110"/>
      <c r="AK149" s="111"/>
      <c r="AL149" s="110"/>
      <c r="AM149" s="110"/>
      <c r="AN149" s="90"/>
    </row>
    <row r="150" spans="1:40" s="74" customFormat="1" ht="19.5">
      <c r="A150" s="76"/>
      <c r="B150" s="77"/>
      <c r="C150" s="698" t="s">
        <v>789</v>
      </c>
      <c r="D150" s="87">
        <v>111</v>
      </c>
      <c r="E150" s="87">
        <v>3</v>
      </c>
      <c r="F150" s="87" t="s">
        <v>711</v>
      </c>
      <c r="G150" s="101" t="s">
        <v>787</v>
      </c>
      <c r="H150" s="172"/>
      <c r="I150" s="707" t="s">
        <v>790</v>
      </c>
      <c r="J150" s="704">
        <v>8257.1</v>
      </c>
      <c r="K150" s="704">
        <v>0</v>
      </c>
      <c r="L150" s="99">
        <v>8257.1</v>
      </c>
      <c r="M150" s="81">
        <f t="shared" ca="1" si="50"/>
        <v>0</v>
      </c>
      <c r="N150" s="80" t="s">
        <v>83</v>
      </c>
      <c r="O150" s="93">
        <f ca="1">IF(OR(ISBLANK($C150),$C150="",$C150=0),0,COUNTIF(TB_WPTags,$C150&amp;"-100"))</f>
        <v>0</v>
      </c>
      <c r="P150" s="82"/>
      <c r="Q150" s="82"/>
      <c r="R150" s="82"/>
      <c r="S150" s="82"/>
      <c r="T150" s="82"/>
      <c r="U150" s="82"/>
      <c r="V150" s="83" t="str">
        <f t="shared" ca="1" si="51"/>
        <v>0</v>
      </c>
      <c r="W150" s="82"/>
      <c r="X150" s="83">
        <f t="shared" ca="1" si="52"/>
        <v>0</v>
      </c>
      <c r="Y150" s="82" t="b">
        <f t="shared" ca="1" si="53"/>
        <v>0</v>
      </c>
      <c r="Z150" s="94" t="b">
        <f t="shared" ca="1" si="54"/>
        <v>0</v>
      </c>
      <c r="AA150" s="94" t="b">
        <f t="shared" ca="1" si="55"/>
        <v>0</v>
      </c>
      <c r="AB150" s="178">
        <f t="shared" ca="1" si="56"/>
        <v>0</v>
      </c>
      <c r="AC150" s="94" t="b">
        <v>0</v>
      </c>
      <c r="AD150" s="127"/>
      <c r="AE150" s="185" t="s">
        <v>58</v>
      </c>
      <c r="AF150" s="175" t="str">
        <f t="shared" ca="1" si="57"/>
        <v/>
      </c>
      <c r="AG150" s="183">
        <f t="shared" ca="1" si="49"/>
        <v>0</v>
      </c>
      <c r="AH150" s="174"/>
      <c r="AI150" s="95" t="str">
        <f t="shared" ca="1" si="58"/>
        <v/>
      </c>
      <c r="AJ150" s="110"/>
      <c r="AK150" s="111"/>
      <c r="AL150" s="110"/>
      <c r="AM150" s="110"/>
      <c r="AN150" s="90"/>
    </row>
    <row r="151" spans="1:40" s="74" customFormat="1" ht="19.5">
      <c r="A151" s="76"/>
      <c r="B151" s="77"/>
      <c r="C151" s="698" t="s">
        <v>791</v>
      </c>
      <c r="D151" s="87">
        <v>112</v>
      </c>
      <c r="E151" s="87">
        <v>3</v>
      </c>
      <c r="F151" s="87" t="s">
        <v>601</v>
      </c>
      <c r="G151" s="101" t="s">
        <v>787</v>
      </c>
      <c r="H151" s="172"/>
      <c r="I151" s="701" t="s">
        <v>792</v>
      </c>
      <c r="J151" s="97">
        <v>0</v>
      </c>
      <c r="K151" s="97">
        <v>0</v>
      </c>
      <c r="L151" s="99">
        <v>0</v>
      </c>
      <c r="M151" s="81">
        <f t="shared" ca="1" si="50"/>
        <v>0</v>
      </c>
      <c r="N151" s="80"/>
      <c r="O151" s="93">
        <f ca="1">IF(OR(ISBLANK($C151),$C151="",$C151=0),0,COUNTIF(TB_WPTags,$C151&amp;"-100"))</f>
        <v>0</v>
      </c>
      <c r="P151" s="82"/>
      <c r="Q151" s="82"/>
      <c r="R151" s="82"/>
      <c r="S151" s="82"/>
      <c r="T151" s="82"/>
      <c r="U151" s="82"/>
      <c r="V151" s="83" t="str">
        <f t="shared" ca="1" si="51"/>
        <v>0</v>
      </c>
      <c r="W151" s="82"/>
      <c r="X151" s="83">
        <f t="shared" ca="1" si="52"/>
        <v>0</v>
      </c>
      <c r="Y151" s="82" t="b">
        <f t="shared" ca="1" si="53"/>
        <v>0</v>
      </c>
      <c r="Z151" s="94" t="b">
        <f t="shared" ca="1" si="54"/>
        <v>0</v>
      </c>
      <c r="AA151" s="94" t="b">
        <f t="shared" ca="1" si="55"/>
        <v>0</v>
      </c>
      <c r="AB151" s="178">
        <f t="shared" ca="1" si="56"/>
        <v>0</v>
      </c>
      <c r="AC151" s="94" t="b">
        <v>0</v>
      </c>
      <c r="AD151" s="127"/>
      <c r="AE151" s="185"/>
      <c r="AF151" s="175" t="str">
        <f t="shared" ca="1" si="57"/>
        <v/>
      </c>
      <c r="AG151" s="183">
        <f t="shared" ca="1" si="49"/>
        <v>0</v>
      </c>
      <c r="AH151" s="174"/>
      <c r="AI151" s="95" t="str">
        <f t="shared" ca="1" si="58"/>
        <v/>
      </c>
      <c r="AJ151" s="110"/>
      <c r="AK151" s="111"/>
      <c r="AL151" s="110"/>
      <c r="AM151" s="110"/>
      <c r="AN151" s="90"/>
    </row>
    <row r="152" spans="1:40" s="74" customFormat="1" ht="19.5">
      <c r="A152" s="76"/>
      <c r="B152" s="77"/>
      <c r="C152" s="698" t="s">
        <v>793</v>
      </c>
      <c r="D152" s="87">
        <v>113</v>
      </c>
      <c r="E152" s="87">
        <v>4</v>
      </c>
      <c r="F152" s="87" t="s">
        <v>604</v>
      </c>
      <c r="G152" s="101" t="s">
        <v>787</v>
      </c>
      <c r="H152" s="172"/>
      <c r="I152" s="702" t="s">
        <v>648</v>
      </c>
      <c r="J152" s="97">
        <v>0</v>
      </c>
      <c r="K152" s="97">
        <v>0</v>
      </c>
      <c r="L152" s="99">
        <v>0</v>
      </c>
      <c r="M152" s="81">
        <f t="shared" ca="1" si="50"/>
        <v>0</v>
      </c>
      <c r="N152" s="80"/>
      <c r="O152" s="93">
        <f ca="1">IF(OR(ISBLANK($C152),$C152="",$C152=0),0,COUNTIF(TB_WPTags,$C152&amp;"-100"))</f>
        <v>0</v>
      </c>
      <c r="P152" s="82"/>
      <c r="Q152" s="82"/>
      <c r="R152" s="82"/>
      <c r="S152" s="82"/>
      <c r="T152" s="82"/>
      <c r="U152" s="82"/>
      <c r="V152" s="83" t="str">
        <f t="shared" ca="1" si="51"/>
        <v>0</v>
      </c>
      <c r="W152" s="82"/>
      <c r="X152" s="83">
        <f t="shared" ca="1" si="52"/>
        <v>0</v>
      </c>
      <c r="Y152" s="82" t="b">
        <f t="shared" ca="1" si="53"/>
        <v>0</v>
      </c>
      <c r="Z152" s="94" t="b">
        <f t="shared" ca="1" si="54"/>
        <v>0</v>
      </c>
      <c r="AA152" s="94" t="b">
        <f t="shared" ca="1" si="55"/>
        <v>0</v>
      </c>
      <c r="AB152" s="178">
        <f t="shared" ca="1" si="56"/>
        <v>0</v>
      </c>
      <c r="AC152" s="94" t="b">
        <v>0</v>
      </c>
      <c r="AD152" s="127"/>
      <c r="AE152" s="185"/>
      <c r="AF152" s="175" t="str">
        <f t="shared" ca="1" si="57"/>
        <v/>
      </c>
      <c r="AG152" s="183">
        <f t="shared" ca="1" si="49"/>
        <v>0</v>
      </c>
      <c r="AH152" s="174"/>
      <c r="AI152" s="95" t="str">
        <f t="shared" ca="1" si="58"/>
        <v/>
      </c>
      <c r="AJ152" s="110"/>
      <c r="AK152" s="111"/>
      <c r="AL152" s="110"/>
      <c r="AM152" s="110"/>
      <c r="AN152" s="90"/>
    </row>
    <row r="153" spans="1:40" s="74" customFormat="1" ht="19.5">
      <c r="A153" s="76"/>
      <c r="B153" s="77"/>
      <c r="C153" s="698" t="s">
        <v>794</v>
      </c>
      <c r="D153" s="87">
        <v>114</v>
      </c>
      <c r="E153" s="87">
        <v>5</v>
      </c>
      <c r="F153" s="87" t="s">
        <v>607</v>
      </c>
      <c r="G153" s="101" t="s">
        <v>787</v>
      </c>
      <c r="H153" s="172"/>
      <c r="I153" s="703" t="s">
        <v>652</v>
      </c>
      <c r="J153" s="704">
        <v>-28.72</v>
      </c>
      <c r="K153" s="704">
        <v>0</v>
      </c>
      <c r="L153" s="99">
        <v>-28.72</v>
      </c>
      <c r="M153" s="81">
        <f t="shared" ca="1" si="50"/>
        <v>0</v>
      </c>
      <c r="N153" s="80" t="s">
        <v>83</v>
      </c>
      <c r="O153" s="93">
        <f ca="1">IF(OR(ISBLANK($C153),$C153="",$C153=0),0,COUNTIF(TB_WPTags,$C153&amp;"-100"))</f>
        <v>0</v>
      </c>
      <c r="P153" s="82"/>
      <c r="Q153" s="82"/>
      <c r="R153" s="82"/>
      <c r="S153" s="82"/>
      <c r="T153" s="82"/>
      <c r="U153" s="82"/>
      <c r="V153" s="83" t="str">
        <f t="shared" ca="1" si="51"/>
        <v>0</v>
      </c>
      <c r="W153" s="82"/>
      <c r="X153" s="83">
        <f t="shared" ca="1" si="52"/>
        <v>0</v>
      </c>
      <c r="Y153" s="82" t="b">
        <f t="shared" ca="1" si="53"/>
        <v>0</v>
      </c>
      <c r="Z153" s="94" t="b">
        <f t="shared" ca="1" si="54"/>
        <v>0</v>
      </c>
      <c r="AA153" s="94" t="b">
        <f t="shared" ca="1" si="55"/>
        <v>0</v>
      </c>
      <c r="AB153" s="178">
        <f t="shared" ca="1" si="56"/>
        <v>0</v>
      </c>
      <c r="AC153" s="94" t="b">
        <v>0</v>
      </c>
      <c r="AD153" s="127"/>
      <c r="AE153" s="185" t="s">
        <v>58</v>
      </c>
      <c r="AF153" s="175" t="str">
        <f t="shared" ca="1" si="57"/>
        <v/>
      </c>
      <c r="AG153" s="183">
        <f t="shared" ca="1" si="49"/>
        <v>0</v>
      </c>
      <c r="AH153" s="174"/>
      <c r="AI153" s="95" t="str">
        <f t="shared" ca="1" si="58"/>
        <v/>
      </c>
      <c r="AJ153" s="110"/>
      <c r="AK153" s="111"/>
      <c r="AL153" s="110"/>
      <c r="AM153" s="110"/>
      <c r="AN153" s="90"/>
    </row>
    <row r="154" spans="1:40" s="74" customFormat="1" ht="19.5">
      <c r="A154" s="76"/>
      <c r="B154" s="77"/>
      <c r="C154" s="698" t="s">
        <v>795</v>
      </c>
      <c r="D154" s="87">
        <v>115</v>
      </c>
      <c r="E154" s="87">
        <v>5</v>
      </c>
      <c r="F154" s="87" t="s">
        <v>607</v>
      </c>
      <c r="G154" s="101" t="s">
        <v>787</v>
      </c>
      <c r="H154" s="172"/>
      <c r="I154" s="703" t="s">
        <v>654</v>
      </c>
      <c r="J154" s="704">
        <v>-2388.42</v>
      </c>
      <c r="K154" s="704">
        <v>0</v>
      </c>
      <c r="L154" s="99">
        <v>-2388.42</v>
      </c>
      <c r="M154" s="81">
        <f t="shared" ca="1" si="50"/>
        <v>0</v>
      </c>
      <c r="N154" s="80" t="s">
        <v>83</v>
      </c>
      <c r="O154" s="93">
        <f ca="1">IF(OR(ISBLANK($C154),$C154="",$C154=0),0,COUNTIF(TB_WPTags,$C154&amp;"-100"))</f>
        <v>0</v>
      </c>
      <c r="P154" s="82"/>
      <c r="Q154" s="82"/>
      <c r="R154" s="82"/>
      <c r="S154" s="82"/>
      <c r="T154" s="82"/>
      <c r="U154" s="82"/>
      <c r="V154" s="83" t="str">
        <f t="shared" ca="1" si="51"/>
        <v>0</v>
      </c>
      <c r="W154" s="82"/>
      <c r="X154" s="83">
        <f t="shared" ca="1" si="52"/>
        <v>0</v>
      </c>
      <c r="Y154" s="82" t="b">
        <f t="shared" ca="1" si="53"/>
        <v>0</v>
      </c>
      <c r="Z154" s="94" t="b">
        <f t="shared" ca="1" si="54"/>
        <v>0</v>
      </c>
      <c r="AA154" s="94" t="b">
        <f t="shared" ca="1" si="55"/>
        <v>0</v>
      </c>
      <c r="AB154" s="178">
        <f t="shared" ca="1" si="56"/>
        <v>0</v>
      </c>
      <c r="AC154" s="94" t="b">
        <v>0</v>
      </c>
      <c r="AD154" s="127"/>
      <c r="AE154" s="185" t="s">
        <v>58</v>
      </c>
      <c r="AF154" s="175" t="str">
        <f t="shared" ca="1" si="57"/>
        <v/>
      </c>
      <c r="AG154" s="183">
        <f t="shared" ref="AG154:AG176" ca="1" si="59">AB154</f>
        <v>0</v>
      </c>
      <c r="AH154" s="174"/>
      <c r="AI154" s="95" t="str">
        <f t="shared" ca="1" si="58"/>
        <v/>
      </c>
      <c r="AJ154" s="110"/>
      <c r="AK154" s="111"/>
      <c r="AL154" s="110"/>
      <c r="AM154" s="110"/>
      <c r="AN154" s="90"/>
    </row>
    <row r="155" spans="1:40" s="74" customFormat="1" ht="19.5">
      <c r="A155" s="76"/>
      <c r="B155" s="77"/>
      <c r="C155" s="698" t="s">
        <v>796</v>
      </c>
      <c r="D155" s="87">
        <v>116</v>
      </c>
      <c r="E155" s="87">
        <v>5</v>
      </c>
      <c r="F155" s="87" t="s">
        <v>607</v>
      </c>
      <c r="G155" s="101" t="s">
        <v>787</v>
      </c>
      <c r="H155" s="172"/>
      <c r="I155" s="703" t="s">
        <v>658</v>
      </c>
      <c r="J155" s="704">
        <v>-848.57</v>
      </c>
      <c r="K155" s="704">
        <v>0</v>
      </c>
      <c r="L155" s="99">
        <v>-848.57</v>
      </c>
      <c r="M155" s="81">
        <f t="shared" ca="1" si="50"/>
        <v>0</v>
      </c>
      <c r="N155" s="80" t="s">
        <v>83</v>
      </c>
      <c r="O155" s="93">
        <f ca="1">IF(OR(ISBLANK($C155),$C155="",$C155=0),0,COUNTIF(TB_WPTags,$C155&amp;"-100"))</f>
        <v>0</v>
      </c>
      <c r="P155" s="82"/>
      <c r="Q155" s="82"/>
      <c r="R155" s="82"/>
      <c r="S155" s="82"/>
      <c r="T155" s="82"/>
      <c r="U155" s="82"/>
      <c r="V155" s="83" t="str">
        <f t="shared" ca="1" si="51"/>
        <v>0</v>
      </c>
      <c r="W155" s="82"/>
      <c r="X155" s="83">
        <f t="shared" ca="1" si="52"/>
        <v>0</v>
      </c>
      <c r="Y155" s="82" t="b">
        <f t="shared" ca="1" si="53"/>
        <v>0</v>
      </c>
      <c r="Z155" s="94" t="b">
        <f t="shared" ca="1" si="54"/>
        <v>0</v>
      </c>
      <c r="AA155" s="94" t="b">
        <f t="shared" ca="1" si="55"/>
        <v>0</v>
      </c>
      <c r="AB155" s="178">
        <f t="shared" ca="1" si="56"/>
        <v>0</v>
      </c>
      <c r="AC155" s="94" t="b">
        <v>0</v>
      </c>
      <c r="AD155" s="127"/>
      <c r="AE155" s="185" t="s">
        <v>58</v>
      </c>
      <c r="AF155" s="175" t="str">
        <f t="shared" ca="1" si="57"/>
        <v/>
      </c>
      <c r="AG155" s="183">
        <f t="shared" ca="1" si="59"/>
        <v>0</v>
      </c>
      <c r="AH155" s="174"/>
      <c r="AI155" s="95" t="str">
        <f t="shared" ca="1" si="58"/>
        <v/>
      </c>
      <c r="AJ155" s="110"/>
      <c r="AK155" s="111"/>
      <c r="AL155" s="110"/>
      <c r="AM155" s="110"/>
      <c r="AN155" s="90"/>
    </row>
    <row r="156" spans="1:40" s="74" customFormat="1" ht="19.5">
      <c r="A156" s="76"/>
      <c r="B156" s="77"/>
      <c r="C156" s="698" t="s">
        <v>797</v>
      </c>
      <c r="D156" s="87">
        <v>117</v>
      </c>
      <c r="E156" s="87">
        <v>5</v>
      </c>
      <c r="F156" s="87" t="s">
        <v>607</v>
      </c>
      <c r="G156" s="101" t="s">
        <v>787</v>
      </c>
      <c r="H156" s="172"/>
      <c r="I156" s="703" t="s">
        <v>660</v>
      </c>
      <c r="J156" s="704">
        <v>-200.78</v>
      </c>
      <c r="K156" s="704">
        <v>0</v>
      </c>
      <c r="L156" s="99">
        <v>-200.78</v>
      </c>
      <c r="M156" s="81">
        <f t="shared" ca="1" si="50"/>
        <v>0</v>
      </c>
      <c r="N156" s="80" t="s">
        <v>83</v>
      </c>
      <c r="O156" s="93">
        <f ca="1">IF(OR(ISBLANK($C156),$C156="",$C156=0),0,COUNTIF(TB_WPTags,$C156&amp;"-100"))</f>
        <v>0</v>
      </c>
      <c r="P156" s="82"/>
      <c r="Q156" s="82"/>
      <c r="R156" s="82"/>
      <c r="S156" s="82"/>
      <c r="T156" s="82"/>
      <c r="U156" s="82"/>
      <c r="V156" s="83" t="str">
        <f t="shared" ca="1" si="51"/>
        <v>0</v>
      </c>
      <c r="W156" s="82"/>
      <c r="X156" s="83">
        <f t="shared" ca="1" si="52"/>
        <v>0</v>
      </c>
      <c r="Y156" s="82" t="b">
        <f t="shared" ca="1" si="53"/>
        <v>0</v>
      </c>
      <c r="Z156" s="94" t="b">
        <f t="shared" ca="1" si="54"/>
        <v>0</v>
      </c>
      <c r="AA156" s="94" t="b">
        <f t="shared" ca="1" si="55"/>
        <v>0</v>
      </c>
      <c r="AB156" s="178">
        <f t="shared" ca="1" si="56"/>
        <v>0</v>
      </c>
      <c r="AC156" s="94" t="b">
        <v>0</v>
      </c>
      <c r="AD156" s="127"/>
      <c r="AE156" s="185" t="s">
        <v>58</v>
      </c>
      <c r="AF156" s="175" t="str">
        <f t="shared" ca="1" si="57"/>
        <v/>
      </c>
      <c r="AG156" s="183">
        <f t="shared" ca="1" si="59"/>
        <v>0</v>
      </c>
      <c r="AH156" s="174"/>
      <c r="AI156" s="95" t="str">
        <f t="shared" ca="1" si="58"/>
        <v/>
      </c>
      <c r="AJ156" s="110"/>
      <c r="AK156" s="111"/>
      <c r="AL156" s="110"/>
      <c r="AM156" s="110"/>
      <c r="AN156" s="90"/>
    </row>
    <row r="157" spans="1:40" s="74" customFormat="1" ht="19.5">
      <c r="A157" s="76"/>
      <c r="B157" s="77"/>
      <c r="C157" s="698" t="s">
        <v>798</v>
      </c>
      <c r="D157" s="87">
        <v>118</v>
      </c>
      <c r="E157" s="87">
        <v>5</v>
      </c>
      <c r="F157" s="87" t="s">
        <v>607</v>
      </c>
      <c r="G157" s="101" t="s">
        <v>787</v>
      </c>
      <c r="H157" s="172"/>
      <c r="I157" s="703" t="s">
        <v>664</v>
      </c>
      <c r="J157" s="704">
        <v>-71.16</v>
      </c>
      <c r="K157" s="704">
        <v>0</v>
      </c>
      <c r="L157" s="99">
        <v>-71.16</v>
      </c>
      <c r="M157" s="81">
        <f t="shared" ca="1" si="50"/>
        <v>0</v>
      </c>
      <c r="N157" s="80" t="s">
        <v>83</v>
      </c>
      <c r="O157" s="93">
        <f ca="1">IF(OR(ISBLANK($C157),$C157="",$C157=0),0,COUNTIF(TB_WPTags,$C157&amp;"-100"))</f>
        <v>0</v>
      </c>
      <c r="P157" s="82"/>
      <c r="Q157" s="82"/>
      <c r="R157" s="82"/>
      <c r="S157" s="82"/>
      <c r="T157" s="82"/>
      <c r="U157" s="82"/>
      <c r="V157" s="83" t="str">
        <f t="shared" ca="1" si="51"/>
        <v>0</v>
      </c>
      <c r="W157" s="82"/>
      <c r="X157" s="83">
        <f t="shared" ca="1" si="52"/>
        <v>0</v>
      </c>
      <c r="Y157" s="82" t="b">
        <f t="shared" ca="1" si="53"/>
        <v>0</v>
      </c>
      <c r="Z157" s="94" t="b">
        <f t="shared" ca="1" si="54"/>
        <v>0</v>
      </c>
      <c r="AA157" s="94" t="b">
        <f t="shared" ca="1" si="55"/>
        <v>0</v>
      </c>
      <c r="AB157" s="178">
        <f t="shared" ca="1" si="56"/>
        <v>0</v>
      </c>
      <c r="AC157" s="94" t="b">
        <v>0</v>
      </c>
      <c r="AD157" s="127"/>
      <c r="AE157" s="185" t="s">
        <v>58</v>
      </c>
      <c r="AF157" s="175" t="str">
        <f t="shared" ca="1" si="57"/>
        <v/>
      </c>
      <c r="AG157" s="183">
        <f t="shared" ca="1" si="59"/>
        <v>0</v>
      </c>
      <c r="AH157" s="174"/>
      <c r="AI157" s="95" t="str">
        <f t="shared" ca="1" si="58"/>
        <v/>
      </c>
      <c r="AJ157" s="110"/>
      <c r="AK157" s="111"/>
      <c r="AL157" s="110"/>
      <c r="AM157" s="110"/>
      <c r="AN157" s="90"/>
    </row>
    <row r="158" spans="1:40" s="74" customFormat="1" ht="19.5">
      <c r="A158" s="76"/>
      <c r="B158" s="77"/>
      <c r="C158" s="698" t="s">
        <v>799</v>
      </c>
      <c r="D158" s="87">
        <v>119</v>
      </c>
      <c r="E158" s="87">
        <v>5</v>
      </c>
      <c r="F158" s="87" t="s">
        <v>607</v>
      </c>
      <c r="G158" s="101" t="s">
        <v>787</v>
      </c>
      <c r="H158" s="172"/>
      <c r="I158" s="703" t="s">
        <v>666</v>
      </c>
      <c r="J158" s="704">
        <v>-468</v>
      </c>
      <c r="K158" s="704">
        <v>0</v>
      </c>
      <c r="L158" s="99">
        <v>-468</v>
      </c>
      <c r="M158" s="81">
        <f t="shared" ca="1" si="50"/>
        <v>0</v>
      </c>
      <c r="N158" s="80" t="s">
        <v>83</v>
      </c>
      <c r="O158" s="93">
        <f ca="1">IF(OR(ISBLANK($C158),$C158="",$C158=0),0,COUNTIF(TB_WPTags,$C158&amp;"-100"))</f>
        <v>0</v>
      </c>
      <c r="P158" s="82"/>
      <c r="Q158" s="82"/>
      <c r="R158" s="82"/>
      <c r="S158" s="82"/>
      <c r="T158" s="82"/>
      <c r="U158" s="82"/>
      <c r="V158" s="83" t="str">
        <f t="shared" ca="1" si="51"/>
        <v>0</v>
      </c>
      <c r="W158" s="82"/>
      <c r="X158" s="83">
        <f t="shared" ca="1" si="52"/>
        <v>0</v>
      </c>
      <c r="Y158" s="82" t="b">
        <f t="shared" ca="1" si="53"/>
        <v>0</v>
      </c>
      <c r="Z158" s="94" t="b">
        <f t="shared" ca="1" si="54"/>
        <v>0</v>
      </c>
      <c r="AA158" s="94" t="b">
        <f t="shared" ca="1" si="55"/>
        <v>0</v>
      </c>
      <c r="AB158" s="178">
        <f t="shared" ca="1" si="56"/>
        <v>0</v>
      </c>
      <c r="AC158" s="94" t="b">
        <v>0</v>
      </c>
      <c r="AD158" s="127"/>
      <c r="AE158" s="185" t="s">
        <v>58</v>
      </c>
      <c r="AF158" s="175" t="str">
        <f t="shared" ca="1" si="57"/>
        <v/>
      </c>
      <c r="AG158" s="183">
        <f t="shared" ca="1" si="59"/>
        <v>0</v>
      </c>
      <c r="AH158" s="174"/>
      <c r="AI158" s="95" t="str">
        <f t="shared" ca="1" si="58"/>
        <v/>
      </c>
      <c r="AJ158" s="110"/>
      <c r="AK158" s="111"/>
      <c r="AL158" s="110"/>
      <c r="AM158" s="110"/>
      <c r="AN158" s="90"/>
    </row>
    <row r="159" spans="1:40" s="74" customFormat="1" ht="19.5">
      <c r="A159" s="76"/>
      <c r="B159" s="77"/>
      <c r="C159" s="698" t="s">
        <v>800</v>
      </c>
      <c r="D159" s="87">
        <v>120</v>
      </c>
      <c r="E159" s="87">
        <v>5</v>
      </c>
      <c r="F159" s="87" t="s">
        <v>607</v>
      </c>
      <c r="G159" s="101" t="s">
        <v>787</v>
      </c>
      <c r="H159" s="172"/>
      <c r="I159" s="703" t="s">
        <v>668</v>
      </c>
      <c r="J159" s="704">
        <v>-1095.21</v>
      </c>
      <c r="K159" s="704">
        <v>0</v>
      </c>
      <c r="L159" s="99">
        <v>-1095.21</v>
      </c>
      <c r="M159" s="81">
        <f t="shared" ca="1" si="50"/>
        <v>0</v>
      </c>
      <c r="N159" s="80" t="s">
        <v>83</v>
      </c>
      <c r="O159" s="93">
        <f ca="1">IF(OR(ISBLANK($C159),$C159="",$C159=0),0,COUNTIF(TB_WPTags,$C159&amp;"-100"))</f>
        <v>0</v>
      </c>
      <c r="P159" s="82"/>
      <c r="Q159" s="82"/>
      <c r="R159" s="82"/>
      <c r="S159" s="82"/>
      <c r="T159" s="82"/>
      <c r="U159" s="82"/>
      <c r="V159" s="83" t="str">
        <f t="shared" ca="1" si="51"/>
        <v>0</v>
      </c>
      <c r="W159" s="82"/>
      <c r="X159" s="83">
        <f t="shared" ca="1" si="52"/>
        <v>0</v>
      </c>
      <c r="Y159" s="82" t="b">
        <f t="shared" ca="1" si="53"/>
        <v>0</v>
      </c>
      <c r="Z159" s="94" t="b">
        <f t="shared" ca="1" si="54"/>
        <v>0</v>
      </c>
      <c r="AA159" s="94" t="b">
        <f t="shared" ca="1" si="55"/>
        <v>0</v>
      </c>
      <c r="AB159" s="178">
        <f t="shared" ca="1" si="56"/>
        <v>0</v>
      </c>
      <c r="AC159" s="94" t="b">
        <v>0</v>
      </c>
      <c r="AD159" s="127"/>
      <c r="AE159" s="185" t="s">
        <v>58</v>
      </c>
      <c r="AF159" s="175" t="str">
        <f t="shared" ca="1" si="57"/>
        <v/>
      </c>
      <c r="AG159" s="183">
        <f t="shared" ca="1" si="59"/>
        <v>0</v>
      </c>
      <c r="AH159" s="174"/>
      <c r="AI159" s="95" t="str">
        <f t="shared" ca="1" si="58"/>
        <v/>
      </c>
      <c r="AJ159" s="110"/>
      <c r="AK159" s="111"/>
      <c r="AL159" s="110"/>
      <c r="AM159" s="110"/>
      <c r="AN159" s="90"/>
    </row>
    <row r="160" spans="1:40" s="74" customFormat="1" ht="19.5">
      <c r="A160" s="76"/>
      <c r="B160" s="77"/>
      <c r="C160" s="698" t="s">
        <v>801</v>
      </c>
      <c r="D160" s="87">
        <v>121</v>
      </c>
      <c r="E160" s="87">
        <v>5</v>
      </c>
      <c r="F160" s="87" t="s">
        <v>607</v>
      </c>
      <c r="G160" s="101" t="s">
        <v>787</v>
      </c>
      <c r="H160" s="172"/>
      <c r="I160" s="703" t="s">
        <v>670</v>
      </c>
      <c r="J160" s="704">
        <v>-5291.13</v>
      </c>
      <c r="K160" s="704">
        <v>0</v>
      </c>
      <c r="L160" s="99">
        <v>-5291.13</v>
      </c>
      <c r="M160" s="81">
        <f t="shared" ca="1" si="50"/>
        <v>0</v>
      </c>
      <c r="N160" s="80" t="s">
        <v>83</v>
      </c>
      <c r="O160" s="93">
        <f ca="1">IF(OR(ISBLANK($C160),$C160="",$C160=0),0,COUNTIF(TB_WPTags,$C160&amp;"-100"))</f>
        <v>0</v>
      </c>
      <c r="P160" s="82"/>
      <c r="Q160" s="82"/>
      <c r="R160" s="82"/>
      <c r="S160" s="82"/>
      <c r="T160" s="82"/>
      <c r="U160" s="82"/>
      <c r="V160" s="83" t="str">
        <f t="shared" ca="1" si="51"/>
        <v>0</v>
      </c>
      <c r="W160" s="82"/>
      <c r="X160" s="83">
        <f t="shared" ca="1" si="52"/>
        <v>0</v>
      </c>
      <c r="Y160" s="82" t="b">
        <f t="shared" ca="1" si="53"/>
        <v>0</v>
      </c>
      <c r="Z160" s="94" t="b">
        <f t="shared" ca="1" si="54"/>
        <v>0</v>
      </c>
      <c r="AA160" s="94" t="b">
        <f t="shared" ca="1" si="55"/>
        <v>0</v>
      </c>
      <c r="AB160" s="178">
        <f t="shared" ca="1" si="56"/>
        <v>0</v>
      </c>
      <c r="AC160" s="94" t="b">
        <v>0</v>
      </c>
      <c r="AD160" s="127"/>
      <c r="AE160" s="185" t="s">
        <v>58</v>
      </c>
      <c r="AF160" s="175" t="str">
        <f t="shared" ca="1" si="57"/>
        <v/>
      </c>
      <c r="AG160" s="183">
        <f t="shared" ca="1" si="59"/>
        <v>0</v>
      </c>
      <c r="AH160" s="174"/>
      <c r="AI160" s="95" t="str">
        <f t="shared" ca="1" si="58"/>
        <v/>
      </c>
      <c r="AJ160" s="110"/>
      <c r="AK160" s="111"/>
      <c r="AL160" s="110"/>
      <c r="AM160" s="110"/>
      <c r="AN160" s="90"/>
    </row>
    <row r="161" spans="1:40" s="74" customFormat="1" ht="19.5">
      <c r="A161" s="76"/>
      <c r="B161" s="77"/>
      <c r="C161" s="698" t="s">
        <v>802</v>
      </c>
      <c r="D161" s="87">
        <v>122</v>
      </c>
      <c r="E161" s="87">
        <v>4</v>
      </c>
      <c r="F161" s="87" t="s">
        <v>610</v>
      </c>
      <c r="G161" s="101" t="s">
        <v>787</v>
      </c>
      <c r="H161" s="172"/>
      <c r="I161" s="702" t="s">
        <v>672</v>
      </c>
      <c r="J161" s="705">
        <v>-10391.99</v>
      </c>
      <c r="K161" s="705">
        <v>0</v>
      </c>
      <c r="L161" s="99">
        <v>-10391.99</v>
      </c>
      <c r="M161" s="81">
        <f t="shared" ca="1" si="50"/>
        <v>0</v>
      </c>
      <c r="N161" s="80" t="s">
        <v>83</v>
      </c>
      <c r="O161" s="93">
        <f ca="1">IF(OR(ISBLANK($C161),$C161="",$C161=0),0,COUNTIF(TB_WPTags,$C161&amp;"-100"))</f>
        <v>0</v>
      </c>
      <c r="P161" s="82"/>
      <c r="Q161" s="82"/>
      <c r="R161" s="82"/>
      <c r="S161" s="82"/>
      <c r="T161" s="82"/>
      <c r="U161" s="82"/>
      <c r="V161" s="83" t="str">
        <f t="shared" ca="1" si="51"/>
        <v>0</v>
      </c>
      <c r="W161" s="82"/>
      <c r="X161" s="83">
        <f t="shared" ca="1" si="52"/>
        <v>0</v>
      </c>
      <c r="Y161" s="82" t="b">
        <f t="shared" ca="1" si="53"/>
        <v>0</v>
      </c>
      <c r="Z161" s="94" t="b">
        <f t="shared" ca="1" si="54"/>
        <v>0</v>
      </c>
      <c r="AA161" s="94" t="b">
        <f t="shared" ca="1" si="55"/>
        <v>0</v>
      </c>
      <c r="AB161" s="178">
        <f t="shared" ca="1" si="56"/>
        <v>0</v>
      </c>
      <c r="AC161" s="94" t="b">
        <v>0</v>
      </c>
      <c r="AD161" s="127"/>
      <c r="AE161" s="185" t="s">
        <v>58</v>
      </c>
      <c r="AF161" s="175" t="str">
        <f t="shared" ca="1" si="57"/>
        <v/>
      </c>
      <c r="AG161" s="183">
        <f t="shared" ca="1" si="59"/>
        <v>0</v>
      </c>
      <c r="AH161" s="174"/>
      <c r="AI161" s="95" t="str">
        <f t="shared" ca="1" si="58"/>
        <v/>
      </c>
      <c r="AJ161" s="110"/>
      <c r="AK161" s="111"/>
      <c r="AL161" s="110"/>
      <c r="AM161" s="110"/>
      <c r="AN161" s="90"/>
    </row>
    <row r="162" spans="1:40" s="74" customFormat="1" ht="19.5">
      <c r="A162" s="76"/>
      <c r="B162" s="77"/>
      <c r="C162" s="698" t="s">
        <v>803</v>
      </c>
      <c r="D162" s="87">
        <v>123</v>
      </c>
      <c r="E162" s="87">
        <v>3</v>
      </c>
      <c r="F162" s="87" t="s">
        <v>638</v>
      </c>
      <c r="G162" s="101" t="s">
        <v>787</v>
      </c>
      <c r="H162" s="172"/>
      <c r="I162" s="701" t="s">
        <v>804</v>
      </c>
      <c r="J162" s="705">
        <v>-10391.99</v>
      </c>
      <c r="K162" s="705">
        <v>0</v>
      </c>
      <c r="L162" s="99">
        <v>-10391.99</v>
      </c>
      <c r="M162" s="81">
        <f t="shared" ca="1" si="50"/>
        <v>0</v>
      </c>
      <c r="N162" s="80" t="s">
        <v>83</v>
      </c>
      <c r="O162" s="93">
        <f ca="1">IF(OR(ISBLANK($C162),$C162="",$C162=0),0,COUNTIF(TB_WPTags,$C162&amp;"-100"))</f>
        <v>0</v>
      </c>
      <c r="P162" s="82"/>
      <c r="Q162" s="82"/>
      <c r="R162" s="82"/>
      <c r="S162" s="82"/>
      <c r="T162" s="82"/>
      <c r="U162" s="82"/>
      <c r="V162" s="83" t="str">
        <f t="shared" ca="1" si="51"/>
        <v>0</v>
      </c>
      <c r="W162" s="82"/>
      <c r="X162" s="83">
        <f t="shared" ca="1" si="52"/>
        <v>0</v>
      </c>
      <c r="Y162" s="82" t="b">
        <f t="shared" ca="1" si="53"/>
        <v>0</v>
      </c>
      <c r="Z162" s="94" t="b">
        <f t="shared" ca="1" si="54"/>
        <v>0</v>
      </c>
      <c r="AA162" s="94" t="b">
        <f t="shared" ca="1" si="55"/>
        <v>0</v>
      </c>
      <c r="AB162" s="178">
        <f t="shared" ca="1" si="56"/>
        <v>0</v>
      </c>
      <c r="AC162" s="94" t="b">
        <v>0</v>
      </c>
      <c r="AD162" s="127"/>
      <c r="AE162" s="185" t="s">
        <v>58</v>
      </c>
      <c r="AF162" s="175" t="str">
        <f t="shared" ca="1" si="57"/>
        <v/>
      </c>
      <c r="AG162" s="183">
        <f t="shared" ca="1" si="59"/>
        <v>0</v>
      </c>
      <c r="AH162" s="174"/>
      <c r="AI162" s="95" t="str">
        <f t="shared" ca="1" si="58"/>
        <v/>
      </c>
      <c r="AJ162" s="110"/>
      <c r="AK162" s="111"/>
      <c r="AL162" s="110"/>
      <c r="AM162" s="110"/>
      <c r="AN162" s="90"/>
    </row>
    <row r="163" spans="1:40" s="74" customFormat="1" ht="19.5">
      <c r="A163" s="76"/>
      <c r="B163" s="77"/>
      <c r="C163" s="698" t="s">
        <v>805</v>
      </c>
      <c r="D163" s="87">
        <v>124</v>
      </c>
      <c r="E163" s="87">
        <v>3</v>
      </c>
      <c r="F163" s="87" t="s">
        <v>711</v>
      </c>
      <c r="G163" s="101" t="s">
        <v>787</v>
      </c>
      <c r="H163" s="172"/>
      <c r="I163" s="707" t="s">
        <v>806</v>
      </c>
      <c r="J163" s="704">
        <v>3937.9</v>
      </c>
      <c r="K163" s="704">
        <v>0</v>
      </c>
      <c r="L163" s="99">
        <v>3937.9</v>
      </c>
      <c r="M163" s="81">
        <f t="shared" ca="1" si="50"/>
        <v>0</v>
      </c>
      <c r="N163" s="80" t="s">
        <v>83</v>
      </c>
      <c r="O163" s="93">
        <f ca="1">IF(OR(ISBLANK($C163),$C163="",$C163=0),0,COUNTIF(TB_WPTags,$C163&amp;"-100"))</f>
        <v>0</v>
      </c>
      <c r="P163" s="82"/>
      <c r="Q163" s="82"/>
      <c r="R163" s="82"/>
      <c r="S163" s="82"/>
      <c r="T163" s="82"/>
      <c r="U163" s="82"/>
      <c r="V163" s="83" t="str">
        <f t="shared" ca="1" si="51"/>
        <v>0</v>
      </c>
      <c r="W163" s="82"/>
      <c r="X163" s="83">
        <f t="shared" ca="1" si="52"/>
        <v>0</v>
      </c>
      <c r="Y163" s="82" t="b">
        <f t="shared" ca="1" si="53"/>
        <v>0</v>
      </c>
      <c r="Z163" s="94" t="b">
        <f t="shared" ca="1" si="54"/>
        <v>0</v>
      </c>
      <c r="AA163" s="94" t="b">
        <f t="shared" ca="1" si="55"/>
        <v>0</v>
      </c>
      <c r="AB163" s="178">
        <f t="shared" ca="1" si="56"/>
        <v>0</v>
      </c>
      <c r="AC163" s="94" t="b">
        <v>0</v>
      </c>
      <c r="AD163" s="127"/>
      <c r="AE163" s="185" t="s">
        <v>58</v>
      </c>
      <c r="AF163" s="175" t="str">
        <f t="shared" ca="1" si="57"/>
        <v/>
      </c>
      <c r="AG163" s="183">
        <f t="shared" ca="1" si="59"/>
        <v>0</v>
      </c>
      <c r="AH163" s="174"/>
      <c r="AI163" s="95" t="str">
        <f t="shared" ca="1" si="58"/>
        <v/>
      </c>
      <c r="AJ163" s="110"/>
      <c r="AK163" s="111"/>
      <c r="AL163" s="110"/>
      <c r="AM163" s="110"/>
      <c r="AN163" s="90"/>
    </row>
    <row r="164" spans="1:40" s="74" customFormat="1" ht="19.5">
      <c r="A164" s="76"/>
      <c r="B164" s="77"/>
      <c r="C164" s="698" t="s">
        <v>807</v>
      </c>
      <c r="D164" s="87">
        <v>125</v>
      </c>
      <c r="E164" s="87">
        <v>2</v>
      </c>
      <c r="F164" s="87" t="s">
        <v>641</v>
      </c>
      <c r="G164" s="101" t="s">
        <v>787</v>
      </c>
      <c r="H164" s="172"/>
      <c r="I164" s="700" t="s">
        <v>808</v>
      </c>
      <c r="J164" s="705">
        <v>1803.01</v>
      </c>
      <c r="K164" s="705">
        <v>0</v>
      </c>
      <c r="L164" s="99">
        <v>1803.01</v>
      </c>
      <c r="M164" s="81">
        <f t="shared" ca="1" si="50"/>
        <v>1</v>
      </c>
      <c r="N164" s="80" t="s">
        <v>83</v>
      </c>
      <c r="O164" s="93">
        <f ca="1">IF(OR(ISBLANK($C164),$C164="",$C164=0),0,COUNTIF(TB_WPTags,$C164&amp;"-100"))</f>
        <v>1</v>
      </c>
      <c r="P164" s="82"/>
      <c r="Q164" s="82"/>
      <c r="R164" s="82"/>
      <c r="S164" s="82"/>
      <c r="T164" s="82"/>
      <c r="U164" s="82"/>
      <c r="V164" s="83" t="str">
        <f t="shared" ca="1" si="51"/>
        <v>1</v>
      </c>
      <c r="W164" s="82"/>
      <c r="X164" s="83">
        <f t="shared" ca="1" si="52"/>
        <v>3</v>
      </c>
      <c r="Y164" s="82" t="b">
        <f t="shared" ca="1" si="53"/>
        <v>0</v>
      </c>
      <c r="Z164" s="94" t="b">
        <f t="shared" ca="1" si="54"/>
        <v>0</v>
      </c>
      <c r="AA164" s="94" t="b">
        <f t="shared" ca="1" si="55"/>
        <v>0</v>
      </c>
      <c r="AB164" s="178">
        <f t="shared" ca="1" si="56"/>
        <v>0</v>
      </c>
      <c r="AC164" s="94" t="b">
        <v>0</v>
      </c>
      <c r="AD164" s="127"/>
      <c r="AE164" s="185" t="s">
        <v>58</v>
      </c>
      <c r="AF164" s="175" t="str">
        <f t="shared" ca="1" si="57"/>
        <v/>
      </c>
      <c r="AG164" s="183">
        <f t="shared" ca="1" si="59"/>
        <v>0</v>
      </c>
      <c r="AH164" s="174"/>
      <c r="AI164" s="95" t="str">
        <f t="shared" ca="1" si="58"/>
        <v>Ready for Review</v>
      </c>
      <c r="AJ164" s="110"/>
      <c r="AK164" s="111"/>
      <c r="AL164" s="110"/>
      <c r="AM164" s="110"/>
      <c r="AN164" s="90"/>
    </row>
    <row r="165" spans="1:40" s="74" customFormat="1" ht="24" hidden="1">
      <c r="A165" s="76"/>
      <c r="B165" s="85"/>
      <c r="C165" s="86" t="s">
        <v>807</v>
      </c>
      <c r="D165" s="87">
        <f ca="1">IF(IFERROR(ROW(TrialBalanceExact)+MATCH(C165,OFFSET(TrialBalanceExact,0,0,ROWS(TrialBalanceExact),1),0)-1=ROW(),TRUE),0, IF(ISERROR(VLOOKUP(C165,TrialBalanceExact,2,0)),0,VLOOKUP(C165,TrialBalanceExact,2,0)))</f>
        <v>125</v>
      </c>
      <c r="E165" s="87">
        <v>100</v>
      </c>
      <c r="F165" s="87"/>
      <c r="G165" s="101" t="s">
        <v>787</v>
      </c>
      <c r="H165" s="101"/>
      <c r="I165" s="89"/>
      <c r="J165" s="96"/>
      <c r="K165" s="96"/>
      <c r="L165" s="98"/>
      <c r="M165" s="71"/>
      <c r="N165" s="213" t="s">
        <v>136</v>
      </c>
      <c r="O165" s="207"/>
      <c r="P165" s="208" t="str">
        <f>$C165&amp;"-"&amp;$E165</f>
        <v>Totalincome_tax_payable-100</v>
      </c>
      <c r="Q165" s="208" t="s">
        <v>869</v>
      </c>
      <c r="R165" s="208" t="s">
        <v>278</v>
      </c>
      <c r="S165" s="208"/>
      <c r="T165" s="209">
        <f ca="1">ABS(IF(ISERROR(VLOOKUP(C165,TrialBalanceExact,8,0)),0,VLOOKUP(C165,TrialBalanceExact,8,0)))</f>
        <v>1803.01</v>
      </c>
      <c r="U165" s="209">
        <f ca="1">ABS(IF(ISNUMBER(AH165),AH165,IF(ISBLANK(AH165),NA(),INDIRECT("'" &amp; _xll.SheetFromID(R165) &amp; "'!Reconcile_" &amp; SUBSTITUTE(AH165," ","")))))</f>
        <v>1803.01</v>
      </c>
      <c r="V165" s="209">
        <f ca="1">IFERROR(IF(ABS(ROUND($T165-$U165,2))&lt;=Options_Tolerance,1,-1),0)</f>
        <v>1</v>
      </c>
      <c r="W165" s="209" t="str">
        <f ca="1">$C165&amp;"-"&amp;V165</f>
        <v>Totalincome_tax_payable-1</v>
      </c>
      <c r="X165" s="210">
        <f>IFERROR(VLOOKUP(AI165,StatusDescriptionsOrder,2,0),0)</f>
        <v>3</v>
      </c>
      <c r="Y165" s="208" t="b">
        <v>0</v>
      </c>
      <c r="Z165" s="211" t="b">
        <v>0</v>
      </c>
      <c r="AA165" s="177" t="b">
        <f>IFERROR(VLOOKUP(R165,HNSW_ItemsCount!A:D,2,0)&gt;0,FALSE)</f>
        <v>0</v>
      </c>
      <c r="AB165" s="177">
        <f>IFERROR(VLOOKUP(R165,HNSW_ItemsCount!A:D,4,0),0)</f>
        <v>0</v>
      </c>
      <c r="AC165" s="212" t="b">
        <v>0</v>
      </c>
      <c r="AD165" s="119" t="s">
        <v>279</v>
      </c>
      <c r="AE165" s="184" t="s">
        <v>58</v>
      </c>
      <c r="AF165" s="179" t="s">
        <v>74</v>
      </c>
      <c r="AG165" s="182">
        <f t="shared" si="59"/>
        <v>0</v>
      </c>
      <c r="AH165" s="124">
        <v>1803.01</v>
      </c>
      <c r="AI165" s="125" t="s">
        <v>31</v>
      </c>
      <c r="AJ165" s="122" t="s">
        <v>831</v>
      </c>
      <c r="AK165" s="126">
        <v>43671</v>
      </c>
      <c r="AL165" s="180" t="s">
        <v>58</v>
      </c>
      <c r="AM165" s="181" t="s">
        <v>25</v>
      </c>
      <c r="AN165" s="88"/>
    </row>
    <row r="166" spans="1:40" s="74" customFormat="1" ht="19.5">
      <c r="A166" s="76"/>
      <c r="B166" s="77"/>
      <c r="C166" s="698" t="s">
        <v>809</v>
      </c>
      <c r="D166" s="87">
        <v>126</v>
      </c>
      <c r="E166" s="87">
        <v>1</v>
      </c>
      <c r="F166" s="87" t="s">
        <v>705</v>
      </c>
      <c r="G166" s="101" t="s">
        <v>787</v>
      </c>
      <c r="H166" s="172"/>
      <c r="I166" s="700" t="s">
        <v>810</v>
      </c>
      <c r="J166" s="705">
        <v>1803.01</v>
      </c>
      <c r="K166" s="705">
        <v>0</v>
      </c>
      <c r="L166" s="99">
        <v>1803.01</v>
      </c>
      <c r="M166" s="81">
        <f t="shared" ref="M166:M176" ca="1" si="60">IF(AND($AC166,$O166&gt;0),"–",$O166)</f>
        <v>0</v>
      </c>
      <c r="N166" s="80" t="s">
        <v>83</v>
      </c>
      <c r="O166" s="93">
        <f ca="1">IF(OR(ISBLANK($C166),$C166="",$C166=0),0,COUNTIF(TB_WPTags,$C166&amp;"-100"))</f>
        <v>0</v>
      </c>
      <c r="P166" s="82"/>
      <c r="Q166" s="82"/>
      <c r="R166" s="82"/>
      <c r="S166" s="82"/>
      <c r="T166" s="82"/>
      <c r="U166" s="82"/>
      <c r="V166" s="83" t="str">
        <f t="shared" ref="V166:V176" ca="1" si="61">IF(OR(ISBLANK($C166),$AC166),"NA",IF(COUNTIF(W:W,$C166&amp;"--1")&gt;0,"-1",IF(COUNTIF(W:W,$C166&amp;"-1")&gt;0,"1","0")))</f>
        <v>0</v>
      </c>
      <c r="W166" s="82"/>
      <c r="X166" s="83">
        <f t="shared" ref="X166:X176" ca="1" si="62">IF($O166&gt;0,MIN(OFFSET($X166,1,0,$O166)),0)</f>
        <v>0</v>
      </c>
      <c r="Y166" s="82" t="b">
        <f t="shared" ref="Y166:Y176" ca="1" si="63">IF(AND($O166&gt;0,AC166&lt;&gt;TRUE),COUNTIF(OFFSET($Y166,1,0,$O166),TRUE)&gt;=1,FALSE)</f>
        <v>0</v>
      </c>
      <c r="Z166" s="94" t="b">
        <f t="shared" ref="Z166:Z176" ca="1" si="64">IF(AND($O166&gt;0,AC166&lt;&gt;TRUE),COUNTIF(OFFSET($Z166,1,0,$O166),TRUE)&gt;=1,FALSE)</f>
        <v>0</v>
      </c>
      <c r="AA166" s="94" t="b">
        <f t="shared" ref="AA166:AA176" ca="1" si="65">IF(AND($O166&gt;0,AC166&lt;&gt;TRUE),COUNTIF(OFFSET($AA166,1,0,$O166),TRUE)&gt;=1,FALSE)</f>
        <v>0</v>
      </c>
      <c r="AB166" s="178">
        <f t="shared" ref="AB166:AB176" ca="1" si="66">IF(AND($O166&gt;0,AC166&lt;&gt;TRUE),SUM(OFFSET($AG166,1,0,$O166)),0)</f>
        <v>0</v>
      </c>
      <c r="AC166" s="94" t="b">
        <v>0</v>
      </c>
      <c r="AD166" s="127"/>
      <c r="AE166" s="185" t="s">
        <v>58</v>
      </c>
      <c r="AF166" s="175" t="str">
        <f t="shared" ref="AF166:AF176" ca="1" si="67">IF(AND(Y166,AC166&lt;&gt;TRUE),"]","")</f>
        <v/>
      </c>
      <c r="AG166" s="183">
        <f t="shared" ca="1" si="59"/>
        <v>0</v>
      </c>
      <c r="AH166" s="174"/>
      <c r="AI166" s="95" t="str">
        <f t="shared" ref="AI166:AI176" ca="1" si="68">IF(AND($O166&gt;0,AC166&lt;&gt;TRUE),IF($X166&gt;=1,INDEX(StatusDescriptions,$X166+1,0),StatusBlank),"")</f>
        <v/>
      </c>
      <c r="AJ166" s="110"/>
      <c r="AK166" s="111"/>
      <c r="AL166" s="110"/>
      <c r="AM166" s="110"/>
      <c r="AN166" s="90"/>
    </row>
    <row r="167" spans="1:40" s="74" customFormat="1" ht="19.5">
      <c r="A167" s="76"/>
      <c r="B167" s="77"/>
      <c r="C167" s="698" t="s">
        <v>811</v>
      </c>
      <c r="D167" s="87">
        <v>127</v>
      </c>
      <c r="E167" s="87">
        <v>1</v>
      </c>
      <c r="F167" s="87" t="s">
        <v>595</v>
      </c>
      <c r="G167" s="101" t="s">
        <v>812</v>
      </c>
      <c r="H167" s="172"/>
      <c r="I167" s="699" t="s">
        <v>811</v>
      </c>
      <c r="J167" s="97">
        <v>0</v>
      </c>
      <c r="K167" s="97">
        <v>0</v>
      </c>
      <c r="L167" s="99">
        <v>0</v>
      </c>
      <c r="M167" s="81">
        <f t="shared" ca="1" si="60"/>
        <v>0</v>
      </c>
      <c r="N167" s="80"/>
      <c r="O167" s="93">
        <f ca="1">IF(OR(ISBLANK($C167),$C167="",$C167=0),0,COUNTIF(TB_WPTags,$C167&amp;"-100"))</f>
        <v>0</v>
      </c>
      <c r="P167" s="82"/>
      <c r="Q167" s="82"/>
      <c r="R167" s="82"/>
      <c r="S167" s="82"/>
      <c r="T167" s="82"/>
      <c r="U167" s="82"/>
      <c r="V167" s="83" t="str">
        <f t="shared" ca="1" si="61"/>
        <v>0</v>
      </c>
      <c r="W167" s="82"/>
      <c r="X167" s="83">
        <f t="shared" ca="1" si="62"/>
        <v>0</v>
      </c>
      <c r="Y167" s="82" t="b">
        <f t="shared" ca="1" si="63"/>
        <v>0</v>
      </c>
      <c r="Z167" s="94" t="b">
        <f t="shared" ca="1" si="64"/>
        <v>0</v>
      </c>
      <c r="AA167" s="94" t="b">
        <f t="shared" ca="1" si="65"/>
        <v>0</v>
      </c>
      <c r="AB167" s="178">
        <f t="shared" ca="1" si="66"/>
        <v>0</v>
      </c>
      <c r="AC167" s="94" t="b">
        <v>0</v>
      </c>
      <c r="AD167" s="127"/>
      <c r="AE167" s="185"/>
      <c r="AF167" s="175" t="str">
        <f t="shared" ca="1" si="67"/>
        <v/>
      </c>
      <c r="AG167" s="183">
        <f t="shared" ca="1" si="59"/>
        <v>0</v>
      </c>
      <c r="AH167" s="174"/>
      <c r="AI167" s="95" t="str">
        <f t="shared" ca="1" si="68"/>
        <v/>
      </c>
      <c r="AJ167" s="110"/>
      <c r="AK167" s="111"/>
      <c r="AL167" s="110"/>
      <c r="AM167" s="110"/>
      <c r="AN167" s="90"/>
    </row>
    <row r="168" spans="1:40" s="74" customFormat="1" ht="19.5">
      <c r="A168" s="76"/>
      <c r="B168" s="77"/>
      <c r="C168" s="698" t="s">
        <v>813</v>
      </c>
      <c r="D168" s="87">
        <v>128</v>
      </c>
      <c r="E168" s="87">
        <v>2</v>
      </c>
      <c r="F168" s="87" t="s">
        <v>598</v>
      </c>
      <c r="G168" s="101" t="s">
        <v>812</v>
      </c>
      <c r="H168" s="172"/>
      <c r="I168" s="700" t="s">
        <v>814</v>
      </c>
      <c r="J168" s="97">
        <v>0</v>
      </c>
      <c r="K168" s="97">
        <v>0</v>
      </c>
      <c r="L168" s="99">
        <v>0</v>
      </c>
      <c r="M168" s="81">
        <f t="shared" ca="1" si="60"/>
        <v>0</v>
      </c>
      <c r="N168" s="80"/>
      <c r="O168" s="93">
        <f ca="1">IF(OR(ISBLANK($C168),$C168="",$C168=0),0,COUNTIF(TB_WPTags,$C168&amp;"-100"))</f>
        <v>0</v>
      </c>
      <c r="P168" s="82"/>
      <c r="Q168" s="82"/>
      <c r="R168" s="82"/>
      <c r="S168" s="82"/>
      <c r="T168" s="82"/>
      <c r="U168" s="82"/>
      <c r="V168" s="83" t="str">
        <f t="shared" ca="1" si="61"/>
        <v>0</v>
      </c>
      <c r="W168" s="82"/>
      <c r="X168" s="83">
        <f t="shared" ca="1" si="62"/>
        <v>0</v>
      </c>
      <c r="Y168" s="82" t="b">
        <f t="shared" ca="1" si="63"/>
        <v>0</v>
      </c>
      <c r="Z168" s="94" t="b">
        <f t="shared" ca="1" si="64"/>
        <v>0</v>
      </c>
      <c r="AA168" s="94" t="b">
        <f t="shared" ca="1" si="65"/>
        <v>0</v>
      </c>
      <c r="AB168" s="178">
        <f t="shared" ca="1" si="66"/>
        <v>0</v>
      </c>
      <c r="AC168" s="94" t="b">
        <v>0</v>
      </c>
      <c r="AD168" s="127"/>
      <c r="AE168" s="185"/>
      <c r="AF168" s="175" t="str">
        <f t="shared" ca="1" si="67"/>
        <v/>
      </c>
      <c r="AG168" s="183">
        <f t="shared" ca="1" si="59"/>
        <v>0</v>
      </c>
      <c r="AH168" s="174"/>
      <c r="AI168" s="95" t="str">
        <f t="shared" ca="1" si="68"/>
        <v/>
      </c>
      <c r="AJ168" s="110"/>
      <c r="AK168" s="111"/>
      <c r="AL168" s="110"/>
      <c r="AM168" s="110"/>
      <c r="AN168" s="90"/>
    </row>
    <row r="169" spans="1:40" s="74" customFormat="1" ht="19.5">
      <c r="A169" s="76"/>
      <c r="B169" s="77"/>
      <c r="C169" s="698" t="s">
        <v>815</v>
      </c>
      <c r="D169" s="87">
        <v>129</v>
      </c>
      <c r="E169" s="87">
        <v>3</v>
      </c>
      <c r="F169" s="87" t="s">
        <v>601</v>
      </c>
      <c r="G169" s="101" t="s">
        <v>812</v>
      </c>
      <c r="H169" s="172"/>
      <c r="I169" s="701" t="s">
        <v>619</v>
      </c>
      <c r="J169" s="97">
        <v>0</v>
      </c>
      <c r="K169" s="97">
        <v>0</v>
      </c>
      <c r="L169" s="99">
        <v>0</v>
      </c>
      <c r="M169" s="81">
        <f t="shared" ca="1" si="60"/>
        <v>0</v>
      </c>
      <c r="N169" s="80"/>
      <c r="O169" s="93">
        <f ca="1">IF(OR(ISBLANK($C169),$C169="",$C169=0),0,COUNTIF(TB_WPTags,$C169&amp;"-100"))</f>
        <v>0</v>
      </c>
      <c r="P169" s="82"/>
      <c r="Q169" s="82"/>
      <c r="R169" s="82"/>
      <c r="S169" s="82"/>
      <c r="T169" s="82"/>
      <c r="U169" s="82"/>
      <c r="V169" s="83" t="str">
        <f t="shared" ca="1" si="61"/>
        <v>0</v>
      </c>
      <c r="W169" s="82"/>
      <c r="X169" s="83">
        <f t="shared" ca="1" si="62"/>
        <v>0</v>
      </c>
      <c r="Y169" s="82" t="b">
        <f t="shared" ca="1" si="63"/>
        <v>0</v>
      </c>
      <c r="Z169" s="94" t="b">
        <f t="shared" ca="1" si="64"/>
        <v>0</v>
      </c>
      <c r="AA169" s="94" t="b">
        <f t="shared" ca="1" si="65"/>
        <v>0</v>
      </c>
      <c r="AB169" s="178">
        <f t="shared" ca="1" si="66"/>
        <v>0</v>
      </c>
      <c r="AC169" s="94" t="b">
        <v>0</v>
      </c>
      <c r="AD169" s="127"/>
      <c r="AE169" s="185"/>
      <c r="AF169" s="175" t="str">
        <f t="shared" ca="1" si="67"/>
        <v/>
      </c>
      <c r="AG169" s="183">
        <f t="shared" ca="1" si="59"/>
        <v>0</v>
      </c>
      <c r="AH169" s="174"/>
      <c r="AI169" s="95" t="str">
        <f t="shared" ca="1" si="68"/>
        <v/>
      </c>
      <c r="AJ169" s="110"/>
      <c r="AK169" s="111"/>
      <c r="AL169" s="110"/>
      <c r="AM169" s="110"/>
      <c r="AN169" s="90"/>
    </row>
    <row r="170" spans="1:40" s="74" customFormat="1" ht="19.5">
      <c r="A170" s="76"/>
      <c r="B170" s="77"/>
      <c r="C170" s="698" t="s">
        <v>816</v>
      </c>
      <c r="D170" s="87">
        <v>130</v>
      </c>
      <c r="E170" s="87">
        <v>4</v>
      </c>
      <c r="F170" s="87" t="s">
        <v>774</v>
      </c>
      <c r="G170" s="101" t="s">
        <v>812</v>
      </c>
      <c r="H170" s="172"/>
      <c r="I170" s="709" t="s">
        <v>817</v>
      </c>
      <c r="J170" s="704">
        <v>525578.16</v>
      </c>
      <c r="K170" s="704">
        <v>0</v>
      </c>
      <c r="L170" s="99">
        <v>525578.16</v>
      </c>
      <c r="M170" s="81">
        <f t="shared" ca="1" si="60"/>
        <v>0</v>
      </c>
      <c r="N170" s="80" t="s">
        <v>83</v>
      </c>
      <c r="O170" s="93">
        <f ca="1">IF(OR(ISBLANK($C170),$C170="",$C170=0),0,COUNTIF(TB_WPTags,$C170&amp;"-100"))</f>
        <v>0</v>
      </c>
      <c r="P170" s="82"/>
      <c r="Q170" s="82"/>
      <c r="R170" s="82"/>
      <c r="S170" s="82"/>
      <c r="T170" s="82"/>
      <c r="U170" s="82"/>
      <c r="V170" s="83" t="str">
        <f t="shared" ca="1" si="61"/>
        <v>0</v>
      </c>
      <c r="W170" s="82"/>
      <c r="X170" s="83">
        <f t="shared" ca="1" si="62"/>
        <v>0</v>
      </c>
      <c r="Y170" s="82" t="b">
        <f t="shared" ca="1" si="63"/>
        <v>0</v>
      </c>
      <c r="Z170" s="94" t="b">
        <f t="shared" ca="1" si="64"/>
        <v>0</v>
      </c>
      <c r="AA170" s="94" t="b">
        <f t="shared" ca="1" si="65"/>
        <v>0</v>
      </c>
      <c r="AB170" s="178">
        <f t="shared" ca="1" si="66"/>
        <v>0</v>
      </c>
      <c r="AC170" s="94" t="b">
        <v>0</v>
      </c>
      <c r="AD170" s="127"/>
      <c r="AE170" s="185" t="s">
        <v>58</v>
      </c>
      <c r="AF170" s="175" t="str">
        <f t="shared" ca="1" si="67"/>
        <v/>
      </c>
      <c r="AG170" s="183">
        <f t="shared" ca="1" si="59"/>
        <v>0</v>
      </c>
      <c r="AH170" s="174"/>
      <c r="AI170" s="95" t="str">
        <f t="shared" ca="1" si="68"/>
        <v/>
      </c>
      <c r="AJ170" s="110"/>
      <c r="AK170" s="111"/>
      <c r="AL170" s="110"/>
      <c r="AM170" s="110"/>
      <c r="AN170" s="90"/>
    </row>
    <row r="171" spans="1:40" s="74" customFormat="1" ht="19.5">
      <c r="A171" s="76"/>
      <c r="B171" s="77"/>
      <c r="C171" s="698" t="s">
        <v>818</v>
      </c>
      <c r="D171" s="87">
        <v>131</v>
      </c>
      <c r="E171" s="87">
        <v>3</v>
      </c>
      <c r="F171" s="87" t="s">
        <v>638</v>
      </c>
      <c r="G171" s="101" t="s">
        <v>812</v>
      </c>
      <c r="H171" s="172"/>
      <c r="I171" s="701" t="s">
        <v>819</v>
      </c>
      <c r="J171" s="705">
        <v>525578.16</v>
      </c>
      <c r="K171" s="705">
        <v>0</v>
      </c>
      <c r="L171" s="99">
        <v>525578.16</v>
      </c>
      <c r="M171" s="81">
        <f t="shared" ca="1" si="60"/>
        <v>0</v>
      </c>
      <c r="N171" s="80" t="s">
        <v>83</v>
      </c>
      <c r="O171" s="93">
        <f ca="1">IF(OR(ISBLANK($C171),$C171="",$C171=0),0,COUNTIF(TB_WPTags,$C171&amp;"-100"))</f>
        <v>0</v>
      </c>
      <c r="P171" s="82"/>
      <c r="Q171" s="82"/>
      <c r="R171" s="82"/>
      <c r="S171" s="82"/>
      <c r="T171" s="82"/>
      <c r="U171" s="82"/>
      <c r="V171" s="83" t="str">
        <f t="shared" ca="1" si="61"/>
        <v>0</v>
      </c>
      <c r="W171" s="82"/>
      <c r="X171" s="83">
        <f t="shared" ca="1" si="62"/>
        <v>0</v>
      </c>
      <c r="Y171" s="82" t="b">
        <f t="shared" ca="1" si="63"/>
        <v>0</v>
      </c>
      <c r="Z171" s="94" t="b">
        <f t="shared" ca="1" si="64"/>
        <v>0</v>
      </c>
      <c r="AA171" s="94" t="b">
        <f t="shared" ca="1" si="65"/>
        <v>0</v>
      </c>
      <c r="AB171" s="178">
        <f t="shared" ca="1" si="66"/>
        <v>0</v>
      </c>
      <c r="AC171" s="94" t="b">
        <v>0</v>
      </c>
      <c r="AD171" s="127"/>
      <c r="AE171" s="185" t="s">
        <v>58</v>
      </c>
      <c r="AF171" s="175" t="str">
        <f t="shared" ca="1" si="67"/>
        <v/>
      </c>
      <c r="AG171" s="183">
        <f t="shared" ca="1" si="59"/>
        <v>0</v>
      </c>
      <c r="AH171" s="174"/>
      <c r="AI171" s="95" t="str">
        <f t="shared" ca="1" si="68"/>
        <v/>
      </c>
      <c r="AJ171" s="110"/>
      <c r="AK171" s="111"/>
      <c r="AL171" s="110"/>
      <c r="AM171" s="110"/>
      <c r="AN171" s="90"/>
    </row>
    <row r="172" spans="1:40" s="74" customFormat="1" ht="19.5">
      <c r="A172" s="76"/>
      <c r="B172" s="77"/>
      <c r="C172" s="698" t="s">
        <v>820</v>
      </c>
      <c r="D172" s="87">
        <v>132</v>
      </c>
      <c r="E172" s="87">
        <v>3</v>
      </c>
      <c r="F172" s="87" t="s">
        <v>601</v>
      </c>
      <c r="G172" s="101" t="s">
        <v>812</v>
      </c>
      <c r="H172" s="172"/>
      <c r="I172" s="701" t="s">
        <v>608</v>
      </c>
      <c r="J172" s="97">
        <v>0</v>
      </c>
      <c r="K172" s="97">
        <v>0</v>
      </c>
      <c r="L172" s="99">
        <v>0</v>
      </c>
      <c r="M172" s="81">
        <f t="shared" ca="1" si="60"/>
        <v>0</v>
      </c>
      <c r="N172" s="80"/>
      <c r="O172" s="93">
        <f ca="1">IF(OR(ISBLANK($C172),$C172="",$C172=0),0,COUNTIF(TB_WPTags,$C172&amp;"-100"))</f>
        <v>0</v>
      </c>
      <c r="P172" s="82"/>
      <c r="Q172" s="82"/>
      <c r="R172" s="82"/>
      <c r="S172" s="82"/>
      <c r="T172" s="82"/>
      <c r="U172" s="82"/>
      <c r="V172" s="83" t="str">
        <f t="shared" ca="1" si="61"/>
        <v>0</v>
      </c>
      <c r="W172" s="82"/>
      <c r="X172" s="83">
        <f t="shared" ca="1" si="62"/>
        <v>0</v>
      </c>
      <c r="Y172" s="82" t="b">
        <f t="shared" ca="1" si="63"/>
        <v>0</v>
      </c>
      <c r="Z172" s="94" t="b">
        <f t="shared" ca="1" si="64"/>
        <v>0</v>
      </c>
      <c r="AA172" s="94" t="b">
        <f t="shared" ca="1" si="65"/>
        <v>0</v>
      </c>
      <c r="AB172" s="178">
        <f t="shared" ca="1" si="66"/>
        <v>0</v>
      </c>
      <c r="AC172" s="94" t="b">
        <v>0</v>
      </c>
      <c r="AD172" s="127"/>
      <c r="AE172" s="185"/>
      <c r="AF172" s="175" t="str">
        <f t="shared" ca="1" si="67"/>
        <v/>
      </c>
      <c r="AG172" s="183">
        <f t="shared" ca="1" si="59"/>
        <v>0</v>
      </c>
      <c r="AH172" s="174"/>
      <c r="AI172" s="95" t="str">
        <f t="shared" ca="1" si="68"/>
        <v/>
      </c>
      <c r="AJ172" s="110"/>
      <c r="AK172" s="111"/>
      <c r="AL172" s="110"/>
      <c r="AM172" s="110"/>
      <c r="AN172" s="90"/>
    </row>
    <row r="173" spans="1:40" s="74" customFormat="1" ht="19.5">
      <c r="A173" s="76"/>
      <c r="B173" s="77"/>
      <c r="C173" s="698" t="s">
        <v>821</v>
      </c>
      <c r="D173" s="87">
        <v>133</v>
      </c>
      <c r="E173" s="87">
        <v>4</v>
      </c>
      <c r="F173" s="87" t="s">
        <v>774</v>
      </c>
      <c r="G173" s="101" t="s">
        <v>812</v>
      </c>
      <c r="H173" s="172"/>
      <c r="I173" s="709" t="s">
        <v>817</v>
      </c>
      <c r="J173" s="704">
        <v>242417.65</v>
      </c>
      <c r="K173" s="704">
        <v>0</v>
      </c>
      <c r="L173" s="99">
        <v>242417.65</v>
      </c>
      <c r="M173" s="81">
        <f t="shared" ca="1" si="60"/>
        <v>0</v>
      </c>
      <c r="N173" s="80" t="s">
        <v>83</v>
      </c>
      <c r="O173" s="93">
        <f ca="1">IF(OR(ISBLANK($C173),$C173="",$C173=0),0,COUNTIF(TB_WPTags,$C173&amp;"-100"))</f>
        <v>0</v>
      </c>
      <c r="P173" s="82"/>
      <c r="Q173" s="82"/>
      <c r="R173" s="82"/>
      <c r="S173" s="82"/>
      <c r="T173" s="82"/>
      <c r="U173" s="82"/>
      <c r="V173" s="83" t="str">
        <f t="shared" ca="1" si="61"/>
        <v>0</v>
      </c>
      <c r="W173" s="82"/>
      <c r="X173" s="83">
        <f t="shared" ca="1" si="62"/>
        <v>0</v>
      </c>
      <c r="Y173" s="82" t="b">
        <f t="shared" ca="1" si="63"/>
        <v>0</v>
      </c>
      <c r="Z173" s="94" t="b">
        <f t="shared" ca="1" si="64"/>
        <v>0</v>
      </c>
      <c r="AA173" s="94" t="b">
        <f t="shared" ca="1" si="65"/>
        <v>0</v>
      </c>
      <c r="AB173" s="178">
        <f t="shared" ca="1" si="66"/>
        <v>0</v>
      </c>
      <c r="AC173" s="94" t="b">
        <v>0</v>
      </c>
      <c r="AD173" s="127"/>
      <c r="AE173" s="185" t="s">
        <v>58</v>
      </c>
      <c r="AF173" s="175" t="str">
        <f t="shared" ca="1" si="67"/>
        <v/>
      </c>
      <c r="AG173" s="183">
        <f t="shared" ca="1" si="59"/>
        <v>0</v>
      </c>
      <c r="AH173" s="174"/>
      <c r="AI173" s="95" t="str">
        <f t="shared" ca="1" si="68"/>
        <v/>
      </c>
      <c r="AJ173" s="110"/>
      <c r="AK173" s="111"/>
      <c r="AL173" s="110"/>
      <c r="AM173" s="110"/>
      <c r="AN173" s="90"/>
    </row>
    <row r="174" spans="1:40" s="74" customFormat="1" ht="19.5">
      <c r="A174" s="76"/>
      <c r="B174" s="77"/>
      <c r="C174" s="698" t="s">
        <v>822</v>
      </c>
      <c r="D174" s="87">
        <v>134</v>
      </c>
      <c r="E174" s="87">
        <v>3</v>
      </c>
      <c r="F174" s="87" t="s">
        <v>638</v>
      </c>
      <c r="G174" s="101" t="s">
        <v>812</v>
      </c>
      <c r="H174" s="172"/>
      <c r="I174" s="701" t="s">
        <v>823</v>
      </c>
      <c r="J174" s="705">
        <v>242417.65</v>
      </c>
      <c r="K174" s="705">
        <v>0</v>
      </c>
      <c r="L174" s="99">
        <v>242417.65</v>
      </c>
      <c r="M174" s="81">
        <f t="shared" ca="1" si="60"/>
        <v>0</v>
      </c>
      <c r="N174" s="80" t="s">
        <v>83</v>
      </c>
      <c r="O174" s="93">
        <f ca="1">IF(OR(ISBLANK($C174),$C174="",$C174=0),0,COUNTIF(TB_WPTags,$C174&amp;"-100"))</f>
        <v>0</v>
      </c>
      <c r="P174" s="82"/>
      <c r="Q174" s="82"/>
      <c r="R174" s="82"/>
      <c r="S174" s="82"/>
      <c r="T174" s="82"/>
      <c r="U174" s="82"/>
      <c r="V174" s="83" t="str">
        <f t="shared" ca="1" si="61"/>
        <v>0</v>
      </c>
      <c r="W174" s="82"/>
      <c r="X174" s="83">
        <f t="shared" ca="1" si="62"/>
        <v>0</v>
      </c>
      <c r="Y174" s="82" t="b">
        <f t="shared" ca="1" si="63"/>
        <v>0</v>
      </c>
      <c r="Z174" s="94" t="b">
        <f t="shared" ca="1" si="64"/>
        <v>0</v>
      </c>
      <c r="AA174" s="94" t="b">
        <f t="shared" ca="1" si="65"/>
        <v>0</v>
      </c>
      <c r="AB174" s="178">
        <f t="shared" ca="1" si="66"/>
        <v>0</v>
      </c>
      <c r="AC174" s="94" t="b">
        <v>0</v>
      </c>
      <c r="AD174" s="127"/>
      <c r="AE174" s="185" t="s">
        <v>58</v>
      </c>
      <c r="AF174" s="175" t="str">
        <f t="shared" ca="1" si="67"/>
        <v/>
      </c>
      <c r="AG174" s="183">
        <f t="shared" ca="1" si="59"/>
        <v>0</v>
      </c>
      <c r="AH174" s="174"/>
      <c r="AI174" s="95" t="str">
        <f t="shared" ca="1" si="68"/>
        <v/>
      </c>
      <c r="AJ174" s="110"/>
      <c r="AK174" s="111"/>
      <c r="AL174" s="110"/>
      <c r="AM174" s="110"/>
      <c r="AN174" s="90"/>
    </row>
    <row r="175" spans="1:40" s="74" customFormat="1" ht="19.5">
      <c r="A175" s="76"/>
      <c r="B175" s="77"/>
      <c r="C175" s="698" t="s">
        <v>824</v>
      </c>
      <c r="D175" s="87">
        <v>135</v>
      </c>
      <c r="E175" s="87">
        <v>2</v>
      </c>
      <c r="F175" s="87" t="s">
        <v>641</v>
      </c>
      <c r="G175" s="101" t="s">
        <v>812</v>
      </c>
      <c r="H175" s="172"/>
      <c r="I175" s="700" t="s">
        <v>825</v>
      </c>
      <c r="J175" s="705">
        <v>767995.81</v>
      </c>
      <c r="K175" s="705">
        <v>0</v>
      </c>
      <c r="L175" s="99">
        <v>767995.81</v>
      </c>
      <c r="M175" s="81">
        <f t="shared" ca="1" si="60"/>
        <v>0</v>
      </c>
      <c r="N175" s="80" t="s">
        <v>83</v>
      </c>
      <c r="O175" s="93">
        <f ca="1">IF(OR(ISBLANK($C175),$C175="",$C175=0),0,COUNTIF(TB_WPTags,$C175&amp;"-100"))</f>
        <v>0</v>
      </c>
      <c r="P175" s="82"/>
      <c r="Q175" s="82"/>
      <c r="R175" s="82"/>
      <c r="S175" s="82"/>
      <c r="T175" s="82"/>
      <c r="U175" s="82"/>
      <c r="V175" s="83" t="str">
        <f t="shared" ca="1" si="61"/>
        <v>0</v>
      </c>
      <c r="W175" s="82"/>
      <c r="X175" s="83">
        <f t="shared" ca="1" si="62"/>
        <v>0</v>
      </c>
      <c r="Y175" s="82" t="b">
        <f t="shared" ca="1" si="63"/>
        <v>0</v>
      </c>
      <c r="Z175" s="94" t="b">
        <f t="shared" ca="1" si="64"/>
        <v>0</v>
      </c>
      <c r="AA175" s="94" t="b">
        <f t="shared" ca="1" si="65"/>
        <v>0</v>
      </c>
      <c r="AB175" s="178">
        <f t="shared" ca="1" si="66"/>
        <v>0</v>
      </c>
      <c r="AC175" s="94" t="b">
        <v>0</v>
      </c>
      <c r="AD175" s="127"/>
      <c r="AE175" s="185" t="s">
        <v>58</v>
      </c>
      <c r="AF175" s="175" t="str">
        <f t="shared" ca="1" si="67"/>
        <v/>
      </c>
      <c r="AG175" s="183">
        <f t="shared" ca="1" si="59"/>
        <v>0</v>
      </c>
      <c r="AH175" s="174"/>
      <c r="AI175" s="95" t="str">
        <f t="shared" ca="1" si="68"/>
        <v/>
      </c>
      <c r="AJ175" s="110"/>
      <c r="AK175" s="111"/>
      <c r="AL175" s="110"/>
      <c r="AM175" s="110"/>
      <c r="AN175" s="90"/>
    </row>
    <row r="176" spans="1:40" s="74" customFormat="1" ht="19.5">
      <c r="A176" s="76"/>
      <c r="B176" s="77"/>
      <c r="C176" s="698" t="s">
        <v>826</v>
      </c>
      <c r="D176" s="87">
        <v>136</v>
      </c>
      <c r="E176" s="87">
        <v>1</v>
      </c>
      <c r="F176" s="87" t="s">
        <v>705</v>
      </c>
      <c r="G176" s="101" t="s">
        <v>812</v>
      </c>
      <c r="H176" s="172"/>
      <c r="I176" s="700" t="s">
        <v>827</v>
      </c>
      <c r="J176" s="705">
        <v>767995.81</v>
      </c>
      <c r="K176" s="705">
        <v>0</v>
      </c>
      <c r="L176" s="99">
        <v>767995.81</v>
      </c>
      <c r="M176" s="81">
        <f t="shared" ca="1" si="60"/>
        <v>0</v>
      </c>
      <c r="N176" s="80" t="s">
        <v>83</v>
      </c>
      <c r="O176" s="93">
        <f ca="1">IF(OR(ISBLANK($C176),$C176="",$C176=0),0,COUNTIF(TB_WPTags,$C176&amp;"-100"))</f>
        <v>0</v>
      </c>
      <c r="P176" s="82"/>
      <c r="Q176" s="82"/>
      <c r="R176" s="82"/>
      <c r="S176" s="82"/>
      <c r="T176" s="82"/>
      <c r="U176" s="82"/>
      <c r="V176" s="83" t="str">
        <f t="shared" ca="1" si="61"/>
        <v>0</v>
      </c>
      <c r="W176" s="82"/>
      <c r="X176" s="83">
        <f t="shared" ca="1" si="62"/>
        <v>0</v>
      </c>
      <c r="Y176" s="82" t="b">
        <f t="shared" ca="1" si="63"/>
        <v>0</v>
      </c>
      <c r="Z176" s="94" t="b">
        <f t="shared" ca="1" si="64"/>
        <v>0</v>
      </c>
      <c r="AA176" s="94" t="b">
        <f t="shared" ca="1" si="65"/>
        <v>0</v>
      </c>
      <c r="AB176" s="178">
        <f t="shared" ca="1" si="66"/>
        <v>0</v>
      </c>
      <c r="AC176" s="94" t="b">
        <v>0</v>
      </c>
      <c r="AD176" s="127"/>
      <c r="AE176" s="185" t="s">
        <v>58</v>
      </c>
      <c r="AF176" s="175" t="str">
        <f t="shared" ca="1" si="67"/>
        <v/>
      </c>
      <c r="AG176" s="183">
        <f t="shared" ca="1" si="59"/>
        <v>0</v>
      </c>
      <c r="AH176" s="174"/>
      <c r="AI176" s="95" t="str">
        <f t="shared" ca="1" si="68"/>
        <v/>
      </c>
      <c r="AJ176" s="110"/>
      <c r="AK176" s="111"/>
      <c r="AL176" s="110"/>
      <c r="AM176" s="110"/>
      <c r="AN176" s="90"/>
    </row>
    <row r="177" spans="2:39" s="74" customFormat="1" ht="20.25" customHeight="1">
      <c r="B177" s="145"/>
      <c r="C177" s="146"/>
      <c r="D177" s="146"/>
      <c r="E177" s="146"/>
      <c r="F177" s="146"/>
      <c r="G177" s="146"/>
      <c r="H177" s="147"/>
      <c r="I177" s="148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  <c r="U177" s="14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/>
      <c r="AF177" s="150"/>
      <c r="AG177" s="150"/>
      <c r="AH177" s="151"/>
      <c r="AI177" s="152"/>
      <c r="AJ177" s="147"/>
      <c r="AK177" s="147"/>
      <c r="AL177" s="147"/>
      <c r="AM177" s="15"/>
    </row>
    <row r="178" spans="2:39" s="76" customFormat="1" ht="7.5" customHeight="1">
      <c r="B178" s="27"/>
      <c r="C178" s="28"/>
      <c r="D178" s="28"/>
      <c r="E178" s="28"/>
      <c r="F178" s="28"/>
      <c r="G178" s="70"/>
      <c r="H178" s="28"/>
      <c r="I178" s="28"/>
      <c r="J178" s="63"/>
      <c r="K178" s="63"/>
      <c r="L178" s="64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7"/>
      <c r="AG178" s="17"/>
      <c r="AH178" s="18"/>
      <c r="AI178" s="18"/>
      <c r="AJ178" s="18"/>
      <c r="AK178" s="18"/>
      <c r="AL178" s="29"/>
      <c r="AM178" s="30"/>
    </row>
    <row r="179" spans="2:39" ht="18" customHeight="1">
      <c r="G179" s="68"/>
      <c r="H179" s="76"/>
      <c r="O179" s="68"/>
      <c r="P179" s="68"/>
      <c r="Q179" s="10"/>
      <c r="R179" s="10"/>
      <c r="S179" s="10"/>
      <c r="T179" s="32"/>
      <c r="U179" s="32"/>
      <c r="V179" s="68"/>
      <c r="W179" s="68"/>
      <c r="X179" s="68"/>
      <c r="Y179" s="68"/>
      <c r="Z179" s="68"/>
      <c r="AA179" s="76"/>
      <c r="AB179" s="76"/>
      <c r="AC179" s="68"/>
      <c r="AD179" s="10"/>
      <c r="AE179" s="68"/>
      <c r="AF179" s="32"/>
      <c r="AG179" s="76"/>
      <c r="AH179" s="32"/>
      <c r="AI179" s="10"/>
      <c r="AJ179" s="10"/>
      <c r="AK179" s="10"/>
      <c r="AL179" s="32"/>
    </row>
    <row r="180" spans="2:39">
      <c r="G180" s="68"/>
      <c r="H180" s="76"/>
      <c r="O180" s="68"/>
      <c r="P180" s="68"/>
      <c r="Q180" s="10"/>
      <c r="R180" s="10"/>
      <c r="S180" s="10"/>
      <c r="T180" s="32"/>
      <c r="U180" s="32"/>
      <c r="V180" s="68"/>
      <c r="W180" s="68"/>
      <c r="X180" s="68"/>
      <c r="Y180" s="68"/>
      <c r="Z180" s="68"/>
      <c r="AA180" s="76"/>
      <c r="AB180" s="76"/>
      <c r="AC180" s="68"/>
      <c r="AD180" s="10"/>
      <c r="AE180" s="68"/>
      <c r="AF180" s="32"/>
      <c r="AG180" s="76"/>
      <c r="AH180" s="32"/>
      <c r="AI180" s="10"/>
      <c r="AJ180" s="10"/>
      <c r="AK180" s="10"/>
      <c r="AL180" s="32"/>
    </row>
    <row r="181" spans="2:39">
      <c r="G181" s="68"/>
      <c r="H181" s="76"/>
      <c r="O181" s="68"/>
      <c r="P181" s="68"/>
      <c r="Q181" s="10"/>
      <c r="R181" s="10"/>
      <c r="S181" s="10"/>
      <c r="T181" s="32"/>
      <c r="U181" s="32"/>
      <c r="V181" s="68"/>
      <c r="W181" s="68"/>
      <c r="X181" s="68"/>
      <c r="Y181" s="68"/>
      <c r="Z181" s="68"/>
      <c r="AA181" s="76"/>
      <c r="AB181" s="76"/>
      <c r="AC181" s="68"/>
      <c r="AD181" s="10"/>
      <c r="AE181" s="68"/>
      <c r="AF181" s="32"/>
      <c r="AG181" s="76"/>
      <c r="AH181" s="32"/>
      <c r="AI181" s="10"/>
      <c r="AJ181" s="10"/>
      <c r="AK181" s="10"/>
      <c r="AL181" s="32"/>
    </row>
    <row r="182" spans="2:39">
      <c r="G182" s="68"/>
      <c r="H182" s="76"/>
      <c r="O182" s="68"/>
      <c r="P182" s="68"/>
      <c r="Q182" s="10"/>
      <c r="R182" s="10"/>
      <c r="S182" s="10"/>
      <c r="T182" s="32"/>
      <c r="U182" s="32"/>
      <c r="V182" s="68"/>
      <c r="W182" s="68"/>
      <c r="X182" s="68"/>
      <c r="Y182" s="68"/>
      <c r="Z182" s="68"/>
      <c r="AA182" s="76"/>
      <c r="AB182" s="76"/>
      <c r="AC182" s="68"/>
      <c r="AD182" s="10"/>
      <c r="AE182" s="68"/>
      <c r="AF182" s="32"/>
      <c r="AG182" s="76"/>
      <c r="AH182" s="32"/>
      <c r="AI182" s="10"/>
      <c r="AJ182" s="10"/>
      <c r="AK182" s="10"/>
      <c r="AL182" s="32"/>
    </row>
    <row r="183" spans="2:39">
      <c r="G183" s="68"/>
      <c r="H183" s="76"/>
      <c r="O183" s="68"/>
      <c r="P183" s="68"/>
      <c r="Q183" s="10"/>
      <c r="R183" s="10"/>
      <c r="S183" s="10"/>
      <c r="T183" s="32"/>
      <c r="U183" s="32"/>
      <c r="V183" s="68"/>
      <c r="W183" s="68"/>
      <c r="X183" s="68"/>
      <c r="Y183" s="68"/>
      <c r="Z183" s="68"/>
      <c r="AA183" s="76"/>
      <c r="AB183" s="76"/>
      <c r="AC183" s="68"/>
      <c r="AD183" s="10"/>
      <c r="AE183" s="68"/>
      <c r="AF183" s="32"/>
      <c r="AG183" s="76"/>
      <c r="AH183" s="32"/>
      <c r="AI183" s="10"/>
      <c r="AJ183" s="10"/>
      <c r="AK183" s="10"/>
      <c r="AL183" s="32"/>
    </row>
  </sheetData>
  <dataConsolidate/>
  <mergeCells count="9">
    <mergeCell ref="B11:I11"/>
    <mergeCell ref="B24:I24"/>
    <mergeCell ref="AM5:AN5"/>
    <mergeCell ref="AK5:AL5"/>
    <mergeCell ref="AI5:AJ5"/>
    <mergeCell ref="B7:I7"/>
    <mergeCell ref="M7:N7"/>
    <mergeCell ref="AM6:AN6"/>
    <mergeCell ref="AM7:AN7"/>
  </mergeCells>
  <conditionalFormatting sqref="I9">
    <cfRule type="expression" dxfId="258" priority="2676">
      <formula>ShowAlert</formula>
    </cfRule>
  </conditionalFormatting>
  <conditionalFormatting sqref="N4 N26:N164 AD26:AE164">
    <cfRule type="expression" dxfId="257" priority="861">
      <formula>ISBLANK($N4)</formula>
    </cfRule>
  </conditionalFormatting>
  <conditionalFormatting sqref="N4 N26:N164">
    <cfRule type="expression" dxfId="256" priority="859">
      <formula>AND($N4&lt;&gt;"Add",$V4=1)</formula>
    </cfRule>
    <cfRule type="expression" dxfId="255" priority="860">
      <formula>AND($N4&lt;&gt;"Add",$V4=-1)</formula>
    </cfRule>
  </conditionalFormatting>
  <conditionalFormatting sqref="M2:M4 M26:M164">
    <cfRule type="expression" dxfId="254" priority="862" stopIfTrue="1">
      <formula>AND($M2="–",$N2="Add")</formula>
    </cfRule>
    <cfRule type="expression" dxfId="253" priority="863" stopIfTrue="1">
      <formula>AND($V2="-1",$N2="Add")</formula>
    </cfRule>
    <cfRule type="expression" dxfId="252" priority="864" stopIfTrue="1">
      <formula>AND($V2="1",$N2="Add")</formula>
    </cfRule>
    <cfRule type="expression" dxfId="251" priority="865">
      <formula>AND($M2&gt;=1,$N2="Add")</formula>
    </cfRule>
  </conditionalFormatting>
  <conditionalFormatting sqref="AD4:AE4">
    <cfRule type="expression" dxfId="250" priority="854">
      <formula>ISBLANK($N4)</formula>
    </cfRule>
  </conditionalFormatting>
  <conditionalFormatting sqref="AE2:AE4 AE26:AE164">
    <cfRule type="cellIs" dxfId="249" priority="853" operator="equal">
      <formula>"O"</formula>
    </cfRule>
  </conditionalFormatting>
  <conditionalFormatting sqref="AN9">
    <cfRule type="expression" dxfId="248" priority="843">
      <formula>ShowAlert</formula>
    </cfRule>
  </conditionalFormatting>
  <conditionalFormatting sqref="B9">
    <cfRule type="expression" dxfId="247" priority="842">
      <formula>ShowAlert</formula>
    </cfRule>
  </conditionalFormatting>
  <conditionalFormatting sqref="B9:AN9">
    <cfRule type="expression" dxfId="246" priority="2680">
      <formula>ShowAlert</formula>
    </cfRule>
  </conditionalFormatting>
  <conditionalFormatting sqref="AH177 AI26:AI164">
    <cfRule type="cellIs" dxfId="245" priority="804" operator="equal">
      <formula>"Rework Complete"</formula>
    </cfRule>
    <cfRule type="cellIs" dxfId="244" priority="805" operator="equal">
      <formula>"Client Query"</formula>
    </cfRule>
    <cfRule type="cellIs" dxfId="243" priority="806" operator="equal">
      <formula>"Started"</formula>
    </cfRule>
    <cfRule type="cellIs" dxfId="242" priority="807" operator="equal">
      <formula>"Ready for Review"</formula>
    </cfRule>
    <cfRule type="cellIs" dxfId="241" priority="808" operator="equal">
      <formula>"Rework Required"</formula>
    </cfRule>
    <cfRule type="cellIs" dxfId="240" priority="809" operator="equal">
      <formula>"Complete"</formula>
    </cfRule>
  </conditionalFormatting>
  <conditionalFormatting sqref="L178">
    <cfRule type="expression" dxfId="239" priority="816" stopIfTrue="1">
      <formula>AND($L178="–",$M178="Add")</formula>
    </cfRule>
    <cfRule type="expression" dxfId="238" priority="817" stopIfTrue="1">
      <formula>AND($U178="-1",$M178="Add")</formula>
    </cfRule>
    <cfRule type="expression" dxfId="237" priority="818" stopIfTrue="1">
      <formula>AND($U178="1",$M178="Add")</formula>
    </cfRule>
    <cfRule type="expression" dxfId="236" priority="819">
      <formula>AND($L178&gt;=1,$M178="Add")</formula>
    </cfRule>
  </conditionalFormatting>
  <conditionalFormatting sqref="AH177:AH178">
    <cfRule type="cellIs" dxfId="235" priority="810" operator="equal">
      <formula>"Rework Complete"</formula>
    </cfRule>
    <cfRule type="cellIs" dxfId="234" priority="811" operator="equal">
      <formula>"Client Query"</formula>
    </cfRule>
    <cfRule type="cellIs" dxfId="233" priority="812" operator="equal">
      <formula>"Started"</formula>
    </cfRule>
    <cfRule type="cellIs" dxfId="232" priority="813" operator="equal">
      <formula>"Ready for Review"</formula>
    </cfRule>
    <cfRule type="cellIs" dxfId="231" priority="814" operator="equal">
      <formula>"Rework Required"</formula>
    </cfRule>
    <cfRule type="cellIs" dxfId="230" priority="815" operator="equal">
      <formula>"Complete"</formula>
    </cfRule>
  </conditionalFormatting>
  <conditionalFormatting sqref="AF2:AF4 AF26:AF164">
    <cfRule type="expression" dxfId="229" priority="770">
      <formula>AND($Z2=TRUE,$E2=100)</formula>
    </cfRule>
    <cfRule type="expression" dxfId="228" priority="771">
      <formula>AND($Y2=TRUE,$E2=100)</formula>
    </cfRule>
    <cfRule type="expression" dxfId="227" priority="784">
      <formula>AND($Z2=TRUE,$E2&lt;&gt;100)</formula>
    </cfRule>
    <cfRule type="expression" dxfId="226" priority="785">
      <formula>AND($Y2=TRUE,$E2&lt;&gt;100)</formula>
    </cfRule>
  </conditionalFormatting>
  <conditionalFormatting sqref="AG2:AG4 AG26:AG164">
    <cfRule type="expression" dxfId="225" priority="768">
      <formula>AND($AA2=TRUE,$E2=100)</formula>
    </cfRule>
    <cfRule type="expression" dxfId="224" priority="769">
      <formula>AND($AG2&gt;0,$E2=100)</formula>
    </cfRule>
    <cfRule type="expression" dxfId="223" priority="793">
      <formula>AND($AA2=TRUE,$E2&lt;&gt;100)</formula>
    </cfRule>
    <cfRule type="expression" dxfId="222" priority="794">
      <formula>AND($AG2&gt;0,$E2&lt;&gt;100)</formula>
    </cfRule>
  </conditionalFormatting>
  <conditionalFormatting sqref="AI1:AI12 AI21:AI25 AI177:AI1048576">
    <cfRule type="cellIs" dxfId="221" priority="753" operator="equal">
      <formula>"Rework Complete"</formula>
    </cfRule>
    <cfRule type="cellIs" dxfId="220" priority="754" operator="equal">
      <formula>"Client Query"</formula>
    </cfRule>
    <cfRule type="cellIs" dxfId="219" priority="755" operator="equal">
      <formula>"Started"</formula>
    </cfRule>
    <cfRule type="cellIs" dxfId="218" priority="756" operator="equal">
      <formula>"Ready for Review"</formula>
    </cfRule>
    <cfRule type="cellIs" dxfId="217" priority="757" operator="equal">
      <formula>"Rework Required"</formula>
    </cfRule>
    <cfRule type="cellIs" dxfId="216" priority="758" operator="equal">
      <formula>"Complete"</formula>
    </cfRule>
  </conditionalFormatting>
  <conditionalFormatting sqref="N2">
    <cfRule type="expression" dxfId="215" priority="751">
      <formula>AND($N2&lt;&gt;"Add",$V2=1)</formula>
    </cfRule>
    <cfRule type="expression" dxfId="214" priority="752">
      <formula>AND($N2&lt;&gt;"Add",$V2=-1)</formula>
    </cfRule>
  </conditionalFormatting>
  <conditionalFormatting sqref="N3">
    <cfRule type="expression" dxfId="213" priority="749">
      <formula>AND($N3&lt;&gt;"Add",$V3=1)</formula>
    </cfRule>
    <cfRule type="expression" dxfId="212" priority="750">
      <formula>AND($N3&lt;&gt;"Add",$V3=-1)</formula>
    </cfRule>
  </conditionalFormatting>
  <conditionalFormatting sqref="M13">
    <cfRule type="expression" dxfId="211" priority="745" stopIfTrue="1">
      <formula>AND($M13="–",$N13="Add")</formula>
    </cfRule>
    <cfRule type="expression" dxfId="210" priority="746" stopIfTrue="1">
      <formula>AND($V13="-1",$N13="Add")</formula>
    </cfRule>
    <cfRule type="expression" dxfId="209" priority="747" stopIfTrue="1">
      <formula>AND($V13="1",$N13="Add")</formula>
    </cfRule>
    <cfRule type="expression" dxfId="208" priority="748">
      <formula>AND($M13&gt;=1,$N13="Add")</formula>
    </cfRule>
  </conditionalFormatting>
  <conditionalFormatting sqref="AE13">
    <cfRule type="cellIs" dxfId="207" priority="744" operator="equal">
      <formula>"O"</formula>
    </cfRule>
  </conditionalFormatting>
  <conditionalFormatting sqref="AF13">
    <cfRule type="expression" dxfId="206" priority="738">
      <formula>AND($Z13=TRUE,$E13=100)</formula>
    </cfRule>
    <cfRule type="expression" dxfId="205" priority="739">
      <formula>AND($Y13=TRUE,$E13=100)</formula>
    </cfRule>
    <cfRule type="expression" dxfId="204" priority="740">
      <formula>AND($Z13=TRUE,$E13&lt;&gt;100)</formula>
    </cfRule>
    <cfRule type="expression" dxfId="203" priority="741">
      <formula>AND($Y13=TRUE,$E13&lt;&gt;100)</formula>
    </cfRule>
  </conditionalFormatting>
  <conditionalFormatting sqref="AG13">
    <cfRule type="expression" dxfId="202" priority="736">
      <formula>AND($AA13=TRUE,$E13=100)</formula>
    </cfRule>
    <cfRule type="expression" dxfId="201" priority="737">
      <formula>AND($AG13&gt;0,$E13=100)</formula>
    </cfRule>
    <cfRule type="expression" dxfId="200" priority="742">
      <formula>AND($AA13=TRUE,$E13&lt;&gt;100)</formula>
    </cfRule>
    <cfRule type="expression" dxfId="199" priority="743">
      <formula>AND($AG13&gt;0,$E13&lt;&gt;100)</formula>
    </cfRule>
  </conditionalFormatting>
  <conditionalFormatting sqref="AI13">
    <cfRule type="cellIs" dxfId="198" priority="730" operator="equal">
      <formula>"Rework Complete"</formula>
    </cfRule>
    <cfRule type="cellIs" dxfId="197" priority="731" operator="equal">
      <formula>"Client Query"</formula>
    </cfRule>
    <cfRule type="cellIs" dxfId="196" priority="732" operator="equal">
      <formula>"Started"</formula>
    </cfRule>
    <cfRule type="cellIs" dxfId="195" priority="733" operator="equal">
      <formula>"Ready for Review"</formula>
    </cfRule>
    <cfRule type="cellIs" dxfId="194" priority="734" operator="equal">
      <formula>"Rework Required"</formula>
    </cfRule>
    <cfRule type="cellIs" dxfId="193" priority="735" operator="equal">
      <formula>"Complete"</formula>
    </cfRule>
  </conditionalFormatting>
  <conditionalFormatting sqref="N13">
    <cfRule type="expression" dxfId="192" priority="728">
      <formula>AND($N13&lt;&gt;"Add",$V13=1)</formula>
    </cfRule>
    <cfRule type="expression" dxfId="191" priority="729">
      <formula>AND($N13&lt;&gt;"Add",$V13=-1)</formula>
    </cfRule>
  </conditionalFormatting>
  <conditionalFormatting sqref="M14">
    <cfRule type="expression" dxfId="190" priority="724" stopIfTrue="1">
      <formula>AND($M14="–",$N14="Add")</formula>
    </cfRule>
    <cfRule type="expression" dxfId="189" priority="725" stopIfTrue="1">
      <formula>AND($V14="-1",$N14="Add")</formula>
    </cfRule>
    <cfRule type="expression" dxfId="188" priority="726" stopIfTrue="1">
      <formula>AND($V14="1",$N14="Add")</formula>
    </cfRule>
    <cfRule type="expression" dxfId="187" priority="727">
      <formula>AND($M14&gt;=1,$N14="Add")</formula>
    </cfRule>
  </conditionalFormatting>
  <conditionalFormatting sqref="AE14">
    <cfRule type="cellIs" dxfId="186" priority="723" operator="equal">
      <formula>"O"</formula>
    </cfRule>
  </conditionalFormatting>
  <conditionalFormatting sqref="AF14">
    <cfRule type="expression" dxfId="185" priority="717">
      <formula>AND($Z14=TRUE,$E14=100)</formula>
    </cfRule>
    <cfRule type="expression" dxfId="184" priority="718">
      <formula>AND($Y14=TRUE,$E14=100)</formula>
    </cfRule>
    <cfRule type="expression" dxfId="183" priority="719">
      <formula>AND($Z14=TRUE,$E14&lt;&gt;100)</formula>
    </cfRule>
    <cfRule type="expression" dxfId="182" priority="720">
      <formula>AND($Y14=TRUE,$E14&lt;&gt;100)</formula>
    </cfRule>
  </conditionalFormatting>
  <conditionalFormatting sqref="AG14">
    <cfRule type="expression" dxfId="181" priority="715">
      <formula>AND($AA14=TRUE,$E14=100)</formula>
    </cfRule>
    <cfRule type="expression" dxfId="180" priority="716">
      <formula>AND($AG14&gt;0,$E14=100)</formula>
    </cfRule>
    <cfRule type="expression" dxfId="179" priority="721">
      <formula>AND($AA14=TRUE,$E14&lt;&gt;100)</formula>
    </cfRule>
    <cfRule type="expression" dxfId="178" priority="722">
      <formula>AND($AG14&gt;0,$E14&lt;&gt;100)</formula>
    </cfRule>
  </conditionalFormatting>
  <conditionalFormatting sqref="AI14">
    <cfRule type="cellIs" dxfId="177" priority="709" operator="equal">
      <formula>"Rework Complete"</formula>
    </cfRule>
    <cfRule type="cellIs" dxfId="176" priority="710" operator="equal">
      <formula>"Client Query"</formula>
    </cfRule>
    <cfRule type="cellIs" dxfId="175" priority="711" operator="equal">
      <formula>"Started"</formula>
    </cfRule>
    <cfRule type="cellIs" dxfId="174" priority="712" operator="equal">
      <formula>"Ready for Review"</formula>
    </cfRule>
    <cfRule type="cellIs" dxfId="173" priority="713" operator="equal">
      <formula>"Rework Required"</formula>
    </cfRule>
    <cfRule type="cellIs" dxfId="172" priority="714" operator="equal">
      <formula>"Complete"</formula>
    </cfRule>
  </conditionalFormatting>
  <conditionalFormatting sqref="N14">
    <cfRule type="expression" dxfId="171" priority="707">
      <formula>AND($N14&lt;&gt;"Add",$V14=1)</formula>
    </cfRule>
    <cfRule type="expression" dxfId="170" priority="708">
      <formula>AND($N14&lt;&gt;"Add",$V14=-1)</formula>
    </cfRule>
  </conditionalFormatting>
  <conditionalFormatting sqref="M15">
    <cfRule type="expression" dxfId="169" priority="682" stopIfTrue="1">
      <formula>AND($M15="–",$N15="Add")</formula>
    </cfRule>
    <cfRule type="expression" dxfId="168" priority="683" stopIfTrue="1">
      <formula>AND($V15="-1",$N15="Add")</formula>
    </cfRule>
    <cfRule type="expression" dxfId="167" priority="684" stopIfTrue="1">
      <formula>AND($V15="1",$N15="Add")</formula>
    </cfRule>
    <cfRule type="expression" dxfId="166" priority="685">
      <formula>AND($M15&gt;=1,$N15="Add")</formula>
    </cfRule>
  </conditionalFormatting>
  <conditionalFormatting sqref="AE15">
    <cfRule type="cellIs" dxfId="165" priority="681" operator="equal">
      <formula>"O"</formula>
    </cfRule>
  </conditionalFormatting>
  <conditionalFormatting sqref="AF15">
    <cfRule type="expression" dxfId="164" priority="675">
      <formula>AND($Z15=TRUE,$E15=100)</formula>
    </cfRule>
    <cfRule type="expression" dxfId="163" priority="676">
      <formula>AND($Y15=TRUE,$E15=100)</formula>
    </cfRule>
    <cfRule type="expression" dxfId="162" priority="677">
      <formula>AND($Z15=TRUE,$E15&lt;&gt;100)</formula>
    </cfRule>
    <cfRule type="expression" dxfId="161" priority="678">
      <formula>AND($Y15=TRUE,$E15&lt;&gt;100)</formula>
    </cfRule>
  </conditionalFormatting>
  <conditionalFormatting sqref="AG15">
    <cfRule type="expression" dxfId="160" priority="673">
      <formula>AND($AA15=TRUE,$E15=100)</formula>
    </cfRule>
    <cfRule type="expression" dxfId="159" priority="674">
      <formula>AND($AG15&gt;0,$E15=100)</formula>
    </cfRule>
    <cfRule type="expression" dxfId="158" priority="679">
      <formula>AND($AA15=TRUE,$E15&lt;&gt;100)</formula>
    </cfRule>
    <cfRule type="expression" dxfId="157" priority="680">
      <formula>AND($AG15&gt;0,$E15&lt;&gt;100)</formula>
    </cfRule>
  </conditionalFormatting>
  <conditionalFormatting sqref="AI15">
    <cfRule type="cellIs" dxfId="156" priority="667" operator="equal">
      <formula>"Rework Complete"</formula>
    </cfRule>
    <cfRule type="cellIs" dxfId="155" priority="668" operator="equal">
      <formula>"Client Query"</formula>
    </cfRule>
    <cfRule type="cellIs" dxfId="154" priority="669" operator="equal">
      <formula>"Started"</formula>
    </cfRule>
    <cfRule type="cellIs" dxfId="153" priority="670" operator="equal">
      <formula>"Ready for Review"</formula>
    </cfRule>
    <cfRule type="cellIs" dxfId="152" priority="671" operator="equal">
      <formula>"Rework Required"</formula>
    </cfRule>
    <cfRule type="cellIs" dxfId="151" priority="672" operator="equal">
      <formula>"Complete"</formula>
    </cfRule>
  </conditionalFormatting>
  <conditionalFormatting sqref="N15">
    <cfRule type="expression" dxfId="150" priority="665">
      <formula>AND($N15&lt;&gt;"Add",$V15=1)</formula>
    </cfRule>
    <cfRule type="expression" dxfId="149" priority="666">
      <formula>AND($N15&lt;&gt;"Add",$V15=-1)</formula>
    </cfRule>
  </conditionalFormatting>
  <conditionalFormatting sqref="M16">
    <cfRule type="expression" dxfId="148" priority="640" stopIfTrue="1">
      <formula>AND($M16="–",$N16="Add")</formula>
    </cfRule>
    <cfRule type="expression" dxfId="147" priority="641" stopIfTrue="1">
      <formula>AND($V16="-1",$N16="Add")</formula>
    </cfRule>
    <cfRule type="expression" dxfId="146" priority="642" stopIfTrue="1">
      <formula>AND($V16="1",$N16="Add")</formula>
    </cfRule>
    <cfRule type="expression" dxfId="145" priority="643">
      <formula>AND($M16&gt;=1,$N16="Add")</formula>
    </cfRule>
  </conditionalFormatting>
  <conditionalFormatting sqref="AE16">
    <cfRule type="cellIs" dxfId="144" priority="639" operator="equal">
      <formula>"O"</formula>
    </cfRule>
  </conditionalFormatting>
  <conditionalFormatting sqref="AF16">
    <cfRule type="expression" dxfId="143" priority="633">
      <formula>AND($Z16=TRUE,$E16=100)</formula>
    </cfRule>
    <cfRule type="expression" dxfId="142" priority="634">
      <formula>AND($Y16=TRUE,$E16=100)</formula>
    </cfRule>
    <cfRule type="expression" dxfId="141" priority="635">
      <formula>AND($Z16=TRUE,$E16&lt;&gt;100)</formula>
    </cfRule>
    <cfRule type="expression" dxfId="140" priority="636">
      <formula>AND($Y16=TRUE,$E16&lt;&gt;100)</formula>
    </cfRule>
  </conditionalFormatting>
  <conditionalFormatting sqref="AG16">
    <cfRule type="expression" dxfId="139" priority="631">
      <formula>AND($AA16=TRUE,$E16=100)</formula>
    </cfRule>
    <cfRule type="expression" dxfId="138" priority="632">
      <formula>AND($AG16&gt;0,$E16=100)</formula>
    </cfRule>
    <cfRule type="expression" dxfId="137" priority="637">
      <formula>AND($AA16=TRUE,$E16&lt;&gt;100)</formula>
    </cfRule>
    <cfRule type="expression" dxfId="136" priority="638">
      <formula>AND($AG16&gt;0,$E16&lt;&gt;100)</formula>
    </cfRule>
  </conditionalFormatting>
  <conditionalFormatting sqref="AI16">
    <cfRule type="cellIs" dxfId="135" priority="625" operator="equal">
      <formula>"Rework Complete"</formula>
    </cfRule>
    <cfRule type="cellIs" dxfId="134" priority="626" operator="equal">
      <formula>"Client Query"</formula>
    </cfRule>
    <cfRule type="cellIs" dxfId="133" priority="627" operator="equal">
      <formula>"Started"</formula>
    </cfRule>
    <cfRule type="cellIs" dxfId="132" priority="628" operator="equal">
      <formula>"Ready for Review"</formula>
    </cfRule>
    <cfRule type="cellIs" dxfId="131" priority="629" operator="equal">
      <formula>"Rework Required"</formula>
    </cfRule>
    <cfRule type="cellIs" dxfId="130" priority="630" operator="equal">
      <formula>"Complete"</formula>
    </cfRule>
  </conditionalFormatting>
  <conditionalFormatting sqref="N16">
    <cfRule type="expression" dxfId="129" priority="623">
      <formula>AND($N16&lt;&gt;"Add",$V16=1)</formula>
    </cfRule>
    <cfRule type="expression" dxfId="128" priority="624">
      <formula>AND($N16&lt;&gt;"Add",$V16=-1)</formula>
    </cfRule>
  </conditionalFormatting>
  <conditionalFormatting sqref="M17">
    <cfRule type="expression" dxfId="127" priority="598" stopIfTrue="1">
      <formula>AND($M17="–",$N17="Add")</formula>
    </cfRule>
    <cfRule type="expression" dxfId="126" priority="599" stopIfTrue="1">
      <formula>AND($V17="-1",$N17="Add")</formula>
    </cfRule>
    <cfRule type="expression" dxfId="125" priority="600" stopIfTrue="1">
      <formula>AND($V17="1",$N17="Add")</formula>
    </cfRule>
    <cfRule type="expression" dxfId="124" priority="601">
      <formula>AND($M17&gt;=1,$N17="Add")</formula>
    </cfRule>
  </conditionalFormatting>
  <conditionalFormatting sqref="AE17">
    <cfRule type="cellIs" dxfId="123" priority="597" operator="equal">
      <formula>"O"</formula>
    </cfRule>
  </conditionalFormatting>
  <conditionalFormatting sqref="AF17">
    <cfRule type="expression" dxfId="122" priority="591">
      <formula>AND($Z17=TRUE,$E17=100)</formula>
    </cfRule>
    <cfRule type="expression" dxfId="121" priority="592">
      <formula>AND($Y17=TRUE,$E17=100)</formula>
    </cfRule>
    <cfRule type="expression" dxfId="120" priority="593">
      <formula>AND($Z17=TRUE,$E17&lt;&gt;100)</formula>
    </cfRule>
    <cfRule type="expression" dxfId="119" priority="594">
      <formula>AND($Y17=TRUE,$E17&lt;&gt;100)</formula>
    </cfRule>
  </conditionalFormatting>
  <conditionalFormatting sqref="AG17">
    <cfRule type="expression" dxfId="118" priority="589">
      <formula>AND($AA17=TRUE,$E17=100)</formula>
    </cfRule>
    <cfRule type="expression" dxfId="117" priority="590">
      <formula>AND($AG17&gt;0,$E17=100)</formula>
    </cfRule>
    <cfRule type="expression" dxfId="116" priority="595">
      <formula>AND($AA17=TRUE,$E17&lt;&gt;100)</formula>
    </cfRule>
    <cfRule type="expression" dxfId="115" priority="596">
      <formula>AND($AG17&gt;0,$E17&lt;&gt;100)</formula>
    </cfRule>
  </conditionalFormatting>
  <conditionalFormatting sqref="AI17">
    <cfRule type="cellIs" dxfId="114" priority="583" operator="equal">
      <formula>"Rework Complete"</formula>
    </cfRule>
    <cfRule type="cellIs" dxfId="113" priority="584" operator="equal">
      <formula>"Client Query"</formula>
    </cfRule>
    <cfRule type="cellIs" dxfId="112" priority="585" operator="equal">
      <formula>"Started"</formula>
    </cfRule>
    <cfRule type="cellIs" dxfId="111" priority="586" operator="equal">
      <formula>"Ready for Review"</formula>
    </cfRule>
    <cfRule type="cellIs" dxfId="110" priority="587" operator="equal">
      <formula>"Rework Required"</formula>
    </cfRule>
    <cfRule type="cellIs" dxfId="109" priority="588" operator="equal">
      <formula>"Complete"</formula>
    </cfRule>
  </conditionalFormatting>
  <conditionalFormatting sqref="N17">
    <cfRule type="expression" dxfId="108" priority="581">
      <formula>AND($N17&lt;&gt;"Add",$V17=1)</formula>
    </cfRule>
    <cfRule type="expression" dxfId="107" priority="582">
      <formula>AND($N17&lt;&gt;"Add",$V17=-1)</formula>
    </cfRule>
  </conditionalFormatting>
  <conditionalFormatting sqref="M18">
    <cfRule type="expression" dxfId="106" priority="577" stopIfTrue="1">
      <formula>AND($M18="–",$N18="Add")</formula>
    </cfRule>
    <cfRule type="expression" dxfId="105" priority="578" stopIfTrue="1">
      <formula>AND($V18="-1",$N18="Add")</formula>
    </cfRule>
    <cfRule type="expression" dxfId="104" priority="579" stopIfTrue="1">
      <formula>AND($V18="1",$N18="Add")</formula>
    </cfRule>
    <cfRule type="expression" dxfId="103" priority="580">
      <formula>AND($M18&gt;=1,$N18="Add")</formula>
    </cfRule>
  </conditionalFormatting>
  <conditionalFormatting sqref="AE18">
    <cfRule type="cellIs" dxfId="102" priority="576" operator="equal">
      <formula>"O"</formula>
    </cfRule>
  </conditionalFormatting>
  <conditionalFormatting sqref="AF18">
    <cfRule type="expression" dxfId="101" priority="570">
      <formula>AND($Z18=TRUE,$E18=100)</formula>
    </cfRule>
    <cfRule type="expression" dxfId="100" priority="571">
      <formula>AND($Y18=TRUE,$E18=100)</formula>
    </cfRule>
    <cfRule type="expression" dxfId="99" priority="572">
      <formula>AND($Z18=TRUE,$E18&lt;&gt;100)</formula>
    </cfRule>
    <cfRule type="expression" dxfId="98" priority="573">
      <formula>AND($Y18=TRUE,$E18&lt;&gt;100)</formula>
    </cfRule>
  </conditionalFormatting>
  <conditionalFormatting sqref="AG18">
    <cfRule type="expression" dxfId="97" priority="568">
      <formula>AND($AA18=TRUE,$E18=100)</formula>
    </cfRule>
    <cfRule type="expression" dxfId="96" priority="569">
      <formula>AND($AG18&gt;0,$E18=100)</formula>
    </cfRule>
    <cfRule type="expression" dxfId="95" priority="574">
      <formula>AND($AA18=TRUE,$E18&lt;&gt;100)</formula>
    </cfRule>
    <cfRule type="expression" dxfId="94" priority="575">
      <formula>AND($AG18&gt;0,$E18&lt;&gt;100)</formula>
    </cfRule>
  </conditionalFormatting>
  <conditionalFormatting sqref="AI18">
    <cfRule type="cellIs" dxfId="93" priority="562" operator="equal">
      <formula>"Rework Complete"</formula>
    </cfRule>
    <cfRule type="cellIs" dxfId="92" priority="563" operator="equal">
      <formula>"Client Query"</formula>
    </cfRule>
    <cfRule type="cellIs" dxfId="91" priority="564" operator="equal">
      <formula>"Started"</formula>
    </cfRule>
    <cfRule type="cellIs" dxfId="90" priority="565" operator="equal">
      <formula>"Ready for Review"</formula>
    </cfRule>
    <cfRule type="cellIs" dxfId="89" priority="566" operator="equal">
      <formula>"Rework Required"</formula>
    </cfRule>
    <cfRule type="cellIs" dxfId="88" priority="567" operator="equal">
      <formula>"Complete"</formula>
    </cfRule>
  </conditionalFormatting>
  <conditionalFormatting sqref="N18">
    <cfRule type="expression" dxfId="87" priority="560">
      <formula>AND($N18&lt;&gt;"Add",$V18=1)</formula>
    </cfRule>
    <cfRule type="expression" dxfId="86" priority="561">
      <formula>AND($N18&lt;&gt;"Add",$V18=-1)</formula>
    </cfRule>
  </conditionalFormatting>
  <conditionalFormatting sqref="M19">
    <cfRule type="expression" dxfId="85" priority="556" stopIfTrue="1">
      <formula>AND($M19="–",$N19="Add")</formula>
    </cfRule>
    <cfRule type="expression" dxfId="84" priority="557" stopIfTrue="1">
      <formula>AND($V19="-1",$N19="Add")</formula>
    </cfRule>
    <cfRule type="expression" dxfId="83" priority="558" stopIfTrue="1">
      <formula>AND($V19="1",$N19="Add")</formula>
    </cfRule>
    <cfRule type="expression" dxfId="82" priority="559">
      <formula>AND($M19&gt;=1,$N19="Add")</formula>
    </cfRule>
  </conditionalFormatting>
  <conditionalFormatting sqref="AE19">
    <cfRule type="cellIs" dxfId="81" priority="555" operator="equal">
      <formula>"O"</formula>
    </cfRule>
  </conditionalFormatting>
  <conditionalFormatting sqref="AF19">
    <cfRule type="expression" dxfId="80" priority="549">
      <formula>AND($Z19=TRUE,$E19=100)</formula>
    </cfRule>
    <cfRule type="expression" dxfId="79" priority="550">
      <formula>AND($Y19=TRUE,$E19=100)</formula>
    </cfRule>
    <cfRule type="expression" dxfId="78" priority="551">
      <formula>AND($Z19=TRUE,$E19&lt;&gt;100)</formula>
    </cfRule>
    <cfRule type="expression" dxfId="77" priority="552">
      <formula>AND($Y19=TRUE,$E19&lt;&gt;100)</formula>
    </cfRule>
  </conditionalFormatting>
  <conditionalFormatting sqref="AG19">
    <cfRule type="expression" dxfId="76" priority="547">
      <formula>AND($AA19=TRUE,$E19=100)</formula>
    </cfRule>
    <cfRule type="expression" dxfId="75" priority="548">
      <formula>AND($AG19&gt;0,$E19=100)</formula>
    </cfRule>
    <cfRule type="expression" dxfId="74" priority="553">
      <formula>AND($AA19=TRUE,$E19&lt;&gt;100)</formula>
    </cfRule>
    <cfRule type="expression" dxfId="73" priority="554">
      <formula>AND($AG19&gt;0,$E19&lt;&gt;100)</formula>
    </cfRule>
  </conditionalFormatting>
  <conditionalFormatting sqref="AI19">
    <cfRule type="cellIs" dxfId="72" priority="541" operator="equal">
      <formula>"Rework Complete"</formula>
    </cfRule>
    <cfRule type="cellIs" dxfId="71" priority="542" operator="equal">
      <formula>"Client Query"</formula>
    </cfRule>
    <cfRule type="cellIs" dxfId="70" priority="543" operator="equal">
      <formula>"Started"</formula>
    </cfRule>
    <cfRule type="cellIs" dxfId="69" priority="544" operator="equal">
      <formula>"Ready for Review"</formula>
    </cfRule>
    <cfRule type="cellIs" dxfId="68" priority="545" operator="equal">
      <formula>"Rework Required"</formula>
    </cfRule>
    <cfRule type="cellIs" dxfId="67" priority="546" operator="equal">
      <formula>"Complete"</formula>
    </cfRule>
  </conditionalFormatting>
  <conditionalFormatting sqref="N19">
    <cfRule type="expression" dxfId="66" priority="539">
      <formula>AND($N19&lt;&gt;"Add",$V19=1)</formula>
    </cfRule>
    <cfRule type="expression" dxfId="65" priority="540">
      <formula>AND($N19&lt;&gt;"Add",$V19=-1)</formula>
    </cfRule>
  </conditionalFormatting>
  <conditionalFormatting sqref="AE166:AE176">
    <cfRule type="cellIs" dxfId="64" priority="425" operator="equal">
      <formula>"O"</formula>
    </cfRule>
  </conditionalFormatting>
  <conditionalFormatting sqref="AF166:AF176">
    <cfRule type="expression" dxfId="63" priority="419">
      <formula>AND($Z166=TRUE,$E166=100)</formula>
    </cfRule>
    <cfRule type="expression" dxfId="62" priority="420">
      <formula>AND($Y166=TRUE,$E166=100)</formula>
    </cfRule>
    <cfRule type="expression" dxfId="61" priority="421">
      <formula>AND($Z166=TRUE,$E166&lt;&gt;100)</formula>
    </cfRule>
    <cfRule type="expression" dxfId="60" priority="422">
      <formula>AND($Y166=TRUE,$E166&lt;&gt;100)</formula>
    </cfRule>
  </conditionalFormatting>
  <conditionalFormatting sqref="AG166:AG176">
    <cfRule type="expression" dxfId="59" priority="417">
      <formula>AND($AA166=TRUE,$E166=100)</formula>
    </cfRule>
    <cfRule type="expression" dxfId="58" priority="418">
      <formula>AND($AG166&gt;0,$E166=100)</formula>
    </cfRule>
    <cfRule type="expression" dxfId="57" priority="423">
      <formula>AND($AA166=TRUE,$E166&lt;&gt;100)</formula>
    </cfRule>
    <cfRule type="expression" dxfId="56" priority="424">
      <formula>AND($AG166&gt;0,$E166&lt;&gt;100)</formula>
    </cfRule>
  </conditionalFormatting>
  <conditionalFormatting sqref="AI166:AI176">
    <cfRule type="cellIs" dxfId="55" priority="411" operator="equal">
      <formula>"Rework Complete"</formula>
    </cfRule>
    <cfRule type="cellIs" dxfId="54" priority="412" operator="equal">
      <formula>"Client Query"</formula>
    </cfRule>
    <cfRule type="cellIs" dxfId="53" priority="413" operator="equal">
      <formula>"Started"</formula>
    </cfRule>
    <cfRule type="cellIs" dxfId="52" priority="414" operator="equal">
      <formula>"Ready for Review"</formula>
    </cfRule>
    <cfRule type="cellIs" dxfId="51" priority="415" operator="equal">
      <formula>"Rework Required"</formula>
    </cfRule>
    <cfRule type="cellIs" dxfId="50" priority="416" operator="equal">
      <formula>"Complete"</formula>
    </cfRule>
  </conditionalFormatting>
  <conditionalFormatting sqref="M20">
    <cfRule type="expression" dxfId="49" priority="451" stopIfTrue="1">
      <formula>AND($M20="–",$N20="Add")</formula>
    </cfRule>
    <cfRule type="expression" dxfId="48" priority="452" stopIfTrue="1">
      <formula>AND($V20="-1",$N20="Add")</formula>
    </cfRule>
    <cfRule type="expression" dxfId="47" priority="453" stopIfTrue="1">
      <formula>AND($V20="1",$N20="Add")</formula>
    </cfRule>
    <cfRule type="expression" dxfId="46" priority="454">
      <formula>AND($M20&gt;=1,$N20="Add")</formula>
    </cfRule>
  </conditionalFormatting>
  <conditionalFormatting sqref="AE20">
    <cfRule type="cellIs" dxfId="45" priority="450" operator="equal">
      <formula>"O"</formula>
    </cfRule>
  </conditionalFormatting>
  <conditionalFormatting sqref="AF20">
    <cfRule type="expression" dxfId="44" priority="444">
      <formula>AND($Z20=TRUE,$E20=100)</formula>
    </cfRule>
    <cfRule type="expression" dxfId="43" priority="445">
      <formula>AND($Y20=TRUE,$E20=100)</formula>
    </cfRule>
    <cfRule type="expression" dxfId="42" priority="446">
      <formula>AND($Z20=TRUE,$E20&lt;&gt;100)</formula>
    </cfRule>
    <cfRule type="expression" dxfId="41" priority="447">
      <formula>AND($Y20=TRUE,$E20&lt;&gt;100)</formula>
    </cfRule>
  </conditionalFormatting>
  <conditionalFormatting sqref="AG20">
    <cfRule type="expression" dxfId="40" priority="442">
      <formula>AND($AA20=TRUE,$E20=100)</formula>
    </cfRule>
    <cfRule type="expression" dxfId="39" priority="443">
      <formula>AND($AG20&gt;0,$E20=100)</formula>
    </cfRule>
    <cfRule type="expression" dxfId="38" priority="448">
      <formula>AND($AA20=TRUE,$E20&lt;&gt;100)</formula>
    </cfRule>
    <cfRule type="expression" dxfId="37" priority="449">
      <formula>AND($AG20&gt;0,$E20&lt;&gt;100)</formula>
    </cfRule>
  </conditionalFormatting>
  <conditionalFormatting sqref="AI20">
    <cfRule type="cellIs" dxfId="36" priority="436" operator="equal">
      <formula>"Rework Complete"</formula>
    </cfRule>
    <cfRule type="cellIs" dxfId="35" priority="437" operator="equal">
      <formula>"Client Query"</formula>
    </cfRule>
    <cfRule type="cellIs" dxfId="34" priority="438" operator="equal">
      <formula>"Started"</formula>
    </cfRule>
    <cfRule type="cellIs" dxfId="33" priority="439" operator="equal">
      <formula>"Ready for Review"</formula>
    </cfRule>
    <cfRule type="cellIs" dxfId="32" priority="440" operator="equal">
      <formula>"Rework Required"</formula>
    </cfRule>
    <cfRule type="cellIs" dxfId="31" priority="441" operator="equal">
      <formula>"Complete"</formula>
    </cfRule>
  </conditionalFormatting>
  <conditionalFormatting sqref="N20">
    <cfRule type="expression" dxfId="30" priority="434">
      <formula>AND($N20&lt;&gt;"Add",$V20=1)</formula>
    </cfRule>
    <cfRule type="expression" dxfId="29" priority="435">
      <formula>AND($N20&lt;&gt;"Add",$V20=-1)</formula>
    </cfRule>
  </conditionalFormatting>
  <conditionalFormatting sqref="N166:N176">
    <cfRule type="expression" dxfId="28" priority="429">
      <formula>ISBLANK($N166)</formula>
    </cfRule>
  </conditionalFormatting>
  <conditionalFormatting sqref="N166:N176">
    <cfRule type="expression" dxfId="27" priority="427">
      <formula>AND($N166&lt;&gt;"Add",$V166=1)</formula>
    </cfRule>
    <cfRule type="expression" dxfId="26" priority="428">
      <formula>AND($N166&lt;&gt;"Add",$V166=-1)</formula>
    </cfRule>
  </conditionalFormatting>
  <conditionalFormatting sqref="M166:M176">
    <cfRule type="expression" dxfId="25" priority="430" stopIfTrue="1">
      <formula>AND($M166="–",$N166="Add")</formula>
    </cfRule>
    <cfRule type="expression" dxfId="24" priority="431" stopIfTrue="1">
      <formula>AND($V166="-1",$N166="Add")</formula>
    </cfRule>
    <cfRule type="expression" dxfId="23" priority="432" stopIfTrue="1">
      <formula>AND($V166="1",$N166="Add")</formula>
    </cfRule>
    <cfRule type="expression" dxfId="22" priority="433">
      <formula>AND($M166&gt;=1,$N166="Add")</formula>
    </cfRule>
  </conditionalFormatting>
  <conditionalFormatting sqref="AD166:AE176">
    <cfRule type="expression" dxfId="21" priority="426">
      <formula>ISBLANK($N166)</formula>
    </cfRule>
  </conditionalFormatting>
  <conditionalFormatting sqref="M165">
    <cfRule type="expression" dxfId="20" priority="41" stopIfTrue="1">
      <formula>AND($M165="–",$N165="Add")</formula>
    </cfRule>
    <cfRule type="expression" dxfId="19" priority="42" stopIfTrue="1">
      <formula>AND($V165="-1",$N165="Add")</formula>
    </cfRule>
    <cfRule type="expression" dxfId="18" priority="43" stopIfTrue="1">
      <formula>AND($V165="1",$N165="Add")</formula>
    </cfRule>
    <cfRule type="expression" dxfId="17" priority="44">
      <formula>AND($M165&gt;=1,$N165="Add")</formula>
    </cfRule>
  </conditionalFormatting>
  <conditionalFormatting sqref="AE165">
    <cfRule type="cellIs" dxfId="16" priority="40" operator="equal">
      <formula>"O"</formula>
    </cfRule>
  </conditionalFormatting>
  <conditionalFormatting sqref="AF165">
    <cfRule type="expression" dxfId="15" priority="34">
      <formula>AND($Z165=TRUE,$E165=100)</formula>
    </cfRule>
    <cfRule type="expression" dxfId="14" priority="35">
      <formula>AND($Y165=TRUE,$E165=100)</formula>
    </cfRule>
    <cfRule type="expression" dxfId="13" priority="36">
      <formula>AND($Z165=TRUE,$E165&lt;&gt;100)</formula>
    </cfRule>
    <cfRule type="expression" dxfId="12" priority="37">
      <formula>AND($Y165=TRUE,$E165&lt;&gt;100)</formula>
    </cfRule>
  </conditionalFormatting>
  <conditionalFormatting sqref="AG165">
    <cfRule type="expression" dxfId="11" priority="32">
      <formula>AND($AA165=TRUE,$E165=100)</formula>
    </cfRule>
    <cfRule type="expression" dxfId="10" priority="33">
      <formula>AND($AG165&gt;0,$E165=100)</formula>
    </cfRule>
    <cfRule type="expression" dxfId="9" priority="38">
      <formula>AND($AA165=TRUE,$E165&lt;&gt;100)</formula>
    </cfRule>
    <cfRule type="expression" dxfId="8" priority="39">
      <formula>AND($AG165&gt;0,$E165&lt;&gt;100)</formula>
    </cfRule>
  </conditionalFormatting>
  <conditionalFormatting sqref="AI165">
    <cfRule type="cellIs" dxfId="7" priority="26" operator="equal">
      <formula>"Rework Complete"</formula>
    </cfRule>
    <cfRule type="cellIs" dxfId="6" priority="27" operator="equal">
      <formula>"Client Query"</formula>
    </cfRule>
    <cfRule type="cellIs" dxfId="5" priority="28" operator="equal">
      <formula>"Started"</formula>
    </cfRule>
    <cfRule type="cellIs" dxfId="4" priority="29" operator="equal">
      <formula>"Ready for Review"</formula>
    </cfRule>
    <cfRule type="cellIs" dxfId="3" priority="30" operator="equal">
      <formula>"Rework Required"</formula>
    </cfRule>
    <cfRule type="cellIs" dxfId="2" priority="31" operator="equal">
      <formula>"Complete"</formula>
    </cfRule>
  </conditionalFormatting>
  <conditionalFormatting sqref="N165">
    <cfRule type="expression" dxfId="1" priority="24">
      <formula>AND($N165&lt;&gt;"Add",$V165=1)</formula>
    </cfRule>
    <cfRule type="expression" dxfId="0" priority="25">
      <formula>AND($N165&lt;&gt;"Add",$V165=-1)</formula>
    </cfRule>
  </conditionalFormatting>
  <dataValidations count="1">
    <dataValidation type="list" errorStyle="information" allowBlank="1" sqref="AI1:AI4 AI7:AI8 AI179:AI1048576 AI10:AI24 AH177:AH178 AH25 AI26:AI176" xr:uid="{00000000-0002-0000-0A00-000000000000}">
      <formula1>StatusDescriptions</formula1>
    </dataValidation>
  </dataValidations>
  <hyperlinks>
    <hyperlink ref="I21" location="Go_AddWorkpaper" tooltip="Add Workpaper" display="add workpaper" xr:uid="{00000000-0004-0000-0A00-000000000000}"/>
    <hyperlink ref="AE6" location="Go_OpeningBalance" display="Import Opening Balances" xr:uid="{00000000-0004-0000-0A00-000001000000}"/>
    <hyperlink ref="M25" location="Go_ExpandAll" tooltip="Expand All Workpapers" display="+" xr:uid="{00000000-0004-0000-0A00-000002000000}"/>
    <hyperlink ref="N25" location="Go_CollapseAll" tooltip="Collapse All Workpapers" display="-" xr:uid="{00000000-0004-0000-0A00-000003000000}"/>
    <hyperlink ref="AG3" location="Index!Go_ManageItems" tooltip="Manage Items" display="Index!Go_ManageItems" xr:uid="{00000000-0004-0000-0A00-000004000000}"/>
    <hyperlink ref="AG2" location="Index!Go_ManageItems" tooltip="Manage Items" display="Index!Go_ManageItems" xr:uid="{00000000-0004-0000-0A00-000005000000}"/>
    <hyperlink ref="AE4" location="Go_Toggle_O_P" tooltip="Flag/Unflag Item" display="P" xr:uid="{00000000-0004-0000-0A00-000006000000}"/>
    <hyperlink ref="AE3" location="Go_Toggle_O_P" tooltip="Flag/Unflag Item" display="P" xr:uid="{00000000-0004-0000-0A00-000007000000}"/>
    <hyperlink ref="AE2" location="Go_Toggle_O_P" tooltip="Flag/Unflag Item" display="P" xr:uid="{00000000-0004-0000-0A00-000008000000}"/>
    <hyperlink ref="AF3" location="Go_Chat" tooltip="View chat messages" display="Go_Chat" xr:uid="{00000000-0004-0000-0A00-000009000000}"/>
    <hyperlink ref="AF2" location="Go_Chat" tooltip="View chat messages" display="Go_Chat" xr:uid="{00000000-0004-0000-0A00-00000A000000}"/>
    <hyperlink ref="N4" location="Go_AddWorkpaper" tooltip="Add Workpaper" display="u" xr:uid="{00000000-0004-0000-0A00-00000B000000}"/>
    <hyperlink ref="M4" location="Go_ExpandCollapse" tooltip="Show/Hide Workpapers" display="Go_ExpandCollapse" xr:uid="{00000000-0004-0000-0A00-00000C000000}"/>
    <hyperlink ref="AL2" location="Go_TickBox" tooltip="Tick/Untick" display="P" xr:uid="{00000000-0004-0000-0A00-00000D000000}"/>
    <hyperlink ref="AM2" location="Go_DeleteWorkpaper" tooltip="Delete Workpaper" display="Q" xr:uid="{00000000-0004-0000-0A00-00000E000000}"/>
    <hyperlink ref="AL3" location="Go_TickBox" tooltip="Tick/Untick" display="P" xr:uid="{00000000-0004-0000-0A00-00000F000000}"/>
    <hyperlink ref="AM3" location="Go_DeleteWorkpaper" tooltip="Delete Workpaper" display="Q" xr:uid="{00000000-0004-0000-0A00-000010000000}"/>
    <hyperlink ref="AM5:AN5" location="Go_Help" tooltip="Help" display="s" xr:uid="{00000000-0004-0000-0A00-000011000000}"/>
    <hyperlink ref="AK5:AL5" location="Go_RefreshTrialBalance" tooltip="Refresh" display="Refresh" xr:uid="{00000000-0004-0000-0A00-000012000000}"/>
    <hyperlink ref="AI5:AJ5" location="Go_OpeningBalance" tooltip="Import Opening Balances" display="Opening Balances" xr:uid="{00000000-0004-0000-0A00-000013000000}"/>
    <hyperlink ref="N2" location="Go_FollowHyperlink" tooltip="Go to workpaper" display="A15" xr:uid="{00000000-0004-0000-0A00-000014000000}"/>
    <hyperlink ref="N3" location="Go_FollowHyperlink" tooltip="Go to workpaper" display="A15" xr:uid="{00000000-0004-0000-0A00-000015000000}"/>
    <hyperlink ref="AG13" location="Index!Go_ManageItems" tooltip="Manage Items" display="Index!Go_ManageItems" xr:uid="{00000000-0004-0000-0A00-000016000000}"/>
    <hyperlink ref="AE13" location="Go_Toggle_O_P" tooltip="Flag/Unflag Item" display="P" xr:uid="{00000000-0004-0000-0A00-000017000000}"/>
    <hyperlink ref="AF13" location="Go_Chat" tooltip="View chat messages" display="Go_Chat" xr:uid="{00000000-0004-0000-0A00-000018000000}"/>
    <hyperlink ref="AL13" location="Go_TickBox" tooltip="Tick/Untick" display="P" xr:uid="{00000000-0004-0000-0A00-000019000000}"/>
    <hyperlink ref="AM13" location="Go_DeleteWorkpaper" tooltip="Delete Workpaper" display="Q" xr:uid="{00000000-0004-0000-0A00-00001A000000}"/>
    <hyperlink ref="N13" location="Go_FollowHyperlink" tooltip="Go to workpaper" display="A15" xr:uid="{00000000-0004-0000-0A00-00001B000000}"/>
    <hyperlink ref="AG14" location="Index!Go_ManageItems" tooltip="Manage Items" display="Index!Go_ManageItems" xr:uid="{00000000-0004-0000-0A00-00001C000000}"/>
    <hyperlink ref="AE14" location="Go_Toggle_O_P" tooltip="Flag/Unflag Item" display="P" xr:uid="{00000000-0004-0000-0A00-00001D000000}"/>
    <hyperlink ref="AF14" location="Go_Chat" tooltip="View chat messages" display="Go_Chat" xr:uid="{00000000-0004-0000-0A00-00001E000000}"/>
    <hyperlink ref="AL14" location="Go_TickBox" tooltip="Tick/Untick" display="P" xr:uid="{00000000-0004-0000-0A00-00001F000000}"/>
    <hyperlink ref="AM14" location="Go_DeleteWorkpaper" tooltip="Delete Workpaper" display="Q" xr:uid="{00000000-0004-0000-0A00-000020000000}"/>
    <hyperlink ref="N14" location="Go_FollowHyperlink" tooltip="Go to workpaper" display="A15" xr:uid="{00000000-0004-0000-0A00-000021000000}"/>
    <hyperlink ref="AG15" location="Index!Go_ManageItems" tooltip="Manage Items" display="Index!Go_ManageItems" xr:uid="{00000000-0004-0000-0A00-000028000000}"/>
    <hyperlink ref="AE15" location="Go_Toggle_O_P" tooltip="Flag/Unflag Item" display="P" xr:uid="{00000000-0004-0000-0A00-000029000000}"/>
    <hyperlink ref="AF15" location="Go_Chat" tooltip="View chat messages" display="Go_Chat" xr:uid="{00000000-0004-0000-0A00-00002A000000}"/>
    <hyperlink ref="AL15" location="Go_TickBox" tooltip="Tick/Untick" display="P" xr:uid="{00000000-0004-0000-0A00-00002B000000}"/>
    <hyperlink ref="AM15" location="Go_DeleteWorkpaper" tooltip="Delete Workpaper" display="Q" xr:uid="{00000000-0004-0000-0A00-00002C000000}"/>
    <hyperlink ref="N15" location="Go_FollowHyperlink" tooltip="Go to workpaper" display="A15" xr:uid="{00000000-0004-0000-0A00-00002D000000}"/>
    <hyperlink ref="AG16" location="Index!Go_ManageItems" tooltip="Manage Items" display="Index!Go_ManageItems" xr:uid="{00000000-0004-0000-0A00-000034000000}"/>
    <hyperlink ref="AE16" location="Go_Toggle_O_P" tooltip="Flag/Unflag Item" display="P" xr:uid="{00000000-0004-0000-0A00-000035000000}"/>
    <hyperlink ref="AF16" location="Go_Chat" tooltip="View chat messages" display="Go_Chat" xr:uid="{00000000-0004-0000-0A00-000036000000}"/>
    <hyperlink ref="AL16" location="Go_TickBox" tooltip="Tick/Untick" display="P" xr:uid="{00000000-0004-0000-0A00-000037000000}"/>
    <hyperlink ref="AM16" location="Go_DeleteWorkpaper" tooltip="Delete Workpaper" display="Q" xr:uid="{00000000-0004-0000-0A00-000038000000}"/>
    <hyperlink ref="N16" location="Go_FollowHyperlink" tooltip="Go to workpaper" display="A15" xr:uid="{00000000-0004-0000-0A00-000039000000}"/>
    <hyperlink ref="AG17" location="Index!Go_ManageItems" tooltip="Manage Items" display="Index!Go_ManageItems" xr:uid="{00000000-0004-0000-0A00-000040000000}"/>
    <hyperlink ref="AE17" location="Go_Toggle_O_P" tooltip="Flag/Unflag Item" display="P" xr:uid="{00000000-0004-0000-0A00-000041000000}"/>
    <hyperlink ref="AF17" location="Go_Chat" tooltip="View chat messages" display="Go_Chat" xr:uid="{00000000-0004-0000-0A00-000042000000}"/>
    <hyperlink ref="AL17" location="Go_TickBox" tooltip="Tick/Untick" display="P" xr:uid="{00000000-0004-0000-0A00-000043000000}"/>
    <hyperlink ref="AM17" location="Go_DeleteWorkpaper" tooltip="Delete Workpaper" display="Q" xr:uid="{00000000-0004-0000-0A00-000044000000}"/>
    <hyperlink ref="N17" location="Go_FollowHyperlink" tooltip="Go to workpaper" display="A15" xr:uid="{00000000-0004-0000-0A00-000045000000}"/>
    <hyperlink ref="AG18" location="Index!Go_ManageItems" tooltip="Manage Items" display="Index!Go_ManageItems" xr:uid="{00000000-0004-0000-0A00-000046000000}"/>
    <hyperlink ref="AE18" location="Go_Toggle_O_P" tooltip="Flag/Unflag Item" display="P" xr:uid="{00000000-0004-0000-0A00-000047000000}"/>
    <hyperlink ref="AF18" location="Go_Chat" tooltip="View chat messages" display="Go_Chat" xr:uid="{00000000-0004-0000-0A00-000048000000}"/>
    <hyperlink ref="AL18" location="Go_TickBox" tooltip="Tick/Untick" display="P" xr:uid="{00000000-0004-0000-0A00-000049000000}"/>
    <hyperlink ref="AM18" location="Go_DeleteWorkpaper" tooltip="Delete Workpaper" display="Q" xr:uid="{00000000-0004-0000-0A00-00004A000000}"/>
    <hyperlink ref="N18" location="Go_FollowHyperlink" tooltip="Go to workpaper" display="A15" xr:uid="{00000000-0004-0000-0A00-00004B000000}"/>
    <hyperlink ref="AG19" location="Index!Go_ManageItems" tooltip="Manage Items" display="Index!Go_ManageItems" xr:uid="{00000000-0004-0000-0A00-00004C000000}"/>
    <hyperlink ref="AE19" location="Go_Toggle_O_P" tooltip="Flag/Unflag Item" display="P" xr:uid="{00000000-0004-0000-0A00-00004D000000}"/>
    <hyperlink ref="AF19" location="Go_Chat" tooltip="View chat messages" display="Go_Chat" xr:uid="{00000000-0004-0000-0A00-00004E000000}"/>
    <hyperlink ref="AL19" location="Go_TickBox" tooltip="Tick/Untick" display="P" xr:uid="{00000000-0004-0000-0A00-00004F000000}"/>
    <hyperlink ref="AM19" location="Go_DeleteWorkpaper" tooltip="Delete Workpaper" display="Q" xr:uid="{00000000-0004-0000-0A00-000050000000}"/>
    <hyperlink ref="N19" location="Go_FollowHyperlink" tooltip="Go to workpaper" display="A15" xr:uid="{00000000-0004-0000-0A00-000051000000}"/>
    <hyperlink ref="AG20" location="Index!Go_ManageItems" tooltip="Manage Items" display="Index!Go_ManageItems" xr:uid="{00000000-0004-0000-0A00-00006A000000}"/>
    <hyperlink ref="AE20" location="Go_Toggle_O_P" tooltip="Flag/Unflag Item" display="P" xr:uid="{00000000-0004-0000-0A00-00006B000000}"/>
    <hyperlink ref="AF20" location="Go_Chat" tooltip="View chat messages" display="Go_Chat" xr:uid="{00000000-0004-0000-0A00-00006C000000}"/>
    <hyperlink ref="AL20" location="Go_TickBox" tooltip="Tick/Untick" display="P" xr:uid="{00000000-0004-0000-0A00-00006D000000}"/>
    <hyperlink ref="AM20" location="Go_DeleteWorkpaper" tooltip="Delete Workpaper" display="Q" xr:uid="{00000000-0004-0000-0A00-00006E000000}"/>
    <hyperlink ref="N20" location="Go_FollowHyperlink" tooltip="Go to workpaper" display="A15" xr:uid="{00000000-0004-0000-0A00-00006F000000}"/>
    <hyperlink ref="AG41" location="Index!Go_ManageItems" tooltip="Manage Items" display="Index!Go_ManageItems" xr:uid="{C9CD6FF8-A616-4F49-A8D0-AABA4527B476}"/>
    <hyperlink ref="AE41" location="Go_Toggle_O_P" tooltip="Flag/Unflag Item" display="P" xr:uid="{8FC87170-EDE3-4A74-AF3E-EF80D522BF1F}"/>
    <hyperlink ref="AF41" location="Go_Chat" tooltip="View chat messages" display="Go_Chat" xr:uid="{375D1A85-4EA8-4FC5-9D7B-21835354784A}"/>
    <hyperlink ref="AL41" location="Go_TickBox" tooltip="Tick/Untick" display="P" xr:uid="{A6D893B5-5BF1-4FF2-B28D-3F790B2B4367}"/>
    <hyperlink ref="AM41" location="Go_DeleteWorkpaper" tooltip="Delete Workpaper" display="Q" xr:uid="{DD47EB6F-A8F2-4306-AD47-AC718CCDB16E}"/>
    <hyperlink ref="N41" r:id="rId1" display="hownow://_r969773/" xr:uid="{9794C0AD-E9AE-4AAC-96A2-BFF236075037}"/>
    <hyperlink ref="AG40" location="Index!Go_ManageItems" tooltip="Manage Items" display="Index!Go_ManageItems" xr:uid="{78895CD2-C3D3-44D6-97DC-741AAD5643B2}"/>
    <hyperlink ref="AE40" location="Go_Toggle_O_P" tooltip="Flag/Unflag Item" display="P" xr:uid="{8DAD86E2-CD62-4B10-85E1-693C99E7089B}"/>
    <hyperlink ref="AF40" location="Go_Chat" tooltip="View chat messages" display="Go_Chat" xr:uid="{C82D8D0F-DCE1-459D-9E95-8428A7C2B05C}"/>
    <hyperlink ref="AL40" location="Go_TickBox" tooltip="Tick/Untick" display="P" xr:uid="{5E0F6BCD-9182-42A8-8269-9CB74DCE72F1}"/>
    <hyperlink ref="AM40" location="Go_DeleteWorkpaper" tooltip="Delete Workpaper" display="Q" xr:uid="{A5357FD9-D13B-415A-BD42-A5C88CF21991}"/>
    <hyperlink ref="N40" r:id="rId2" display="hownow://_r969772/" xr:uid="{A97B3F44-A73D-4907-A220-82C00B84E8B7}"/>
    <hyperlink ref="AG39" location="Index!Go_ManageItems" tooltip="Manage Items" display="Index!Go_ManageItems" xr:uid="{A3D6E331-6327-4850-9825-849B000BEF83}"/>
    <hyperlink ref="AE39" location="Go_Toggle_O_P" tooltip="Flag/Unflag Item" display="P" xr:uid="{4525AEBB-AF4C-4CFA-8176-254663E0624F}"/>
    <hyperlink ref="AF39" location="Go_Chat" tooltip="View chat messages" display="Go_Chat" xr:uid="{A52C9302-426C-47F4-9CA1-3EDC14B06F71}"/>
    <hyperlink ref="AL39" location="Go_TickBox" tooltip="Tick/Untick" display="P" xr:uid="{5E3898EB-9FD0-4431-92D8-947EFCEA10EB}"/>
    <hyperlink ref="AM39" location="Go_DeleteWorkpaper" tooltip="Delete Workpaper" display="Q" xr:uid="{EA6F0465-9611-4EEF-A776-A8BA7B6474A6}"/>
    <hyperlink ref="N39" r:id="rId3" display="hownow://_r969771/" xr:uid="{8494C40D-DD0F-4B72-8964-D4917DC63F8D}"/>
    <hyperlink ref="AG51" location="Index!Go_ManageItems" tooltip="Manage Items" display="Index!Go_ManageItems" xr:uid="{94869D5E-9063-49CA-AA45-D261FDF2B27B}"/>
    <hyperlink ref="AE51" location="Go_Toggle_O_P" tooltip="Flag/Unflag Item" display="P" xr:uid="{D2CAB518-50E3-45C8-9EA3-FBA947FD84F1}"/>
    <hyperlink ref="AF51" location="Go_Chat" tooltip="View chat messages" display="Go_Chat" xr:uid="{C29B400B-53FE-4505-A482-9E518473CB4E}"/>
    <hyperlink ref="AL51" location="Go_TickBox" tooltip="Tick/Untick" display="P" xr:uid="{CF7C95AC-450A-47C8-A9CD-7360F494E656}"/>
    <hyperlink ref="AM51" location="Go_DeleteWorkpaper" tooltip="Delete Workpaper" display="Q" xr:uid="{382FAF77-F0DA-41A3-947A-4F403446C9A4}"/>
    <hyperlink ref="N51" r:id="rId4" display="hownow://_r969764/" xr:uid="{4F37342E-C6B1-471F-9A10-101D34CC0A5D}"/>
    <hyperlink ref="AG32" location="Index!Go_ManageItems" tooltip="Manage Items" display="Index!Go_ManageItems" xr:uid="{4CE8CF89-38F8-402A-B784-EDB5A1744E0F}"/>
    <hyperlink ref="AE32" location="Go_Toggle_O_P" tooltip="Flag/Unflag Item" display="P" xr:uid="{0CE9BF19-D6AE-40CD-803B-FD9226426AFF}"/>
    <hyperlink ref="AF32" location="Go_Chat" tooltip="View chat messages" display="Go_Chat" xr:uid="{72EC2FD4-6317-49F5-9551-01FFDBBE7AE9}"/>
    <hyperlink ref="AL32" location="Go_TickBox" tooltip="Tick/Untick" display="P" xr:uid="{B3705486-D2E9-4A17-871D-7A8843EB6FA3}"/>
    <hyperlink ref="AM32" location="Go_DeleteWorkpaper" tooltip="Delete Workpaper" display="Q" xr:uid="{5E8F142B-FBB7-41DE-A1D3-AACFDA417B22}"/>
    <hyperlink ref="N32" r:id="rId5" display="hownow://_r969752/" xr:uid="{2A1CC63A-D81E-4834-B767-C6866CE50915}"/>
    <hyperlink ref="AG38" location="Index!Go_ManageItems" tooltip="Manage Items" display="Index!Go_ManageItems" xr:uid="{61109767-36EB-43FE-9F58-CF0F9133136F}"/>
    <hyperlink ref="AE38" location="Go_Toggle_O_P" tooltip="Flag/Unflag Item" display="P" xr:uid="{726E5081-8456-4C80-8841-28B1EEAE57D3}"/>
    <hyperlink ref="AF38" location="Go_Chat" tooltip="View chat messages" display="Go_Chat" xr:uid="{8494211F-AB99-4DBB-8B99-9668C8BFD9A5}"/>
    <hyperlink ref="AL38" location="Go_TickBox" tooltip="Tick/Untick" display="P" xr:uid="{C05232AD-77C0-40CB-B1CD-724FDD90E578}"/>
    <hyperlink ref="AM38" location="Go_DeleteWorkpaper" tooltip="Delete Workpaper" display="Q" xr:uid="{9479C0E2-7D94-4313-842C-4551AA6B5982}"/>
    <hyperlink ref="N38" r:id="rId6" display="hownow://_r969752/" xr:uid="{C4960B0D-9A52-4484-8E91-491667D4C76A}"/>
    <hyperlink ref="AG45" location="Index!Go_ManageItems" tooltip="Manage Items" display="Index!Go_ManageItems" xr:uid="{563712D1-49ED-42E2-85C4-831EBBE5CBD5}"/>
    <hyperlink ref="AE45" location="Go_Toggle_O_P" tooltip="Flag/Unflag Item" display="P" xr:uid="{8E5E62B9-4828-4741-8FFD-AC40056227E7}"/>
    <hyperlink ref="AF45" location="Go_Chat" tooltip="View chat messages" display="Go_Chat" xr:uid="{9950D557-E6D2-449F-A8A0-8989F85D3949}"/>
    <hyperlink ref="AL45" location="Go_TickBox" tooltip="Tick/Untick" display="P" xr:uid="{1A7ABACB-8126-4A84-84C9-151743F548CF}"/>
    <hyperlink ref="AM45" location="Go_DeleteWorkpaper" tooltip="Delete Workpaper" display="Q" xr:uid="{2866D885-6185-411F-A5FD-D1EB7F86AEE4}"/>
    <hyperlink ref="N45" r:id="rId7" display="hownow://_r969752/" xr:uid="{DFD9FBFF-56FA-473A-BA56-54232092500E}"/>
    <hyperlink ref="AG85" location="Index!Go_ManageItems" tooltip="Manage Items" display="Index!Go_ManageItems" xr:uid="{8BAD9D04-0CB9-4189-A9EF-78461C35A3E2}"/>
    <hyperlink ref="AE85" location="Go_Toggle_O_P" tooltip="Flag/Unflag Item" display="P" xr:uid="{5ED91942-3E01-4F40-B4A1-EC4F65385F3D}"/>
    <hyperlink ref="AF85" location="Go_Chat" tooltip="View chat messages" display="Go_Chat" xr:uid="{7041B332-D468-4FFC-8060-2E2357B61B70}"/>
    <hyperlink ref="AL85" location="Go_TickBox" tooltip="Tick/Untick" display="P" xr:uid="{DBE4E97F-1199-4D42-8545-2236893C1EDA}"/>
    <hyperlink ref="AM85" location="Go_DeleteWorkpaper" tooltip="Delete Workpaper" display="Q" xr:uid="{91D9FB40-8E6A-4DAB-8165-AFA624AACA2F}"/>
    <hyperlink ref="N85" r:id="rId8" display="hownow://_r969760/" xr:uid="{125AE986-0681-475C-8927-C26C6C312CDE}"/>
    <hyperlink ref="AG84" location="Index!Go_ManageItems" tooltip="Manage Items" display="Index!Go_ManageItems" xr:uid="{75F0D033-D1E5-489F-AE3E-9676C87ACF40}"/>
    <hyperlink ref="AE84" location="Go_Toggle_O_P" tooltip="Flag/Unflag Item" display="P" xr:uid="{112694A2-6BC6-404C-BBF8-7E68EF6EC249}"/>
    <hyperlink ref="AF84" location="Go_Chat" tooltip="View chat messages" display="Go_Chat" xr:uid="{7C88D712-9C6C-4C2A-B151-89E1DBDA72AD}"/>
    <hyperlink ref="AL84" location="Go_TickBox" tooltip="Tick/Untick" display="P" xr:uid="{DE775CEB-780E-44FE-BF47-E29404010D49}"/>
    <hyperlink ref="AM84" location="Go_DeleteWorkpaper" tooltip="Delete Workpaper" display="Q" xr:uid="{34A19DD0-C3CC-47D7-9C08-9DFA53A8EF69}"/>
    <hyperlink ref="N84" r:id="rId9" display="hownow://_r969783/" xr:uid="{2788C254-3BC3-448D-8FBF-1AEF5C84F58D}"/>
    <hyperlink ref="AG96" location="Index!Go_ManageItems" tooltip="Manage Items" display="Index!Go_ManageItems" xr:uid="{CF255ADB-F497-4147-BE5B-55AC9D09A79E}"/>
    <hyperlink ref="AE96" location="Go_Toggle_O_P" tooltip="Flag/Unflag Item" display="P" xr:uid="{3D341702-035D-40D8-908A-5C801F17F92D}"/>
    <hyperlink ref="AF96" location="Go_Chat" tooltip="View chat messages" display="Go_Chat" xr:uid="{AEC018B0-A5C7-4F46-93F2-258F9C1290FC}"/>
    <hyperlink ref="AL96" location="Go_TickBox" tooltip="Tick/Untick" display="P" xr:uid="{02F9E44C-C8C4-4CEE-B54F-ADA9C0BD00FC}"/>
    <hyperlink ref="AM96" location="Go_DeleteWorkpaper" tooltip="Delete Workpaper" display="Q" xr:uid="{4C531824-B097-413C-BB32-B82518B3EAF0}"/>
    <hyperlink ref="N96" r:id="rId10" display="hownow://_r969784/" xr:uid="{B886CFC2-0DE4-47A6-B5C2-8C6BFD3FEA3B}"/>
    <hyperlink ref="AG98" location="Index!Go_ManageItems" tooltip="Manage Items" display="Index!Go_ManageItems" xr:uid="{BA9A0973-EEC1-48F9-BF02-DF883FB665C2}"/>
    <hyperlink ref="AE98" location="Go_Toggle_O_P" tooltip="Flag/Unflag Item" display="P" xr:uid="{68A31448-B668-462A-8B7D-BB592521F146}"/>
    <hyperlink ref="AF98" location="Go_Chat" tooltip="View chat messages" display="Go_Chat" xr:uid="{AE98E3EA-CAC5-4E31-ACB8-29131325DA45}"/>
    <hyperlink ref="AL98" location="Go_TickBox" tooltip="Tick/Untick" display="P" xr:uid="{399AC61E-AB17-4604-A5F7-2EC3B79C752B}"/>
    <hyperlink ref="AM98" location="Go_DeleteWorkpaper" tooltip="Delete Workpaper" display="Q" xr:uid="{57D7E923-F9CE-4451-BEF4-619A26C0267B}"/>
    <hyperlink ref="N98" r:id="rId11" display="hownow://_r969784/" xr:uid="{6EBCD329-C4F1-47EF-9E71-5D296D5D75DF}"/>
    <hyperlink ref="AG105" location="Index!Go_ManageItems" tooltip="Manage Items" display="Index!Go_ManageItems" xr:uid="{160303DF-98B0-48A0-B571-C8A8E7FF2B2F}"/>
    <hyperlink ref="AE105" location="Go_Toggle_O_P" tooltip="Flag/Unflag Item" display="P" xr:uid="{B4FC0694-1C40-4CF7-AD8F-C3DD933BD816}"/>
    <hyperlink ref="AF105" location="Go_Chat" tooltip="View chat messages" display="Go_Chat" xr:uid="{0DF6459F-1A0B-4F10-98AA-FF27C380D966}"/>
    <hyperlink ref="AL105" location="Go_TickBox" tooltip="Tick/Untick" display="P" xr:uid="{7E4F6C31-4D25-444F-A84C-FB21FC9AED9F}"/>
    <hyperlink ref="AM105" location="Go_DeleteWorkpaper" tooltip="Delete Workpaper" display="Q" xr:uid="{81A072FF-3069-4DCB-A2ED-8AE56924F77E}"/>
    <hyperlink ref="N105" r:id="rId12" display="hownow://_r969759/" xr:uid="{101F52A9-9C41-498A-870A-C4B3F9136FDB}"/>
    <hyperlink ref="AG107" location="Index!Go_ManageItems" tooltip="Manage Items" display="Index!Go_ManageItems" xr:uid="{1806D275-483F-41BB-8978-B882687E7D91}"/>
    <hyperlink ref="AE107" location="Go_Toggle_O_P" tooltip="Flag/Unflag Item" display="P" xr:uid="{D6A04887-330D-42FF-BCA0-588181D404B3}"/>
    <hyperlink ref="AF107" location="Go_Chat" tooltip="View chat messages" display="Go_Chat" xr:uid="{40FF2CAD-8837-448D-B439-E43073E9ECAA}"/>
    <hyperlink ref="AL107" location="Go_TickBox" tooltip="Tick/Untick" display="P" xr:uid="{BB04D6A4-83DC-4E20-97BD-48DC497231AF}"/>
    <hyperlink ref="AM107" location="Go_DeleteWorkpaper" tooltip="Delete Workpaper" display="Q" xr:uid="{D0136794-BD9A-473B-86CB-A9F60477A1EB}"/>
    <hyperlink ref="N107" r:id="rId13" display="hownow://_r969774/" xr:uid="{C9B0C945-AB8E-42B2-9105-70370896D93F}"/>
    <hyperlink ref="AG142" location="Index!Go_ManageItems" tooltip="Manage Items" display="Index!Go_ManageItems" xr:uid="{39CC842D-882D-495B-96E8-DD32981FE8B5}"/>
    <hyperlink ref="AE142" location="Go_Toggle_O_P" tooltip="Flag/Unflag Item" display="P" xr:uid="{B763A34B-30F6-4E75-97FD-8FC462B907A0}"/>
    <hyperlink ref="AF142" location="Go_Chat" tooltip="View chat messages" display="Go_Chat" xr:uid="{68D5D9CD-A03D-49E3-8137-ED50C3C2310B}"/>
    <hyperlink ref="AL142" location="Go_TickBox" tooltip="Tick/Untick" display="P" xr:uid="{710600F8-B401-4E40-A86A-EDE703A2711C}"/>
    <hyperlink ref="AM142" location="Go_DeleteWorkpaper" tooltip="Delete Workpaper" display="Q" xr:uid="{0251C196-A9BF-4970-A7C0-0FD148A5F5FE}"/>
    <hyperlink ref="N142" location="Go_FollowHyperlink" tooltip="Go to workpaper" display="A15" xr:uid="{C385624B-65AB-43ED-93DF-BE27DCFD6FD6}"/>
    <hyperlink ref="AG165" location="Index!Go_ManageItems" tooltip="Manage Items" display="Index!Go_ManageItems" xr:uid="{74A4FA68-4464-4F43-8FEC-1EB0B2E3E231}"/>
    <hyperlink ref="AE165" location="Go_Toggle_O_P" tooltip="Flag/Unflag Item" display="P" xr:uid="{4D81471D-5D75-49B3-BC1D-51E22B601436}"/>
    <hyperlink ref="AF165" location="Go_Chat" tooltip="View chat messages" display="Go_Chat" xr:uid="{68CBE829-A12D-4B57-97B2-405205C737B8}"/>
    <hyperlink ref="AL165" location="Go_TickBox" tooltip="Tick/Untick" display="P" xr:uid="{CE84AED9-FA27-431F-B609-278D2243D826}"/>
    <hyperlink ref="AM165" location="Go_DeleteWorkpaper" tooltip="Delete Workpaper" display="Q" xr:uid="{0ADD9308-347C-4C42-B8FC-519D72A1AD93}"/>
    <hyperlink ref="N165" location="Go_FollowHyperlink" tooltip="Go to workpaper" display="A15" xr:uid="{1A972B98-A561-4147-8732-785DC23CB42C}"/>
    <hyperlink ref="AE26" location="Go_Toggle_O_P" tooltip="Flag/Unflag Item" display="P" xr:uid="{BD80EA19-5100-4FDC-A58A-1F55E9A443F5}"/>
    <hyperlink ref="AE27" location="Go_Toggle_O_P" tooltip="Flag/Unflag Item" display="P" xr:uid="{5FF1A03F-D8FC-4F82-A534-E2AA40AF679D}"/>
    <hyperlink ref="AE28" location="Go_Toggle_O_P" tooltip="Flag/Unflag Item" display="P" xr:uid="{4243BCD8-C139-4DE0-9191-81D23261DB4C}"/>
    <hyperlink ref="AE29" location="Go_Toggle_O_P" tooltip="Flag/Unflag Item" display="P" xr:uid="{69750542-5E5A-4E43-9F59-05DEA7F256F8}"/>
    <hyperlink ref="AE30" location="Go_Toggle_O_P" tooltip="Flag/Unflag Item" display="P" xr:uid="{0DF5D6C0-2839-47B4-9B61-FB9919EB12E7}"/>
    <hyperlink ref="AE31" location="Go_Toggle_O_P" tooltip="Flag/Unflag Item" display="P" xr:uid="{83DFDD56-1FEA-4F13-A8BB-C6AC6AC27C2F}"/>
    <hyperlink ref="AE33" location="Go_Toggle_O_P" tooltip="Flag/Unflag Item" display="P" xr:uid="{3B418438-0876-4481-ADBD-6E2A2E149678}"/>
    <hyperlink ref="AE34" location="Go_Toggle_O_P" tooltip="Flag/Unflag Item" display="P" xr:uid="{7D947D2E-A770-4B8E-A905-98A8054CEA9B}"/>
    <hyperlink ref="AE35" location="Go_Toggle_O_P" tooltip="Flag/Unflag Item" display="P" xr:uid="{266085B4-F14C-49E0-879B-508B0B1374CF}"/>
    <hyperlink ref="AE36" location="Go_Toggle_O_P" tooltip="Flag/Unflag Item" display="P" xr:uid="{4B03FF4A-F052-470F-B3B2-065B3A2865A5}"/>
    <hyperlink ref="AE37" location="Go_Toggle_O_P" tooltip="Flag/Unflag Item" display="P" xr:uid="{69A815D8-2896-403E-91B5-CEE4D457AA4A}"/>
    <hyperlink ref="AE42" location="Go_Toggle_O_P" tooltip="Flag/Unflag Item" display="P" xr:uid="{844FB966-6417-4238-A674-719D133B2C7F}"/>
    <hyperlink ref="AE43" location="Go_Toggle_O_P" tooltip="Flag/Unflag Item" display="P" xr:uid="{2D669889-1C8D-471F-9417-12A66732E981}"/>
    <hyperlink ref="AE44" location="Go_Toggle_O_P" tooltip="Flag/Unflag Item" display="P" xr:uid="{3BBD2220-99EE-4F5D-99AF-4E120D507663}"/>
    <hyperlink ref="AE46" location="Go_Toggle_O_P" tooltip="Flag/Unflag Item" display="P" xr:uid="{FB24850D-7BA8-4825-B3BE-EDF7347E8110}"/>
    <hyperlink ref="AE47" location="Go_Toggle_O_P" tooltip="Flag/Unflag Item" display="P" xr:uid="{F0386B20-51EC-4FCD-9AE1-70264D1A5454}"/>
    <hyperlink ref="AE48" location="Go_Toggle_O_P" tooltip="Flag/Unflag Item" display="P" xr:uid="{3A588390-2582-46B7-979A-D9FE0EBC197A}"/>
    <hyperlink ref="AE49" location="Go_Toggle_O_P" tooltip="Flag/Unflag Item" display="P" xr:uid="{AD6B370E-FE15-449B-81BE-2035685AF79C}"/>
    <hyperlink ref="AE50" location="Go_Toggle_O_P" tooltip="Flag/Unflag Item" display="P" xr:uid="{33278689-BA38-4E72-ABB1-B149950E4B5D}"/>
    <hyperlink ref="AE52" location="Go_Toggle_O_P" tooltip="Flag/Unflag Item" display="P" xr:uid="{86953964-7479-4763-B0D2-400D286E5154}"/>
    <hyperlink ref="AE53" location="Go_Toggle_O_P" tooltip="Flag/Unflag Item" display="P" xr:uid="{820834F3-8951-447B-B969-06C1CBA3B5F2}"/>
    <hyperlink ref="AE54" location="Go_Toggle_O_P" tooltip="Flag/Unflag Item" display="P" xr:uid="{469DF670-2DE7-4E17-913C-1BB4900F8879}"/>
    <hyperlink ref="AE55" location="Go_Toggle_O_P" tooltip="Flag/Unflag Item" display="P" xr:uid="{018B4FBC-6CAD-4916-8E85-94003EF67E11}"/>
    <hyperlink ref="AE56" location="Go_Toggle_O_P" tooltip="Flag/Unflag Item" display="P" xr:uid="{25190471-3A8E-4B96-B0E1-D46355AC0DC8}"/>
    <hyperlink ref="AE57" location="Go_Toggle_O_P" tooltip="Flag/Unflag Item" display="P" xr:uid="{186E2024-D2AE-438F-A2AC-92BBC963B11D}"/>
    <hyperlink ref="AE58" location="Go_Toggle_O_P" tooltip="Flag/Unflag Item" display="P" xr:uid="{14C0C538-C183-4996-BCA2-5759C4CB1491}"/>
    <hyperlink ref="AE59" location="Go_Toggle_O_P" tooltip="Flag/Unflag Item" display="P" xr:uid="{3DB878F5-222C-4451-933B-1F4D12239E69}"/>
    <hyperlink ref="AE60" location="Go_Toggle_O_P" tooltip="Flag/Unflag Item" display="P" xr:uid="{F3393D7B-36D8-463C-B9E0-39A05E2C2BF3}"/>
    <hyperlink ref="AE61" location="Go_Toggle_O_P" tooltip="Flag/Unflag Item" display="P" xr:uid="{E7F1A859-C2DC-4741-B9A1-71CDDD0E3638}"/>
    <hyperlink ref="AE62" location="Go_Toggle_O_P" tooltip="Flag/Unflag Item" display="P" xr:uid="{4B406A73-7CAF-4916-86E5-2C10EB7A8EEE}"/>
    <hyperlink ref="AE63" location="Go_Toggle_O_P" tooltip="Flag/Unflag Item" display="P" xr:uid="{9544C58E-BDDC-4FAB-B6AF-295B82A2C084}"/>
    <hyperlink ref="AE64" location="Go_Toggle_O_P" tooltip="Flag/Unflag Item" display="P" xr:uid="{E98AEB62-FEFA-4B05-8AC8-DB75EF1799D1}"/>
    <hyperlink ref="AE65" location="Go_Toggle_O_P" tooltip="Flag/Unflag Item" display="P" xr:uid="{CF9B42D5-3094-49AB-89BE-301DCDD62156}"/>
    <hyperlink ref="AE66" location="Go_Toggle_O_P" tooltip="Flag/Unflag Item" display="P" xr:uid="{DB282862-974D-462A-9AC9-125FFF093A6E}"/>
    <hyperlink ref="AE67" location="Go_Toggle_O_P" tooltip="Flag/Unflag Item" display="P" xr:uid="{905C67CB-10AC-477F-BD3A-6339D85032CD}"/>
    <hyperlink ref="AE68" location="Go_Toggle_O_P" tooltip="Flag/Unflag Item" display="P" xr:uid="{61B8A464-0104-4C15-94A7-CDEEEBD420F9}"/>
    <hyperlink ref="AE69" location="Go_Toggle_O_P" tooltip="Flag/Unflag Item" display="P" xr:uid="{339DA294-FDB3-43A5-B4B9-E5F7475D4F6B}"/>
    <hyperlink ref="AE70" location="Go_Toggle_O_P" tooltip="Flag/Unflag Item" display="P" xr:uid="{7170436A-FFFE-4B69-A58C-242844A7792D}"/>
    <hyperlink ref="AE71" location="Go_Toggle_O_P" tooltip="Flag/Unflag Item" display="P" xr:uid="{1E4EF13D-2C0C-4FDF-BED2-26ABFD2F0B93}"/>
    <hyperlink ref="AE72" location="Go_Toggle_O_P" tooltip="Flag/Unflag Item" display="P" xr:uid="{499370DE-ACB5-4904-89AF-EF2EB98C1A8F}"/>
    <hyperlink ref="AE73" location="Go_Toggle_O_P" tooltip="Flag/Unflag Item" display="P" xr:uid="{B8B77483-BCF2-46E2-973B-066744B2A435}"/>
    <hyperlink ref="AE74" location="Go_Toggle_O_P" tooltip="Flag/Unflag Item" display="P" xr:uid="{D48E91AE-33BD-403F-97A0-B995E3D26DAA}"/>
    <hyperlink ref="AE75" location="Go_Toggle_O_P" tooltip="Flag/Unflag Item" display="P" xr:uid="{5EEA9213-CC2B-47AF-831F-153073D04789}"/>
    <hyperlink ref="AE76" location="Go_Toggle_O_P" tooltip="Flag/Unflag Item" display="P" xr:uid="{70514D2F-DF72-4891-8684-4B668CCF2CC9}"/>
    <hyperlink ref="AE77" location="Go_Toggle_O_P" tooltip="Flag/Unflag Item" display="P" xr:uid="{A4215FE5-66D1-40FE-A2C5-F48A0C76A033}"/>
    <hyperlink ref="AE78" location="Go_Toggle_O_P" tooltip="Flag/Unflag Item" display="P" xr:uid="{E2698A12-DD92-448A-8620-DBB66C973705}"/>
    <hyperlink ref="AE79" location="Go_Toggle_O_P" tooltip="Flag/Unflag Item" display="P" xr:uid="{B22C2C78-1579-4532-8C95-39A2F9F41A20}"/>
    <hyperlink ref="AE80" location="Go_Toggle_O_P" tooltip="Flag/Unflag Item" display="P" xr:uid="{AEB3E078-9BE4-4C8C-BC6D-925318A6B24C}"/>
    <hyperlink ref="AE81" location="Go_Toggle_O_P" tooltip="Flag/Unflag Item" display="P" xr:uid="{0ED624F4-6979-4E89-AFE8-E39EEB8ADD05}"/>
    <hyperlink ref="AE82" location="Go_Toggle_O_P" tooltip="Flag/Unflag Item" display="P" xr:uid="{2A700A3E-F741-4DC6-A3A8-63E8125265CC}"/>
    <hyperlink ref="AE83" location="Go_Toggle_O_P" tooltip="Flag/Unflag Item" display="P" xr:uid="{AEA72AF0-9F9F-4339-98F7-A7F584A66F5C}"/>
    <hyperlink ref="AE86" location="Go_Toggle_O_P" tooltip="Flag/Unflag Item" display="P" xr:uid="{18F801BB-8604-485A-9853-BE098BBD030E}"/>
    <hyperlink ref="AE87" location="Go_Toggle_O_P" tooltip="Flag/Unflag Item" display="P" xr:uid="{12AA1EC6-971A-4498-BE2E-C09E94670F40}"/>
    <hyperlink ref="AE88" location="Go_Toggle_O_P" tooltip="Flag/Unflag Item" display="P" xr:uid="{24FBC246-C93D-4153-B684-64DBE2357F8B}"/>
    <hyperlink ref="AE89" location="Go_Toggle_O_P" tooltip="Flag/Unflag Item" display="P" xr:uid="{30759586-47A7-4742-B9EA-C0A025AA4F07}"/>
    <hyperlink ref="AE90" location="Go_Toggle_O_P" tooltip="Flag/Unflag Item" display="P" xr:uid="{AF423659-9FB1-47A9-990D-2901C4BF9E42}"/>
    <hyperlink ref="AE91" location="Go_Toggle_O_P" tooltip="Flag/Unflag Item" display="P" xr:uid="{F0B09AA0-CABD-4AE5-A432-999469F536D5}"/>
    <hyperlink ref="AE92" location="Go_Toggle_O_P" tooltip="Flag/Unflag Item" display="P" xr:uid="{212CFD43-7BFE-44F5-AA2D-EEAA9B1D04A0}"/>
    <hyperlink ref="AE93" location="Go_Toggle_O_P" tooltip="Flag/Unflag Item" display="P" xr:uid="{4D36D943-CAF6-4EFB-AE87-C57149D7F651}"/>
    <hyperlink ref="AE94" location="Go_Toggle_O_P" tooltip="Flag/Unflag Item" display="P" xr:uid="{ED4443F7-5B54-404E-A0A2-70941F906797}"/>
    <hyperlink ref="AE95" location="Go_Toggle_O_P" tooltip="Flag/Unflag Item" display="P" xr:uid="{8066B303-214F-4F90-B5C4-59119DF3567D}"/>
    <hyperlink ref="AE97" location="Go_Toggle_O_P" tooltip="Flag/Unflag Item" display="P" xr:uid="{42EF981D-3480-43D5-B43F-8AB29D6FB956}"/>
    <hyperlink ref="AE99" location="Go_Toggle_O_P" tooltip="Flag/Unflag Item" display="P" xr:uid="{19D11F03-02BB-4810-B185-C31B281B3704}"/>
    <hyperlink ref="AE100" location="Go_Toggle_O_P" tooltip="Flag/Unflag Item" display="P" xr:uid="{60E1EE88-FD8E-4E86-BC94-8449F98D8FEA}"/>
    <hyperlink ref="AE101" location="Go_Toggle_O_P" tooltip="Flag/Unflag Item" display="P" xr:uid="{69719B5A-9B8F-472C-B9AA-8FC5F0C7770E}"/>
    <hyperlink ref="AE102" location="Go_Toggle_O_P" tooltip="Flag/Unflag Item" display="P" xr:uid="{72DF7425-ADBC-42DC-B8D4-200A46FE3C45}"/>
    <hyperlink ref="AE103" location="Go_Toggle_O_P" tooltip="Flag/Unflag Item" display="P" xr:uid="{8A4AF37A-339A-4205-B5F2-01B7F6D1D17C}"/>
    <hyperlink ref="AE104" location="Go_Toggle_O_P" tooltip="Flag/Unflag Item" display="P" xr:uid="{AC2C5DEB-D245-4806-8ACD-E7F20B6FAECA}"/>
    <hyperlink ref="AE106" location="Go_Toggle_O_P" tooltip="Flag/Unflag Item" display="P" xr:uid="{1DAC0EEF-DCDE-48EF-BDF5-C994BA896810}"/>
    <hyperlink ref="AE108" location="Go_Toggle_O_P" tooltip="Flag/Unflag Item" display="P" xr:uid="{638EFBF9-E561-45BA-AB72-9AFD5FD3063C}"/>
    <hyperlink ref="AE109" location="Go_Toggle_O_P" tooltip="Flag/Unflag Item" display="P" xr:uid="{F5D8B9B7-B0CA-4F17-B5F5-441AA2E84CE1}"/>
    <hyperlink ref="AE110" location="Go_Toggle_O_P" tooltip="Flag/Unflag Item" display="P" xr:uid="{169CA2F3-D37E-4419-AAF6-E3E7CD145711}"/>
    <hyperlink ref="AE111" location="Go_Toggle_O_P" tooltip="Flag/Unflag Item" display="P" xr:uid="{A3D388A8-88F4-4DD2-B899-284295E37DDA}"/>
    <hyperlink ref="AE112" location="Go_Toggle_O_P" tooltip="Flag/Unflag Item" display="P" xr:uid="{363B5D4B-A273-4D74-A02E-45C0AC4CE7FF}"/>
    <hyperlink ref="AE113" location="Go_Toggle_O_P" tooltip="Flag/Unflag Item" display="P" xr:uid="{ACCE3FBD-BAB5-45BA-B2E6-BB205CE388C3}"/>
    <hyperlink ref="AE114" location="Go_Toggle_O_P" tooltip="Flag/Unflag Item" display="P" xr:uid="{9730B209-7316-40C0-A045-C26D7573195D}"/>
    <hyperlink ref="AE115" location="Go_Toggle_O_P" tooltip="Flag/Unflag Item" display="P" xr:uid="{BACA2CCB-AB61-495F-BB2D-18C001BE3E5F}"/>
    <hyperlink ref="AE116" location="Go_Toggle_O_P" tooltip="Flag/Unflag Item" display="P" xr:uid="{B45A64E4-225B-4CB6-8932-380C939FF17B}"/>
    <hyperlink ref="AE117" location="Go_Toggle_O_P" tooltip="Flag/Unflag Item" display="P" xr:uid="{AC409F81-45CE-4ACA-BD82-9030946DF2A5}"/>
    <hyperlink ref="AE118" location="Go_Toggle_O_P" tooltip="Flag/Unflag Item" display="P" xr:uid="{CC744407-7575-4FB0-A738-F498A6B4A171}"/>
    <hyperlink ref="AE119" location="Go_Toggle_O_P" tooltip="Flag/Unflag Item" display="P" xr:uid="{DF6DD787-1546-4C7C-83FD-F30C1154C08C}"/>
    <hyperlink ref="AE120" location="Go_Toggle_O_P" tooltip="Flag/Unflag Item" display="P" xr:uid="{A8673B48-DAA1-481B-963A-60872D2CC0AB}"/>
    <hyperlink ref="AE121" location="Go_Toggle_O_P" tooltip="Flag/Unflag Item" display="P" xr:uid="{C308A05D-EB42-4F0D-8CE8-A60A55D99BE5}"/>
    <hyperlink ref="AE122" location="Go_Toggle_O_P" tooltip="Flag/Unflag Item" display="P" xr:uid="{E84C2FAC-D65B-4F02-8605-E686B8F86697}"/>
    <hyperlink ref="AE123" location="Go_Toggle_O_P" tooltip="Flag/Unflag Item" display="P" xr:uid="{BB90DDA0-0AE5-4922-985B-63A9A6807BEA}"/>
    <hyperlink ref="AE124" location="Go_Toggle_O_P" tooltip="Flag/Unflag Item" display="P" xr:uid="{80E40E4A-1BC2-423A-AA5F-DE9E6BC0C2AF}"/>
    <hyperlink ref="AE125" location="Go_Toggle_O_P" tooltip="Flag/Unflag Item" display="P" xr:uid="{E2E72DA2-8DAA-4F07-AE88-EF9A1D6C5BC8}"/>
    <hyperlink ref="AE126" location="Go_Toggle_O_P" tooltip="Flag/Unflag Item" display="P" xr:uid="{6F8ABE56-E61B-4F6F-9515-7039519291BD}"/>
    <hyperlink ref="AE127" location="Go_Toggle_O_P" tooltip="Flag/Unflag Item" display="P" xr:uid="{79F00471-F845-45A3-9364-0BEBE979AC96}"/>
    <hyperlink ref="AE128" location="Go_Toggle_O_P" tooltip="Flag/Unflag Item" display="P" xr:uid="{E172045D-B4F8-402B-8858-B2150C0F9205}"/>
    <hyperlink ref="AE129" location="Go_Toggle_O_P" tooltip="Flag/Unflag Item" display="P" xr:uid="{35E4F629-371F-4078-BB7B-9E51594D286B}"/>
    <hyperlink ref="AE130" location="Go_Toggle_O_P" tooltip="Flag/Unflag Item" display="P" xr:uid="{451CE381-E626-4C76-9715-E630F552DF59}"/>
    <hyperlink ref="AE131" location="Go_Toggle_O_P" tooltip="Flag/Unflag Item" display="P" xr:uid="{0CBB90E3-CD8D-48C0-BB29-A987C8F04A64}"/>
    <hyperlink ref="AE132" location="Go_Toggle_O_P" tooltip="Flag/Unflag Item" display="P" xr:uid="{0E54DF8C-FE94-46AD-9728-CA4EFD9E7D35}"/>
    <hyperlink ref="AE133" location="Go_Toggle_O_P" tooltip="Flag/Unflag Item" display="P" xr:uid="{76776E6C-71FB-4E16-85BF-7CA35D224C76}"/>
    <hyperlink ref="AE134" location="Go_Toggle_O_P" tooltip="Flag/Unflag Item" display="P" xr:uid="{AB07D7C0-AFBA-42CE-823A-BE4BE4138501}"/>
    <hyperlink ref="AE135" location="Go_Toggle_O_P" tooltip="Flag/Unflag Item" display="P" xr:uid="{29BCC08A-A01A-4E98-9723-198AB2454ECC}"/>
    <hyperlink ref="AE136" location="Go_Toggle_O_P" tooltip="Flag/Unflag Item" display="P" xr:uid="{F9BBDACC-0A63-48E8-BFCC-CA56253101C9}"/>
    <hyperlink ref="AE137" location="Go_Toggle_O_P" tooltip="Flag/Unflag Item" display="P" xr:uid="{205A95DE-EAE5-45E0-A7C2-6200879A8E63}"/>
    <hyperlink ref="AE138" location="Go_Toggle_O_P" tooltip="Flag/Unflag Item" display="P" xr:uid="{7F150185-216D-4A82-9467-DADD49582B20}"/>
    <hyperlink ref="AE139" location="Go_Toggle_O_P" tooltip="Flag/Unflag Item" display="P" xr:uid="{9CE040C2-613D-4337-A21F-1ECC0580FDB1}"/>
    <hyperlink ref="AE140" location="Go_Toggle_O_P" tooltip="Flag/Unflag Item" display="P" xr:uid="{EEF42BAE-6789-4591-BE80-41F2EF23D047}"/>
    <hyperlink ref="AE141" location="Go_Toggle_O_P" tooltip="Flag/Unflag Item" display="P" xr:uid="{E3DAB6B6-2814-4F55-B4B3-7DC82780D018}"/>
    <hyperlink ref="AE143" location="Go_Toggle_O_P" tooltip="Flag/Unflag Item" display="P" xr:uid="{55046FE8-3708-40AC-9A10-DB559B45EB47}"/>
    <hyperlink ref="AE144" location="Go_Toggle_O_P" tooltip="Flag/Unflag Item" display="P" xr:uid="{A923DC6C-D6AA-48B5-A69D-A0CC2EFAB475}"/>
    <hyperlink ref="AE145" location="Go_Toggle_O_P" tooltip="Flag/Unflag Item" display="P" xr:uid="{64B0F29B-C759-4463-8744-0A07922D7674}"/>
    <hyperlink ref="AE146" location="Go_Toggle_O_P" tooltip="Flag/Unflag Item" display="P" xr:uid="{32A934DA-F8DD-41DE-97A8-1C9FF49BB5A3}"/>
    <hyperlink ref="AE147" location="Go_Toggle_O_P" tooltip="Flag/Unflag Item" display="P" xr:uid="{7BA6DC6A-C615-4516-B788-36C9F90DFB61}"/>
    <hyperlink ref="AE148" location="Go_Toggle_O_P" tooltip="Flag/Unflag Item" display="P" xr:uid="{A6147102-7C57-42C6-A012-E82F0495EA28}"/>
    <hyperlink ref="AE149" location="Go_Toggle_O_P" tooltip="Flag/Unflag Item" display="P" xr:uid="{C8AD616E-2724-4391-AEC8-235876B39058}"/>
    <hyperlink ref="AE150" location="Go_Toggle_O_P" tooltip="Flag/Unflag Item" display="P" xr:uid="{29D68601-CAC0-4B57-8763-C117BC9AB71A}"/>
    <hyperlink ref="AE151" location="Go_Toggle_O_P" tooltip="Flag/Unflag Item" display="P" xr:uid="{E4A7F3DF-7069-4350-B3CD-F4B44222DC1A}"/>
    <hyperlink ref="AE152" location="Go_Toggle_O_P" tooltip="Flag/Unflag Item" display="P" xr:uid="{C917EE04-D05A-4EF8-BCBC-06C24481DE89}"/>
    <hyperlink ref="AE153" location="Go_Toggle_O_P" tooltip="Flag/Unflag Item" display="P" xr:uid="{0B88F9A6-427A-4DC6-B2BD-3E559B14AC69}"/>
    <hyperlink ref="AE154" location="Go_Toggle_O_P" tooltip="Flag/Unflag Item" display="P" xr:uid="{E0BD4309-0341-4AED-ABE5-50A2B52A37CD}"/>
    <hyperlink ref="AE155" location="Go_Toggle_O_P" tooltip="Flag/Unflag Item" display="P" xr:uid="{D6549CE5-08FD-491B-81F6-33E16A0F3C37}"/>
    <hyperlink ref="AE156" location="Go_Toggle_O_P" tooltip="Flag/Unflag Item" display="P" xr:uid="{B115B04C-FC5E-4A90-B420-4B2BFAAE1917}"/>
    <hyperlink ref="AE157" location="Go_Toggle_O_P" tooltip="Flag/Unflag Item" display="P" xr:uid="{97CFFE98-3383-44C2-A077-39C928756094}"/>
    <hyperlink ref="AE158" location="Go_Toggle_O_P" tooltip="Flag/Unflag Item" display="P" xr:uid="{6776AC57-0CB9-45A2-8294-572629D45895}"/>
    <hyperlink ref="AE159" location="Go_Toggle_O_P" tooltip="Flag/Unflag Item" display="P" xr:uid="{3415A606-C532-4BFB-9423-1F0227FEB30C}"/>
    <hyperlink ref="AE160" location="Go_Toggle_O_P" tooltip="Flag/Unflag Item" display="P" xr:uid="{2D79E3AB-C52F-43D9-8456-018271EF68C5}"/>
    <hyperlink ref="AE161" location="Go_Toggle_O_P" tooltip="Flag/Unflag Item" display="P" xr:uid="{AE250539-FDCE-4B64-8AA5-D920220A51D4}"/>
    <hyperlink ref="AE162" location="Go_Toggle_O_P" tooltip="Flag/Unflag Item" display="P" xr:uid="{E5C62CDA-DBD3-40CB-843C-ACC788EC3E8F}"/>
    <hyperlink ref="AE163" location="Go_Toggle_O_P" tooltip="Flag/Unflag Item" display="P" xr:uid="{FCBA9308-5F58-40F4-81C7-91E480B56D80}"/>
    <hyperlink ref="AE164" location="Go_Toggle_O_P" tooltip="Flag/Unflag Item" display="P" xr:uid="{58A924D5-5994-4CFE-9D1D-8FDE8E9B2B52}"/>
    <hyperlink ref="AE166" location="Go_Toggle_O_P" tooltip="Flag/Unflag Item" display="P" xr:uid="{CF9B2601-4E0A-406F-A809-768F514F06BD}"/>
    <hyperlink ref="AE167" location="Go_Toggle_O_P" tooltip="Flag/Unflag Item" display="P" xr:uid="{A3FF935B-B48C-4897-BA40-10CAACFB0CF2}"/>
    <hyperlink ref="AE168" location="Go_Toggle_O_P" tooltip="Flag/Unflag Item" display="P" xr:uid="{4DBA1723-4BB1-42D5-A21E-99F7D31DFFDD}"/>
    <hyperlink ref="AE169" location="Go_Toggle_O_P" tooltip="Flag/Unflag Item" display="P" xr:uid="{D49690D2-5AD2-4715-A2AE-2753B898480D}"/>
    <hyperlink ref="AE170" location="Go_Toggle_O_P" tooltip="Flag/Unflag Item" display="P" xr:uid="{6694D005-3356-4831-995C-EC9EC952C7A3}"/>
    <hyperlink ref="AE171" location="Go_Toggle_O_P" tooltip="Flag/Unflag Item" display="P" xr:uid="{721A5220-518F-4D2B-89A4-0371B05B1F0A}"/>
    <hyperlink ref="AE172" location="Go_Toggle_O_P" tooltip="Flag/Unflag Item" display="P" xr:uid="{579AB49C-4D03-4FC2-A231-64FA73572AE8}"/>
    <hyperlink ref="AE173" location="Go_Toggle_O_P" tooltip="Flag/Unflag Item" display="P" xr:uid="{DB1817DB-4AAD-4936-8293-382362C0F7A0}"/>
    <hyperlink ref="AE174" location="Go_Toggle_O_P" tooltip="Flag/Unflag Item" display="P" xr:uid="{741C7D96-F16E-4459-BB79-1D522123767E}"/>
    <hyperlink ref="AE175" location="Go_Toggle_O_P" tooltip="Flag/Unflag Item" display="P" xr:uid="{18B12C45-27CC-4030-8B06-3FECC6A6EA77}"/>
    <hyperlink ref="AE176" location="Go_Toggle_O_P" tooltip="Flag/Unflag Item" display="P" xr:uid="{5F3E3953-25D2-4621-8FEE-2BDD6C526116}"/>
    <hyperlink ref="N30" location="Go_AddWorkpaper" tooltip="Add Workpaper" display="u" xr:uid="{CEB47D98-E788-4956-AE34-24ED459EA476}"/>
    <hyperlink ref="N31" location="Go_AddWorkpaper" tooltip="Add Workpaper" display="u" xr:uid="{4F87C36D-3506-4506-8B12-40837EE04F7A}"/>
    <hyperlink ref="N35" location="Go_AddWorkpaper" tooltip="Add Workpaper" display="u" xr:uid="{0DD4F62E-18F9-4E15-A347-B733EC44CE79}"/>
    <hyperlink ref="N36" location="Go_AddWorkpaper" tooltip="Add Workpaper" display="u" xr:uid="{2134365E-FEDD-4810-874F-A4F0509C5627}"/>
    <hyperlink ref="N37" location="Go_AddWorkpaper" tooltip="Add Workpaper" display="u" xr:uid="{B53E84C6-3FA4-4B65-9D11-B70FBB3BEACA}"/>
    <hyperlink ref="N43" location="Go_AddWorkpaper" tooltip="Add Workpaper" display="u" xr:uid="{9805EBB5-DEA6-4FF7-9D18-13463390B023}"/>
    <hyperlink ref="N44" location="Go_AddWorkpaper" tooltip="Add Workpaper" display="u" xr:uid="{AFD47C17-B65E-433F-AD92-CB1BDD51D889}"/>
    <hyperlink ref="N46" location="Go_AddWorkpaper" tooltip="Add Workpaper" display="u" xr:uid="{F853B51B-CBC5-41B9-8961-D61A8FEDDDC3}"/>
    <hyperlink ref="N48" location="Go_AddWorkpaper" tooltip="Add Workpaper" display="u" xr:uid="{624684BE-8EA9-421F-9CAC-6B6D32ED000B}"/>
    <hyperlink ref="N49" location="Go_AddWorkpaper" tooltip="Add Workpaper" display="u" xr:uid="{1FE575D6-C7F7-4B46-A797-1076A04F108F}"/>
    <hyperlink ref="N50" location="Go_AddWorkpaper" tooltip="Add Workpaper" display="u" xr:uid="{C5366473-7911-46E4-B98F-97BB67FE6DD2}"/>
    <hyperlink ref="N52" location="Go_AddWorkpaper" tooltip="Add Workpaper" display="u" xr:uid="{2AF16AF0-E76E-49E8-9C10-19FE14B3F323}"/>
    <hyperlink ref="N53" location="Go_AddWorkpaper" tooltip="Add Workpaper" display="u" xr:uid="{94B98BAB-5D8E-44E6-B90F-8D5C03B05AA5}"/>
    <hyperlink ref="N57" location="Go_AddWorkpaper" tooltip="Add Workpaper" display="u" xr:uid="{983AECD6-CCFC-4C0C-88A8-6C06B11D1B23}"/>
    <hyperlink ref="N58" location="Go_AddWorkpaper" tooltip="Add Workpaper" display="u" xr:uid="{8B3965D7-F35E-4B63-B8C3-445C6E7DA3F2}"/>
    <hyperlink ref="N59" location="Go_AddWorkpaper" tooltip="Add Workpaper" display="u" xr:uid="{F400BB13-CEC2-4627-BCFF-596A0941514B}"/>
    <hyperlink ref="N60" location="Go_AddWorkpaper" tooltip="Add Workpaper" display="u" xr:uid="{69415BEF-3EE7-4FDE-B526-9F3F6F052576}"/>
    <hyperlink ref="N61" location="Go_AddWorkpaper" tooltip="Add Workpaper" display="u" xr:uid="{D4077DA2-C028-4D86-9463-F1A2CB6EF3F8}"/>
    <hyperlink ref="N62" location="Go_AddWorkpaper" tooltip="Add Workpaper" display="u" xr:uid="{B7935C74-E1CB-4C6C-9520-00506BBF740A}"/>
    <hyperlink ref="N63" location="Go_AddWorkpaper" tooltip="Add Workpaper" display="u" xr:uid="{F429BA94-8D5E-4849-BE4C-5E50B268CC67}"/>
    <hyperlink ref="N64" location="Go_AddWorkpaper" tooltip="Add Workpaper" display="u" xr:uid="{A988CD7F-14AF-43B8-9C77-7B923EF5347B}"/>
    <hyperlink ref="N65" location="Go_AddWorkpaper" tooltip="Add Workpaper" display="u" xr:uid="{33FFEF61-C9D2-457B-BC2D-0A77607FC160}"/>
    <hyperlink ref="N66" location="Go_AddWorkpaper" tooltip="Add Workpaper" display="u" xr:uid="{19AA82F7-2288-40EE-BACA-AB758819FBB8}"/>
    <hyperlink ref="N67" location="Go_AddWorkpaper" tooltip="Add Workpaper" display="u" xr:uid="{27330D92-CB1D-40B3-92D7-7A2C148B6A99}"/>
    <hyperlink ref="N68" location="Go_AddWorkpaper" tooltip="Add Workpaper" display="u" xr:uid="{E58CCDF3-BDBE-4272-BDA5-8D1A1BDD6D65}"/>
    <hyperlink ref="N69" location="Go_AddWorkpaper" tooltip="Add Workpaper" display="u" xr:uid="{C09B4301-2C57-46E9-B3C2-5F29A321A9F8}"/>
    <hyperlink ref="N70" location="Go_AddWorkpaper" tooltip="Add Workpaper" display="u" xr:uid="{E53EC6E6-F736-468B-9208-AE11C4DBCFE0}"/>
    <hyperlink ref="N74" location="Go_AddWorkpaper" tooltip="Add Workpaper" display="u" xr:uid="{A1F926E1-9934-44F5-926A-24BD228F269C}"/>
    <hyperlink ref="N75" location="Go_AddWorkpaper" tooltip="Add Workpaper" display="u" xr:uid="{6AC2E197-B7CF-423D-9FA4-036E7785467A}"/>
    <hyperlink ref="N76" location="Go_AddWorkpaper" tooltip="Add Workpaper" display="u" xr:uid="{C58D38D8-DD02-43BC-83A5-407547BEF5BE}"/>
    <hyperlink ref="N77" location="Go_AddWorkpaper" tooltip="Add Workpaper" display="u" xr:uid="{3E9A4E6C-F3AD-405E-A3ED-BB213AB98ACF}"/>
    <hyperlink ref="N78" location="Go_AddWorkpaper" tooltip="Add Workpaper" display="u" xr:uid="{F6E85FCF-6254-435A-9F34-30DE8B283A7B}"/>
    <hyperlink ref="N79" location="Go_AddWorkpaper" tooltip="Add Workpaper" display="u" xr:uid="{DF1AF279-6A75-4108-9B5A-2F8E5FBF9CA0}"/>
    <hyperlink ref="N80" location="Go_AddWorkpaper" tooltip="Add Workpaper" display="u" xr:uid="{FE96D382-FB1E-4420-86D4-7B60854D4599}"/>
    <hyperlink ref="N81" location="Go_AddWorkpaper" tooltip="Add Workpaper" display="u" xr:uid="{5B820F9C-9837-4969-A5E2-1E0951FE497A}"/>
    <hyperlink ref="N82" location="Go_AddWorkpaper" tooltip="Add Workpaper" display="u" xr:uid="{FDAC4495-9134-4F8B-97DF-E5E12F0FA801}"/>
    <hyperlink ref="N83" location="Go_AddWorkpaper" tooltip="Add Workpaper" display="u" xr:uid="{93275F05-E065-4148-9A55-4A7F0F2DA220}"/>
    <hyperlink ref="N88" location="Go_AddWorkpaper" tooltip="Add Workpaper" display="u" xr:uid="{7C105188-92BE-4A59-ABB8-062D1E371ADC}"/>
    <hyperlink ref="N89" location="Go_AddWorkpaper" tooltip="Add Workpaper" display="u" xr:uid="{852E35A6-4339-4224-8E88-FB2B0F339DC9}"/>
    <hyperlink ref="N90" location="Go_AddWorkpaper" tooltip="Add Workpaper" display="u" xr:uid="{E2FBD72F-B2B8-4116-9912-4CA2F306DE21}"/>
    <hyperlink ref="N91" location="Go_AddWorkpaper" tooltip="Add Workpaper" display="u" xr:uid="{3C208F71-9FFB-4AF5-BCAB-15E25D0234FD}"/>
    <hyperlink ref="N92" location="Go_AddWorkpaper" tooltip="Add Workpaper" display="u" xr:uid="{BFB248E5-255E-47F3-99FB-D81A400C4AC0}"/>
    <hyperlink ref="N95" location="Go_AddWorkpaper" tooltip="Add Workpaper" display="u" xr:uid="{1558A010-5142-4798-ACC1-D164E5CE2632}"/>
    <hyperlink ref="N97" location="Go_AddWorkpaper" tooltip="Add Workpaper" display="u" xr:uid="{CABC9D6D-3B0D-4547-AE76-C364D4571EDF}"/>
    <hyperlink ref="N101" location="Go_AddWorkpaper" tooltip="Add Workpaper" display="u" xr:uid="{090B07AD-4C07-4E42-A5BA-44D8AB953502}"/>
    <hyperlink ref="N102" location="Go_AddWorkpaper" tooltip="Add Workpaper" display="u" xr:uid="{CAD73C18-B86E-447B-AC6C-7151D4F1FE84}"/>
    <hyperlink ref="N103" location="Go_AddWorkpaper" tooltip="Add Workpaper" display="u" xr:uid="{A6ABB8E3-86E0-44C8-BB48-B4C475C216BF}"/>
    <hyperlink ref="N104" location="Go_AddWorkpaper" tooltip="Add Workpaper" display="u" xr:uid="{8D563814-B2A7-4A3F-9476-247AE6645602}"/>
    <hyperlink ref="N106" location="Go_AddWorkpaper" tooltip="Add Workpaper" display="u" xr:uid="{02CA8703-EE67-4702-B07A-3E0350F0F296}"/>
    <hyperlink ref="N108" location="Go_AddWorkpaper" tooltip="Add Workpaper" display="u" xr:uid="{F6D93C2B-2DF3-48E5-A53B-F10B4F4C3724}"/>
    <hyperlink ref="N109" location="Go_AddWorkpaper" tooltip="Add Workpaper" display="u" xr:uid="{710BCA3B-3433-4821-83AA-CE133C373D49}"/>
    <hyperlink ref="N113" location="Go_AddWorkpaper" tooltip="Add Workpaper" display="u" xr:uid="{0C01D775-28E6-4BAD-9F56-D3276F50B5EE}"/>
    <hyperlink ref="N114" location="Go_AddWorkpaper" tooltip="Add Workpaper" display="u" xr:uid="{770CCF84-7B00-4110-9128-993A46CC865F}"/>
    <hyperlink ref="N115" location="Go_AddWorkpaper" tooltip="Add Workpaper" display="u" xr:uid="{318EB928-6990-4D7E-B480-760D5AA29023}"/>
    <hyperlink ref="N116" location="Go_AddWorkpaper" tooltip="Add Workpaper" display="u" xr:uid="{C44972FE-BEAA-4729-A37A-1B773B5FAF8F}"/>
    <hyperlink ref="N117" location="Go_AddWorkpaper" tooltip="Add Workpaper" display="u" xr:uid="{7C10CBD7-23B8-4CA1-BA16-0DD3DFB56F3B}"/>
    <hyperlink ref="N118" location="Go_AddWorkpaper" tooltip="Add Workpaper" display="u" xr:uid="{18DEF8C1-44FA-4F9B-A2C7-EBBA61D282F4}"/>
    <hyperlink ref="N119" location="Go_AddWorkpaper" tooltip="Add Workpaper" display="u" xr:uid="{7E4BDB0F-924A-44A8-8458-766B68B6ABE5}"/>
    <hyperlink ref="N120" location="Go_AddWorkpaper" tooltip="Add Workpaper" display="u" xr:uid="{85DE924F-BE20-4238-ACCE-0B868D3E17B8}"/>
    <hyperlink ref="N121" location="Go_AddWorkpaper" tooltip="Add Workpaper" display="u" xr:uid="{9C4A4E02-C997-4251-ABAB-01458366EAE4}"/>
    <hyperlink ref="N122" location="Go_AddWorkpaper" tooltip="Add Workpaper" display="u" xr:uid="{2A509FF3-5329-4278-8DB3-AFD6FF66D465}"/>
    <hyperlink ref="N123" location="Go_AddWorkpaper" tooltip="Add Workpaper" display="u" xr:uid="{2BD89037-EFBB-412A-A256-AD728487BA60}"/>
    <hyperlink ref="N124" location="Go_AddWorkpaper" tooltip="Add Workpaper" display="u" xr:uid="{4830B1CD-3FFF-4077-966C-C0C58ED158C2}"/>
    <hyperlink ref="N125" location="Go_AddWorkpaper" tooltip="Add Workpaper" display="u" xr:uid="{4A72187C-00C5-4F87-AA9A-37C6E69B3898}"/>
    <hyperlink ref="N126" location="Go_AddWorkpaper" tooltip="Add Workpaper" display="u" xr:uid="{154EC940-C10E-471C-98F0-D737A36769A4}"/>
    <hyperlink ref="N127" location="Go_AddWorkpaper" tooltip="Add Workpaper" display="u" xr:uid="{8470676B-5B68-4EB8-BAC9-8E507FA2370B}"/>
    <hyperlink ref="N130" location="Go_AddWorkpaper" tooltip="Add Workpaper" display="u" xr:uid="{1359DF88-F289-4CC8-BC5B-17C126CC1EDC}"/>
    <hyperlink ref="N131" location="Go_AddWorkpaper" tooltip="Add Workpaper" display="u" xr:uid="{54253EEC-2D0E-4F4C-817E-A45968AB12C6}"/>
    <hyperlink ref="N132" location="Go_AddWorkpaper" tooltip="Add Workpaper" display="u" xr:uid="{F8E5BC87-2FE8-4005-ADFE-35525208DDEC}"/>
    <hyperlink ref="N134" location="Go_AddWorkpaper" tooltip="Add Workpaper" display="u" xr:uid="{D049D2C0-6A87-4DBB-94F9-9C3ECFD807BB}"/>
    <hyperlink ref="N135" location="Go_AddWorkpaper" tooltip="Add Workpaper" display="u" xr:uid="{E63F8F67-6F6D-47D6-8506-F620AA7BDC42}"/>
    <hyperlink ref="N139" location="Go_AddWorkpaper" tooltip="Add Workpaper" display="u" xr:uid="{2BA1D315-4E89-4A70-879A-9EDB991AECB7}"/>
    <hyperlink ref="N140" location="Go_AddWorkpaper" tooltip="Add Workpaper" display="u" xr:uid="{C3B150E9-6CF3-407C-BE5A-F8E4E8A084AB}"/>
    <hyperlink ref="N141" location="Go_AddWorkpaper" tooltip="Add Workpaper" display="u" xr:uid="{4A8025BA-3604-4F23-B555-EFCC42D97EFB}"/>
    <hyperlink ref="N144" location="Go_AddWorkpaper" tooltip="Add Workpaper" display="u" xr:uid="{CA0AE856-6715-4E30-BDCE-9640925EE5C8}"/>
    <hyperlink ref="N145" location="Go_AddWorkpaper" tooltip="Add Workpaper" display="u" xr:uid="{CCC040F8-670B-42BA-A2FA-E9671DF1BF02}"/>
    <hyperlink ref="N146" location="Go_AddWorkpaper" tooltip="Add Workpaper" display="u" xr:uid="{5E2828D7-A491-4916-A1BA-C6BAE64B285D}"/>
    <hyperlink ref="N147" location="Go_AddWorkpaper" tooltip="Add Workpaper" display="u" xr:uid="{392B5345-03F4-4ADF-8E3F-C28AA11F54ED}"/>
    <hyperlink ref="N150" location="Go_AddWorkpaper" tooltip="Add Workpaper" display="u" xr:uid="{25CFEB18-8495-48D6-A7C3-592B740B7D10}"/>
    <hyperlink ref="N153" location="Go_AddWorkpaper" tooltip="Add Workpaper" display="u" xr:uid="{DF597203-35CF-482E-84E5-B5410D3FFD07}"/>
    <hyperlink ref="N154" location="Go_AddWorkpaper" tooltip="Add Workpaper" display="u" xr:uid="{800571EC-95D5-4999-B707-12EFC0E89914}"/>
    <hyperlink ref="N155" location="Go_AddWorkpaper" tooltip="Add Workpaper" display="u" xr:uid="{D8E1A385-9066-46AD-9232-3D84738080C2}"/>
    <hyperlink ref="N156" location="Go_AddWorkpaper" tooltip="Add Workpaper" display="u" xr:uid="{D67F7628-EF6B-49AA-B3B9-67E424A0B735}"/>
    <hyperlink ref="N157" location="Go_AddWorkpaper" tooltip="Add Workpaper" display="u" xr:uid="{88B6EC5A-DB1B-440E-BD53-6D01E45D7834}"/>
    <hyperlink ref="N158" location="Go_AddWorkpaper" tooltip="Add Workpaper" display="u" xr:uid="{E2C82D43-B5F8-40C1-9B1F-173E3D9D0D53}"/>
    <hyperlink ref="N159" location="Go_AddWorkpaper" tooltip="Add Workpaper" display="u" xr:uid="{38957D51-ABA2-4B16-BA12-4B3370EEC63D}"/>
    <hyperlink ref="N160" location="Go_AddWorkpaper" tooltip="Add Workpaper" display="u" xr:uid="{B4D24DAA-7E6E-474C-802F-C0052082A5D6}"/>
    <hyperlink ref="N161" location="Go_AddWorkpaper" tooltip="Add Workpaper" display="u" xr:uid="{C3BA3A1D-5DD4-4CE6-A1EC-C6050EE70629}"/>
    <hyperlink ref="N162" location="Go_AddWorkpaper" tooltip="Add Workpaper" display="u" xr:uid="{1C5E5752-2989-4CF4-9649-64F0B47683E7}"/>
    <hyperlink ref="N163" location="Go_AddWorkpaper" tooltip="Add Workpaper" display="u" xr:uid="{D892AAAD-0306-489E-ABD5-3D745542789B}"/>
    <hyperlink ref="N164" location="Go_AddWorkpaper" tooltip="Add Workpaper" display="u" xr:uid="{6C43AC0B-7E6A-476D-84B8-2E50E12DA7AC}"/>
    <hyperlink ref="N166" location="Go_AddWorkpaper" tooltip="Add Workpaper" display="u" xr:uid="{10521A03-5AC1-479F-BD5C-664534768925}"/>
    <hyperlink ref="N170" location="Go_AddWorkpaper" tooltip="Add Workpaper" display="u" xr:uid="{0C57E272-F53F-4F9F-8DF9-3C5365BCD99A}"/>
    <hyperlink ref="N171" location="Go_AddWorkpaper" tooltip="Add Workpaper" display="u" xr:uid="{330A69C8-383F-47E9-A431-DC03D26DA7CC}"/>
    <hyperlink ref="N173" location="Go_AddWorkpaper" tooltip="Add Workpaper" display="u" xr:uid="{AFA8C0F4-843A-45D1-A795-A6C812B449D9}"/>
    <hyperlink ref="N174" location="Go_AddWorkpaper" tooltip="Add Workpaper" display="u" xr:uid="{20E46349-6F7B-435E-9845-C105319253DD}"/>
    <hyperlink ref="N175" location="Go_AddWorkpaper" tooltip="Add Workpaper" display="u" xr:uid="{52688481-752B-4074-8410-F15C9B4FAAE5}"/>
    <hyperlink ref="N176" location="Go_AddWorkpaper" tooltip="Add Workpaper" display="u" xr:uid="{823AE246-C2CF-4948-9FE6-D0A3638ED3CB}"/>
    <hyperlink ref="M26" location="Go_ExpandCollapse" tooltip="Show/Hide Workpapers" display="Go_ExpandCollapse" xr:uid="{2D45DDE1-A10E-4CB5-B86D-40AB092AC9C7}"/>
    <hyperlink ref="M27" location="Go_ExpandCollapse" tooltip="Show/Hide Workpapers" display="Go_ExpandCollapse" xr:uid="{B82F6C6C-5823-4A9B-8E27-CF7542D580BF}"/>
    <hyperlink ref="M28" location="Go_ExpandCollapse" tooltip="Show/Hide Workpapers" display="Go_ExpandCollapse" xr:uid="{CBE57092-828E-4A13-96C9-E9B926D321CB}"/>
    <hyperlink ref="M29" location="Go_ExpandCollapse" tooltip="Show/Hide Workpapers" display="Go_ExpandCollapse" xr:uid="{8CD270A3-F675-4BF7-8020-03EF17402AE5}"/>
    <hyperlink ref="M30" location="Go_ExpandCollapse" tooltip="Show/Hide Workpapers" display="Go_ExpandCollapse" xr:uid="{25FF123A-41DB-488A-B3AD-83321B7D3280}"/>
    <hyperlink ref="M31" location="Go_ExpandCollapse" tooltip="Show/Hide Workpapers" display="Go_ExpandCollapse" xr:uid="{1B660759-FD2C-4B0F-9CD1-F7B6BA1A9504}"/>
    <hyperlink ref="M33" location="Go_ExpandCollapse" tooltip="Show/Hide Workpapers" display="Go_ExpandCollapse" xr:uid="{41104743-00E1-4352-B54D-19BE5BCC9A9C}"/>
    <hyperlink ref="M34" location="Go_ExpandCollapse" tooltip="Show/Hide Workpapers" display="Go_ExpandCollapse" xr:uid="{15EA2EFD-B85C-4F01-B201-02E0F640BDB5}"/>
    <hyperlink ref="M35" location="Go_ExpandCollapse" tooltip="Show/Hide Workpapers" display="Go_ExpandCollapse" xr:uid="{9A3BE316-86A8-4AC2-BC36-7C949AA535AE}"/>
    <hyperlink ref="M36" location="Go_ExpandCollapse" tooltip="Show/Hide Workpapers" display="Go_ExpandCollapse" xr:uid="{4E9B0F8D-BADF-4193-9CEE-0EF431CE5C24}"/>
    <hyperlink ref="M37" location="Go_ExpandCollapse" tooltip="Show/Hide Workpapers" display="Go_ExpandCollapse" xr:uid="{F2007AE0-839D-4EAC-A545-FB0E9B81DFDF}"/>
    <hyperlink ref="M42" location="Go_ExpandCollapse" tooltip="Show/Hide Workpapers" display="Go_ExpandCollapse" xr:uid="{6C0CF49B-D51C-4E7E-BE51-D35838656DEB}"/>
    <hyperlink ref="M43" location="Go_ExpandCollapse" tooltip="Show/Hide Workpapers" display="Go_ExpandCollapse" xr:uid="{80D46AE0-CDF4-4D4B-A13C-B67BF322136E}"/>
    <hyperlink ref="M44" location="Go_ExpandCollapse" tooltip="Show/Hide Workpapers" display="Go_ExpandCollapse" xr:uid="{9983A79E-1F5A-4969-9904-C46C946E95A1}"/>
    <hyperlink ref="M46" location="Go_ExpandCollapse" tooltip="Show/Hide Workpapers" display="Go_ExpandCollapse" xr:uid="{64A118E1-CB20-425B-9296-8355BA8609BE}"/>
    <hyperlink ref="M47" location="Go_ExpandCollapse" tooltip="Show/Hide Workpapers" display="Go_ExpandCollapse" xr:uid="{99736BD0-641F-41DD-8380-5D56DA3CAF4A}"/>
    <hyperlink ref="M48" location="Go_ExpandCollapse" tooltip="Show/Hide Workpapers" display="Go_ExpandCollapse" xr:uid="{7B9489B9-FD0D-41C5-882C-EA1D51D2855E}"/>
    <hyperlink ref="M49" location="Go_ExpandCollapse" tooltip="Show/Hide Workpapers" display="Go_ExpandCollapse" xr:uid="{74BD686D-F009-4688-97A4-F0CACE5CFF27}"/>
    <hyperlink ref="M50" location="Go_ExpandCollapse" tooltip="Show/Hide Workpapers" display="Go_ExpandCollapse" xr:uid="{C02A01BE-1A1F-4953-B864-CCD518460611}"/>
    <hyperlink ref="M52" location="Go_ExpandCollapse" tooltip="Show/Hide Workpapers" display="Go_ExpandCollapse" xr:uid="{237EA081-D399-46AA-ACE3-DC8B9FB524CF}"/>
    <hyperlink ref="M53" location="Go_ExpandCollapse" tooltip="Show/Hide Workpapers" display="Go_ExpandCollapse" xr:uid="{2379F20A-7C41-4894-8488-F14E52259400}"/>
    <hyperlink ref="M54" location="Go_ExpandCollapse" tooltip="Show/Hide Workpapers" display="Go_ExpandCollapse" xr:uid="{37F734DC-F24B-44A9-895D-2EEDFE087C40}"/>
    <hyperlink ref="M55" location="Go_ExpandCollapse" tooltip="Show/Hide Workpapers" display="Go_ExpandCollapse" xr:uid="{F424447D-2B6E-4E2A-BD11-D0A2E1FC6763}"/>
    <hyperlink ref="M56" location="Go_ExpandCollapse" tooltip="Show/Hide Workpapers" display="Go_ExpandCollapse" xr:uid="{68AECAFA-F518-4041-BFE6-8DCBFF18A587}"/>
    <hyperlink ref="M57" location="Go_ExpandCollapse" tooltip="Show/Hide Workpapers" display="Go_ExpandCollapse" xr:uid="{48B2ABA7-B521-446F-9B1B-F676CEAA3C6B}"/>
    <hyperlink ref="M58" location="Go_ExpandCollapse" tooltip="Show/Hide Workpapers" display="Go_ExpandCollapse" xr:uid="{E768A551-86C3-4F82-B463-19CFE88C058C}"/>
    <hyperlink ref="M59" location="Go_ExpandCollapse" tooltip="Show/Hide Workpapers" display="Go_ExpandCollapse" xr:uid="{161A11D0-E2F8-462E-9DA0-454B87E4A40F}"/>
    <hyperlink ref="M60" location="Go_ExpandCollapse" tooltip="Show/Hide Workpapers" display="Go_ExpandCollapse" xr:uid="{5A05F3B2-21B1-4C94-9635-D369D9B1D4E4}"/>
    <hyperlink ref="M61" location="Go_ExpandCollapse" tooltip="Show/Hide Workpapers" display="Go_ExpandCollapse" xr:uid="{25D45F9B-3B0A-4FF7-9376-8BD88C12E75C}"/>
    <hyperlink ref="M62" location="Go_ExpandCollapse" tooltip="Show/Hide Workpapers" display="Go_ExpandCollapse" xr:uid="{1E7DD33D-795C-4E20-9A05-7AB0119F1BA3}"/>
    <hyperlink ref="M63" location="Go_ExpandCollapse" tooltip="Show/Hide Workpapers" display="Go_ExpandCollapse" xr:uid="{7AF5DF69-D517-4DD8-911C-7BDC5CF2A8CF}"/>
    <hyperlink ref="M64" location="Go_ExpandCollapse" tooltip="Show/Hide Workpapers" display="Go_ExpandCollapse" xr:uid="{A037EE7B-2F24-46D4-B0F2-FCE13FD5F0D1}"/>
    <hyperlink ref="M65" location="Go_ExpandCollapse" tooltip="Show/Hide Workpapers" display="Go_ExpandCollapse" xr:uid="{F6827661-1EB8-44A5-B258-CD896993FE18}"/>
    <hyperlink ref="M66" location="Go_ExpandCollapse" tooltip="Show/Hide Workpapers" display="Go_ExpandCollapse" xr:uid="{91B492C9-5235-4A2A-BAE5-772274994D32}"/>
    <hyperlink ref="M67" location="Go_ExpandCollapse" tooltip="Show/Hide Workpapers" display="Go_ExpandCollapse" xr:uid="{BAB54695-2A8C-4E55-9E08-3D227FBD3D11}"/>
    <hyperlink ref="M68" location="Go_ExpandCollapse" tooltip="Show/Hide Workpapers" display="Go_ExpandCollapse" xr:uid="{83CF6B47-3DEA-4638-A0A9-AA2B602BC4B0}"/>
    <hyperlink ref="M69" location="Go_ExpandCollapse" tooltip="Show/Hide Workpapers" display="Go_ExpandCollapse" xr:uid="{DAB43BA9-0856-45F7-8B7F-B2CAA4CACE7A}"/>
    <hyperlink ref="M70" location="Go_ExpandCollapse" tooltip="Show/Hide Workpapers" display="Go_ExpandCollapse" xr:uid="{83B99040-50D2-4B80-9EB1-9F6F2D55262B}"/>
    <hyperlink ref="M71" location="Go_ExpandCollapse" tooltip="Show/Hide Workpapers" display="Go_ExpandCollapse" xr:uid="{C0FEF44E-5B3C-4D0A-8965-7660582905B0}"/>
    <hyperlink ref="M72" location="Go_ExpandCollapse" tooltip="Show/Hide Workpapers" display="Go_ExpandCollapse" xr:uid="{378EAB97-3C1A-4A00-BBEE-11D6C073E6E8}"/>
    <hyperlink ref="M73" location="Go_ExpandCollapse" tooltip="Show/Hide Workpapers" display="Go_ExpandCollapse" xr:uid="{08537E6F-9C9E-460B-B0B0-D8E4E0945BB2}"/>
    <hyperlink ref="M74" location="Go_ExpandCollapse" tooltip="Show/Hide Workpapers" display="Go_ExpandCollapse" xr:uid="{579AB873-7C76-4E7C-9E06-3D36E0C85FB4}"/>
    <hyperlink ref="M75" location="Go_ExpandCollapse" tooltip="Show/Hide Workpapers" display="Go_ExpandCollapse" xr:uid="{D9400B60-C4FA-40D8-8F93-F3DA6ECB0803}"/>
    <hyperlink ref="M76" location="Go_ExpandCollapse" tooltip="Show/Hide Workpapers" display="Go_ExpandCollapse" xr:uid="{A043B0DA-E3CC-47B6-AD52-8AC737B84F23}"/>
    <hyperlink ref="M77" location="Go_ExpandCollapse" tooltip="Show/Hide Workpapers" display="Go_ExpandCollapse" xr:uid="{4827EBB8-25A8-4039-B8C7-92B947DFF73B}"/>
    <hyperlink ref="M78" location="Go_ExpandCollapse" tooltip="Show/Hide Workpapers" display="Go_ExpandCollapse" xr:uid="{65AD93CA-3E85-4831-8940-BF65DC816466}"/>
    <hyperlink ref="M79" location="Go_ExpandCollapse" tooltip="Show/Hide Workpapers" display="Go_ExpandCollapse" xr:uid="{8C2281C3-C7E9-4E81-951A-2B3B9BF435F9}"/>
    <hyperlink ref="M80" location="Go_ExpandCollapse" tooltip="Show/Hide Workpapers" display="Go_ExpandCollapse" xr:uid="{797C33D1-2A81-4E57-BAF3-223B740A7396}"/>
    <hyperlink ref="M81" location="Go_ExpandCollapse" tooltip="Show/Hide Workpapers" display="Go_ExpandCollapse" xr:uid="{5D92495A-1E54-45E8-9A2C-3363DDD03A7A}"/>
    <hyperlink ref="M82" location="Go_ExpandCollapse" tooltip="Show/Hide Workpapers" display="Go_ExpandCollapse" xr:uid="{EF708748-8206-43B6-8588-BABDE83AAC0A}"/>
    <hyperlink ref="M83" location="Go_ExpandCollapse" tooltip="Show/Hide Workpapers" display="Go_ExpandCollapse" xr:uid="{3AB9F16E-3095-4658-81D4-55473BDD2B15}"/>
    <hyperlink ref="M86" location="Go_ExpandCollapse" tooltip="Show/Hide Workpapers" display="Go_ExpandCollapse" xr:uid="{D5FC49CC-3BB1-4949-A177-6A9A854FF676}"/>
    <hyperlink ref="M87" location="Go_ExpandCollapse" tooltip="Show/Hide Workpapers" display="Go_ExpandCollapse" xr:uid="{984D4B33-3604-4C09-960E-CA409EA79D54}"/>
    <hyperlink ref="M88" location="Go_ExpandCollapse" tooltip="Show/Hide Workpapers" display="Go_ExpandCollapse" xr:uid="{DDF5C436-FD2D-4036-ADB3-43D75CDCA126}"/>
    <hyperlink ref="M89" location="Go_ExpandCollapse" tooltip="Show/Hide Workpapers" display="Go_ExpandCollapse" xr:uid="{B8A8442B-9D38-4C9E-9882-265893E858ED}"/>
    <hyperlink ref="M90" location="Go_ExpandCollapse" tooltip="Show/Hide Workpapers" display="Go_ExpandCollapse" xr:uid="{56D7B68D-168C-4DD5-8BDF-790FE118397D}"/>
    <hyperlink ref="M91" location="Go_ExpandCollapse" tooltip="Show/Hide Workpapers" display="Go_ExpandCollapse" xr:uid="{14518A3A-6911-4EFF-9639-7CF3B59B967D}"/>
    <hyperlink ref="M92" location="Go_ExpandCollapse" tooltip="Show/Hide Workpapers" display="Go_ExpandCollapse" xr:uid="{D398D066-1F32-4E0D-AA2D-65E6F4618238}"/>
    <hyperlink ref="M93" location="Go_ExpandCollapse" tooltip="Show/Hide Workpapers" display="Go_ExpandCollapse" xr:uid="{32B6D77D-890C-4B5E-8D30-1777FB5E5E4B}"/>
    <hyperlink ref="M94" location="Go_ExpandCollapse" tooltip="Show/Hide Workpapers" display="Go_ExpandCollapse" xr:uid="{E188BF9D-D061-4484-8A2C-8905E5C65673}"/>
    <hyperlink ref="M95" location="Go_ExpandCollapse" tooltip="Show/Hide Workpapers" display="Go_ExpandCollapse" xr:uid="{FA00BBE1-4ABD-4DAE-9E5D-0986272DF7F8}"/>
    <hyperlink ref="M97" location="Go_ExpandCollapse" tooltip="Show/Hide Workpapers" display="Go_ExpandCollapse" xr:uid="{0636CDE0-F3A7-41A9-9AA0-CC72C36DC64E}"/>
    <hyperlink ref="M99" location="Go_ExpandCollapse" tooltip="Show/Hide Workpapers" display="Go_ExpandCollapse" xr:uid="{8204FFB0-5151-41FD-A6CE-38B0FCA2E5A7}"/>
    <hyperlink ref="M100" location="Go_ExpandCollapse" tooltip="Show/Hide Workpapers" display="Go_ExpandCollapse" xr:uid="{28639952-312A-47D2-90BC-AB057A570F9C}"/>
    <hyperlink ref="M101" location="Go_ExpandCollapse" tooltip="Show/Hide Workpapers" display="Go_ExpandCollapse" xr:uid="{B1BCA4BB-0293-417C-BD20-2989E3F8D2E5}"/>
    <hyperlink ref="M102" location="Go_ExpandCollapse" tooltip="Show/Hide Workpapers" display="Go_ExpandCollapse" xr:uid="{FBA283FE-3170-46F5-9A6C-3A9C8B605327}"/>
    <hyperlink ref="M103" location="Go_ExpandCollapse" tooltip="Show/Hide Workpapers" display="Go_ExpandCollapse" xr:uid="{57C5178A-DF46-4828-A03A-23CB3B632969}"/>
    <hyperlink ref="M104" location="Go_ExpandCollapse" tooltip="Show/Hide Workpapers" display="Go_ExpandCollapse" xr:uid="{642853C0-1A36-41DC-AEDD-035476800C5E}"/>
    <hyperlink ref="M106" location="Go_ExpandCollapse" tooltip="Show/Hide Workpapers" display="Go_ExpandCollapse" xr:uid="{F4C79DEB-71ED-46CB-95BA-D0344BF05F6D}"/>
    <hyperlink ref="M108" location="Go_ExpandCollapse" tooltip="Show/Hide Workpapers" display="Go_ExpandCollapse" xr:uid="{85360FF6-AC4E-42DF-9170-59A3B08A9E0C}"/>
    <hyperlink ref="M109" location="Go_ExpandCollapse" tooltip="Show/Hide Workpapers" display="Go_ExpandCollapse" xr:uid="{D2510E3A-6D4E-4ABB-BF3B-3729FA16F3F2}"/>
    <hyperlink ref="M110" location="Go_ExpandCollapse" tooltip="Show/Hide Workpapers" display="Go_ExpandCollapse" xr:uid="{F13849A2-F523-4919-A0E9-3775CC36CF50}"/>
    <hyperlink ref="M111" location="Go_ExpandCollapse" tooltip="Show/Hide Workpapers" display="Go_ExpandCollapse" xr:uid="{430E047C-3AE2-41F9-A392-39A700241CBD}"/>
    <hyperlink ref="M112" location="Go_ExpandCollapse" tooltip="Show/Hide Workpapers" display="Go_ExpandCollapse" xr:uid="{1A440CD2-A0B2-40E0-B949-AD1BABA75E9C}"/>
    <hyperlink ref="M113" location="Go_ExpandCollapse" tooltip="Show/Hide Workpapers" display="Go_ExpandCollapse" xr:uid="{2F1790E7-3676-470D-B9A8-2778C144AE04}"/>
    <hyperlink ref="M114" location="Go_ExpandCollapse" tooltip="Show/Hide Workpapers" display="Go_ExpandCollapse" xr:uid="{F80C1443-8651-492B-B2F9-1444B65F06C6}"/>
    <hyperlink ref="M115" location="Go_ExpandCollapse" tooltip="Show/Hide Workpapers" display="Go_ExpandCollapse" xr:uid="{040C4492-F8EE-4051-B51D-E62C1B3EC8E9}"/>
    <hyperlink ref="M116" location="Go_ExpandCollapse" tooltip="Show/Hide Workpapers" display="Go_ExpandCollapse" xr:uid="{B0A7B9BF-1772-41CD-8850-2BD515C13993}"/>
    <hyperlink ref="M117" location="Go_ExpandCollapse" tooltip="Show/Hide Workpapers" display="Go_ExpandCollapse" xr:uid="{AEDC014E-94B9-49C6-B5A9-A7AC78E4B635}"/>
    <hyperlink ref="M118" location="Go_ExpandCollapse" tooltip="Show/Hide Workpapers" display="Go_ExpandCollapse" xr:uid="{A1DD886B-D994-4D41-9E8E-2BB5A5654894}"/>
    <hyperlink ref="M119" location="Go_ExpandCollapse" tooltip="Show/Hide Workpapers" display="Go_ExpandCollapse" xr:uid="{420456AE-C305-4616-BBA0-D37B43ABC023}"/>
    <hyperlink ref="M120" location="Go_ExpandCollapse" tooltip="Show/Hide Workpapers" display="Go_ExpandCollapse" xr:uid="{D57822F7-AE3D-4216-874F-8497DE4F9105}"/>
    <hyperlink ref="M121" location="Go_ExpandCollapse" tooltip="Show/Hide Workpapers" display="Go_ExpandCollapse" xr:uid="{F396E545-4A6B-40BF-8549-D5F17AC526A4}"/>
    <hyperlink ref="M122" location="Go_ExpandCollapse" tooltip="Show/Hide Workpapers" display="Go_ExpandCollapse" xr:uid="{B669A7AB-F3A4-4BBB-A51B-3F435D54D9CF}"/>
    <hyperlink ref="M123" location="Go_ExpandCollapse" tooltip="Show/Hide Workpapers" display="Go_ExpandCollapse" xr:uid="{5F1ACB98-5462-4136-BFA2-73E5D3FDBEFF}"/>
    <hyperlink ref="M124" location="Go_ExpandCollapse" tooltip="Show/Hide Workpapers" display="Go_ExpandCollapse" xr:uid="{07D31392-3B68-412A-927A-18A6BC82AA94}"/>
    <hyperlink ref="M125" location="Go_ExpandCollapse" tooltip="Show/Hide Workpapers" display="Go_ExpandCollapse" xr:uid="{D3340F5C-B4CF-4A75-B9FA-E4AEBFB43C3D}"/>
    <hyperlink ref="M126" location="Go_ExpandCollapse" tooltip="Show/Hide Workpapers" display="Go_ExpandCollapse" xr:uid="{20A26EFF-DA1D-4A83-BCA6-38D39DCF265D}"/>
    <hyperlink ref="M127" location="Go_ExpandCollapse" tooltip="Show/Hide Workpapers" display="Go_ExpandCollapse" xr:uid="{D757D0E3-52CA-4118-B7F1-F5B4319613BD}"/>
    <hyperlink ref="M128" location="Go_ExpandCollapse" tooltip="Show/Hide Workpapers" display="Go_ExpandCollapse" xr:uid="{4AE52B34-0E50-4EA4-99A3-D990145462F3}"/>
    <hyperlink ref="M129" location="Go_ExpandCollapse" tooltip="Show/Hide Workpapers" display="Go_ExpandCollapse" xr:uid="{599C41D9-012B-4203-969A-0252E25755BD}"/>
    <hyperlink ref="M130" location="Go_ExpandCollapse" tooltip="Show/Hide Workpapers" display="Go_ExpandCollapse" xr:uid="{91DD306A-2FD8-499C-AAB8-6F7892854ADB}"/>
    <hyperlink ref="M131" location="Go_ExpandCollapse" tooltip="Show/Hide Workpapers" display="Go_ExpandCollapse" xr:uid="{DE52DD6A-DD25-41B6-9D1E-CE3BC0F89D9D}"/>
    <hyperlink ref="M132" location="Go_ExpandCollapse" tooltip="Show/Hide Workpapers" display="Go_ExpandCollapse" xr:uid="{94CDC213-0BAF-4050-87FD-E9790E9B54DB}"/>
    <hyperlink ref="M133" location="Go_ExpandCollapse" tooltip="Show/Hide Workpapers" display="Go_ExpandCollapse" xr:uid="{90EDDD0A-A7B7-4DF7-924E-F7687E67457F}"/>
    <hyperlink ref="M134" location="Go_ExpandCollapse" tooltip="Show/Hide Workpapers" display="Go_ExpandCollapse" xr:uid="{2859F776-0011-4AFA-A0A6-51AFCF34A3ED}"/>
    <hyperlink ref="M135" location="Go_ExpandCollapse" tooltip="Show/Hide Workpapers" display="Go_ExpandCollapse" xr:uid="{0D59435F-7C00-4937-8AD7-41DC1DCAFBE0}"/>
    <hyperlink ref="M136" location="Go_ExpandCollapse" tooltip="Show/Hide Workpapers" display="Go_ExpandCollapse" xr:uid="{E284A17E-95A6-4DBB-9F26-D3A85403A071}"/>
    <hyperlink ref="M137" location="Go_ExpandCollapse" tooltip="Show/Hide Workpapers" display="Go_ExpandCollapse" xr:uid="{B170AA79-0B33-4286-8964-5D17B48F4BB7}"/>
    <hyperlink ref="M138" location="Go_ExpandCollapse" tooltip="Show/Hide Workpapers" display="Go_ExpandCollapse" xr:uid="{431B7B43-A4BE-4E9C-9452-8240BF266C53}"/>
    <hyperlink ref="M139" location="Go_ExpandCollapse" tooltip="Show/Hide Workpapers" display="Go_ExpandCollapse" xr:uid="{6B314423-4327-4BE6-93AA-85FFE1CF9897}"/>
    <hyperlink ref="M140" location="Go_ExpandCollapse" tooltip="Show/Hide Workpapers" display="Go_ExpandCollapse" xr:uid="{B88D7D17-CFE1-4D98-B290-BB9BAFB3011B}"/>
    <hyperlink ref="M141" location="Go_ExpandCollapse" tooltip="Show/Hide Workpapers" display="Go_ExpandCollapse" xr:uid="{203BD115-EEAB-484D-9835-5DEB62478ED1}"/>
    <hyperlink ref="M143" location="Go_ExpandCollapse" tooltip="Show/Hide Workpapers" display="Go_ExpandCollapse" xr:uid="{3D25E153-3985-40F2-AF46-594FB6F59B47}"/>
    <hyperlink ref="M144" location="Go_ExpandCollapse" tooltip="Show/Hide Workpapers" display="Go_ExpandCollapse" xr:uid="{30470436-BBD2-4FE5-A59F-56AA8EE2E61F}"/>
    <hyperlink ref="M145" location="Go_ExpandCollapse" tooltip="Show/Hide Workpapers" display="Go_ExpandCollapse" xr:uid="{EA7F62FE-86CE-4CE3-81F6-D2737A4067FC}"/>
    <hyperlink ref="M146" location="Go_ExpandCollapse" tooltip="Show/Hide Workpapers" display="Go_ExpandCollapse" xr:uid="{7CFC2959-9B2C-4B28-8837-6431D9BA7DB5}"/>
    <hyperlink ref="M147" location="Go_ExpandCollapse" tooltip="Show/Hide Workpapers" display="Go_ExpandCollapse" xr:uid="{C192034B-A857-45AE-9E71-D3764BC28879}"/>
    <hyperlink ref="M148" location="Go_ExpandCollapse" tooltip="Show/Hide Workpapers" display="Go_ExpandCollapse" xr:uid="{D38FE3E8-9604-4DC4-8B4E-6C9ED45A450C}"/>
    <hyperlink ref="M149" location="Go_ExpandCollapse" tooltip="Show/Hide Workpapers" display="Go_ExpandCollapse" xr:uid="{46BE210F-FA92-4CB7-95AC-456E20871493}"/>
    <hyperlink ref="M150" location="Go_ExpandCollapse" tooltip="Show/Hide Workpapers" display="Go_ExpandCollapse" xr:uid="{DB1468D9-F401-4EB5-8205-9B11551B2DCA}"/>
    <hyperlink ref="M151" location="Go_ExpandCollapse" tooltip="Show/Hide Workpapers" display="Go_ExpandCollapse" xr:uid="{D5D547F8-3894-49F9-A740-D2ECCCD4ED9D}"/>
    <hyperlink ref="M152" location="Go_ExpandCollapse" tooltip="Show/Hide Workpapers" display="Go_ExpandCollapse" xr:uid="{4CDCA16B-B475-4310-90E7-1E27E928AB2F}"/>
    <hyperlink ref="M153" location="Go_ExpandCollapse" tooltip="Show/Hide Workpapers" display="Go_ExpandCollapse" xr:uid="{505625ED-2A6D-45DD-8E06-4DFE39D55D0E}"/>
    <hyperlink ref="M154" location="Go_ExpandCollapse" tooltip="Show/Hide Workpapers" display="Go_ExpandCollapse" xr:uid="{5C5CF892-2822-443F-895B-B25145070A9E}"/>
    <hyperlink ref="M155" location="Go_ExpandCollapse" tooltip="Show/Hide Workpapers" display="Go_ExpandCollapse" xr:uid="{EE1620A3-32A6-43C7-A332-42401481AD3D}"/>
    <hyperlink ref="M156" location="Go_ExpandCollapse" tooltip="Show/Hide Workpapers" display="Go_ExpandCollapse" xr:uid="{8C7C2220-4822-4CD9-857A-AD1C782D68B0}"/>
    <hyperlink ref="M157" location="Go_ExpandCollapse" tooltip="Show/Hide Workpapers" display="Go_ExpandCollapse" xr:uid="{60EB7674-5D8F-4BBC-97C4-F31FF279DDC7}"/>
    <hyperlink ref="M158" location="Go_ExpandCollapse" tooltip="Show/Hide Workpapers" display="Go_ExpandCollapse" xr:uid="{D7C7C672-3255-4851-8ACE-6C6E972811F6}"/>
    <hyperlink ref="M159" location="Go_ExpandCollapse" tooltip="Show/Hide Workpapers" display="Go_ExpandCollapse" xr:uid="{922591B8-DC86-405A-BC2F-B10457FC6E02}"/>
    <hyperlink ref="M160" location="Go_ExpandCollapse" tooltip="Show/Hide Workpapers" display="Go_ExpandCollapse" xr:uid="{7B46CF0E-9CEA-4011-A219-A5EA7E5FB286}"/>
    <hyperlink ref="M161" location="Go_ExpandCollapse" tooltip="Show/Hide Workpapers" display="Go_ExpandCollapse" xr:uid="{58A04CB8-3B76-4F8F-A90D-4B082E5B3D75}"/>
    <hyperlink ref="M162" location="Go_ExpandCollapse" tooltip="Show/Hide Workpapers" display="Go_ExpandCollapse" xr:uid="{270D10F8-4172-4877-9BA1-CD6E59EA36F3}"/>
    <hyperlink ref="M163" location="Go_ExpandCollapse" tooltip="Show/Hide Workpapers" display="Go_ExpandCollapse" xr:uid="{94ECE477-A77E-4E0F-95ED-67BB0A79825A}"/>
    <hyperlink ref="M164" location="Go_ExpandCollapse" tooltip="Show/Hide Workpapers" display="Go_ExpandCollapse" xr:uid="{56D81ABF-F73C-48DD-8178-DF98519A0D72}"/>
    <hyperlink ref="M166" location="Go_ExpandCollapse" tooltip="Show/Hide Workpapers" display="Go_ExpandCollapse" xr:uid="{5F90AEA8-8D74-473F-8C4B-ED873042394E}"/>
    <hyperlink ref="M167" location="Go_ExpandCollapse" tooltip="Show/Hide Workpapers" display="Go_ExpandCollapse" xr:uid="{BFED594D-5186-4E9B-B7B7-4911A548250B}"/>
    <hyperlink ref="M168" location="Go_ExpandCollapse" tooltip="Show/Hide Workpapers" display="Go_ExpandCollapse" xr:uid="{CDB04979-8000-4F8B-A375-96733AF9A8B8}"/>
    <hyperlink ref="M169" location="Go_ExpandCollapse" tooltip="Show/Hide Workpapers" display="Go_ExpandCollapse" xr:uid="{CC2E0A9E-0CE9-482F-BC0A-1D5A3C9DC779}"/>
    <hyperlink ref="M170" location="Go_ExpandCollapse" tooltip="Show/Hide Workpapers" display="Go_ExpandCollapse" xr:uid="{11DE0CD6-DA4F-4D22-ADAC-AEBD5ED80F2A}"/>
    <hyperlink ref="M171" location="Go_ExpandCollapse" tooltip="Show/Hide Workpapers" display="Go_ExpandCollapse" xr:uid="{79685066-1744-4717-8722-4675DAEF3710}"/>
    <hyperlink ref="M172" location="Go_ExpandCollapse" tooltip="Show/Hide Workpapers" display="Go_ExpandCollapse" xr:uid="{5733A224-E632-466C-9B9C-6138FBB0C8EF}"/>
    <hyperlink ref="M173" location="Go_ExpandCollapse" tooltip="Show/Hide Workpapers" display="Go_ExpandCollapse" xr:uid="{10BE6D8F-B528-4075-B13B-5CA0E71B072A}"/>
    <hyperlink ref="M174" location="Go_ExpandCollapse" tooltip="Show/Hide Workpapers" display="Go_ExpandCollapse" xr:uid="{B815295F-0A3B-4764-94F2-E5ECDD380B55}"/>
    <hyperlink ref="M175" location="Go_ExpandCollapse" tooltip="Show/Hide Workpapers" display="Go_ExpandCollapse" xr:uid="{4292923D-5246-4882-97E3-5394B628F4E6}"/>
    <hyperlink ref="M176" location="Go_ExpandCollapse" tooltip="Show/Hide Workpapers" display="Go_ExpandCollapse" xr:uid="{3F63BF8D-FA36-41C3-AA61-53262C6C8ED2}"/>
  </hyperlinks>
  <printOptions horizontalCentered="1"/>
  <pageMargins left="0.25" right="0.25" top="0.75" bottom="0.75" header="0.3" footer="0.3"/>
  <pageSetup paperSize="9" scale="52" fitToHeight="2" orientation="portrait" r:id="rId14"/>
  <headerFooter alignWithMargins="0">
    <oddFooter>&amp;L&amp;F
Copyright © 2003-Present Business Fitness Pty Ltd&amp;R&amp;A &amp;P</oddFooter>
  </headerFooter>
  <customProperties>
    <customPr name="SheetId" r:id="rId15"/>
  </customProperties>
  <drawing r:id="rId1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/>
  <dimension ref="A1:O44"/>
  <sheetViews>
    <sheetView topLeftCell="A4" workbookViewId="0">
      <selection activeCell="G22" sqref="G22:L23"/>
    </sheetView>
  </sheetViews>
  <sheetFormatPr defaultColWidth="13.7109375" defaultRowHeight="12.75"/>
  <cols>
    <col min="1" max="12" width="11.42578125" style="214" customWidth="1"/>
    <col min="13" max="13" width="0.5703125" style="214" customWidth="1"/>
    <col min="14" max="16384" width="13.7109375" style="214"/>
  </cols>
  <sheetData>
    <row r="1" spans="1:15">
      <c r="A1" s="231"/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</row>
    <row r="2" spans="1:15" s="216" customFormat="1" ht="20.25">
      <c r="A2" s="258" t="s">
        <v>345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O2" s="294"/>
    </row>
    <row r="3" spans="1:15" s="216" customFormat="1" ht="15" customHeight="1">
      <c r="A3" s="257"/>
      <c r="B3" s="257" t="s">
        <v>346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O3" s="294"/>
    </row>
    <row r="4" spans="1:15" s="216" customFormat="1" ht="15" customHeight="1">
      <c r="A4" s="257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O4" s="294"/>
    </row>
    <row r="5" spans="1:15" s="216" customFormat="1" ht="15" customHeight="1">
      <c r="A5" s="257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O5" s="294"/>
    </row>
    <row r="6" spans="1:15" ht="15" customHeight="1">
      <c r="A6" s="259" t="s">
        <v>219</v>
      </c>
      <c r="B6" s="238" t="str">
        <f>'Assignment To do'!B3</f>
        <v>MT &amp; SR Jones Superannuation Fund</v>
      </c>
      <c r="C6" s="259"/>
      <c r="D6" s="259"/>
      <c r="E6" s="259"/>
      <c r="F6" s="259"/>
      <c r="G6" s="259"/>
      <c r="H6" s="259"/>
      <c r="I6" s="259"/>
      <c r="J6" s="259" t="s">
        <v>220</v>
      </c>
      <c r="K6" s="231"/>
      <c r="L6" s="234">
        <f>'Assignment To do'!I7</f>
        <v>43670</v>
      </c>
    </row>
    <row r="7" spans="1:15" ht="15" customHeight="1">
      <c r="A7" s="259" t="s">
        <v>221</v>
      </c>
      <c r="B7" s="238" t="str">
        <f>'Assignment To do'!B4</f>
        <v>2019 Year End</v>
      </c>
      <c r="C7" s="259"/>
      <c r="D7" s="259"/>
      <c r="E7" s="259"/>
      <c r="F7" s="259"/>
      <c r="G7" s="260"/>
      <c r="H7" s="260"/>
      <c r="I7" s="260"/>
      <c r="J7" s="259" t="s">
        <v>222</v>
      </c>
      <c r="K7" s="231"/>
      <c r="L7" s="240" t="str">
        <f>'Assignment To do'!I8</f>
        <v>Chris</v>
      </c>
    </row>
    <row r="8" spans="1:15" ht="15" customHeight="1">
      <c r="A8" s="259" t="s">
        <v>234</v>
      </c>
      <c r="B8" s="238" t="str">
        <f>+A2</f>
        <v>Manager Review Points</v>
      </c>
      <c r="C8" s="259"/>
      <c r="D8" s="259"/>
      <c r="E8" s="259"/>
      <c r="F8" s="259"/>
      <c r="G8" s="259"/>
      <c r="H8" s="259"/>
      <c r="I8" s="259"/>
      <c r="J8" s="259" t="s">
        <v>402</v>
      </c>
      <c r="K8" s="231"/>
      <c r="L8" s="243" t="str">
        <f>'Assignment To do'!I9</f>
        <v>Stu/Michelle</v>
      </c>
    </row>
    <row r="9" spans="1:15" ht="15" customHeight="1" thickBot="1">
      <c r="A9" s="295"/>
      <c r="B9" s="295"/>
      <c r="C9" s="295"/>
      <c r="D9" s="295"/>
      <c r="E9" s="295"/>
      <c r="F9" s="295"/>
      <c r="G9" s="295"/>
      <c r="H9" s="295"/>
      <c r="I9" s="295"/>
      <c r="J9" s="295"/>
      <c r="K9" s="262"/>
      <c r="L9" s="296"/>
    </row>
    <row r="10" spans="1:15">
      <c r="A10" s="259"/>
      <c r="B10" s="237"/>
      <c r="C10" s="237"/>
      <c r="D10" s="237"/>
      <c r="E10" s="237"/>
      <c r="F10" s="259"/>
      <c r="G10" s="231"/>
      <c r="H10" s="231"/>
      <c r="I10" s="231"/>
      <c r="J10" s="231"/>
      <c r="K10" s="259"/>
      <c r="L10" s="297"/>
    </row>
    <row r="11" spans="1:15" ht="15">
      <c r="A11" s="938" t="s">
        <v>265</v>
      </c>
      <c r="B11" s="938"/>
      <c r="C11" s="938"/>
      <c r="D11" s="938"/>
      <c r="E11" s="938"/>
      <c r="F11" s="938"/>
      <c r="G11" s="939" t="s">
        <v>266</v>
      </c>
      <c r="H11" s="939"/>
      <c r="I11" s="939"/>
      <c r="J11" s="939"/>
      <c r="K11" s="939"/>
      <c r="L11" s="939"/>
    </row>
    <row r="12" spans="1:15">
      <c r="A12" s="940"/>
      <c r="B12" s="941"/>
      <c r="C12" s="941"/>
      <c r="D12" s="941"/>
      <c r="E12" s="941"/>
      <c r="F12" s="941"/>
      <c r="G12" s="944"/>
      <c r="H12" s="944"/>
      <c r="I12" s="944"/>
      <c r="J12" s="944"/>
      <c r="K12" s="944"/>
      <c r="L12" s="945"/>
    </row>
    <row r="13" spans="1:15">
      <c r="A13" s="942"/>
      <c r="B13" s="943"/>
      <c r="C13" s="943"/>
      <c r="D13" s="943"/>
      <c r="E13" s="943"/>
      <c r="F13" s="943"/>
      <c r="G13" s="946"/>
      <c r="H13" s="946"/>
      <c r="I13" s="946"/>
      <c r="J13" s="946"/>
      <c r="K13" s="946"/>
      <c r="L13" s="947"/>
    </row>
    <row r="14" spans="1:15">
      <c r="A14" s="948" t="s">
        <v>883</v>
      </c>
      <c r="B14" s="949"/>
      <c r="C14" s="949"/>
      <c r="D14" s="949"/>
      <c r="E14" s="949"/>
      <c r="F14" s="949"/>
      <c r="G14" s="952" t="s">
        <v>887</v>
      </c>
      <c r="H14" s="952"/>
      <c r="I14" s="952"/>
      <c r="J14" s="952"/>
      <c r="K14" s="952"/>
      <c r="L14" s="953"/>
    </row>
    <row r="15" spans="1:15" ht="60" customHeight="1">
      <c r="A15" s="950"/>
      <c r="B15" s="951"/>
      <c r="C15" s="951"/>
      <c r="D15" s="951"/>
      <c r="E15" s="951"/>
      <c r="F15" s="951"/>
      <c r="G15" s="954"/>
      <c r="H15" s="954"/>
      <c r="I15" s="954"/>
      <c r="J15" s="954"/>
      <c r="K15" s="954"/>
      <c r="L15" s="955"/>
    </row>
    <row r="16" spans="1:15">
      <c r="A16" s="956" t="s">
        <v>886</v>
      </c>
      <c r="B16" s="957"/>
      <c r="C16" s="957"/>
      <c r="D16" s="957"/>
      <c r="E16" s="957"/>
      <c r="F16" s="957"/>
      <c r="G16" s="958" t="s">
        <v>888</v>
      </c>
      <c r="H16" s="958"/>
      <c r="I16" s="958"/>
      <c r="J16" s="958"/>
      <c r="K16" s="958"/>
      <c r="L16" s="959"/>
    </row>
    <row r="17" spans="1:12" ht="34.5" customHeight="1">
      <c r="A17" s="942"/>
      <c r="B17" s="943"/>
      <c r="C17" s="943"/>
      <c r="D17" s="943"/>
      <c r="E17" s="943"/>
      <c r="F17" s="943"/>
      <c r="G17" s="946"/>
      <c r="H17" s="946"/>
      <c r="I17" s="946"/>
      <c r="J17" s="946"/>
      <c r="K17" s="946"/>
      <c r="L17" s="947"/>
    </row>
    <row r="18" spans="1:12">
      <c r="A18" s="956" t="s">
        <v>884</v>
      </c>
      <c r="B18" s="957"/>
      <c r="C18" s="957"/>
      <c r="D18" s="957"/>
      <c r="E18" s="957"/>
      <c r="F18" s="957"/>
      <c r="G18" s="958" t="s">
        <v>885</v>
      </c>
      <c r="H18" s="958"/>
      <c r="I18" s="958"/>
      <c r="J18" s="958"/>
      <c r="K18" s="958"/>
      <c r="L18" s="959"/>
    </row>
    <row r="19" spans="1:12">
      <c r="A19" s="942"/>
      <c r="B19" s="943"/>
      <c r="C19" s="943"/>
      <c r="D19" s="943"/>
      <c r="E19" s="943"/>
      <c r="F19" s="943"/>
      <c r="G19" s="946"/>
      <c r="H19" s="946"/>
      <c r="I19" s="946"/>
      <c r="J19" s="946"/>
      <c r="K19" s="946"/>
      <c r="L19" s="947"/>
    </row>
    <row r="20" spans="1:12">
      <c r="A20" s="960" t="s">
        <v>889</v>
      </c>
      <c r="B20" s="961"/>
      <c r="C20" s="961"/>
      <c r="D20" s="961"/>
      <c r="E20" s="961"/>
      <c r="F20" s="961"/>
      <c r="G20" s="958"/>
      <c r="H20" s="958"/>
      <c r="I20" s="958"/>
      <c r="J20" s="958"/>
      <c r="K20" s="958"/>
      <c r="L20" s="959"/>
    </row>
    <row r="21" spans="1:12">
      <c r="A21" s="962"/>
      <c r="B21" s="963"/>
      <c r="C21" s="963"/>
      <c r="D21" s="963"/>
      <c r="E21" s="963"/>
      <c r="F21" s="963"/>
      <c r="G21" s="946"/>
      <c r="H21" s="946"/>
      <c r="I21" s="946"/>
      <c r="J21" s="946"/>
      <c r="K21" s="946"/>
      <c r="L21" s="947"/>
    </row>
    <row r="22" spans="1:12">
      <c r="A22" s="964" t="s">
        <v>892</v>
      </c>
      <c r="B22" s="965"/>
      <c r="C22" s="965"/>
      <c r="D22" s="965"/>
      <c r="E22" s="965"/>
      <c r="F22" s="965"/>
      <c r="G22" s="958"/>
      <c r="H22" s="958"/>
      <c r="I22" s="958"/>
      <c r="J22" s="958"/>
      <c r="K22" s="958"/>
      <c r="L22" s="959"/>
    </row>
    <row r="23" spans="1:12">
      <c r="A23" s="966"/>
      <c r="B23" s="967"/>
      <c r="C23" s="967"/>
      <c r="D23" s="967"/>
      <c r="E23" s="967"/>
      <c r="F23" s="967"/>
      <c r="G23" s="946"/>
      <c r="H23" s="946"/>
      <c r="I23" s="946"/>
      <c r="J23" s="946"/>
      <c r="K23" s="946"/>
      <c r="L23" s="947"/>
    </row>
    <row r="24" spans="1:12">
      <c r="A24" s="956" t="s">
        <v>890</v>
      </c>
      <c r="B24" s="957"/>
      <c r="C24" s="957"/>
      <c r="D24" s="957"/>
      <c r="E24" s="957"/>
      <c r="F24" s="957"/>
      <c r="G24" s="958" t="s">
        <v>893</v>
      </c>
      <c r="H24" s="958"/>
      <c r="I24" s="958"/>
      <c r="J24" s="958"/>
      <c r="K24" s="958"/>
      <c r="L24" s="959"/>
    </row>
    <row r="25" spans="1:12">
      <c r="A25" s="942"/>
      <c r="B25" s="943"/>
      <c r="C25" s="943"/>
      <c r="D25" s="943"/>
      <c r="E25" s="943"/>
      <c r="F25" s="943"/>
      <c r="G25" s="946"/>
      <c r="H25" s="946"/>
      <c r="I25" s="946"/>
      <c r="J25" s="946"/>
      <c r="K25" s="946"/>
      <c r="L25" s="947"/>
    </row>
    <row r="26" spans="1:12">
      <c r="A26" s="956" t="s">
        <v>891</v>
      </c>
      <c r="B26" s="957"/>
      <c r="C26" s="957"/>
      <c r="D26" s="957"/>
      <c r="E26" s="957"/>
      <c r="F26" s="957"/>
      <c r="G26" s="958" t="s">
        <v>894</v>
      </c>
      <c r="H26" s="958"/>
      <c r="I26" s="958"/>
      <c r="J26" s="958"/>
      <c r="K26" s="958"/>
      <c r="L26" s="959"/>
    </row>
    <row r="27" spans="1:12">
      <c r="A27" s="942"/>
      <c r="B27" s="943"/>
      <c r="C27" s="943"/>
      <c r="D27" s="943"/>
      <c r="E27" s="943"/>
      <c r="F27" s="943"/>
      <c r="G27" s="946"/>
      <c r="H27" s="946"/>
      <c r="I27" s="946"/>
      <c r="J27" s="946"/>
      <c r="K27" s="946"/>
      <c r="L27" s="947"/>
    </row>
    <row r="28" spans="1:12">
      <c r="A28" s="956"/>
      <c r="B28" s="957"/>
      <c r="C28" s="957"/>
      <c r="D28" s="957"/>
      <c r="E28" s="957"/>
      <c r="F28" s="957"/>
      <c r="G28" s="958"/>
      <c r="H28" s="958"/>
      <c r="I28" s="958"/>
      <c r="J28" s="958"/>
      <c r="K28" s="958"/>
      <c r="L28" s="959"/>
    </row>
    <row r="29" spans="1:12">
      <c r="A29" s="942"/>
      <c r="B29" s="943"/>
      <c r="C29" s="943"/>
      <c r="D29" s="943"/>
      <c r="E29" s="943"/>
      <c r="F29" s="943"/>
      <c r="G29" s="946"/>
      <c r="H29" s="946"/>
      <c r="I29" s="946"/>
      <c r="J29" s="946"/>
      <c r="K29" s="946"/>
      <c r="L29" s="947"/>
    </row>
    <row r="30" spans="1:12">
      <c r="A30" s="956"/>
      <c r="B30" s="957"/>
      <c r="C30" s="957"/>
      <c r="D30" s="957"/>
      <c r="E30" s="957"/>
      <c r="F30" s="957"/>
      <c r="G30" s="958"/>
      <c r="H30" s="958"/>
      <c r="I30" s="958"/>
      <c r="J30" s="958"/>
      <c r="K30" s="958"/>
      <c r="L30" s="959"/>
    </row>
    <row r="31" spans="1:12">
      <c r="A31" s="942"/>
      <c r="B31" s="943"/>
      <c r="C31" s="943"/>
      <c r="D31" s="943"/>
      <c r="E31" s="943"/>
      <c r="F31" s="943"/>
      <c r="G31" s="946"/>
      <c r="H31" s="946"/>
      <c r="I31" s="946"/>
      <c r="J31" s="946"/>
      <c r="K31" s="946"/>
      <c r="L31" s="947"/>
    </row>
    <row r="32" spans="1:12">
      <c r="A32" s="956"/>
      <c r="B32" s="957"/>
      <c r="C32" s="957"/>
      <c r="D32" s="957"/>
      <c r="E32" s="957"/>
      <c r="F32" s="957"/>
      <c r="G32" s="958"/>
      <c r="H32" s="958"/>
      <c r="I32" s="958"/>
      <c r="J32" s="958"/>
      <c r="K32" s="958"/>
      <c r="L32" s="959"/>
    </row>
    <row r="33" spans="1:12">
      <c r="A33" s="942"/>
      <c r="B33" s="943"/>
      <c r="C33" s="943"/>
      <c r="D33" s="943"/>
      <c r="E33" s="943"/>
      <c r="F33" s="943"/>
      <c r="G33" s="946"/>
      <c r="H33" s="946"/>
      <c r="I33" s="946"/>
      <c r="J33" s="946"/>
      <c r="K33" s="946"/>
      <c r="L33" s="947"/>
    </row>
    <row r="34" spans="1:12">
      <c r="A34" s="956"/>
      <c r="B34" s="957"/>
      <c r="C34" s="957"/>
      <c r="D34" s="957"/>
      <c r="E34" s="957"/>
      <c r="F34" s="957"/>
      <c r="G34" s="958"/>
      <c r="H34" s="958"/>
      <c r="I34" s="958"/>
      <c r="J34" s="958"/>
      <c r="K34" s="958"/>
      <c r="L34" s="959"/>
    </row>
    <row r="35" spans="1:12">
      <c r="A35" s="942"/>
      <c r="B35" s="943"/>
      <c r="C35" s="943"/>
      <c r="D35" s="943"/>
      <c r="E35" s="943"/>
      <c r="F35" s="943"/>
      <c r="G35" s="946"/>
      <c r="H35" s="946"/>
      <c r="I35" s="946"/>
      <c r="J35" s="946"/>
      <c r="K35" s="946"/>
      <c r="L35" s="947"/>
    </row>
    <row r="36" spans="1:12">
      <c r="A36" s="956"/>
      <c r="B36" s="957"/>
      <c r="C36" s="957"/>
      <c r="D36" s="957"/>
      <c r="E36" s="957"/>
      <c r="F36" s="957"/>
      <c r="G36" s="958"/>
      <c r="H36" s="958"/>
      <c r="I36" s="958"/>
      <c r="J36" s="958"/>
      <c r="K36" s="958"/>
      <c r="L36" s="959"/>
    </row>
    <row r="37" spans="1:12">
      <c r="A37" s="942"/>
      <c r="B37" s="943"/>
      <c r="C37" s="943"/>
      <c r="D37" s="943"/>
      <c r="E37" s="943"/>
      <c r="F37" s="943"/>
      <c r="G37" s="946"/>
      <c r="H37" s="946"/>
      <c r="I37" s="946"/>
      <c r="J37" s="946"/>
      <c r="K37" s="946"/>
      <c r="L37" s="947"/>
    </row>
    <row r="38" spans="1:12">
      <c r="A38" s="956"/>
      <c r="B38" s="957"/>
      <c r="C38" s="957"/>
      <c r="D38" s="957"/>
      <c r="E38" s="957"/>
      <c r="F38" s="957"/>
      <c r="G38" s="958"/>
      <c r="H38" s="958"/>
      <c r="I38" s="958"/>
      <c r="J38" s="958"/>
      <c r="K38" s="958"/>
      <c r="L38" s="959"/>
    </row>
    <row r="39" spans="1:12">
      <c r="A39" s="942"/>
      <c r="B39" s="943"/>
      <c r="C39" s="943"/>
      <c r="D39" s="943"/>
      <c r="E39" s="943"/>
      <c r="F39" s="943"/>
      <c r="G39" s="946"/>
      <c r="H39" s="946"/>
      <c r="I39" s="946"/>
      <c r="J39" s="946"/>
      <c r="K39" s="946"/>
      <c r="L39" s="947"/>
    </row>
    <row r="40" spans="1:12">
      <c r="A40" s="956"/>
      <c r="B40" s="957"/>
      <c r="C40" s="957"/>
      <c r="D40" s="957"/>
      <c r="E40" s="957"/>
      <c r="F40" s="957"/>
      <c r="G40" s="958"/>
      <c r="H40" s="958"/>
      <c r="I40" s="958"/>
      <c r="J40" s="958"/>
      <c r="K40" s="958"/>
      <c r="L40" s="959"/>
    </row>
    <row r="41" spans="1:12">
      <c r="A41" s="942"/>
      <c r="B41" s="943"/>
      <c r="C41" s="943"/>
      <c r="D41" s="943"/>
      <c r="E41" s="943"/>
      <c r="F41" s="943"/>
      <c r="G41" s="946"/>
      <c r="H41" s="946"/>
      <c r="I41" s="946"/>
      <c r="J41" s="946"/>
      <c r="K41" s="946"/>
      <c r="L41" s="947"/>
    </row>
    <row r="42" spans="1:12">
      <c r="A42" s="968"/>
      <c r="B42" s="969"/>
      <c r="C42" s="969"/>
      <c r="D42" s="969"/>
      <c r="E42" s="969"/>
      <c r="F42" s="969"/>
      <c r="G42" s="972"/>
      <c r="H42" s="972"/>
      <c r="I42" s="972"/>
      <c r="J42" s="972"/>
      <c r="K42" s="972"/>
      <c r="L42" s="973"/>
    </row>
    <row r="43" spans="1:12">
      <c r="A43" s="970"/>
      <c r="B43" s="971"/>
      <c r="C43" s="971"/>
      <c r="D43" s="971"/>
      <c r="E43" s="971"/>
      <c r="F43" s="971"/>
      <c r="G43" s="974"/>
      <c r="H43" s="974"/>
      <c r="I43" s="974"/>
      <c r="J43" s="974"/>
      <c r="K43" s="974"/>
      <c r="L43" s="975"/>
    </row>
    <row r="44" spans="1:12" ht="1.5" customHeight="1">
      <c r="A44" s="298"/>
      <c r="B44" s="298"/>
      <c r="C44" s="298"/>
      <c r="D44" s="298"/>
      <c r="E44" s="298"/>
      <c r="F44" s="298"/>
      <c r="G44" s="299"/>
      <c r="H44" s="299"/>
      <c r="I44" s="299"/>
      <c r="J44" s="299"/>
      <c r="K44" s="299"/>
      <c r="L44" s="300"/>
    </row>
  </sheetData>
  <mergeCells count="34">
    <mergeCell ref="A40:F41"/>
    <mergeCell ref="G40:L41"/>
    <mergeCell ref="A42:F43"/>
    <mergeCell ref="G42:L43"/>
    <mergeCell ref="A34:F35"/>
    <mergeCell ref="G34:L35"/>
    <mergeCell ref="A36:F37"/>
    <mergeCell ref="G36:L37"/>
    <mergeCell ref="A38:F39"/>
    <mergeCell ref="G38:L39"/>
    <mergeCell ref="A28:F29"/>
    <mergeCell ref="G28:L29"/>
    <mergeCell ref="A30:F31"/>
    <mergeCell ref="G30:L31"/>
    <mergeCell ref="A32:F33"/>
    <mergeCell ref="G32:L33"/>
    <mergeCell ref="A22:F23"/>
    <mergeCell ref="G22:L23"/>
    <mergeCell ref="A24:F25"/>
    <mergeCell ref="G24:L25"/>
    <mergeCell ref="A26:F27"/>
    <mergeCell ref="G26:L27"/>
    <mergeCell ref="A16:F17"/>
    <mergeCell ref="G16:L17"/>
    <mergeCell ref="A18:F19"/>
    <mergeCell ref="G18:L19"/>
    <mergeCell ref="A20:F21"/>
    <mergeCell ref="G20:L21"/>
    <mergeCell ref="A11:F11"/>
    <mergeCell ref="G11:L11"/>
    <mergeCell ref="A12:F13"/>
    <mergeCell ref="G12:L13"/>
    <mergeCell ref="A14:F15"/>
    <mergeCell ref="G14:L15"/>
  </mergeCells>
  <pageMargins left="0.39370078740157483" right="0.39370078740157483" top="0.39370078740157483" bottom="0.39370078740157483" header="0.31496062992125984" footer="0.31496062992125984"/>
  <pageSetup paperSize="9" orientation="landscape" r:id="rId1"/>
  <customProperties>
    <customPr name="Sheet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6"/>
  <dimension ref="A2:L33"/>
  <sheetViews>
    <sheetView workbookViewId="0">
      <selection activeCell="E17" sqref="E17"/>
    </sheetView>
  </sheetViews>
  <sheetFormatPr defaultColWidth="13.7109375" defaultRowHeight="12.75"/>
  <cols>
    <col min="1" max="2" width="13.7109375" style="214"/>
    <col min="3" max="3" width="15.28515625" style="214" customWidth="1"/>
    <col min="4" max="4" width="16" style="214" customWidth="1"/>
    <col min="5" max="5" width="14.42578125" style="214" customWidth="1"/>
    <col min="6" max="6" width="13.7109375" style="214"/>
    <col min="7" max="7" width="14.42578125" style="214" customWidth="1"/>
    <col min="8" max="9" width="22.42578125" style="214" customWidth="1"/>
    <col min="10" max="10" width="14" style="214" customWidth="1"/>
    <col min="11" max="11" width="13.7109375" style="214"/>
    <col min="12" max="12" width="13.7109375" style="302"/>
    <col min="13" max="16384" width="13.7109375" style="214"/>
  </cols>
  <sheetData>
    <row r="2" spans="1:12">
      <c r="L2" s="214"/>
    </row>
    <row r="3" spans="1:12" ht="20.25">
      <c r="A3" s="258" t="s">
        <v>270</v>
      </c>
      <c r="B3" s="257"/>
      <c r="C3" s="257"/>
      <c r="L3" s="214"/>
    </row>
    <row r="4" spans="1:12" ht="15" customHeight="1">
      <c r="A4" s="257"/>
      <c r="B4" s="257"/>
      <c r="C4" s="257"/>
      <c r="L4" s="214"/>
    </row>
    <row r="5" spans="1:12" ht="15" customHeight="1">
      <c r="A5" s="257"/>
      <c r="B5" s="257"/>
      <c r="C5" s="257"/>
      <c r="L5" s="214"/>
    </row>
    <row r="6" spans="1:12" ht="15" customHeight="1">
      <c r="A6" s="259" t="s">
        <v>219</v>
      </c>
      <c r="B6" s="301" t="str">
        <f>'Assignment To do'!B3</f>
        <v>MT &amp; SR Jones Superannuation Fund</v>
      </c>
      <c r="C6" s="259"/>
      <c r="E6" s="259" t="s">
        <v>220</v>
      </c>
      <c r="F6" s="234">
        <f>'Assignment To do'!I7</f>
        <v>43670</v>
      </c>
      <c r="L6" s="214"/>
    </row>
    <row r="7" spans="1:12" ht="15" customHeight="1">
      <c r="A7" s="259" t="s">
        <v>221</v>
      </c>
      <c r="B7" s="301" t="str">
        <f>'Assignment To do'!B4</f>
        <v>2019 Year End</v>
      </c>
      <c r="C7" s="259"/>
      <c r="E7" s="259" t="s">
        <v>222</v>
      </c>
      <c r="F7" s="240" t="str">
        <f>'Assignment To do'!I8</f>
        <v>Chris</v>
      </c>
      <c r="L7" s="214"/>
    </row>
    <row r="8" spans="1:12" ht="15" customHeight="1">
      <c r="A8" s="259" t="s">
        <v>234</v>
      </c>
      <c r="B8" s="259" t="str">
        <f>+A3</f>
        <v>Tax Reconciliation</v>
      </c>
      <c r="C8" s="259"/>
      <c r="E8" s="259" t="s">
        <v>402</v>
      </c>
      <c r="F8" s="243" t="str">
        <f>'Assignment To do'!I9</f>
        <v>Stu/Michelle</v>
      </c>
      <c r="L8" s="214"/>
    </row>
    <row r="9" spans="1:12" ht="15" customHeight="1" thickBot="1">
      <c r="A9" s="222"/>
      <c r="B9" s="222"/>
      <c r="C9" s="222"/>
      <c r="D9" s="222"/>
      <c r="E9" s="222"/>
      <c r="F9" s="222"/>
      <c r="L9" s="214"/>
    </row>
    <row r="10" spans="1:12" ht="15" customHeight="1">
      <c r="L10" s="214"/>
    </row>
    <row r="11" spans="1:12" ht="15" customHeight="1">
      <c r="L11" s="214"/>
    </row>
    <row r="12" spans="1:12" ht="15" customHeight="1">
      <c r="A12" s="216" t="s">
        <v>271</v>
      </c>
    </row>
    <row r="13" spans="1:12" ht="15" customHeight="1"/>
    <row r="14" spans="1:12" ht="15" customHeight="1">
      <c r="A14" s="353"/>
      <c r="B14" s="685" t="s">
        <v>878</v>
      </c>
      <c r="C14" s="644"/>
      <c r="D14" s="644"/>
      <c r="E14" s="645"/>
    </row>
    <row r="15" spans="1:12" s="218" customFormat="1" ht="15" customHeight="1" thickBot="1">
      <c r="A15" s="303"/>
      <c r="B15" s="303"/>
      <c r="C15" s="303"/>
      <c r="D15" s="303"/>
      <c r="E15" s="303"/>
      <c r="L15" s="304"/>
    </row>
    <row r="16" spans="1:12" ht="15" customHeight="1">
      <c r="A16" s="214" t="s">
        <v>272</v>
      </c>
      <c r="E16" s="646">
        <f>Index!J164</f>
        <v>1803.01</v>
      </c>
      <c r="F16" s="305"/>
      <c r="G16" s="976" t="s">
        <v>337</v>
      </c>
    </row>
    <row r="17" spans="1:12" ht="15" customHeight="1">
      <c r="F17" s="305"/>
      <c r="G17" s="977"/>
    </row>
    <row r="18" spans="1:12" ht="15" customHeight="1">
      <c r="A18" s="214" t="s">
        <v>273</v>
      </c>
      <c r="B18" s="214" t="s">
        <v>476</v>
      </c>
      <c r="D18" s="647">
        <f>'Tax Payment Sch'!E20</f>
        <v>1803.0100000000002</v>
      </c>
      <c r="G18" s="977"/>
    </row>
    <row r="19" spans="1:12" ht="15" customHeight="1">
      <c r="B19" s="214" t="s">
        <v>425</v>
      </c>
      <c r="D19" s="646"/>
      <c r="G19" s="977"/>
    </row>
    <row r="20" spans="1:12" ht="15" customHeight="1">
      <c r="B20" s="214" t="s">
        <v>274</v>
      </c>
      <c r="D20" s="648"/>
      <c r="E20" s="306">
        <f>SUM(D18:D20)</f>
        <v>1803.0100000000002</v>
      </c>
      <c r="G20" s="977"/>
    </row>
    <row r="21" spans="1:12" ht="15" customHeight="1">
      <c r="G21" s="977"/>
    </row>
    <row r="22" spans="1:12" s="216" customFormat="1" ht="15" customHeight="1" thickBot="1">
      <c r="A22" s="216" t="s">
        <v>275</v>
      </c>
      <c r="E22" s="307">
        <f>E16-E20</f>
        <v>0</v>
      </c>
      <c r="G22" s="978"/>
      <c r="L22" s="294"/>
    </row>
    <row r="23" spans="1:12" ht="15" customHeight="1" thickTop="1"/>
    <row r="24" spans="1:12" ht="15" customHeight="1">
      <c r="C24" s="685" t="s">
        <v>880</v>
      </c>
      <c r="D24" s="650"/>
      <c r="E24" s="352"/>
    </row>
    <row r="25" spans="1:12" ht="15" customHeight="1">
      <c r="C25" s="224"/>
      <c r="E25" s="218"/>
    </row>
    <row r="26" spans="1:12" ht="15" customHeight="1">
      <c r="C26" s="685" t="s">
        <v>879</v>
      </c>
      <c r="D26" s="650"/>
      <c r="E26" s="352"/>
      <c r="F26" s="214" t="s">
        <v>276</v>
      </c>
    </row>
    <row r="27" spans="1:12" ht="15" customHeight="1">
      <c r="C27" s="224"/>
      <c r="E27" s="218"/>
    </row>
    <row r="28" spans="1:12" ht="15" customHeight="1">
      <c r="C28" s="649" t="s">
        <v>277</v>
      </c>
      <c r="D28" s="650"/>
      <c r="E28" s="352"/>
    </row>
    <row r="29" spans="1:12" ht="15" customHeight="1">
      <c r="E29" s="218"/>
    </row>
    <row r="30" spans="1:12" ht="15" customHeight="1"/>
    <row r="31" spans="1:12" ht="15" customHeight="1"/>
    <row r="32" spans="1:12" ht="15" customHeight="1"/>
    <row r="33" ht="15" customHeight="1"/>
  </sheetData>
  <mergeCells count="1">
    <mergeCell ref="G16:G22"/>
  </mergeCells>
  <hyperlinks>
    <hyperlink ref="A9" location="'Prov-2 for Income Tax'!A1" display="'Statement of Financial Position" xr:uid="{00000000-0004-0000-0D00-000000000000}"/>
    <hyperlink ref="C26" r:id="rId1" display="hownow://_r970106/" xr:uid="{121B6AEB-DA39-49A4-A413-4278C18832AE}"/>
    <hyperlink ref="C24" r:id="rId2" display="hownow://_r970107/" xr:uid="{8A4637F1-E61C-4062-9250-F70BE0953D32}"/>
    <hyperlink ref="B14" r:id="rId3" display="hownow://_r976504/" xr:uid="{F76497D1-6060-4E3D-8452-C89E34286185}"/>
  </hyperlinks>
  <pageMargins left="0.7" right="0.7" top="0.75" bottom="0.75" header="0.3" footer="0.3"/>
  <pageSetup paperSize="9" orientation="portrait" r:id="rId4"/>
  <customProperties>
    <customPr name="SheetId" r:id="rId5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/>
  <dimension ref="A2:Z68"/>
  <sheetViews>
    <sheetView zoomScale="80" zoomScaleNormal="80" workbookViewId="0">
      <selection activeCell="T28" sqref="T28"/>
    </sheetView>
  </sheetViews>
  <sheetFormatPr defaultColWidth="13.7109375" defaultRowHeight="12.75"/>
  <cols>
    <col min="1" max="1" width="13.7109375" style="214"/>
    <col min="2" max="2" width="48" style="214" customWidth="1"/>
    <col min="3" max="3" width="7.85546875" style="214" hidden="1" customWidth="1"/>
    <col min="4" max="6" width="11.85546875" style="214" hidden="1" customWidth="1"/>
    <col min="7" max="7" width="27" style="214" customWidth="1"/>
    <col min="8" max="8" width="11.85546875" style="214" customWidth="1"/>
    <col min="9" max="10" width="11.85546875" style="214" hidden="1" customWidth="1"/>
    <col min="11" max="11" width="14.140625" style="214" customWidth="1"/>
    <col min="12" max="12" width="13.85546875" style="214" customWidth="1"/>
    <col min="13" max="15" width="11.85546875" style="214" customWidth="1"/>
    <col min="16" max="17" width="11.85546875" style="214" hidden="1" customWidth="1"/>
    <col min="18" max="18" width="2.5703125" style="214" customWidth="1"/>
    <col min="19" max="19" width="16.28515625" style="214" customWidth="1"/>
    <col min="20" max="20" width="17.140625" style="214" customWidth="1"/>
    <col min="21" max="21" width="14.42578125" style="214" customWidth="1"/>
    <col min="22" max="22" width="13.7109375" style="214"/>
    <col min="23" max="23" width="15.7109375" style="214" customWidth="1"/>
    <col min="24" max="25" width="13.7109375" style="214"/>
    <col min="26" max="26" width="19.42578125" style="214" customWidth="1"/>
    <col min="27" max="16384" width="13.7109375" style="214"/>
  </cols>
  <sheetData>
    <row r="2" spans="1:26" ht="20.25">
      <c r="A2" s="258" t="s">
        <v>281</v>
      </c>
      <c r="B2" s="257"/>
      <c r="C2" s="257"/>
      <c r="D2" s="257"/>
      <c r="E2" s="257"/>
      <c r="F2" s="257"/>
      <c r="G2" s="257"/>
      <c r="H2" s="257"/>
      <c r="I2" s="257"/>
    </row>
    <row r="3" spans="1:26" ht="15" customHeight="1">
      <c r="A3" s="257"/>
      <c r="B3" s="257"/>
      <c r="C3" s="257"/>
      <c r="D3" s="257"/>
      <c r="E3" s="257"/>
      <c r="F3" s="257"/>
      <c r="G3" s="257"/>
      <c r="H3" s="257"/>
      <c r="I3" s="257"/>
    </row>
    <row r="4" spans="1:26" ht="15" customHeight="1">
      <c r="A4" s="308"/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</row>
    <row r="5" spans="1:26" ht="15" customHeight="1">
      <c r="A5" s="308"/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</row>
    <row r="6" spans="1:26" ht="15" customHeight="1">
      <c r="A6" s="259" t="s">
        <v>219</v>
      </c>
      <c r="B6" s="301" t="str">
        <f>'Assignment To do'!B3</f>
        <v>MT &amp; SR Jones Superannuation Fund</v>
      </c>
      <c r="C6" s="259"/>
      <c r="D6" s="259"/>
      <c r="E6" s="259"/>
      <c r="F6" s="259"/>
      <c r="H6" s="231"/>
      <c r="O6" s="259" t="s">
        <v>220</v>
      </c>
      <c r="S6" s="234">
        <f>'Assignment To do'!I7</f>
        <v>43670</v>
      </c>
      <c r="U6" s="234"/>
    </row>
    <row r="7" spans="1:26" ht="15" customHeight="1">
      <c r="A7" s="259" t="s">
        <v>221</v>
      </c>
      <c r="B7" s="301" t="str">
        <f>'Assignment To do'!B4</f>
        <v>2019 Year End</v>
      </c>
      <c r="C7" s="259"/>
      <c r="D7" s="259"/>
      <c r="E7" s="259"/>
      <c r="F7" s="260"/>
      <c r="H7" s="231"/>
      <c r="O7" s="259" t="s">
        <v>222</v>
      </c>
      <c r="S7" s="240" t="str">
        <f>'Assignment To do'!I8</f>
        <v>Chris</v>
      </c>
      <c r="U7" s="240"/>
    </row>
    <row r="8" spans="1:26" ht="15" customHeight="1">
      <c r="A8" s="259" t="s">
        <v>234</v>
      </c>
      <c r="B8" s="259" t="str">
        <f>+A2</f>
        <v xml:space="preserve">Investment Confirmations </v>
      </c>
      <c r="C8" s="259"/>
      <c r="D8" s="259"/>
      <c r="E8" s="259"/>
      <c r="F8" s="259"/>
      <c r="H8" s="231"/>
      <c r="O8" s="259" t="s">
        <v>402</v>
      </c>
      <c r="S8" s="243" t="str">
        <f>'Assignment To do'!I9</f>
        <v>Stu/Michelle</v>
      </c>
      <c r="U8" s="243"/>
    </row>
    <row r="9" spans="1:26" ht="15" customHeight="1" thickBot="1">
      <c r="A9" s="222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R9" s="222"/>
      <c r="S9" s="222"/>
      <c r="U9" s="220"/>
    </row>
    <row r="10" spans="1:26" ht="15" customHeight="1"/>
    <row r="11" spans="1:26" ht="15" customHeight="1">
      <c r="A11" s="980" t="s">
        <v>282</v>
      </c>
      <c r="B11" s="980"/>
      <c r="C11" s="980"/>
      <c r="D11" s="980"/>
      <c r="E11" s="980"/>
      <c r="F11" s="980"/>
      <c r="G11" s="980"/>
      <c r="H11" s="980"/>
      <c r="I11" s="980"/>
      <c r="J11" s="980"/>
      <c r="K11" s="980"/>
      <c r="L11" s="980"/>
      <c r="M11" s="980"/>
      <c r="N11" s="980"/>
      <c r="O11" s="980"/>
      <c r="P11" s="980"/>
      <c r="Q11" s="980"/>
      <c r="R11" s="980"/>
      <c r="S11" s="980"/>
      <c r="T11" s="309"/>
    </row>
    <row r="12" spans="1:26" ht="15" customHeight="1"/>
    <row r="13" spans="1:26" s="310" customFormat="1" ht="39" customHeight="1">
      <c r="A13" s="310" t="s">
        <v>283</v>
      </c>
      <c r="B13" s="310" t="s">
        <v>284</v>
      </c>
      <c r="C13" s="310" t="s">
        <v>285</v>
      </c>
      <c r="D13" s="310" t="s">
        <v>286</v>
      </c>
      <c r="E13" s="310" t="s">
        <v>287</v>
      </c>
      <c r="F13" s="310" t="s">
        <v>466</v>
      </c>
      <c r="G13" s="310" t="s">
        <v>288</v>
      </c>
      <c r="H13" s="310" t="s">
        <v>289</v>
      </c>
      <c r="I13" s="310" t="s">
        <v>290</v>
      </c>
      <c r="J13" s="310" t="s">
        <v>291</v>
      </c>
      <c r="K13" s="310" t="s">
        <v>292</v>
      </c>
      <c r="L13" s="310" t="s">
        <v>293</v>
      </c>
      <c r="M13" s="310" t="s">
        <v>294</v>
      </c>
      <c r="N13" s="310" t="s">
        <v>295</v>
      </c>
      <c r="O13" s="310" t="s">
        <v>296</v>
      </c>
      <c r="P13" s="310" t="s">
        <v>297</v>
      </c>
      <c r="Q13" s="310" t="s">
        <v>298</v>
      </c>
      <c r="R13" s="311"/>
      <c r="S13" s="311"/>
      <c r="T13" s="311"/>
      <c r="U13" s="589"/>
    </row>
    <row r="14" spans="1:26" ht="15" customHeight="1" thickBot="1">
      <c r="A14" s="312"/>
      <c r="B14" s="312"/>
      <c r="C14" s="312"/>
      <c r="D14" s="313"/>
      <c r="E14" s="313"/>
      <c r="F14" s="313"/>
      <c r="G14" s="313"/>
      <c r="H14" s="314"/>
      <c r="I14" s="313"/>
      <c r="J14" s="313"/>
      <c r="K14" s="314"/>
      <c r="L14" s="313"/>
      <c r="M14" s="313"/>
      <c r="N14" s="314"/>
      <c r="O14" s="313"/>
      <c r="P14" s="313"/>
      <c r="Q14" s="313"/>
      <c r="R14" s="315"/>
      <c r="S14" s="981" t="s">
        <v>299</v>
      </c>
      <c r="T14" s="981"/>
      <c r="U14" s="589" t="s">
        <v>344</v>
      </c>
    </row>
    <row r="15" spans="1:26" ht="15" customHeight="1">
      <c r="A15" s="74" t="s">
        <v>872</v>
      </c>
      <c r="B15" s="74" t="s">
        <v>697</v>
      </c>
      <c r="C15" s="74" t="s">
        <v>873</v>
      </c>
      <c r="D15" s="74" t="s">
        <v>874</v>
      </c>
      <c r="E15" s="74" t="s">
        <v>875</v>
      </c>
      <c r="F15" s="74"/>
      <c r="G15" s="74" t="s">
        <v>695</v>
      </c>
      <c r="H15" s="74"/>
      <c r="I15" s="74">
        <v>0</v>
      </c>
      <c r="J15" s="74">
        <v>0</v>
      </c>
      <c r="K15" s="74">
        <v>459658.45</v>
      </c>
      <c r="L15" s="710">
        <v>459658.45</v>
      </c>
      <c r="M15" s="74">
        <v>0</v>
      </c>
      <c r="N15" s="74">
        <v>0</v>
      </c>
      <c r="O15" s="74">
        <v>60.2591993320626</v>
      </c>
      <c r="P15" s="74">
        <v>0</v>
      </c>
      <c r="Q15" s="74">
        <v>0</v>
      </c>
      <c r="R15" s="316"/>
      <c r="S15" s="685" t="s">
        <v>876</v>
      </c>
      <c r="T15" s="219"/>
      <c r="U15" s="316"/>
      <c r="Z15" s="317"/>
    </row>
    <row r="16" spans="1:26" ht="15" customHeight="1">
      <c r="A16" s="74" t="s">
        <v>872</v>
      </c>
      <c r="B16" s="74" t="s">
        <v>719</v>
      </c>
      <c r="C16" s="74" t="s">
        <v>873</v>
      </c>
      <c r="D16" s="74" t="s">
        <v>874</v>
      </c>
      <c r="E16" s="74" t="s">
        <v>875</v>
      </c>
      <c r="F16" s="74"/>
      <c r="G16" s="74" t="s">
        <v>695</v>
      </c>
      <c r="H16" s="74"/>
      <c r="I16" s="74">
        <v>0</v>
      </c>
      <c r="J16" s="74">
        <v>0</v>
      </c>
      <c r="K16" s="74">
        <v>303143.67</v>
      </c>
      <c r="L16" s="710">
        <v>303143.67</v>
      </c>
      <c r="M16" s="74">
        <v>0</v>
      </c>
      <c r="N16" s="74">
        <v>0</v>
      </c>
      <c r="O16" s="74">
        <v>39.7408006679373</v>
      </c>
      <c r="P16" s="74">
        <v>0</v>
      </c>
      <c r="Q16" s="74">
        <v>0</v>
      </c>
      <c r="R16" s="74"/>
      <c r="S16" s="685" t="s">
        <v>877</v>
      </c>
      <c r="T16" s="219"/>
      <c r="Y16" s="317"/>
    </row>
    <row r="17" spans="1:20" ht="15" customHeight="1">
      <c r="A17" s="74"/>
      <c r="B17" s="74"/>
      <c r="C17" s="74"/>
      <c r="D17" s="74"/>
      <c r="E17" s="74"/>
      <c r="F17" s="74"/>
      <c r="G17" s="74"/>
      <c r="H17" s="318"/>
      <c r="I17" s="318"/>
      <c r="J17" s="318"/>
      <c r="K17" s="318"/>
      <c r="L17" s="318"/>
      <c r="M17" s="318"/>
      <c r="N17" s="318"/>
      <c r="O17" s="318"/>
      <c r="P17" s="74"/>
      <c r="Q17" s="74"/>
      <c r="R17" s="74"/>
      <c r="S17" s="219"/>
      <c r="T17" s="219"/>
    </row>
    <row r="18" spans="1:20" ht="15" customHeight="1">
      <c r="A18" s="74"/>
      <c r="B18" s="74"/>
      <c r="C18" s="74"/>
      <c r="D18" s="74"/>
      <c r="E18" s="74"/>
      <c r="F18" s="74"/>
      <c r="G18" s="74"/>
      <c r="H18" s="318"/>
      <c r="I18" s="318"/>
      <c r="J18" s="318"/>
      <c r="K18" s="318"/>
      <c r="L18" s="318"/>
      <c r="M18" s="318"/>
      <c r="N18" s="318"/>
      <c r="O18" s="318"/>
      <c r="P18" s="74"/>
      <c r="Q18" s="74"/>
      <c r="R18" s="74"/>
      <c r="S18" s="219"/>
      <c r="T18" s="219"/>
    </row>
    <row r="19" spans="1:20" ht="15" customHeight="1">
      <c r="A19" s="74"/>
      <c r="B19" s="74"/>
      <c r="C19" s="74"/>
      <c r="D19" s="74"/>
      <c r="E19" s="74"/>
      <c r="F19" s="74"/>
      <c r="G19" s="74"/>
      <c r="H19" s="319"/>
      <c r="I19" s="74"/>
      <c r="J19" s="74"/>
      <c r="K19" s="318"/>
      <c r="L19" s="318"/>
      <c r="M19" s="318"/>
      <c r="N19" s="318"/>
      <c r="O19" s="318"/>
      <c r="P19" s="74"/>
      <c r="Q19" s="74"/>
      <c r="R19" s="74"/>
      <c r="S19" s="219"/>
      <c r="T19" s="219"/>
    </row>
    <row r="20" spans="1:20" ht="15" customHeight="1">
      <c r="A20" s="74"/>
      <c r="B20" s="74"/>
      <c r="C20" s="74"/>
      <c r="D20" s="74"/>
      <c r="E20" s="74"/>
      <c r="F20" s="74"/>
      <c r="G20" s="74"/>
      <c r="H20" s="319"/>
      <c r="I20" s="74"/>
      <c r="J20" s="74"/>
      <c r="K20" s="318"/>
      <c r="L20" s="318"/>
      <c r="M20" s="318"/>
      <c r="N20" s="318"/>
      <c r="O20" s="318"/>
      <c r="P20" s="74"/>
      <c r="Q20" s="74"/>
      <c r="R20" s="74"/>
      <c r="S20" s="219"/>
      <c r="T20" s="219"/>
    </row>
    <row r="21" spans="1:20" ht="15" customHeight="1">
      <c r="A21" s="320"/>
      <c r="B21" s="316"/>
      <c r="C21" s="316"/>
      <c r="D21" s="321"/>
      <c r="E21" s="321"/>
      <c r="F21" s="321"/>
      <c r="G21" s="321"/>
      <c r="H21" s="322"/>
      <c r="I21" s="321"/>
      <c r="J21" s="321"/>
      <c r="K21" s="321"/>
      <c r="L21" s="321"/>
      <c r="M21" s="321"/>
      <c r="N21" s="321"/>
      <c r="O21" s="321"/>
      <c r="P21" s="321"/>
      <c r="Q21" s="323"/>
      <c r="R21" s="321"/>
      <c r="S21" s="219"/>
      <c r="T21" s="219"/>
    </row>
    <row r="22" spans="1:20" ht="15" customHeight="1">
      <c r="A22" s="324"/>
      <c r="B22" s="316"/>
      <c r="C22" s="316"/>
      <c r="D22" s="321"/>
      <c r="E22" s="321"/>
      <c r="F22" s="321"/>
      <c r="G22" s="321"/>
      <c r="H22" s="322"/>
      <c r="I22" s="325"/>
      <c r="J22" s="321"/>
      <c r="K22" s="321"/>
      <c r="L22" s="321"/>
      <c r="M22" s="321"/>
      <c r="N22" s="321"/>
      <c r="O22" s="321"/>
      <c r="P22" s="325"/>
      <c r="Q22" s="326"/>
      <c r="R22" s="325"/>
      <c r="S22" s="219"/>
      <c r="T22" s="219"/>
    </row>
    <row r="23" spans="1:20" ht="15" customHeight="1">
      <c r="A23" s="324"/>
      <c r="B23" s="316"/>
      <c r="C23" s="316"/>
      <c r="D23" s="321"/>
      <c r="E23" s="321"/>
      <c r="F23" s="321"/>
      <c r="G23" s="321"/>
      <c r="H23" s="322"/>
      <c r="I23" s="321"/>
      <c r="J23" s="321"/>
      <c r="K23" s="321"/>
      <c r="L23" s="321"/>
      <c r="M23" s="321"/>
      <c r="N23" s="321"/>
      <c r="O23" s="321"/>
      <c r="P23" s="321"/>
      <c r="Q23" s="323"/>
      <c r="R23" s="321"/>
      <c r="S23" s="219"/>
      <c r="T23" s="219"/>
    </row>
    <row r="24" spans="1:20" ht="15" customHeight="1">
      <c r="A24" s="327"/>
      <c r="B24" s="316"/>
      <c r="C24" s="316"/>
      <c r="D24" s="321"/>
      <c r="E24" s="321"/>
      <c r="F24" s="321"/>
      <c r="G24" s="321"/>
      <c r="H24" s="322"/>
      <c r="I24" s="321"/>
      <c r="J24" s="321"/>
      <c r="K24" s="321"/>
      <c r="L24" s="321"/>
      <c r="M24" s="321"/>
      <c r="N24" s="321"/>
      <c r="O24" s="321"/>
      <c r="P24" s="321"/>
      <c r="Q24" s="323"/>
      <c r="R24" s="321"/>
      <c r="S24" s="219"/>
      <c r="T24" s="219"/>
    </row>
    <row r="25" spans="1:20" ht="15" customHeight="1">
      <c r="A25" s="320"/>
      <c r="B25" s="316"/>
      <c r="C25" s="316"/>
      <c r="D25" s="325"/>
      <c r="E25" s="325"/>
      <c r="F25" s="325"/>
      <c r="G25" s="321"/>
      <c r="H25" s="322"/>
      <c r="I25" s="321"/>
      <c r="J25" s="321"/>
      <c r="K25" s="321"/>
      <c r="L25" s="321"/>
      <c r="M25" s="321"/>
      <c r="N25" s="321"/>
      <c r="O25" s="325"/>
      <c r="P25" s="325"/>
      <c r="Q25" s="326"/>
      <c r="R25" s="325"/>
      <c r="S25" s="219"/>
      <c r="T25" s="219"/>
    </row>
    <row r="26" spans="1:20" ht="15" customHeight="1">
      <c r="A26" s="320"/>
      <c r="B26" s="316"/>
      <c r="C26" s="316"/>
      <c r="D26" s="325"/>
      <c r="E26" s="325"/>
      <c r="F26" s="325"/>
      <c r="G26" s="321"/>
      <c r="H26" s="322"/>
      <c r="I26" s="321"/>
      <c r="J26" s="325"/>
      <c r="K26" s="321"/>
      <c r="L26" s="325"/>
      <c r="M26" s="325"/>
      <c r="N26" s="321"/>
      <c r="O26" s="321"/>
      <c r="P26" s="321"/>
      <c r="Q26" s="323"/>
      <c r="R26" s="321"/>
      <c r="S26" s="219"/>
      <c r="T26" s="219"/>
    </row>
    <row r="27" spans="1:20" ht="15" customHeight="1">
      <c r="A27" s="320"/>
      <c r="B27" s="316"/>
      <c r="C27" s="316"/>
      <c r="D27" s="321"/>
      <c r="E27" s="321"/>
      <c r="F27" s="321"/>
      <c r="G27" s="321"/>
      <c r="H27" s="322"/>
      <c r="I27" s="321"/>
      <c r="J27" s="321"/>
      <c r="K27" s="321"/>
      <c r="L27" s="321"/>
      <c r="M27" s="321"/>
      <c r="N27" s="321"/>
      <c r="O27" s="321"/>
      <c r="P27" s="321"/>
      <c r="Q27" s="323"/>
      <c r="R27" s="321"/>
      <c r="S27" s="219"/>
      <c r="T27" s="219"/>
    </row>
    <row r="28" spans="1:20" ht="15" customHeight="1">
      <c r="A28" s="320"/>
      <c r="B28" s="316"/>
      <c r="C28" s="316"/>
      <c r="D28" s="325"/>
      <c r="E28" s="325"/>
      <c r="F28" s="325"/>
      <c r="G28" s="325"/>
      <c r="H28" s="322"/>
      <c r="I28" s="325"/>
      <c r="J28" s="321"/>
      <c r="K28" s="321"/>
      <c r="L28" s="321"/>
      <c r="M28" s="321"/>
      <c r="N28" s="321"/>
      <c r="O28" s="325"/>
      <c r="P28" s="325"/>
      <c r="Q28" s="326"/>
      <c r="R28" s="325"/>
      <c r="S28" s="219"/>
      <c r="T28" s="219"/>
    </row>
    <row r="29" spans="1:20" ht="15" customHeight="1">
      <c r="A29" s="320"/>
      <c r="B29" s="316"/>
      <c r="C29" s="316"/>
      <c r="D29" s="321"/>
      <c r="E29" s="321"/>
      <c r="F29" s="321"/>
      <c r="G29" s="321"/>
      <c r="H29" s="322"/>
      <c r="I29" s="321"/>
      <c r="J29" s="321"/>
      <c r="K29" s="321"/>
      <c r="L29" s="321"/>
      <c r="M29" s="321"/>
      <c r="N29" s="321"/>
      <c r="O29" s="321"/>
      <c r="P29" s="321"/>
      <c r="Q29" s="323"/>
      <c r="R29" s="321"/>
      <c r="S29" s="219"/>
      <c r="T29" s="219"/>
    </row>
    <row r="30" spans="1:20" ht="15" customHeight="1">
      <c r="A30" s="320"/>
      <c r="B30" s="316"/>
      <c r="C30" s="316"/>
      <c r="D30" s="321"/>
      <c r="E30" s="321"/>
      <c r="F30" s="321"/>
      <c r="G30" s="325"/>
      <c r="H30" s="322"/>
      <c r="I30" s="325"/>
      <c r="J30" s="321"/>
      <c r="K30" s="321"/>
      <c r="L30" s="321"/>
      <c r="M30" s="321"/>
      <c r="N30" s="321"/>
      <c r="O30" s="325"/>
      <c r="P30" s="325"/>
      <c r="Q30" s="326"/>
      <c r="R30" s="325"/>
      <c r="S30" s="219"/>
      <c r="T30" s="219"/>
    </row>
    <row r="31" spans="1:20" ht="15" customHeight="1">
      <c r="A31" s="320"/>
      <c r="B31" s="316"/>
      <c r="C31" s="316"/>
      <c r="D31" s="321"/>
      <c r="E31" s="321"/>
      <c r="F31" s="321"/>
      <c r="G31" s="325"/>
      <c r="H31" s="322"/>
      <c r="I31" s="325"/>
      <c r="J31" s="321"/>
      <c r="K31" s="321"/>
      <c r="L31" s="321"/>
      <c r="M31" s="321"/>
      <c r="N31" s="321"/>
      <c r="O31" s="325"/>
      <c r="P31" s="325"/>
      <c r="Q31" s="326"/>
      <c r="R31" s="325"/>
      <c r="S31" s="219"/>
      <c r="T31" s="219"/>
    </row>
    <row r="32" spans="1:20" ht="15" customHeight="1">
      <c r="A32" s="320"/>
      <c r="B32" s="316"/>
      <c r="C32" s="316"/>
      <c r="D32" s="321"/>
      <c r="E32" s="321"/>
      <c r="F32" s="321"/>
      <c r="G32" s="325"/>
      <c r="H32" s="322"/>
      <c r="I32" s="325"/>
      <c r="J32" s="321"/>
      <c r="K32" s="321"/>
      <c r="L32" s="321"/>
      <c r="M32" s="321"/>
      <c r="N32" s="321"/>
      <c r="O32" s="325"/>
      <c r="P32" s="325"/>
      <c r="Q32" s="326"/>
      <c r="R32" s="325"/>
      <c r="S32" s="219"/>
      <c r="T32" s="219"/>
    </row>
    <row r="33" spans="1:22" ht="15" customHeight="1">
      <c r="A33" s="320"/>
      <c r="B33" s="316"/>
      <c r="C33" s="316"/>
      <c r="D33" s="321"/>
      <c r="E33" s="321"/>
      <c r="F33" s="321"/>
      <c r="G33" s="325"/>
      <c r="H33" s="322"/>
      <c r="I33" s="325"/>
      <c r="J33" s="321"/>
      <c r="K33" s="321"/>
      <c r="L33" s="321"/>
      <c r="M33" s="321"/>
      <c r="N33" s="321"/>
      <c r="O33" s="325"/>
      <c r="P33" s="325"/>
      <c r="Q33" s="326"/>
      <c r="R33" s="325"/>
      <c r="S33" s="219"/>
      <c r="T33" s="219"/>
    </row>
    <row r="34" spans="1:22" ht="15" customHeight="1">
      <c r="A34" s="320"/>
      <c r="B34" s="316"/>
      <c r="C34" s="316"/>
      <c r="D34" s="321"/>
      <c r="E34" s="321"/>
      <c r="F34" s="321"/>
      <c r="G34" s="325"/>
      <c r="H34" s="322"/>
      <c r="I34" s="325"/>
      <c r="J34" s="321"/>
      <c r="K34" s="321"/>
      <c r="L34" s="321"/>
      <c r="M34" s="321"/>
      <c r="N34" s="321"/>
      <c r="O34" s="325"/>
      <c r="P34" s="325"/>
      <c r="Q34" s="326"/>
      <c r="R34" s="325"/>
      <c r="S34" s="219"/>
      <c r="T34" s="219"/>
    </row>
    <row r="35" spans="1:22" ht="15" customHeight="1">
      <c r="A35" s="320"/>
      <c r="B35" s="316"/>
      <c r="C35" s="316"/>
      <c r="D35" s="321"/>
      <c r="E35" s="321"/>
      <c r="F35" s="321"/>
      <c r="G35" s="325"/>
      <c r="H35" s="322"/>
      <c r="I35" s="325"/>
      <c r="J35" s="321"/>
      <c r="K35" s="321"/>
      <c r="L35" s="321"/>
      <c r="M35" s="321"/>
      <c r="N35" s="321"/>
      <c r="O35" s="325"/>
      <c r="P35" s="325"/>
      <c r="Q35" s="326"/>
      <c r="R35" s="325"/>
      <c r="S35" s="219"/>
      <c r="T35" s="219"/>
    </row>
    <row r="36" spans="1:22" ht="15" customHeight="1">
      <c r="A36" s="320"/>
      <c r="B36" s="316"/>
      <c r="C36" s="316"/>
      <c r="D36" s="321"/>
      <c r="E36" s="321"/>
      <c r="F36" s="321"/>
      <c r="G36" s="325"/>
      <c r="H36" s="322"/>
      <c r="I36" s="325"/>
      <c r="J36" s="321"/>
      <c r="K36" s="321"/>
      <c r="L36" s="321"/>
      <c r="M36" s="321"/>
      <c r="N36" s="321"/>
      <c r="O36" s="325"/>
      <c r="P36" s="325"/>
      <c r="Q36" s="326"/>
      <c r="R36" s="325"/>
      <c r="S36" s="219"/>
      <c r="T36" s="219"/>
    </row>
    <row r="37" spans="1:22" ht="15" customHeight="1">
      <c r="A37" s="320"/>
      <c r="B37" s="316"/>
      <c r="C37" s="316"/>
      <c r="D37" s="321"/>
      <c r="E37" s="321"/>
      <c r="F37" s="321"/>
      <c r="G37" s="325"/>
      <c r="H37" s="322"/>
      <c r="I37" s="325"/>
      <c r="J37" s="321"/>
      <c r="K37" s="321"/>
      <c r="L37" s="321"/>
      <c r="M37" s="321"/>
      <c r="N37" s="321"/>
      <c r="O37" s="325"/>
      <c r="P37" s="325"/>
      <c r="Q37" s="326"/>
      <c r="R37" s="325"/>
      <c r="S37" s="219"/>
      <c r="T37" s="219"/>
    </row>
    <row r="38" spans="1:22" ht="15" customHeight="1">
      <c r="A38" s="320"/>
      <c r="B38" s="316"/>
      <c r="C38" s="316"/>
      <c r="D38" s="321"/>
      <c r="E38" s="321"/>
      <c r="F38" s="321"/>
      <c r="G38" s="325"/>
      <c r="H38" s="322"/>
      <c r="I38" s="325"/>
      <c r="J38" s="321"/>
      <c r="K38" s="321"/>
      <c r="L38" s="321"/>
      <c r="M38" s="321"/>
      <c r="N38" s="321"/>
      <c r="O38" s="325"/>
      <c r="P38" s="325"/>
      <c r="Q38" s="326"/>
      <c r="R38" s="325"/>
      <c r="S38" s="219"/>
      <c r="T38" s="219"/>
      <c r="V38" s="214" t="s">
        <v>504</v>
      </c>
    </row>
    <row r="39" spans="1:22" ht="15" customHeight="1">
      <c r="A39" s="320"/>
      <c r="B39" s="316"/>
      <c r="C39" s="316"/>
      <c r="D39" s="321"/>
      <c r="E39" s="321"/>
      <c r="F39" s="321"/>
      <c r="G39" s="325"/>
      <c r="H39" s="322"/>
      <c r="I39" s="325"/>
      <c r="J39" s="321"/>
      <c r="K39" s="321"/>
      <c r="L39" s="321"/>
      <c r="M39" s="321"/>
      <c r="N39" s="321"/>
      <c r="O39" s="325"/>
      <c r="P39" s="325"/>
      <c r="Q39" s="326"/>
      <c r="R39" s="325"/>
      <c r="S39" s="219"/>
      <c r="T39" s="219"/>
      <c r="V39" s="214" t="s">
        <v>503</v>
      </c>
    </row>
    <row r="40" spans="1:22" ht="15" customHeight="1">
      <c r="A40" s="320"/>
      <c r="B40" s="316"/>
      <c r="C40" s="316"/>
      <c r="D40" s="321"/>
      <c r="E40" s="321"/>
      <c r="F40" s="321"/>
      <c r="G40" s="325"/>
      <c r="H40" s="322"/>
      <c r="I40" s="325"/>
      <c r="J40" s="321"/>
      <c r="K40" s="321"/>
      <c r="L40" s="321"/>
      <c r="M40" s="321"/>
      <c r="N40" s="321"/>
      <c r="O40" s="325"/>
      <c r="P40" s="325"/>
      <c r="Q40" s="326"/>
      <c r="R40" s="325"/>
      <c r="S40" s="219"/>
      <c r="T40" s="219"/>
    </row>
    <row r="41" spans="1:22" ht="15" customHeight="1">
      <c r="A41" s="320"/>
      <c r="B41" s="316"/>
      <c r="C41" s="316"/>
      <c r="D41" s="321"/>
      <c r="E41" s="321"/>
      <c r="F41" s="321"/>
      <c r="G41" s="325"/>
      <c r="H41" s="322"/>
      <c r="I41" s="325"/>
      <c r="J41" s="321"/>
      <c r="K41" s="321"/>
      <c r="L41" s="321"/>
      <c r="M41" s="321"/>
      <c r="N41" s="321"/>
      <c r="O41" s="325"/>
      <c r="P41" s="325"/>
      <c r="Q41" s="326"/>
      <c r="R41" s="325"/>
      <c r="S41" s="219"/>
      <c r="T41" s="219"/>
    </row>
    <row r="42" spans="1:22" ht="15" customHeight="1">
      <c r="A42" s="320"/>
      <c r="B42" s="316"/>
      <c r="C42" s="316"/>
      <c r="D42" s="321"/>
      <c r="E42" s="321"/>
      <c r="F42" s="321"/>
      <c r="G42" s="321"/>
      <c r="H42" s="322"/>
      <c r="I42" s="321"/>
      <c r="J42" s="321"/>
      <c r="K42" s="321"/>
      <c r="L42" s="321"/>
      <c r="M42" s="321"/>
      <c r="N42" s="321"/>
      <c r="O42" s="321"/>
      <c r="P42" s="321"/>
      <c r="Q42" s="323"/>
      <c r="R42" s="321"/>
      <c r="S42" s="219"/>
      <c r="T42" s="219"/>
    </row>
    <row r="43" spans="1:22" ht="15" customHeight="1">
      <c r="A43" s="320"/>
      <c r="B43" s="316"/>
      <c r="C43" s="316"/>
      <c r="D43" s="321"/>
      <c r="E43" s="321"/>
      <c r="F43" s="321"/>
      <c r="G43" s="325"/>
      <c r="H43" s="322"/>
      <c r="I43" s="325"/>
      <c r="J43" s="321"/>
      <c r="K43" s="321"/>
      <c r="L43" s="321"/>
      <c r="M43" s="321"/>
      <c r="N43" s="321"/>
      <c r="O43" s="325"/>
      <c r="P43" s="325"/>
      <c r="Q43" s="326"/>
      <c r="R43" s="325"/>
      <c r="S43" s="219"/>
      <c r="T43" s="219"/>
    </row>
    <row r="44" spans="1:22" ht="15" customHeight="1">
      <c r="A44" s="320"/>
      <c r="B44" s="316"/>
      <c r="C44" s="316"/>
      <c r="D44" s="321"/>
      <c r="E44" s="321"/>
      <c r="F44" s="321"/>
      <c r="G44" s="325"/>
      <c r="H44" s="322"/>
      <c r="I44" s="325"/>
      <c r="J44" s="321"/>
      <c r="K44" s="321"/>
      <c r="L44" s="321"/>
      <c r="M44" s="321"/>
      <c r="N44" s="321"/>
      <c r="O44" s="325"/>
      <c r="P44" s="325"/>
      <c r="Q44" s="326"/>
      <c r="R44" s="325"/>
      <c r="T44" s="219"/>
    </row>
    <row r="45" spans="1:22" ht="15" customHeight="1">
      <c r="A45" s="320"/>
      <c r="B45" s="316"/>
      <c r="C45" s="316"/>
      <c r="D45" s="321"/>
      <c r="E45" s="321"/>
      <c r="F45" s="321"/>
      <c r="G45" s="325"/>
      <c r="H45" s="322"/>
      <c r="I45" s="325"/>
      <c r="J45" s="321"/>
      <c r="K45" s="321"/>
      <c r="L45" s="321"/>
      <c r="M45" s="321"/>
      <c r="N45" s="321"/>
      <c r="O45" s="325"/>
      <c r="P45" s="325"/>
      <c r="Q45" s="326"/>
      <c r="R45" s="325"/>
      <c r="T45" s="219"/>
    </row>
    <row r="46" spans="1:22" ht="15" customHeight="1">
      <c r="A46" s="320"/>
      <c r="B46" s="316"/>
      <c r="C46" s="316"/>
      <c r="D46" s="321"/>
      <c r="E46" s="321"/>
      <c r="F46" s="321"/>
      <c r="G46" s="325"/>
      <c r="H46" s="322"/>
      <c r="I46" s="325"/>
      <c r="J46" s="321"/>
      <c r="K46" s="321"/>
      <c r="L46" s="321"/>
      <c r="M46" s="321"/>
      <c r="N46" s="321"/>
      <c r="O46" s="325"/>
      <c r="P46" s="325"/>
      <c r="Q46" s="326"/>
      <c r="R46" s="325"/>
      <c r="S46" s="219"/>
      <c r="T46" s="219"/>
    </row>
    <row r="47" spans="1:22" ht="15" customHeight="1">
      <c r="A47" s="320"/>
      <c r="B47" s="316"/>
      <c r="C47" s="316"/>
      <c r="D47" s="321"/>
      <c r="E47" s="321"/>
      <c r="F47" s="321"/>
      <c r="G47" s="325"/>
      <c r="H47" s="322"/>
      <c r="I47" s="325"/>
      <c r="J47" s="321"/>
      <c r="K47" s="321"/>
      <c r="L47" s="321"/>
      <c r="M47" s="321"/>
      <c r="N47" s="321"/>
      <c r="O47" s="325"/>
      <c r="P47" s="325"/>
      <c r="Q47" s="326"/>
      <c r="R47" s="325"/>
      <c r="S47" s="219"/>
      <c r="T47" s="219"/>
    </row>
    <row r="48" spans="1:22" ht="15" customHeight="1">
      <c r="A48" s="320"/>
      <c r="B48" s="316"/>
      <c r="C48" s="316"/>
      <c r="D48" s="321"/>
      <c r="E48" s="321"/>
      <c r="F48" s="321"/>
      <c r="G48" s="325"/>
      <c r="H48" s="322"/>
      <c r="I48" s="325"/>
      <c r="J48" s="321"/>
      <c r="K48" s="321"/>
      <c r="L48" s="321"/>
      <c r="M48" s="321"/>
      <c r="N48" s="321"/>
      <c r="O48" s="325"/>
      <c r="P48" s="325"/>
      <c r="Q48" s="326"/>
      <c r="R48" s="325"/>
      <c r="S48" s="219"/>
      <c r="T48" s="219"/>
    </row>
    <row r="49" spans="1:20" ht="15" customHeight="1">
      <c r="A49" s="320"/>
      <c r="B49" s="316"/>
      <c r="C49" s="316"/>
      <c r="D49" s="321"/>
      <c r="E49" s="321"/>
      <c r="F49" s="321"/>
      <c r="G49" s="325"/>
      <c r="H49" s="322"/>
      <c r="I49" s="325"/>
      <c r="J49" s="321"/>
      <c r="K49" s="321"/>
      <c r="L49" s="321"/>
      <c r="M49" s="321"/>
      <c r="N49" s="321"/>
      <c r="O49" s="325"/>
      <c r="P49" s="325"/>
      <c r="Q49" s="326"/>
      <c r="R49" s="325"/>
      <c r="S49" s="219"/>
      <c r="T49" s="219"/>
    </row>
    <row r="50" spans="1:20" ht="15" customHeight="1">
      <c r="A50" s="320"/>
      <c r="B50" s="316"/>
      <c r="C50" s="316"/>
      <c r="D50" s="321"/>
      <c r="E50" s="321"/>
      <c r="F50" s="321"/>
      <c r="G50" s="325"/>
      <c r="H50" s="322"/>
      <c r="I50" s="325"/>
      <c r="J50" s="321"/>
      <c r="K50" s="321"/>
      <c r="L50" s="321"/>
      <c r="M50" s="321"/>
      <c r="N50" s="321"/>
      <c r="O50" s="325"/>
      <c r="P50" s="325"/>
      <c r="Q50" s="326"/>
      <c r="R50" s="325"/>
      <c r="S50" s="219"/>
      <c r="T50" s="219"/>
    </row>
    <row r="51" spans="1:20" ht="15" customHeight="1">
      <c r="A51" s="320"/>
      <c r="B51" s="316"/>
      <c r="C51" s="316"/>
      <c r="D51" s="321"/>
      <c r="E51" s="321"/>
      <c r="F51" s="321"/>
      <c r="G51" s="325"/>
      <c r="H51" s="322"/>
      <c r="I51" s="325"/>
      <c r="J51" s="321"/>
      <c r="K51" s="321"/>
      <c r="L51" s="321"/>
      <c r="M51" s="321"/>
      <c r="N51" s="321"/>
      <c r="O51" s="325"/>
      <c r="P51" s="325"/>
      <c r="Q51" s="326"/>
      <c r="R51" s="325"/>
      <c r="S51" s="219"/>
      <c r="T51" s="219"/>
    </row>
    <row r="52" spans="1:20" ht="15" customHeight="1">
      <c r="A52" s="320"/>
      <c r="B52" s="316"/>
      <c r="C52" s="316"/>
      <c r="D52" s="321"/>
      <c r="E52" s="321"/>
      <c r="F52" s="321"/>
      <c r="G52" s="325"/>
      <c r="H52" s="322"/>
      <c r="I52" s="325"/>
      <c r="J52" s="321"/>
      <c r="K52" s="321"/>
      <c r="L52" s="321"/>
      <c r="M52" s="321"/>
      <c r="N52" s="321"/>
      <c r="O52" s="325"/>
      <c r="P52" s="325"/>
      <c r="Q52" s="326"/>
      <c r="R52" s="325"/>
      <c r="S52" s="219"/>
      <c r="T52" s="219"/>
    </row>
    <row r="53" spans="1:20" ht="15" customHeight="1">
      <c r="A53" s="320"/>
      <c r="B53" s="316"/>
      <c r="C53" s="316"/>
      <c r="D53" s="321"/>
      <c r="E53" s="321"/>
      <c r="F53" s="321"/>
      <c r="G53" s="325"/>
      <c r="H53" s="322"/>
      <c r="I53" s="325"/>
      <c r="J53" s="321"/>
      <c r="K53" s="321"/>
      <c r="L53" s="321"/>
      <c r="M53" s="321"/>
      <c r="N53" s="321"/>
      <c r="O53" s="325"/>
      <c r="P53" s="325"/>
      <c r="Q53" s="326"/>
      <c r="R53" s="325"/>
      <c r="S53" s="219"/>
      <c r="T53" s="219"/>
    </row>
    <row r="54" spans="1:20" ht="15" customHeight="1">
      <c r="A54" s="320"/>
      <c r="B54" s="316"/>
      <c r="C54" s="316"/>
      <c r="D54" s="321"/>
      <c r="E54" s="321"/>
      <c r="F54" s="321"/>
      <c r="G54" s="325"/>
      <c r="H54" s="322"/>
      <c r="I54" s="325"/>
      <c r="J54" s="321"/>
      <c r="K54" s="321"/>
      <c r="L54" s="321"/>
      <c r="M54" s="321"/>
      <c r="N54" s="321"/>
      <c r="O54" s="325"/>
      <c r="P54" s="325"/>
      <c r="Q54" s="326"/>
      <c r="R54" s="325"/>
      <c r="S54" s="219"/>
      <c r="T54" s="219"/>
    </row>
    <row r="55" spans="1:20" ht="15" customHeight="1">
      <c r="A55" s="320"/>
      <c r="B55" s="316"/>
      <c r="C55" s="316"/>
      <c r="D55" s="321"/>
      <c r="E55" s="321"/>
      <c r="F55" s="321"/>
      <c r="G55" s="325"/>
      <c r="H55" s="322"/>
      <c r="I55" s="325"/>
      <c r="J55" s="321"/>
      <c r="K55" s="321"/>
      <c r="L55" s="321"/>
      <c r="M55" s="321"/>
      <c r="N55" s="321"/>
      <c r="O55" s="325"/>
      <c r="P55" s="325"/>
      <c r="Q55" s="326"/>
      <c r="R55" s="325"/>
      <c r="S55" s="219"/>
      <c r="T55" s="219"/>
    </row>
    <row r="56" spans="1:20" ht="15" customHeight="1">
      <c r="A56" s="320"/>
      <c r="B56" s="316"/>
      <c r="C56" s="316"/>
      <c r="D56" s="321"/>
      <c r="E56" s="321"/>
      <c r="F56" s="321"/>
      <c r="G56" s="325"/>
      <c r="H56" s="322"/>
      <c r="I56" s="325"/>
      <c r="J56" s="321"/>
      <c r="K56" s="321"/>
      <c r="L56" s="321"/>
      <c r="M56" s="321"/>
      <c r="N56" s="321"/>
      <c r="O56" s="325"/>
      <c r="P56" s="325"/>
      <c r="Q56" s="326"/>
      <c r="R56" s="325"/>
      <c r="S56" s="219"/>
      <c r="T56" s="219"/>
    </row>
    <row r="57" spans="1:20" ht="15" customHeight="1">
      <c r="A57" s="320"/>
      <c r="B57" s="316"/>
      <c r="C57" s="316"/>
      <c r="D57" s="321"/>
      <c r="E57" s="321"/>
      <c r="F57" s="321"/>
      <c r="G57" s="325"/>
      <c r="H57" s="322"/>
      <c r="I57" s="325"/>
      <c r="J57" s="321"/>
      <c r="K57" s="321"/>
      <c r="L57" s="321"/>
      <c r="M57" s="321"/>
      <c r="N57" s="321"/>
      <c r="O57" s="325"/>
      <c r="P57" s="325"/>
      <c r="Q57" s="326"/>
      <c r="R57" s="325"/>
      <c r="S57" s="219"/>
      <c r="T57" s="219"/>
    </row>
    <row r="58" spans="1:20" ht="15" customHeight="1">
      <c r="A58" s="320"/>
      <c r="B58" s="316"/>
      <c r="C58" s="316"/>
      <c r="D58" s="321"/>
      <c r="E58" s="321"/>
      <c r="F58" s="321"/>
      <c r="G58" s="325"/>
      <c r="H58" s="322"/>
      <c r="I58" s="325"/>
      <c r="J58" s="321"/>
      <c r="K58" s="321"/>
      <c r="L58" s="321"/>
      <c r="M58" s="321"/>
      <c r="N58" s="321"/>
      <c r="O58" s="325"/>
      <c r="P58" s="325"/>
      <c r="Q58" s="326"/>
      <c r="R58" s="325"/>
      <c r="S58" s="219"/>
      <c r="T58" s="219"/>
    </row>
    <row r="59" spans="1:20" ht="15" customHeight="1">
      <c r="A59" s="320"/>
      <c r="B59" s="316"/>
      <c r="C59" s="316"/>
      <c r="D59" s="321"/>
      <c r="E59" s="321"/>
      <c r="F59" s="321"/>
      <c r="G59" s="325"/>
      <c r="H59" s="322"/>
      <c r="I59" s="325"/>
      <c r="J59" s="321"/>
      <c r="K59" s="321"/>
      <c r="L59" s="321"/>
      <c r="M59" s="321"/>
      <c r="N59" s="321"/>
      <c r="O59" s="325"/>
      <c r="P59" s="325"/>
      <c r="Q59" s="326"/>
      <c r="R59" s="325"/>
      <c r="S59" s="219"/>
      <c r="T59" s="219"/>
    </row>
    <row r="60" spans="1:20" ht="15" customHeight="1">
      <c r="A60" s="320"/>
      <c r="B60" s="316"/>
      <c r="C60" s="316"/>
      <c r="D60" s="321"/>
      <c r="E60" s="321"/>
      <c r="F60" s="321"/>
      <c r="G60" s="325"/>
      <c r="H60" s="322"/>
      <c r="I60" s="325"/>
      <c r="J60" s="321"/>
      <c r="K60" s="321"/>
      <c r="L60" s="321"/>
      <c r="M60" s="321"/>
      <c r="N60" s="321"/>
      <c r="O60" s="325"/>
      <c r="P60" s="325"/>
      <c r="Q60" s="326"/>
      <c r="R60" s="325"/>
      <c r="S60" s="219"/>
      <c r="T60" s="219"/>
    </row>
    <row r="61" spans="1:20" ht="15" customHeight="1">
      <c r="A61" s="320"/>
      <c r="B61" s="316"/>
      <c r="C61" s="316"/>
      <c r="D61" s="321"/>
      <c r="E61" s="321"/>
      <c r="F61" s="321"/>
      <c r="G61" s="325"/>
      <c r="H61" s="322"/>
      <c r="I61" s="325"/>
      <c r="J61" s="321"/>
      <c r="K61" s="321"/>
      <c r="L61" s="321"/>
      <c r="M61" s="321"/>
      <c r="N61" s="321"/>
      <c r="O61" s="325"/>
      <c r="P61" s="325"/>
      <c r="Q61" s="326"/>
      <c r="R61" s="325"/>
      <c r="S61" s="219"/>
      <c r="T61" s="219"/>
    </row>
    <row r="62" spans="1:20" ht="15" customHeight="1">
      <c r="A62" s="320"/>
      <c r="B62" s="316"/>
      <c r="C62" s="316"/>
      <c r="D62" s="321"/>
      <c r="E62" s="321"/>
      <c r="F62" s="321"/>
      <c r="G62" s="325"/>
      <c r="H62" s="322"/>
      <c r="I62" s="325"/>
      <c r="J62" s="321"/>
      <c r="K62" s="321"/>
      <c r="L62" s="321"/>
      <c r="M62" s="321"/>
      <c r="N62" s="321"/>
      <c r="O62" s="325"/>
      <c r="P62" s="325"/>
      <c r="Q62" s="326"/>
      <c r="R62" s="325"/>
      <c r="S62" s="219"/>
      <c r="T62" s="219"/>
    </row>
    <row r="63" spans="1:20" ht="15" customHeight="1">
      <c r="A63" s="320"/>
      <c r="B63" s="316"/>
      <c r="C63" s="316"/>
      <c r="D63" s="321"/>
      <c r="E63" s="321"/>
      <c r="F63" s="321"/>
      <c r="G63" s="325"/>
      <c r="H63" s="322"/>
      <c r="I63" s="325"/>
      <c r="J63" s="321"/>
      <c r="K63" s="321"/>
      <c r="L63" s="321"/>
      <c r="M63" s="321"/>
      <c r="N63" s="321"/>
      <c r="O63" s="325"/>
      <c r="P63" s="325"/>
      <c r="Q63" s="326"/>
      <c r="R63" s="325"/>
      <c r="S63" s="979"/>
      <c r="T63" s="979"/>
    </row>
    <row r="64" spans="1:20" ht="15" customHeight="1">
      <c r="A64" s="320"/>
      <c r="B64" s="316"/>
      <c r="C64" s="316"/>
      <c r="D64" s="321"/>
      <c r="E64" s="321"/>
      <c r="F64" s="321"/>
      <c r="G64" s="321"/>
      <c r="H64" s="322"/>
      <c r="I64" s="321"/>
      <c r="J64" s="321"/>
      <c r="K64" s="321"/>
      <c r="L64" s="321"/>
      <c r="M64" s="321"/>
      <c r="N64" s="321"/>
      <c r="O64" s="321"/>
      <c r="P64" s="321"/>
      <c r="Q64" s="323"/>
      <c r="R64" s="321"/>
      <c r="S64" s="979"/>
      <c r="T64" s="979"/>
    </row>
    <row r="65" spans="1:20" ht="15" customHeight="1">
      <c r="A65" s="320"/>
      <c r="B65" s="316"/>
      <c r="C65" s="316"/>
      <c r="D65" s="325"/>
      <c r="E65" s="325"/>
      <c r="F65" s="325"/>
      <c r="G65" s="321"/>
      <c r="H65" s="322"/>
      <c r="I65" s="321"/>
      <c r="J65" s="321"/>
      <c r="K65" s="321"/>
      <c r="L65" s="321"/>
      <c r="M65" s="321"/>
      <c r="N65" s="321"/>
      <c r="O65" s="325"/>
      <c r="P65" s="325"/>
      <c r="Q65" s="326"/>
      <c r="R65" s="325"/>
      <c r="S65" s="979"/>
      <c r="T65" s="979"/>
    </row>
    <row r="66" spans="1:20" ht="15" customHeight="1">
      <c r="A66" s="320"/>
      <c r="B66" s="316"/>
      <c r="C66" s="316"/>
      <c r="D66" s="321"/>
      <c r="E66" s="321"/>
      <c r="F66" s="321"/>
      <c r="G66" s="321"/>
      <c r="H66" s="322"/>
      <c r="I66" s="321"/>
      <c r="J66" s="321"/>
      <c r="K66" s="321"/>
      <c r="L66" s="321"/>
      <c r="M66" s="321"/>
      <c r="N66" s="321"/>
      <c r="O66" s="321"/>
      <c r="P66" s="321"/>
      <c r="Q66" s="323"/>
      <c r="R66" s="321"/>
      <c r="S66" s="979"/>
      <c r="T66" s="979"/>
    </row>
    <row r="67" spans="1:20" ht="15" customHeight="1">
      <c r="A67" s="320"/>
      <c r="B67" s="316"/>
      <c r="C67" s="316"/>
      <c r="D67" s="325"/>
      <c r="E67" s="325"/>
      <c r="F67" s="325"/>
      <c r="G67" s="321"/>
      <c r="H67" s="322"/>
      <c r="I67" s="321"/>
      <c r="J67" s="321"/>
      <c r="K67" s="321"/>
      <c r="L67" s="321"/>
      <c r="M67" s="321"/>
      <c r="N67" s="321"/>
      <c r="O67" s="325"/>
      <c r="P67" s="325"/>
      <c r="Q67" s="326"/>
      <c r="R67" s="325"/>
      <c r="S67" s="218"/>
      <c r="T67" s="218"/>
    </row>
    <row r="68" spans="1:20" ht="15" customHeight="1"/>
  </sheetData>
  <mergeCells count="6">
    <mergeCell ref="S66:T66"/>
    <mergeCell ref="A11:S11"/>
    <mergeCell ref="S14:T14"/>
    <mergeCell ref="S63:T63"/>
    <mergeCell ref="S64:T64"/>
    <mergeCell ref="S65:T65"/>
  </mergeCells>
  <hyperlinks>
    <hyperlink ref="A9" location="'Investments'!A1" display="'Statement of Financial Position" xr:uid="{00000000-0004-0000-0E00-000000000000}"/>
    <hyperlink ref="S15" r:id="rId1" display="hownow://_r969758/" xr:uid="{689CD87F-865F-41A4-A0B6-5C0990F66E79}"/>
    <hyperlink ref="S16" r:id="rId2" display="hownow://_r969749/" xr:uid="{1D5A68A0-781E-4723-8EB3-E5BF3B386746}"/>
  </hyperlinks>
  <pageMargins left="0.39370078740157483" right="0.39370078740157483" top="0.39370078740157483" bottom="0.39370078740157483" header="0.31496062992125984" footer="0.31496062992125984"/>
  <pageSetup paperSize="9" scale="90" orientation="landscape" r:id="rId3"/>
  <customProperties>
    <customPr name="SheetId" r:id="rId4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8"/>
  <dimension ref="A2:J42"/>
  <sheetViews>
    <sheetView workbookViewId="0">
      <selection activeCell="K34" sqref="K34"/>
    </sheetView>
  </sheetViews>
  <sheetFormatPr defaultColWidth="13.7109375" defaultRowHeight="12.75"/>
  <cols>
    <col min="1" max="10" width="13.7109375" style="214"/>
    <col min="11" max="11" width="22.42578125" style="214" customWidth="1"/>
    <col min="12" max="16384" width="13.7109375" style="214"/>
  </cols>
  <sheetData>
    <row r="2" spans="1:9" ht="20.25">
      <c r="A2" s="258" t="s">
        <v>303</v>
      </c>
      <c r="B2" s="257"/>
      <c r="C2" s="257"/>
      <c r="D2" s="257"/>
      <c r="E2" s="257"/>
      <c r="F2" s="257"/>
      <c r="G2" s="257"/>
      <c r="H2" s="257"/>
    </row>
    <row r="3" spans="1:9" ht="15" customHeight="1">
      <c r="A3" s="257"/>
      <c r="B3" s="257"/>
      <c r="C3" s="257"/>
      <c r="D3" s="257"/>
      <c r="E3" s="257"/>
      <c r="F3" s="257"/>
      <c r="G3" s="257"/>
      <c r="H3" s="257"/>
    </row>
    <row r="4" spans="1:9" ht="15" customHeight="1">
      <c r="A4" s="257"/>
      <c r="B4" s="257"/>
      <c r="C4" s="257"/>
      <c r="D4" s="257"/>
      <c r="E4" s="257"/>
      <c r="F4" s="257"/>
      <c r="G4" s="257"/>
      <c r="H4" s="257"/>
    </row>
    <row r="5" spans="1:9" ht="15" customHeight="1">
      <c r="A5" s="257"/>
      <c r="B5" s="257"/>
      <c r="C5" s="257"/>
      <c r="D5" s="257"/>
      <c r="E5" s="257"/>
      <c r="F5" s="257"/>
      <c r="G5" s="257"/>
      <c r="H5" s="257"/>
    </row>
    <row r="6" spans="1:9" ht="15" customHeight="1">
      <c r="A6" s="259" t="s">
        <v>219</v>
      </c>
      <c r="B6" s="301" t="str">
        <f>'Assignment To do'!B3</f>
        <v>MT &amp; SR Jones Superannuation Fund</v>
      </c>
      <c r="C6" s="259"/>
      <c r="D6" s="259"/>
      <c r="E6" s="259"/>
      <c r="H6" s="259" t="s">
        <v>220</v>
      </c>
      <c r="I6" s="234">
        <f>'Assignment To do'!I7</f>
        <v>43670</v>
      </c>
    </row>
    <row r="7" spans="1:9" ht="15" customHeight="1">
      <c r="A7" s="259" t="s">
        <v>221</v>
      </c>
      <c r="B7" s="301" t="str">
        <f>'Assignment To do'!B4</f>
        <v>2019 Year End</v>
      </c>
      <c r="C7" s="259"/>
      <c r="D7" s="259"/>
      <c r="E7" s="260"/>
      <c r="H7" s="259" t="s">
        <v>222</v>
      </c>
      <c r="I7" s="240" t="str">
        <f>'Assignment To do'!I8</f>
        <v>Chris</v>
      </c>
    </row>
    <row r="8" spans="1:9" ht="15" customHeight="1">
      <c r="A8" s="259" t="s">
        <v>234</v>
      </c>
      <c r="B8" s="259" t="str">
        <f>+A2</f>
        <v>Investment Strategy</v>
      </c>
      <c r="C8" s="259"/>
      <c r="D8" s="259"/>
      <c r="E8" s="259"/>
      <c r="H8" s="259" t="s">
        <v>426</v>
      </c>
      <c r="I8" s="243" t="str">
        <f>'Assignment To do'!I9</f>
        <v>Stu/Michelle</v>
      </c>
    </row>
    <row r="9" spans="1:9" ht="15" customHeight="1" thickBot="1">
      <c r="A9" s="222"/>
      <c r="B9" s="222"/>
      <c r="C9" s="222"/>
      <c r="D9" s="222"/>
      <c r="E9" s="222"/>
      <c r="F9" s="222"/>
      <c r="G9" s="222"/>
      <c r="H9" s="222"/>
      <c r="I9" s="222"/>
    </row>
    <row r="10" spans="1:9" ht="15" customHeight="1"/>
    <row r="11" spans="1:9" ht="15" customHeight="1">
      <c r="A11" s="474" t="s">
        <v>304</v>
      </c>
    </row>
    <row r="12" spans="1:9" ht="15" customHeight="1">
      <c r="A12" s="328"/>
    </row>
    <row r="13" spans="1:9" ht="15" customHeight="1">
      <c r="A13" s="982" t="s">
        <v>305</v>
      </c>
      <c r="B13" s="982"/>
      <c r="C13" s="982"/>
      <c r="D13" s="982"/>
      <c r="E13" s="982"/>
      <c r="F13" s="982"/>
      <c r="G13" s="982"/>
      <c r="H13" s="982"/>
    </row>
    <row r="14" spans="1:9" ht="15" customHeight="1"/>
    <row r="15" spans="1:9" ht="38.25">
      <c r="A15" s="329"/>
      <c r="B15" s="330" t="s">
        <v>306</v>
      </c>
      <c r="C15" s="331" t="s">
        <v>307</v>
      </c>
      <c r="D15" s="330" t="s">
        <v>308</v>
      </c>
      <c r="E15" s="331" t="s">
        <v>309</v>
      </c>
      <c r="F15" s="330" t="s">
        <v>310</v>
      </c>
      <c r="G15" s="331" t="s">
        <v>311</v>
      </c>
      <c r="H15" s="332" t="s">
        <v>312</v>
      </c>
    </row>
    <row r="16" spans="1:9" ht="15" customHeight="1">
      <c r="A16" s="333"/>
      <c r="B16" s="334"/>
      <c r="C16" s="335"/>
      <c r="D16" s="223"/>
      <c r="E16" s="335"/>
      <c r="F16" s="223"/>
      <c r="G16" s="335"/>
      <c r="H16" s="336"/>
    </row>
    <row r="17" spans="1:10" s="218" customFormat="1" ht="15" customHeight="1">
      <c r="A17" s="337" t="s">
        <v>313</v>
      </c>
      <c r="B17" s="654">
        <v>1</v>
      </c>
      <c r="C17" s="655">
        <v>0</v>
      </c>
      <c r="D17" s="651">
        <v>0</v>
      </c>
      <c r="E17" s="655">
        <v>0</v>
      </c>
      <c r="F17" s="651">
        <v>0</v>
      </c>
      <c r="G17" s="655">
        <v>0</v>
      </c>
      <c r="H17" s="656">
        <v>0</v>
      </c>
      <c r="I17" s="214"/>
      <c r="J17" s="214"/>
    </row>
    <row r="18" spans="1:10" ht="15" customHeight="1">
      <c r="A18" s="337"/>
      <c r="B18" s="338"/>
      <c r="C18" s="339"/>
      <c r="D18" s="340"/>
      <c r="E18" s="339"/>
      <c r="F18" s="340"/>
      <c r="G18" s="339"/>
      <c r="H18" s="341"/>
    </row>
    <row r="19" spans="1:10" ht="15" customHeight="1" thickBot="1">
      <c r="A19" s="342" t="s">
        <v>314</v>
      </c>
      <c r="B19" s="343">
        <f>SUM(B17:H17)</f>
        <v>1</v>
      </c>
      <c r="C19" s="340"/>
      <c r="D19" s="340"/>
      <c r="E19" s="340"/>
      <c r="F19" s="340"/>
      <c r="G19" s="340"/>
      <c r="H19" s="341"/>
    </row>
    <row r="20" spans="1:10" s="218" customFormat="1" ht="15" customHeight="1" thickTop="1">
      <c r="A20" s="214"/>
      <c r="B20" s="344" t="str">
        <f t="shared" ref="B20:H20" si="0">IF(B17&gt;=B23,IF(B17&lt;=B24,"OK","False"),"False")</f>
        <v>False</v>
      </c>
      <c r="C20" s="344" t="str">
        <f t="shared" si="0"/>
        <v>OK</v>
      </c>
      <c r="D20" s="344" t="str">
        <f t="shared" si="0"/>
        <v>OK</v>
      </c>
      <c r="E20" s="344" t="str">
        <f t="shared" si="0"/>
        <v>OK</v>
      </c>
      <c r="F20" s="344" t="str">
        <f t="shared" si="0"/>
        <v>OK</v>
      </c>
      <c r="G20" s="344" t="str">
        <f t="shared" si="0"/>
        <v>OK</v>
      </c>
      <c r="H20" s="344" t="str">
        <f t="shared" si="0"/>
        <v>OK</v>
      </c>
      <c r="I20" s="214"/>
      <c r="J20" s="214"/>
    </row>
    <row r="21" spans="1:10" s="218" customFormat="1" ht="15" customHeight="1">
      <c r="A21" s="214"/>
      <c r="B21" s="217"/>
      <c r="C21" s="217"/>
      <c r="D21" s="217"/>
      <c r="E21" s="217"/>
      <c r="F21" s="217"/>
      <c r="G21" s="217"/>
      <c r="H21" s="217"/>
      <c r="I21" s="214"/>
      <c r="J21" s="214"/>
    </row>
    <row r="22" spans="1:10" s="218" customFormat="1" ht="15" customHeight="1">
      <c r="A22" s="685" t="s">
        <v>870</v>
      </c>
      <c r="B22" s="649"/>
      <c r="C22" s="649"/>
      <c r="D22" s="214"/>
      <c r="E22" s="214"/>
      <c r="F22" s="214"/>
      <c r="G22" s="214"/>
      <c r="H22" s="214"/>
      <c r="I22" s="214"/>
      <c r="J22" s="214"/>
    </row>
    <row r="23" spans="1:10" s="218" customFormat="1" ht="15" customHeight="1">
      <c r="A23" s="216" t="s">
        <v>315</v>
      </c>
      <c r="B23" s="653">
        <v>0</v>
      </c>
      <c r="C23" s="653">
        <v>0</v>
      </c>
      <c r="D23" s="653">
        <v>0</v>
      </c>
      <c r="E23" s="653">
        <v>0</v>
      </c>
      <c r="F23" s="653">
        <v>0</v>
      </c>
      <c r="G23" s="653">
        <v>0</v>
      </c>
      <c r="H23" s="653">
        <v>0</v>
      </c>
      <c r="J23" s="214"/>
    </row>
    <row r="24" spans="1:10" s="218" customFormat="1" ht="15" customHeight="1">
      <c r="A24" s="216" t="s">
        <v>316</v>
      </c>
      <c r="B24" s="653">
        <v>0.25</v>
      </c>
      <c r="C24" s="653">
        <v>0</v>
      </c>
      <c r="D24" s="653">
        <v>1</v>
      </c>
      <c r="E24" s="653">
        <v>0</v>
      </c>
      <c r="F24" s="653">
        <v>0</v>
      </c>
      <c r="G24" s="653">
        <v>0</v>
      </c>
      <c r="H24" s="653">
        <v>0</v>
      </c>
      <c r="I24" s="214"/>
      <c r="J24" s="214"/>
    </row>
    <row r="25" spans="1:10" s="218" customFormat="1" ht="15" customHeight="1">
      <c r="A25" s="214" t="s">
        <v>317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10" s="218" customFormat="1" ht="15" customHeight="1">
      <c r="A26" s="214"/>
      <c r="B26" s="214"/>
      <c r="C26" s="214"/>
      <c r="D26" s="214"/>
      <c r="E26" s="214"/>
      <c r="F26" s="214"/>
      <c r="G26" s="214"/>
      <c r="H26" s="214"/>
      <c r="I26" s="214"/>
      <c r="J26" s="214"/>
    </row>
    <row r="27" spans="1:10" s="304" customFormat="1" ht="15" customHeight="1">
      <c r="A27" s="216" t="s">
        <v>318</v>
      </c>
      <c r="B27" s="214"/>
      <c r="C27" s="214"/>
      <c r="D27" s="214"/>
      <c r="E27" s="214"/>
      <c r="F27" s="214"/>
      <c r="G27" s="214"/>
      <c r="H27" s="214"/>
      <c r="I27" s="214"/>
      <c r="J27" s="214"/>
    </row>
    <row r="28" spans="1:10" s="302" customFormat="1" ht="15" customHeight="1">
      <c r="A28" s="345" t="s">
        <v>319</v>
      </c>
      <c r="B28" s="346"/>
      <c r="C28" s="346"/>
      <c r="D28" s="346"/>
      <c r="E28" s="346"/>
      <c r="F28" s="346"/>
      <c r="G28" s="346"/>
      <c r="H28" s="346"/>
      <c r="I28" s="346"/>
      <c r="J28" s="218"/>
    </row>
    <row r="29" spans="1:10" s="302" customFormat="1" ht="15" customHeight="1">
      <c r="A29" s="347"/>
      <c r="B29" s="347"/>
      <c r="C29" s="347"/>
      <c r="D29" s="347"/>
      <c r="E29" s="347"/>
      <c r="F29" s="347"/>
      <c r="G29" s="347"/>
      <c r="H29" s="347"/>
      <c r="I29" s="347"/>
      <c r="J29" s="218"/>
    </row>
    <row r="30" spans="1:10" s="302" customFormat="1" ht="15" customHeight="1">
      <c r="A30" s="347"/>
      <c r="B30" s="347"/>
      <c r="C30" s="347"/>
      <c r="D30" s="347"/>
      <c r="E30" s="347"/>
      <c r="F30" s="347"/>
      <c r="G30" s="347"/>
      <c r="H30" s="347"/>
      <c r="I30" s="347"/>
      <c r="J30" s="218"/>
    </row>
    <row r="31" spans="1:10" s="302" customFormat="1" ht="15" customHeight="1">
      <c r="A31" s="347"/>
      <c r="B31" s="347"/>
      <c r="C31" s="347"/>
      <c r="D31" s="347"/>
      <c r="E31" s="347"/>
      <c r="F31" s="347"/>
      <c r="G31" s="347"/>
      <c r="H31" s="347"/>
      <c r="I31" s="347"/>
      <c r="J31" s="218"/>
    </row>
    <row r="32" spans="1:10" s="302" customFormat="1" ht="15" customHeight="1">
      <c r="A32" s="347"/>
      <c r="B32" s="347"/>
      <c r="C32" s="347"/>
      <c r="D32" s="347"/>
      <c r="E32" s="347"/>
      <c r="F32" s="347"/>
      <c r="G32" s="347"/>
      <c r="H32" s="347"/>
      <c r="I32" s="347"/>
      <c r="J32" s="218"/>
    </row>
    <row r="33" spans="1:10" ht="15" customHeight="1">
      <c r="A33" s="347"/>
      <c r="B33" s="347"/>
      <c r="C33" s="347"/>
      <c r="D33" s="347"/>
      <c r="E33" s="347"/>
      <c r="F33" s="347"/>
      <c r="G33" s="347"/>
      <c r="H33" s="347"/>
      <c r="I33" s="347"/>
      <c r="J33" s="218"/>
    </row>
    <row r="34" spans="1:10" ht="15" customHeight="1">
      <c r="A34" s="347"/>
      <c r="B34" s="347"/>
      <c r="C34" s="347"/>
      <c r="D34" s="347"/>
      <c r="E34" s="347"/>
      <c r="F34" s="347"/>
      <c r="G34" s="347"/>
      <c r="H34" s="347"/>
      <c r="I34" s="347"/>
      <c r="J34" s="218"/>
    </row>
    <row r="35" spans="1:10" ht="15" customHeight="1">
      <c r="A35" s="345"/>
      <c r="B35" s="346"/>
      <c r="C35" s="346"/>
      <c r="D35" s="346"/>
      <c r="E35" s="346"/>
      <c r="F35" s="346"/>
      <c r="G35" s="346"/>
      <c r="H35" s="346"/>
      <c r="I35" s="346"/>
      <c r="J35" s="218"/>
    </row>
    <row r="36" spans="1:10" ht="15" customHeight="1">
      <c r="A36" s="348" t="s">
        <v>320</v>
      </c>
      <c r="B36" s="348"/>
      <c r="C36" s="348"/>
      <c r="D36" s="348"/>
      <c r="E36" s="348"/>
      <c r="F36" s="348"/>
      <c r="G36" s="348"/>
      <c r="H36" s="348"/>
      <c r="I36" s="348"/>
      <c r="J36" s="304"/>
    </row>
    <row r="37" spans="1:10" ht="15" customHeight="1">
      <c r="A37" s="348" t="s">
        <v>321</v>
      </c>
      <c r="B37" s="348"/>
      <c r="C37" s="348"/>
      <c r="D37" s="348"/>
      <c r="E37" s="348"/>
      <c r="F37" s="348"/>
      <c r="G37" s="348"/>
      <c r="H37" s="348"/>
      <c r="I37" s="348"/>
      <c r="J37" s="302"/>
    </row>
    <row r="38" spans="1:10" ht="15" customHeight="1">
      <c r="A38" s="348" t="s">
        <v>322</v>
      </c>
      <c r="B38" s="348"/>
      <c r="C38" s="348"/>
      <c r="D38" s="348"/>
      <c r="E38" s="348"/>
      <c r="F38" s="348"/>
      <c r="G38" s="348"/>
      <c r="H38" s="348"/>
      <c r="I38" s="348"/>
      <c r="J38" s="302"/>
    </row>
    <row r="39" spans="1:10" ht="15" customHeight="1">
      <c r="A39" s="348" t="s">
        <v>323</v>
      </c>
      <c r="B39" s="348"/>
      <c r="C39" s="348"/>
      <c r="D39" s="348"/>
      <c r="E39" s="348"/>
      <c r="F39" s="348"/>
      <c r="G39" s="348"/>
      <c r="H39" s="348"/>
      <c r="I39" s="348"/>
      <c r="J39" s="302"/>
    </row>
    <row r="40" spans="1:10" ht="15" customHeight="1">
      <c r="A40" s="348" t="s">
        <v>324</v>
      </c>
      <c r="B40" s="348"/>
      <c r="C40" s="348"/>
      <c r="D40" s="348"/>
      <c r="E40" s="348"/>
      <c r="F40" s="348"/>
      <c r="G40" s="348"/>
      <c r="H40" s="348"/>
      <c r="I40" s="348"/>
      <c r="J40" s="302"/>
    </row>
    <row r="41" spans="1:10" ht="15" customHeight="1">
      <c r="A41" s="348" t="s">
        <v>325</v>
      </c>
      <c r="B41" s="348"/>
      <c r="C41" s="348"/>
      <c r="D41" s="348"/>
      <c r="E41" s="348"/>
      <c r="F41" s="348"/>
      <c r="G41" s="348"/>
      <c r="H41" s="348"/>
      <c r="I41" s="348"/>
      <c r="J41" s="302"/>
    </row>
    <row r="42" spans="1:10" ht="15" customHeight="1">
      <c r="A42" s="227"/>
      <c r="B42" s="302"/>
      <c r="C42" s="302"/>
      <c r="D42" s="302"/>
      <c r="E42" s="302"/>
      <c r="F42" s="302"/>
      <c r="G42" s="302"/>
      <c r="H42" s="302"/>
      <c r="I42" s="302"/>
      <c r="J42" s="302"/>
    </row>
  </sheetData>
  <mergeCells count="1">
    <mergeCell ref="A13:H13"/>
  </mergeCells>
  <hyperlinks>
    <hyperlink ref="A9" location="'Investment Summary'!A1" display="'Statement of Financial Position" xr:uid="{00000000-0004-0000-0F00-000000000000}"/>
    <hyperlink ref="A22" r:id="rId1" display="hownow://_r497484/" xr:uid="{55946AC0-C358-4857-ACF0-912BD3499BCC}"/>
  </hyperlinks>
  <pageMargins left="0.7" right="0.7" top="0.75" bottom="0.75" header="0.3" footer="0.3"/>
  <pageSetup paperSize="9" orientation="landscape" r:id="rId2"/>
  <customProperties>
    <customPr name="SheetId" r:id="rId3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CF022-33E8-4EAD-9819-0796D3841086}">
  <sheetPr codeName="Sheet28"/>
  <dimension ref="A3:J81"/>
  <sheetViews>
    <sheetView topLeftCell="A25" workbookViewId="0">
      <selection activeCell="K57" sqref="K57"/>
    </sheetView>
  </sheetViews>
  <sheetFormatPr defaultColWidth="13.7109375" defaultRowHeight="12.75"/>
  <cols>
    <col min="1" max="2" width="13.7109375" style="214"/>
    <col min="3" max="4" width="8.42578125" style="214" customWidth="1"/>
    <col min="5" max="6" width="14.7109375" style="214" customWidth="1"/>
    <col min="7" max="7" width="1.5703125" style="214" customWidth="1"/>
    <col min="8" max="10" width="13.7109375" style="214"/>
    <col min="11" max="11" width="26.7109375" style="214" customWidth="1"/>
    <col min="12" max="16384" width="13.7109375" style="214"/>
  </cols>
  <sheetData>
    <row r="3" spans="1:9" ht="20.25">
      <c r="A3" s="658" t="s">
        <v>515</v>
      </c>
      <c r="B3" s="659"/>
      <c r="C3" s="659"/>
      <c r="D3" s="659"/>
      <c r="E3" s="659"/>
    </row>
    <row r="4" spans="1:9">
      <c r="A4" s="659"/>
      <c r="B4" s="659"/>
      <c r="C4" s="659"/>
      <c r="D4" s="659"/>
      <c r="E4" s="659"/>
    </row>
    <row r="5" spans="1:9">
      <c r="A5" s="659"/>
      <c r="B5" s="659"/>
      <c r="C5" s="659"/>
      <c r="D5" s="659"/>
    </row>
    <row r="6" spans="1:9">
      <c r="A6" s="659"/>
      <c r="B6" s="659"/>
      <c r="C6" s="659"/>
      <c r="D6" s="659"/>
    </row>
    <row r="7" spans="1:9">
      <c r="A7" s="660" t="s">
        <v>219</v>
      </c>
      <c r="B7" s="661" t="str">
        <f>+'Assignment To do'!B3</f>
        <v>MT &amp; SR Jones Superannuation Fund</v>
      </c>
      <c r="C7" s="660"/>
      <c r="D7" s="660"/>
      <c r="H7" s="660" t="s">
        <v>220</v>
      </c>
      <c r="I7" s="662">
        <f>+'Assignment To do'!I7</f>
        <v>43670</v>
      </c>
    </row>
    <row r="8" spans="1:9">
      <c r="A8" s="660" t="s">
        <v>221</v>
      </c>
      <c r="B8" s="661" t="str">
        <f>'Assignment To do'!B4</f>
        <v>2019 Year End</v>
      </c>
      <c r="C8" s="660"/>
      <c r="D8" s="660"/>
      <c r="H8" s="660" t="s">
        <v>222</v>
      </c>
      <c r="I8" s="663" t="str">
        <f>'Assignment To do'!I8</f>
        <v>Chris</v>
      </c>
    </row>
    <row r="9" spans="1:9">
      <c r="A9" s="660" t="s">
        <v>234</v>
      </c>
      <c r="B9" s="660" t="str">
        <f>+A3</f>
        <v>Rent Received</v>
      </c>
      <c r="C9" s="660"/>
      <c r="D9" s="660"/>
      <c r="H9" s="660" t="s">
        <v>402</v>
      </c>
      <c r="I9" s="664" t="str">
        <f>'Assignment To do'!I9</f>
        <v>Stu/Michelle</v>
      </c>
    </row>
    <row r="10" spans="1:9" ht="13.5" thickBot="1">
      <c r="A10" s="222"/>
      <c r="B10" s="222"/>
      <c r="C10" s="222"/>
      <c r="D10" s="222"/>
      <c r="E10" s="222"/>
      <c r="F10" s="222"/>
      <c r="G10" s="222"/>
      <c r="H10" s="222"/>
      <c r="I10" s="222"/>
    </row>
    <row r="11" spans="1:9">
      <c r="A11" s="220"/>
      <c r="B11" s="220"/>
      <c r="C11" s="220"/>
      <c r="D11" s="220"/>
      <c r="E11" s="220"/>
      <c r="F11" s="220"/>
    </row>
    <row r="12" spans="1:9">
      <c r="A12" s="216" t="s">
        <v>516</v>
      </c>
      <c r="G12" s="218"/>
    </row>
    <row r="13" spans="1:9">
      <c r="A13" s="214" t="s">
        <v>517</v>
      </c>
      <c r="C13" s="983"/>
      <c r="D13" s="983"/>
      <c r="E13" s="983"/>
      <c r="F13" s="983"/>
      <c r="G13" s="665"/>
    </row>
    <row r="14" spans="1:9">
      <c r="A14" s="214" t="s">
        <v>518</v>
      </c>
      <c r="C14" s="679">
        <v>1</v>
      </c>
    </row>
    <row r="16" spans="1:9">
      <c r="A16" s="216" t="s">
        <v>395</v>
      </c>
      <c r="E16" s="344" t="s">
        <v>121</v>
      </c>
      <c r="F16" s="344" t="s">
        <v>519</v>
      </c>
    </row>
    <row r="17" spans="1:10">
      <c r="A17" s="214" t="s">
        <v>520</v>
      </c>
      <c r="E17" s="680"/>
      <c r="F17" s="666">
        <f>ROUND(E17*$C$14,0)</f>
        <v>0</v>
      </c>
    </row>
    <row r="18" spans="1:10">
      <c r="A18" s="214" t="s">
        <v>521</v>
      </c>
      <c r="E18" s="681"/>
      <c r="F18" s="667">
        <f>ROUND(E18*$C$14,0)</f>
        <v>0</v>
      </c>
    </row>
    <row r="19" spans="1:10">
      <c r="A19" s="216" t="s">
        <v>522</v>
      </c>
      <c r="E19" s="668">
        <f>SUM(E17:E18)</f>
        <v>0</v>
      </c>
      <c r="F19" s="668">
        <f>SUM(F17:F18)</f>
        <v>0</v>
      </c>
    </row>
    <row r="21" spans="1:10">
      <c r="A21" s="216" t="s">
        <v>386</v>
      </c>
    </row>
    <row r="22" spans="1:10">
      <c r="A22" s="214" t="s">
        <v>523</v>
      </c>
      <c r="E22" s="680"/>
      <c r="F22" s="666">
        <f>ROUND(E22*$C$14,0)</f>
        <v>0</v>
      </c>
    </row>
    <row r="23" spans="1:10">
      <c r="A23" s="214" t="s">
        <v>524</v>
      </c>
      <c r="E23" s="680"/>
      <c r="F23" s="666">
        <f t="shared" ref="F23:F35" si="0">ROUND(E23*$C$14,0)</f>
        <v>0</v>
      </c>
    </row>
    <row r="24" spans="1:10">
      <c r="A24" s="214" t="s">
        <v>525</v>
      </c>
      <c r="E24" s="680"/>
      <c r="F24" s="666">
        <f t="shared" si="0"/>
        <v>0</v>
      </c>
    </row>
    <row r="25" spans="1:10">
      <c r="A25" s="214" t="s">
        <v>526</v>
      </c>
      <c r="E25" s="680"/>
      <c r="F25" s="666">
        <f t="shared" si="0"/>
        <v>0</v>
      </c>
    </row>
    <row r="26" spans="1:10">
      <c r="A26" s="214" t="s">
        <v>527</v>
      </c>
      <c r="E26" s="680"/>
      <c r="F26" s="666">
        <f t="shared" si="0"/>
        <v>0</v>
      </c>
    </row>
    <row r="27" spans="1:10">
      <c r="A27" s="214" t="s">
        <v>528</v>
      </c>
      <c r="E27" s="680"/>
      <c r="F27" s="666">
        <f t="shared" si="0"/>
        <v>0</v>
      </c>
      <c r="J27" s="669" t="s">
        <v>529</v>
      </c>
    </row>
    <row r="28" spans="1:10">
      <c r="A28" s="214" t="s">
        <v>530</v>
      </c>
      <c r="E28" s="680"/>
      <c r="F28" s="666">
        <f t="shared" si="0"/>
        <v>0</v>
      </c>
    </row>
    <row r="29" spans="1:10">
      <c r="A29" s="214" t="s">
        <v>531</v>
      </c>
      <c r="E29" s="680"/>
      <c r="F29" s="666">
        <f t="shared" si="0"/>
        <v>0</v>
      </c>
    </row>
    <row r="30" spans="1:10">
      <c r="A30" s="214" t="s">
        <v>532</v>
      </c>
      <c r="E30" s="680"/>
      <c r="F30" s="666">
        <f t="shared" si="0"/>
        <v>0</v>
      </c>
    </row>
    <row r="31" spans="1:10">
      <c r="A31" s="214" t="s">
        <v>533</v>
      </c>
      <c r="E31" s="680"/>
      <c r="F31" s="666">
        <f t="shared" si="0"/>
        <v>0</v>
      </c>
    </row>
    <row r="32" spans="1:10">
      <c r="A32" s="214" t="s">
        <v>534</v>
      </c>
      <c r="E32" s="680"/>
      <c r="F32" s="666">
        <f t="shared" si="0"/>
        <v>0</v>
      </c>
    </row>
    <row r="33" spans="1:9">
      <c r="A33" s="214" t="s">
        <v>535</v>
      </c>
      <c r="E33" s="680"/>
      <c r="F33" s="666">
        <f t="shared" si="0"/>
        <v>0</v>
      </c>
    </row>
    <row r="34" spans="1:9">
      <c r="A34" s="214" t="s">
        <v>536</v>
      </c>
      <c r="E34" s="680"/>
      <c r="F34" s="666">
        <f t="shared" si="0"/>
        <v>0</v>
      </c>
    </row>
    <row r="35" spans="1:9">
      <c r="A35" s="214" t="s">
        <v>537</v>
      </c>
      <c r="E35" s="681"/>
      <c r="F35" s="667">
        <f t="shared" si="0"/>
        <v>0</v>
      </c>
    </row>
    <row r="36" spans="1:9">
      <c r="A36" s="216" t="s">
        <v>538</v>
      </c>
      <c r="E36" s="668">
        <f>SUM(E22:E35)</f>
        <v>0</v>
      </c>
      <c r="F36" s="668">
        <f>SUM(F22:F35)</f>
        <v>0</v>
      </c>
    </row>
    <row r="37" spans="1:9">
      <c r="E37" s="461"/>
      <c r="F37" s="461"/>
    </row>
    <row r="38" spans="1:9" ht="15" customHeight="1">
      <c r="A38" s="216" t="s">
        <v>539</v>
      </c>
      <c r="E38" s="463">
        <f>E19-E36</f>
        <v>0</v>
      </c>
      <c r="F38" s="463">
        <f>F19-F36</f>
        <v>0</v>
      </c>
      <c r="G38" s="670"/>
      <c r="H38" s="692" t="s">
        <v>540</v>
      </c>
      <c r="I38" s="692"/>
    </row>
    <row r="39" spans="1:9">
      <c r="G39" s="671"/>
      <c r="H39" s="671"/>
    </row>
    <row r="40" spans="1:9">
      <c r="G40" s="671"/>
      <c r="H40" s="671"/>
    </row>
    <row r="41" spans="1:9">
      <c r="A41" s="216" t="s">
        <v>541</v>
      </c>
      <c r="G41" s="671"/>
      <c r="H41" s="671"/>
    </row>
    <row r="42" spans="1:9">
      <c r="A42" s="214" t="s">
        <v>523</v>
      </c>
      <c r="E42" s="680"/>
      <c r="F42" s="666">
        <f>ROUND(E42*$C$14,0)</f>
        <v>0</v>
      </c>
      <c r="G42" s="671"/>
      <c r="H42" s="692" t="s">
        <v>542</v>
      </c>
      <c r="I42" s="692"/>
    </row>
    <row r="43" spans="1:9">
      <c r="A43" s="214" t="s">
        <v>524</v>
      </c>
      <c r="E43" s="680"/>
      <c r="F43" s="666">
        <f t="shared" ref="F43:F59" si="1">ROUND(E43*$C$14,0)</f>
        <v>0</v>
      </c>
      <c r="G43" s="671"/>
      <c r="H43" s="692" t="s">
        <v>542</v>
      </c>
      <c r="I43" s="692"/>
    </row>
    <row r="44" spans="1:9">
      <c r="A44" s="214" t="s">
        <v>543</v>
      </c>
      <c r="E44" s="680"/>
      <c r="F44" s="666">
        <f t="shared" si="1"/>
        <v>0</v>
      </c>
      <c r="G44" s="671"/>
      <c r="H44" s="692" t="s">
        <v>542</v>
      </c>
      <c r="I44" s="692"/>
    </row>
    <row r="45" spans="1:9">
      <c r="A45" s="214" t="s">
        <v>544</v>
      </c>
      <c r="E45" s="680"/>
      <c r="F45" s="666">
        <f t="shared" si="1"/>
        <v>0</v>
      </c>
      <c r="G45" s="671"/>
      <c r="H45" s="692" t="s">
        <v>545</v>
      </c>
      <c r="I45" s="692"/>
    </row>
    <row r="46" spans="1:9">
      <c r="A46" s="214" t="s">
        <v>525</v>
      </c>
      <c r="E46" s="680"/>
      <c r="F46" s="666">
        <f t="shared" si="1"/>
        <v>0</v>
      </c>
      <c r="G46" s="671"/>
      <c r="H46" s="692" t="s">
        <v>542</v>
      </c>
      <c r="I46" s="692"/>
    </row>
    <row r="47" spans="1:9">
      <c r="A47" s="214" t="s">
        <v>526</v>
      </c>
      <c r="E47" s="680"/>
      <c r="F47" s="666">
        <f t="shared" si="1"/>
        <v>0</v>
      </c>
      <c r="G47" s="671"/>
      <c r="H47" s="692" t="s">
        <v>542</v>
      </c>
      <c r="I47" s="692"/>
    </row>
    <row r="48" spans="1:9">
      <c r="A48" s="214" t="s">
        <v>527</v>
      </c>
      <c r="E48" s="680"/>
      <c r="F48" s="666">
        <f t="shared" si="1"/>
        <v>0</v>
      </c>
      <c r="G48" s="671"/>
      <c r="H48" s="692" t="s">
        <v>542</v>
      </c>
      <c r="I48" s="692"/>
    </row>
    <row r="49" spans="1:10">
      <c r="A49" s="214" t="s">
        <v>528</v>
      </c>
      <c r="E49" s="680"/>
      <c r="F49" s="666">
        <f t="shared" si="1"/>
        <v>0</v>
      </c>
      <c r="G49" s="671"/>
      <c r="H49" s="692" t="s">
        <v>542</v>
      </c>
      <c r="I49" s="692"/>
      <c r="J49" s="669" t="s">
        <v>529</v>
      </c>
    </row>
    <row r="50" spans="1:10">
      <c r="A50" s="214" t="s">
        <v>546</v>
      </c>
      <c r="E50" s="680"/>
      <c r="F50" s="666">
        <f t="shared" si="1"/>
        <v>0</v>
      </c>
      <c r="G50" s="671"/>
      <c r="H50" s="692" t="s">
        <v>547</v>
      </c>
      <c r="I50" s="692"/>
    </row>
    <row r="51" spans="1:10">
      <c r="A51" s="214" t="s">
        <v>530</v>
      </c>
      <c r="E51" s="680"/>
      <c r="F51" s="666">
        <f t="shared" si="1"/>
        <v>0</v>
      </c>
      <c r="G51" s="671"/>
      <c r="H51" s="692" t="s">
        <v>548</v>
      </c>
      <c r="I51" s="692"/>
    </row>
    <row r="52" spans="1:10">
      <c r="A52" s="214" t="s">
        <v>549</v>
      </c>
      <c r="E52" s="680"/>
      <c r="F52" s="666">
        <f t="shared" si="1"/>
        <v>0</v>
      </c>
      <c r="G52" s="671"/>
      <c r="H52" s="692" t="s">
        <v>542</v>
      </c>
      <c r="I52" s="692"/>
    </row>
    <row r="53" spans="1:10">
      <c r="A53" s="214" t="s">
        <v>531</v>
      </c>
      <c r="E53" s="680"/>
      <c r="F53" s="666">
        <f t="shared" si="1"/>
        <v>0</v>
      </c>
      <c r="G53" s="671"/>
      <c r="H53" s="692" t="s">
        <v>542</v>
      </c>
      <c r="I53" s="692"/>
    </row>
    <row r="54" spans="1:10">
      <c r="A54" s="214" t="s">
        <v>533</v>
      </c>
      <c r="E54" s="680"/>
      <c r="F54" s="666">
        <f t="shared" si="1"/>
        <v>0</v>
      </c>
      <c r="G54" s="671"/>
      <c r="H54" s="692" t="s">
        <v>542</v>
      </c>
      <c r="I54" s="692"/>
    </row>
    <row r="55" spans="1:10">
      <c r="A55" s="214" t="s">
        <v>550</v>
      </c>
      <c r="E55" s="680"/>
      <c r="F55" s="666">
        <f t="shared" si="1"/>
        <v>0</v>
      </c>
      <c r="G55" s="671"/>
      <c r="H55" s="692" t="s">
        <v>545</v>
      </c>
      <c r="I55" s="692"/>
    </row>
    <row r="56" spans="1:10">
      <c r="A56" s="214" t="s">
        <v>534</v>
      </c>
      <c r="E56" s="680"/>
      <c r="F56" s="666">
        <f t="shared" si="1"/>
        <v>0</v>
      </c>
      <c r="G56" s="671"/>
      <c r="H56" s="692" t="s">
        <v>542</v>
      </c>
      <c r="I56" s="692"/>
    </row>
    <row r="57" spans="1:10">
      <c r="A57" s="214" t="s">
        <v>535</v>
      </c>
      <c r="E57" s="680"/>
      <c r="F57" s="666">
        <f t="shared" si="1"/>
        <v>0</v>
      </c>
      <c r="G57" s="671"/>
      <c r="H57" s="692"/>
      <c r="I57" s="692"/>
    </row>
    <row r="58" spans="1:10">
      <c r="A58" s="214" t="s">
        <v>536</v>
      </c>
      <c r="E58" s="680"/>
      <c r="F58" s="666">
        <f t="shared" si="1"/>
        <v>0</v>
      </c>
      <c r="G58" s="671"/>
      <c r="H58" s="692" t="s">
        <v>542</v>
      </c>
      <c r="I58" s="692"/>
    </row>
    <row r="59" spans="1:10">
      <c r="A59" s="214" t="s">
        <v>537</v>
      </c>
      <c r="E59" s="681"/>
      <c r="F59" s="667">
        <f t="shared" si="1"/>
        <v>0</v>
      </c>
      <c r="G59" s="671"/>
      <c r="H59" s="692" t="s">
        <v>542</v>
      </c>
      <c r="I59" s="692"/>
    </row>
    <row r="60" spans="1:10">
      <c r="A60" s="216" t="s">
        <v>551</v>
      </c>
      <c r="E60" s="672">
        <f>SUM(E42:E59)</f>
        <v>0</v>
      </c>
      <c r="F60" s="672">
        <f>SUM(F42:F59)</f>
        <v>0</v>
      </c>
    </row>
    <row r="61" spans="1:10">
      <c r="E61" s="223"/>
      <c r="F61" s="223"/>
    </row>
    <row r="62" spans="1:10" ht="13.5" thickBot="1">
      <c r="A62" s="216" t="s">
        <v>552</v>
      </c>
      <c r="E62" s="459">
        <f>E38-E60</f>
        <v>0</v>
      </c>
      <c r="F62" s="459">
        <f>F38-F60</f>
        <v>0</v>
      </c>
    </row>
    <row r="63" spans="1:10" ht="13.5" thickTop="1"/>
    <row r="67" spans="1:6">
      <c r="A67" s="216" t="s">
        <v>543</v>
      </c>
    </row>
    <row r="68" spans="1:6">
      <c r="A68" s="214" t="s">
        <v>553</v>
      </c>
      <c r="B68" s="682"/>
      <c r="C68" s="682"/>
      <c r="D68" s="682"/>
      <c r="E68" s="682"/>
    </row>
    <row r="69" spans="1:6">
      <c r="A69" s="214" t="s">
        <v>554</v>
      </c>
      <c r="B69" s="683"/>
      <c r="C69" s="231"/>
      <c r="D69" s="231"/>
      <c r="E69" s="231"/>
    </row>
    <row r="70" spans="1:6">
      <c r="A70" s="214" t="s">
        <v>220</v>
      </c>
      <c r="B70" s="684"/>
      <c r="C70" s="231"/>
      <c r="D70" s="231"/>
      <c r="E70" s="231"/>
    </row>
    <row r="71" spans="1:6">
      <c r="A71" s="214" t="s">
        <v>555</v>
      </c>
      <c r="B71" s="684"/>
      <c r="C71" s="231"/>
      <c r="D71" s="231"/>
      <c r="E71" s="231"/>
    </row>
    <row r="72" spans="1:6">
      <c r="A72" s="214" t="s">
        <v>556</v>
      </c>
      <c r="B72" s="673">
        <v>1</v>
      </c>
      <c r="C72" s="231"/>
      <c r="D72" s="231"/>
      <c r="E72" s="231"/>
    </row>
    <row r="73" spans="1:6">
      <c r="A73" s="674"/>
      <c r="B73" s="675"/>
      <c r="C73" s="675"/>
      <c r="D73" s="238"/>
      <c r="E73" s="238"/>
    </row>
    <row r="74" spans="1:6">
      <c r="A74" s="231"/>
      <c r="B74" s="231"/>
      <c r="C74" s="985" t="s">
        <v>557</v>
      </c>
      <c r="D74" s="985"/>
      <c r="E74" s="676" t="s">
        <v>558</v>
      </c>
      <c r="F74" s="676" t="s">
        <v>559</v>
      </c>
    </row>
    <row r="75" spans="1:6">
      <c r="A75" s="231"/>
      <c r="B75" s="676" t="s">
        <v>560</v>
      </c>
      <c r="C75" s="984">
        <v>0</v>
      </c>
      <c r="D75" s="984"/>
      <c r="E75" s="677"/>
      <c r="F75" s="677"/>
    </row>
    <row r="76" spans="1:6">
      <c r="A76" s="231"/>
      <c r="B76" s="674">
        <v>44013</v>
      </c>
      <c r="C76" s="984">
        <v>0</v>
      </c>
      <c r="D76" s="984"/>
      <c r="E76" s="678">
        <v>0</v>
      </c>
      <c r="F76" s="678">
        <v>0</v>
      </c>
    </row>
    <row r="77" spans="1:6">
      <c r="A77" s="231"/>
      <c r="B77" s="674">
        <v>44378</v>
      </c>
      <c r="C77" s="984">
        <v>0</v>
      </c>
      <c r="D77" s="984"/>
      <c r="E77" s="678">
        <v>0</v>
      </c>
      <c r="F77" s="678">
        <v>0</v>
      </c>
    </row>
    <row r="78" spans="1:6">
      <c r="A78" s="674"/>
      <c r="B78" s="674">
        <v>44743</v>
      </c>
      <c r="C78" s="984">
        <v>0</v>
      </c>
      <c r="D78" s="984"/>
      <c r="E78" s="678">
        <v>0</v>
      </c>
      <c r="F78" s="678">
        <v>0</v>
      </c>
    </row>
    <row r="79" spans="1:6">
      <c r="A79" s="674"/>
      <c r="B79" s="674">
        <v>45108</v>
      </c>
      <c r="C79" s="984">
        <v>0</v>
      </c>
      <c r="D79" s="984"/>
      <c r="E79" s="678">
        <v>0</v>
      </c>
      <c r="F79" s="678">
        <v>0</v>
      </c>
    </row>
    <row r="80" spans="1:6">
      <c r="A80" s="674"/>
      <c r="B80" s="674">
        <v>45474</v>
      </c>
      <c r="C80" s="984">
        <v>0</v>
      </c>
      <c r="D80" s="984"/>
      <c r="E80" s="678">
        <v>0</v>
      </c>
      <c r="F80" s="678">
        <v>0</v>
      </c>
    </row>
    <row r="81" spans="1:6">
      <c r="A81" s="674"/>
      <c r="B81" s="674">
        <v>45839</v>
      </c>
      <c r="C81" s="984">
        <v>0</v>
      </c>
      <c r="D81" s="984"/>
      <c r="E81" s="678">
        <v>0</v>
      </c>
      <c r="F81" s="678">
        <v>0</v>
      </c>
    </row>
  </sheetData>
  <mergeCells count="9">
    <mergeCell ref="C13:F13"/>
    <mergeCell ref="C78:D78"/>
    <mergeCell ref="C79:D79"/>
    <mergeCell ref="C80:D80"/>
    <mergeCell ref="C81:D81"/>
    <mergeCell ref="C74:D74"/>
    <mergeCell ref="C75:D75"/>
    <mergeCell ref="C76:D76"/>
    <mergeCell ref="C77:D77"/>
  </mergeCells>
  <pageMargins left="0.7" right="0.7" top="0.75" bottom="0.75" header="0.3" footer="0.3"/>
  <pageSetup paperSize="9" scale="85" orientation="portrait" r:id="rId1"/>
  <customProperties>
    <customPr name="SheetId" r:id="rId2"/>
  </customProperties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59468-2329-47C7-8F5C-4EC958F34C88}">
  <sheetPr codeName="Sheet22">
    <pageSetUpPr fitToPage="1"/>
  </sheetPr>
  <dimension ref="A2:I45"/>
  <sheetViews>
    <sheetView workbookViewId="0">
      <selection activeCell="K32" sqref="K32"/>
    </sheetView>
  </sheetViews>
  <sheetFormatPr defaultColWidth="13.7109375" defaultRowHeight="12.75"/>
  <cols>
    <col min="1" max="10" width="13.7109375" style="214"/>
    <col min="11" max="11" width="22" style="214" customWidth="1"/>
    <col min="12" max="16384" width="13.7109375" style="214"/>
  </cols>
  <sheetData>
    <row r="2" spans="1:9" ht="20.25">
      <c r="A2" s="258" t="s">
        <v>403</v>
      </c>
    </row>
    <row r="4" spans="1:9">
      <c r="B4" s="257"/>
      <c r="C4" s="257"/>
      <c r="D4" s="257"/>
      <c r="E4" s="257"/>
    </row>
    <row r="5" spans="1:9">
      <c r="A5" s="259" t="s">
        <v>219</v>
      </c>
      <c r="B5" s="301" t="str">
        <f>'Assignment To do'!B3:D3</f>
        <v>MT &amp; SR Jones Superannuation Fund</v>
      </c>
      <c r="C5" s="259"/>
      <c r="D5" s="259"/>
      <c r="H5" s="259" t="s">
        <v>220</v>
      </c>
      <c r="I5" s="234">
        <f>'Assignment To do'!I7</f>
        <v>43670</v>
      </c>
    </row>
    <row r="6" spans="1:9">
      <c r="A6" s="259" t="s">
        <v>221</v>
      </c>
      <c r="B6" s="301" t="str">
        <f>+'[4]Assignment To do'!$B$5</f>
        <v>SMSF</v>
      </c>
      <c r="C6" s="259"/>
      <c r="D6" s="259"/>
      <c r="H6" s="259" t="s">
        <v>222</v>
      </c>
      <c r="I6" s="252">
        <f>+'[4]Assignment To do'!$I$9</f>
        <v>0</v>
      </c>
    </row>
    <row r="7" spans="1:9">
      <c r="A7" s="259" t="s">
        <v>234</v>
      </c>
      <c r="B7" s="259" t="str">
        <f>+A2</f>
        <v>GST Reconciliation</v>
      </c>
      <c r="C7" s="259"/>
      <c r="D7" s="259"/>
      <c r="H7" s="259" t="s">
        <v>402</v>
      </c>
      <c r="I7" s="261">
        <f>+'[4]Assignment To do'!$I$10</f>
        <v>0</v>
      </c>
    </row>
    <row r="8" spans="1:9" ht="13.5" thickBot="1">
      <c r="A8" s="222"/>
      <c r="B8" s="222"/>
      <c r="C8" s="222"/>
      <c r="D8" s="222"/>
      <c r="E8" s="222"/>
      <c r="F8" s="222"/>
      <c r="G8" s="222"/>
      <c r="H8" s="222"/>
      <c r="I8" s="222"/>
    </row>
    <row r="10" spans="1:9">
      <c r="A10" s="216" t="s">
        <v>401</v>
      </c>
      <c r="D10" s="344" t="s">
        <v>400</v>
      </c>
      <c r="E10" s="344" t="s">
        <v>399</v>
      </c>
      <c r="F10" s="344" t="s">
        <v>398</v>
      </c>
    </row>
    <row r="11" spans="1:9">
      <c r="A11" s="470">
        <v>43344</v>
      </c>
      <c r="D11" s="652"/>
      <c r="E11" s="652"/>
      <c r="F11" s="462">
        <f>D11-E11</f>
        <v>0</v>
      </c>
    </row>
    <row r="12" spans="1:9">
      <c r="A12" s="470">
        <v>43435</v>
      </c>
      <c r="D12" s="652"/>
      <c r="E12" s="652"/>
      <c r="F12" s="462">
        <f>D12-E12</f>
        <v>0</v>
      </c>
    </row>
    <row r="13" spans="1:9">
      <c r="A13" s="470">
        <v>43525</v>
      </c>
      <c r="D13" s="652"/>
      <c r="E13" s="652"/>
      <c r="F13" s="462">
        <f>D13-E13</f>
        <v>0</v>
      </c>
    </row>
    <row r="14" spans="1:9">
      <c r="A14" s="470">
        <v>43617</v>
      </c>
      <c r="D14" s="652"/>
      <c r="E14" s="652"/>
      <c r="F14" s="462">
        <f>D14-E14</f>
        <v>0</v>
      </c>
    </row>
    <row r="15" spans="1:9" s="218" customFormat="1">
      <c r="D15" s="469">
        <f>SUM(D11:D14)</f>
        <v>0</v>
      </c>
      <c r="E15" s="469">
        <f>SUM(E11:E14)</f>
        <v>0</v>
      </c>
      <c r="F15" s="469">
        <f>SUM(F11:F14)</f>
        <v>0</v>
      </c>
      <c r="G15" s="986" t="s">
        <v>397</v>
      </c>
      <c r="H15" s="986"/>
      <c r="I15" s="986"/>
    </row>
    <row r="17" spans="1:9" s="216" customFormat="1">
      <c r="A17" s="216" t="s">
        <v>477</v>
      </c>
      <c r="F17" s="468">
        <f>F14</f>
        <v>0</v>
      </c>
    </row>
    <row r="19" spans="1:9">
      <c r="A19" s="216" t="s">
        <v>396</v>
      </c>
    </row>
    <row r="20" spans="1:9">
      <c r="A20" s="216" t="s">
        <v>395</v>
      </c>
      <c r="D20" s="344" t="s">
        <v>394</v>
      </c>
      <c r="E20" s="344" t="s">
        <v>392</v>
      </c>
      <c r="F20" s="344" t="s">
        <v>393</v>
      </c>
      <c r="G20" s="344" t="s">
        <v>392</v>
      </c>
    </row>
    <row r="21" spans="1:9">
      <c r="A21" s="214" t="s">
        <v>391</v>
      </c>
      <c r="D21" s="652"/>
      <c r="E21" s="349">
        <f>D21/11</f>
        <v>0</v>
      </c>
      <c r="F21" s="466">
        <v>1</v>
      </c>
      <c r="G21" s="350">
        <f>E21*F21</f>
        <v>0</v>
      </c>
    </row>
    <row r="22" spans="1:9">
      <c r="A22" s="214" t="s">
        <v>390</v>
      </c>
      <c r="D22" s="652"/>
      <c r="E22" s="349">
        <f>D22/11</f>
        <v>0</v>
      </c>
      <c r="F22" s="466">
        <v>1</v>
      </c>
      <c r="G22" s="350">
        <f>E22*F22</f>
        <v>0</v>
      </c>
    </row>
    <row r="23" spans="1:9">
      <c r="A23" s="214" t="s">
        <v>389</v>
      </c>
      <c r="D23" s="652"/>
      <c r="E23" s="349">
        <f>D23/11</f>
        <v>0</v>
      </c>
      <c r="F23" s="653">
        <v>1</v>
      </c>
      <c r="G23" s="350">
        <f>E23*F23</f>
        <v>0</v>
      </c>
    </row>
    <row r="24" spans="1:9">
      <c r="A24" s="214" t="s">
        <v>377</v>
      </c>
      <c r="D24" s="467"/>
      <c r="E24" s="349"/>
      <c r="F24" s="466"/>
      <c r="G24" s="652">
        <v>0</v>
      </c>
    </row>
    <row r="25" spans="1:9">
      <c r="A25" s="216" t="s">
        <v>388</v>
      </c>
      <c r="G25" s="351">
        <f>SUM(G21:G24)</f>
        <v>0</v>
      </c>
      <c r="H25" s="465"/>
    </row>
    <row r="26" spans="1:9">
      <c r="I26" s="987" t="s">
        <v>387</v>
      </c>
    </row>
    <row r="27" spans="1:9" ht="15" customHeight="1">
      <c r="A27" s="216" t="s">
        <v>386</v>
      </c>
      <c r="I27" s="987"/>
    </row>
    <row r="28" spans="1:9">
      <c r="A28" s="214" t="s">
        <v>385</v>
      </c>
      <c r="D28" s="349">
        <f>IF(I29&gt;0,300,0)</f>
        <v>0</v>
      </c>
      <c r="E28" s="350">
        <f t="shared" ref="E28:E35" si="0">D28/11</f>
        <v>0</v>
      </c>
      <c r="F28" s="464">
        <v>0</v>
      </c>
      <c r="G28" s="350">
        <f t="shared" ref="G28:G35" si="1">E28*F28</f>
        <v>0</v>
      </c>
      <c r="I28" s="987"/>
    </row>
    <row r="29" spans="1:9">
      <c r="A29" s="214" t="s">
        <v>384</v>
      </c>
      <c r="D29" s="349">
        <f>_xlfn.IFS(I29=0,0,I29&lt;4000,660,I29&lt;5999,935,I29&lt;7999,1210,I29&lt;9999,1485,I29&gt;=10000,1760)</f>
        <v>0</v>
      </c>
      <c r="E29" s="350">
        <f>D29/11</f>
        <v>0</v>
      </c>
      <c r="F29" s="464">
        <v>0</v>
      </c>
      <c r="G29" s="350">
        <f t="shared" si="1"/>
        <v>0</v>
      </c>
      <c r="I29" s="652">
        <v>0</v>
      </c>
    </row>
    <row r="30" spans="1:9">
      <c r="A30" s="214" t="s">
        <v>383</v>
      </c>
      <c r="D30" s="350">
        <f>I29-D29-D28</f>
        <v>0</v>
      </c>
      <c r="E30" s="350">
        <f t="shared" si="0"/>
        <v>0</v>
      </c>
      <c r="F30" s="464">
        <v>0.75</v>
      </c>
      <c r="G30" s="350">
        <f t="shared" si="1"/>
        <v>0</v>
      </c>
    </row>
    <row r="31" spans="1:9">
      <c r="A31" s="214" t="s">
        <v>382</v>
      </c>
      <c r="D31" s="652"/>
      <c r="E31" s="350">
        <f t="shared" si="0"/>
        <v>0</v>
      </c>
      <c r="F31" s="464">
        <v>0.75</v>
      </c>
      <c r="G31" s="350">
        <f t="shared" si="1"/>
        <v>0</v>
      </c>
    </row>
    <row r="32" spans="1:9">
      <c r="A32" s="214" t="s">
        <v>381</v>
      </c>
      <c r="D32" s="652"/>
      <c r="E32" s="350">
        <f t="shared" si="0"/>
        <v>0</v>
      </c>
      <c r="F32" s="464">
        <v>0.75</v>
      </c>
      <c r="G32" s="350">
        <f t="shared" si="1"/>
        <v>0</v>
      </c>
    </row>
    <row r="33" spans="1:7">
      <c r="A33" s="214" t="s">
        <v>380</v>
      </c>
      <c r="D33" s="652"/>
      <c r="E33" s="350">
        <f t="shared" si="0"/>
        <v>0</v>
      </c>
      <c r="F33" s="464">
        <v>0.75</v>
      </c>
      <c r="G33" s="350">
        <f t="shared" si="1"/>
        <v>0</v>
      </c>
    </row>
    <row r="34" spans="1:7">
      <c r="A34" s="214" t="s">
        <v>379</v>
      </c>
      <c r="D34" s="652"/>
      <c r="E34" s="350">
        <f t="shared" si="0"/>
        <v>0</v>
      </c>
      <c r="F34" s="464">
        <v>0.75</v>
      </c>
      <c r="G34" s="350">
        <f t="shared" si="1"/>
        <v>0</v>
      </c>
    </row>
    <row r="35" spans="1:7">
      <c r="A35" s="214" t="s">
        <v>378</v>
      </c>
      <c r="D35" s="652"/>
      <c r="E35" s="350">
        <f t="shared" si="0"/>
        <v>0</v>
      </c>
      <c r="F35" s="464">
        <v>1</v>
      </c>
      <c r="G35" s="350">
        <f t="shared" si="1"/>
        <v>0</v>
      </c>
    </row>
    <row r="36" spans="1:7">
      <c r="A36" s="214" t="s">
        <v>377</v>
      </c>
      <c r="F36" s="464"/>
      <c r="G36" s="652"/>
    </row>
    <row r="37" spans="1:7">
      <c r="A37" s="216" t="s">
        <v>376</v>
      </c>
      <c r="G37" s="351">
        <f>SUM(G28:G36)</f>
        <v>0</v>
      </c>
    </row>
    <row r="39" spans="1:7">
      <c r="F39" s="460" t="s">
        <v>375</v>
      </c>
      <c r="G39" s="463">
        <f>G25-G37</f>
        <v>0</v>
      </c>
    </row>
    <row r="41" spans="1:7">
      <c r="F41" s="460" t="s">
        <v>275</v>
      </c>
      <c r="G41" s="462">
        <f>G39-F15</f>
        <v>0</v>
      </c>
    </row>
    <row r="42" spans="1:7">
      <c r="F42" s="460" t="s">
        <v>374</v>
      </c>
      <c r="G42" s="462">
        <f>F17</f>
        <v>0</v>
      </c>
    </row>
    <row r="43" spans="1:7">
      <c r="G43" s="461"/>
    </row>
    <row r="44" spans="1:7" ht="13.5" thickBot="1">
      <c r="F44" s="460" t="s">
        <v>373</v>
      </c>
      <c r="G44" s="459">
        <f>SUM(G41:G43)</f>
        <v>0</v>
      </c>
    </row>
    <row r="45" spans="1:7" ht="13.5" thickTop="1"/>
  </sheetData>
  <mergeCells count="2">
    <mergeCell ref="G15:I15"/>
    <mergeCell ref="I26:I28"/>
  </mergeCells>
  <pageMargins left="0.7" right="0.7" top="0.75" bottom="0.75" header="0.3" footer="0.3"/>
  <pageSetup paperSize="9" fitToHeight="2" orientation="landscape" r:id="rId1"/>
  <customProperties>
    <customPr name="Sheet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9"/>
  <sheetViews>
    <sheetView workbookViewId="0">
      <selection activeCell="A9" sqref="A9"/>
    </sheetView>
  </sheetViews>
  <sheetFormatPr defaultRowHeight="15"/>
  <cols>
    <col min="1" max="1" width="21" customWidth="1"/>
    <col min="2" max="2" width="15.85546875" customWidth="1"/>
  </cols>
  <sheetData>
    <row r="1" spans="1:2" s="21" customFormat="1">
      <c r="A1" s="38" t="s">
        <v>44</v>
      </c>
    </row>
    <row r="2" spans="1:2" s="21" customFormat="1">
      <c r="A2" s="38" t="s">
        <v>55</v>
      </c>
      <c r="B2" s="38" t="s">
        <v>54</v>
      </c>
    </row>
    <row r="3" spans="1:2">
      <c r="A3" t="s">
        <v>43</v>
      </c>
    </row>
    <row r="4" spans="1:2">
      <c r="A4" t="s">
        <v>47</v>
      </c>
    </row>
    <row r="5" spans="1:2">
      <c r="A5" t="s">
        <v>48</v>
      </c>
    </row>
    <row r="6" spans="1:2">
      <c r="A6" t="s">
        <v>50</v>
      </c>
    </row>
    <row r="7" spans="1:2">
      <c r="A7" t="s">
        <v>51</v>
      </c>
    </row>
    <row r="8" spans="1:2">
      <c r="A8" t="s">
        <v>53</v>
      </c>
      <c r="B8" t="b">
        <v>1</v>
      </c>
    </row>
    <row r="9" spans="1:2">
      <c r="A9" t="s">
        <v>80</v>
      </c>
      <c r="B9" t="b">
        <v>0</v>
      </c>
    </row>
  </sheetData>
  <pageMargins left="0.7" right="0.7" top="0.75" bottom="0.75" header="0.3" footer="0.3"/>
  <pageSetup paperSize="9" orientation="portrait" r:id="rId1"/>
  <customProperties>
    <customPr name="Sheet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9A865-D7CE-49F0-99A9-4086E9EB8B77}">
  <sheetPr codeName="Sheet23"/>
  <dimension ref="A1:N47"/>
  <sheetViews>
    <sheetView workbookViewId="0">
      <selection activeCell="K32" sqref="K32"/>
    </sheetView>
  </sheetViews>
  <sheetFormatPr defaultRowHeight="15"/>
  <cols>
    <col min="1" max="1" width="1.85546875" style="74" customWidth="1"/>
    <col min="2" max="2" width="3.28515625" style="74" customWidth="1"/>
    <col min="3" max="3" width="9.140625" style="74"/>
    <col min="4" max="4" width="25.5703125" style="74" customWidth="1"/>
    <col min="5" max="13" width="9.140625" style="74"/>
    <col min="14" max="14" width="0" style="74" hidden="1" customWidth="1"/>
    <col min="15" max="16384" width="9.140625" style="74"/>
  </cols>
  <sheetData>
    <row r="1" spans="1:14">
      <c r="A1" s="599"/>
      <c r="B1" s="599"/>
      <c r="C1" s="599"/>
      <c r="D1" s="599"/>
      <c r="E1" s="231"/>
      <c r="F1" s="231"/>
      <c r="G1" s="235"/>
      <c r="H1" s="231"/>
      <c r="I1" s="231"/>
    </row>
    <row r="2" spans="1:14">
      <c r="A2" s="231"/>
      <c r="B2" s="231"/>
      <c r="C2" s="231"/>
      <c r="D2" s="231"/>
      <c r="E2" s="231"/>
      <c r="F2" s="231"/>
      <c r="G2" s="235"/>
      <c r="H2" s="231"/>
      <c r="I2" s="231"/>
    </row>
    <row r="3" spans="1:14">
      <c r="A3" s="237"/>
      <c r="B3" s="237" t="s">
        <v>219</v>
      </c>
      <c r="C3" s="237"/>
      <c r="D3" s="472" t="str">
        <f>'Assignment To do'!B3</f>
        <v>MT &amp; SR Jones Superannuation Fund</v>
      </c>
      <c r="H3" s="239" t="s">
        <v>220</v>
      </c>
      <c r="J3" s="473">
        <f>'Assignment To do'!I4</f>
        <v>0</v>
      </c>
    </row>
    <row r="4" spans="1:14">
      <c r="A4" s="237"/>
      <c r="B4" s="237" t="s">
        <v>221</v>
      </c>
      <c r="C4" s="237"/>
      <c r="D4" s="238">
        <f>'Assignment To do'!B1</f>
        <v>0</v>
      </c>
      <c r="H4" s="239" t="s">
        <v>222</v>
      </c>
      <c r="J4" s="240">
        <f>'Assignment To do'!I5</f>
        <v>0</v>
      </c>
    </row>
    <row r="5" spans="1:14">
      <c r="A5" s="237"/>
      <c r="B5" s="237" t="s">
        <v>224</v>
      </c>
      <c r="C5" s="237"/>
      <c r="D5" s="242" t="str">
        <f>+N7</f>
        <v>2019 Year Queries</v>
      </c>
      <c r="H5" s="239" t="s">
        <v>402</v>
      </c>
      <c r="J5" s="243">
        <f>'Assignment To do'!I6</f>
        <v>0</v>
      </c>
    </row>
    <row r="6" spans="1:14">
      <c r="A6" s="237"/>
      <c r="B6" s="244"/>
      <c r="C6" s="244"/>
      <c r="D6" s="245"/>
      <c r="E6" s="246"/>
      <c r="F6" s="247"/>
      <c r="G6" s="579"/>
      <c r="H6" s="579"/>
      <c r="I6" s="579"/>
      <c r="J6" s="588"/>
    </row>
    <row r="7" spans="1:14">
      <c r="A7" s="237"/>
      <c r="B7" s="249"/>
      <c r="C7" s="249"/>
      <c r="D7" s="250"/>
      <c r="E7" s="251"/>
      <c r="F7" s="252"/>
      <c r="G7" s="231"/>
      <c r="H7" s="231"/>
      <c r="I7" s="231"/>
      <c r="N7" s="74" t="s">
        <v>502</v>
      </c>
    </row>
    <row r="8" spans="1:14">
      <c r="A8" s="231"/>
      <c r="B8" s="643"/>
      <c r="C8" s="640"/>
      <c r="D8" s="640"/>
      <c r="E8" s="640"/>
      <c r="F8" s="640"/>
      <c r="G8" s="640"/>
      <c r="H8" s="640"/>
      <c r="I8" s="641"/>
      <c r="J8" s="642"/>
    </row>
    <row r="9" spans="1:14">
      <c r="A9" s="881"/>
      <c r="B9" s="881"/>
      <c r="C9" s="881"/>
      <c r="D9" s="881"/>
      <c r="E9" s="881"/>
      <c r="F9" s="881"/>
      <c r="G9" s="881"/>
      <c r="H9" s="881"/>
      <c r="I9" s="881"/>
      <c r="J9" s="881"/>
    </row>
    <row r="10" spans="1:14">
      <c r="A10" s="231"/>
      <c r="B10" s="988" t="s">
        <v>571</v>
      </c>
      <c r="C10" s="988"/>
      <c r="D10" s="988"/>
      <c r="E10" s="988"/>
      <c r="F10" s="988"/>
      <c r="G10" s="988"/>
      <c r="H10" s="988"/>
      <c r="I10" s="988"/>
      <c r="J10" s="988"/>
    </row>
    <row r="11" spans="1:14">
      <c r="A11" s="231"/>
      <c r="G11" s="575"/>
      <c r="H11" s="575"/>
      <c r="I11" s="575"/>
      <c r="J11" s="575"/>
    </row>
    <row r="12" spans="1:14">
      <c r="A12" s="231"/>
      <c r="B12" s="875" t="s">
        <v>573</v>
      </c>
      <c r="C12" s="875"/>
      <c r="D12" s="875"/>
      <c r="E12" s="875"/>
      <c r="F12" s="875"/>
      <c r="G12" s="74" t="s">
        <v>574</v>
      </c>
      <c r="H12" s="575"/>
      <c r="I12" s="575"/>
      <c r="J12" s="575"/>
    </row>
    <row r="13" spans="1:14">
      <c r="A13" s="231"/>
      <c r="B13" s="256" t="s">
        <v>124</v>
      </c>
      <c r="C13" s="256"/>
      <c r="D13" s="690"/>
      <c r="E13" s="575"/>
      <c r="F13" s="575"/>
      <c r="G13" s="256"/>
      <c r="H13" s="256"/>
      <c r="I13" s="256"/>
      <c r="J13" s="256"/>
    </row>
    <row r="14" spans="1:14">
      <c r="A14" s="231"/>
      <c r="B14" s="256"/>
      <c r="C14" s="256"/>
      <c r="D14" s="575"/>
      <c r="E14" s="575"/>
      <c r="F14" s="575"/>
      <c r="G14" s="685" t="s">
        <v>572</v>
      </c>
      <c r="H14" s="575"/>
      <c r="I14" s="575"/>
      <c r="J14" s="575"/>
    </row>
    <row r="15" spans="1:14">
      <c r="A15" s="231"/>
      <c r="B15" s="256" t="s">
        <v>125</v>
      </c>
      <c r="C15" s="256"/>
      <c r="D15" s="690"/>
      <c r="E15" s="256"/>
      <c r="F15" s="256"/>
      <c r="G15" s="575"/>
      <c r="H15" s="575"/>
      <c r="I15" s="575"/>
      <c r="J15" s="575"/>
    </row>
    <row r="16" spans="1:14">
      <c r="A16" s="231"/>
      <c r="B16" s="256"/>
      <c r="C16" s="256"/>
      <c r="D16" s="575"/>
      <c r="E16" s="575"/>
      <c r="F16" s="575"/>
      <c r="G16" s="575"/>
      <c r="H16" s="575"/>
      <c r="I16" s="575"/>
      <c r="J16" s="575"/>
    </row>
    <row r="17" spans="1:10">
      <c r="A17" s="231"/>
      <c r="B17" s="875" t="s">
        <v>570</v>
      </c>
      <c r="C17" s="875"/>
      <c r="D17" s="875"/>
      <c r="E17" s="875"/>
      <c r="F17" s="875"/>
      <c r="G17" s="575"/>
      <c r="H17" s="575"/>
      <c r="I17" s="575"/>
      <c r="J17" s="575"/>
    </row>
    <row r="18" spans="1:10">
      <c r="A18" s="231"/>
      <c r="B18" s="256" t="s">
        <v>124</v>
      </c>
      <c r="C18" s="256"/>
      <c r="D18" s="688"/>
      <c r="E18" s="575"/>
      <c r="F18" s="575"/>
      <c r="G18" s="575"/>
      <c r="H18" s="575"/>
      <c r="I18" s="575"/>
      <c r="J18" s="575"/>
    </row>
    <row r="19" spans="1:10">
      <c r="A19" s="231"/>
      <c r="B19" s="256"/>
      <c r="C19" s="256"/>
      <c r="D19" s="575"/>
      <c r="E19" s="575"/>
      <c r="F19" s="575"/>
      <c r="G19" s="575"/>
      <c r="H19" s="575"/>
      <c r="I19" s="575"/>
      <c r="J19" s="575"/>
    </row>
    <row r="20" spans="1:10">
      <c r="A20" s="231"/>
      <c r="B20" s="256" t="s">
        <v>125</v>
      </c>
      <c r="C20" s="256"/>
      <c r="D20" s="688"/>
      <c r="E20" s="575"/>
      <c r="F20" s="575"/>
      <c r="G20" s="575"/>
      <c r="H20" s="575"/>
      <c r="I20" s="575"/>
      <c r="J20" s="575"/>
    </row>
    <row r="21" spans="1:10">
      <c r="A21" s="231"/>
      <c r="B21" s="256"/>
      <c r="C21" s="256"/>
      <c r="D21" s="575"/>
      <c r="E21" s="575"/>
      <c r="F21" s="575"/>
      <c r="G21" s="575"/>
      <c r="H21" s="575"/>
      <c r="I21" s="575"/>
      <c r="J21" s="575"/>
    </row>
    <row r="22" spans="1:10">
      <c r="A22" s="231"/>
      <c r="D22" s="597"/>
      <c r="E22" s="597"/>
      <c r="F22" s="597"/>
      <c r="G22" s="577"/>
      <c r="H22" s="577"/>
      <c r="I22" s="577"/>
      <c r="J22" s="577"/>
    </row>
    <row r="23" spans="1:10">
      <c r="A23" s="231"/>
      <c r="B23" s="597" t="s">
        <v>569</v>
      </c>
      <c r="C23" s="597"/>
      <c r="D23" s="575"/>
      <c r="E23" s="575"/>
      <c r="F23" s="575"/>
      <c r="G23" s="575"/>
      <c r="H23" s="575"/>
      <c r="I23" s="575"/>
      <c r="J23" s="575"/>
    </row>
    <row r="24" spans="1:10">
      <c r="A24" s="231"/>
      <c r="B24" s="256" t="s">
        <v>124</v>
      </c>
      <c r="C24" s="256"/>
      <c r="D24" s="689"/>
      <c r="E24" s="577"/>
      <c r="F24" s="577"/>
      <c r="G24" s="575"/>
      <c r="H24" s="575"/>
      <c r="I24" s="575"/>
      <c r="J24" s="575"/>
    </row>
    <row r="25" spans="1:10">
      <c r="A25" s="231"/>
      <c r="B25" s="256"/>
      <c r="C25" s="256"/>
      <c r="D25" s="575"/>
      <c r="E25" s="575"/>
      <c r="F25" s="575"/>
      <c r="G25" s="256"/>
      <c r="H25" s="256"/>
      <c r="I25" s="256"/>
      <c r="J25" s="256"/>
    </row>
    <row r="26" spans="1:10">
      <c r="A26" s="231"/>
      <c r="B26" s="256" t="s">
        <v>125</v>
      </c>
      <c r="C26" s="256"/>
      <c r="D26" s="688"/>
      <c r="E26" s="575"/>
      <c r="F26" s="575"/>
      <c r="G26" s="575"/>
      <c r="H26" s="575"/>
      <c r="I26" s="575"/>
      <c r="J26" s="575"/>
    </row>
    <row r="27" spans="1:10">
      <c r="A27" s="231"/>
      <c r="B27" s="256"/>
      <c r="C27" s="256"/>
      <c r="D27" s="575"/>
      <c r="E27" s="575"/>
      <c r="F27" s="575"/>
      <c r="G27" s="575"/>
      <c r="H27" s="575"/>
      <c r="I27" s="575"/>
      <c r="J27" s="575"/>
    </row>
    <row r="28" spans="1:10">
      <c r="A28" s="231"/>
      <c r="B28" s="256" t="s">
        <v>575</v>
      </c>
      <c r="C28" s="256"/>
      <c r="D28" s="575"/>
      <c r="E28" s="575"/>
      <c r="F28" s="575"/>
      <c r="G28" s="575"/>
      <c r="H28" s="575"/>
      <c r="I28" s="575"/>
      <c r="J28" s="575"/>
    </row>
    <row r="29" spans="1:10">
      <c r="A29" s="231"/>
      <c r="B29" s="256"/>
      <c r="C29" s="256"/>
      <c r="D29" s="575"/>
      <c r="E29" s="575"/>
      <c r="F29" s="575"/>
      <c r="G29" s="575"/>
      <c r="H29" s="575"/>
      <c r="I29" s="575"/>
      <c r="J29" s="575"/>
    </row>
    <row r="30" spans="1:10">
      <c r="A30" s="231"/>
      <c r="B30" s="256"/>
      <c r="C30" s="256"/>
      <c r="D30" s="575"/>
      <c r="E30" s="575"/>
      <c r="F30" s="575"/>
      <c r="G30" s="575"/>
      <c r="H30" s="575"/>
      <c r="I30" s="575"/>
      <c r="J30" s="575"/>
    </row>
    <row r="31" spans="1:10">
      <c r="A31" s="231"/>
      <c r="B31" s="256"/>
      <c r="C31" s="256"/>
      <c r="D31" s="575"/>
      <c r="E31" s="575"/>
      <c r="F31" s="575"/>
      <c r="G31" s="575"/>
      <c r="H31" s="575"/>
      <c r="I31" s="575"/>
      <c r="J31" s="575"/>
    </row>
    <row r="32" spans="1:10">
      <c r="A32" s="231"/>
      <c r="B32" s="256"/>
      <c r="C32" s="256"/>
      <c r="D32" s="575"/>
      <c r="E32" s="575"/>
      <c r="F32" s="575"/>
      <c r="G32" s="575"/>
      <c r="H32" s="575"/>
      <c r="I32" s="575"/>
      <c r="J32" s="575"/>
    </row>
    <row r="33" spans="1:10">
      <c r="A33" s="231"/>
      <c r="B33" s="256"/>
      <c r="C33" s="256"/>
      <c r="D33" s="575"/>
      <c r="E33" s="575"/>
      <c r="F33" s="575"/>
      <c r="G33" s="575"/>
      <c r="H33" s="575"/>
      <c r="I33" s="575"/>
      <c r="J33" s="575"/>
    </row>
    <row r="34" spans="1:10">
      <c r="A34" s="231"/>
      <c r="B34" s="256"/>
      <c r="C34" s="256"/>
      <c r="D34" s="575"/>
      <c r="E34" s="575"/>
      <c r="F34" s="575"/>
      <c r="G34" s="575"/>
      <c r="H34" s="575"/>
      <c r="I34" s="575"/>
      <c r="J34" s="575"/>
    </row>
    <row r="35" spans="1:10">
      <c r="A35" s="231"/>
      <c r="B35" s="256"/>
      <c r="C35" s="256"/>
      <c r="D35" s="575"/>
      <c r="E35" s="575"/>
      <c r="F35" s="575"/>
      <c r="G35" s="575"/>
      <c r="H35" s="575"/>
      <c r="I35" s="575"/>
      <c r="J35" s="575"/>
    </row>
    <row r="36" spans="1:10">
      <c r="A36" s="231"/>
      <c r="B36" s="256"/>
      <c r="C36" s="256"/>
      <c r="D36" s="575"/>
      <c r="E36" s="575"/>
      <c r="F36" s="575"/>
      <c r="G36" s="575"/>
      <c r="H36" s="575"/>
      <c r="I36" s="575"/>
      <c r="J36" s="575"/>
    </row>
    <row r="37" spans="1:10">
      <c r="A37" s="231"/>
      <c r="B37" s="256"/>
      <c r="C37" s="575"/>
      <c r="D37" s="575"/>
      <c r="E37" s="575"/>
      <c r="F37" s="575"/>
      <c r="G37" s="870"/>
      <c r="H37" s="870"/>
      <c r="I37" s="870"/>
      <c r="J37" s="870"/>
    </row>
    <row r="38" spans="1:10">
      <c r="A38" s="231"/>
      <c r="B38" s="577"/>
      <c r="C38" s="577"/>
      <c r="D38" s="577"/>
      <c r="E38" s="577"/>
      <c r="F38" s="577"/>
      <c r="G38" s="575"/>
      <c r="H38" s="575"/>
      <c r="I38" s="575"/>
    </row>
    <row r="39" spans="1:10">
      <c r="A39" s="231"/>
      <c r="B39" s="256"/>
      <c r="C39" s="575"/>
      <c r="D39" s="575"/>
      <c r="E39" s="575"/>
      <c r="F39" s="575"/>
      <c r="G39" s="575"/>
      <c r="H39" s="575"/>
      <c r="I39" s="575"/>
    </row>
    <row r="40" spans="1:10">
      <c r="A40" s="231"/>
      <c r="B40" s="256"/>
      <c r="C40" s="575"/>
      <c r="D40" s="575"/>
      <c r="E40" s="575"/>
      <c r="F40" s="575"/>
      <c r="G40" s="575"/>
      <c r="H40" s="575"/>
      <c r="I40" s="575"/>
    </row>
    <row r="41" spans="1:10">
      <c r="A41" s="231"/>
      <c r="B41" s="231"/>
      <c r="C41" s="580"/>
      <c r="D41" s="580"/>
      <c r="E41" s="580"/>
      <c r="F41" s="580"/>
      <c r="G41" s="580"/>
      <c r="H41" s="580"/>
      <c r="I41" s="580"/>
    </row>
    <row r="42" spans="1:10">
      <c r="A42" s="231"/>
      <c r="B42" s="598"/>
      <c r="C42" s="580"/>
      <c r="D42" s="580"/>
      <c r="E42" s="580"/>
      <c r="F42" s="580"/>
      <c r="G42" s="580"/>
      <c r="H42" s="580"/>
      <c r="I42" s="580"/>
    </row>
    <row r="43" spans="1:10">
      <c r="A43" s="231"/>
      <c r="B43" s="231"/>
      <c r="C43" s="580"/>
      <c r="D43" s="580"/>
      <c r="E43" s="580"/>
      <c r="F43" s="580"/>
      <c r="G43" s="580"/>
      <c r="H43" s="580"/>
      <c r="I43" s="580"/>
    </row>
    <row r="44" spans="1:10">
      <c r="A44" s="231"/>
      <c r="B44" s="231"/>
      <c r="C44" s="580"/>
      <c r="D44" s="580"/>
      <c r="E44" s="580"/>
      <c r="F44" s="580"/>
      <c r="G44" s="580"/>
      <c r="H44" s="580"/>
      <c r="I44" s="580"/>
    </row>
    <row r="45" spans="1:10">
      <c r="A45" s="231"/>
      <c r="B45" s="231"/>
      <c r="C45" s="582"/>
      <c r="D45" s="582"/>
      <c r="E45" s="582"/>
      <c r="F45" s="582"/>
      <c r="G45" s="580"/>
      <c r="H45" s="580"/>
      <c r="I45" s="580"/>
    </row>
    <row r="46" spans="1:10">
      <c r="A46" s="231"/>
      <c r="B46" s="231"/>
      <c r="C46" s="582"/>
      <c r="D46" s="582"/>
      <c r="E46" s="582"/>
      <c r="F46" s="582"/>
      <c r="G46" s="580"/>
      <c r="H46" s="580"/>
      <c r="I46" s="580"/>
    </row>
    <row r="47" spans="1:10">
      <c r="A47" s="231"/>
      <c r="B47" s="231"/>
      <c r="C47" s="231"/>
      <c r="D47" s="231"/>
      <c r="E47" s="231"/>
      <c r="F47" s="231"/>
      <c r="G47" s="231"/>
      <c r="H47" s="231"/>
      <c r="I47" s="231"/>
    </row>
  </sheetData>
  <mergeCells count="5">
    <mergeCell ref="G37:J37"/>
    <mergeCell ref="B17:F17"/>
    <mergeCell ref="A9:J9"/>
    <mergeCell ref="B12:F12"/>
    <mergeCell ref="B10:J10"/>
  </mergeCells>
  <hyperlinks>
    <hyperlink ref="G14" r:id="rId1" xr:uid="{877F311A-385D-4B8D-8260-62123171AC5D}"/>
  </hyperlinks>
  <pageMargins left="0.7" right="0.7" top="0.75" bottom="0.75" header="0.3" footer="0.3"/>
  <customProperties>
    <customPr name="Sheet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56"/>
  <sheetViews>
    <sheetView workbookViewId="0">
      <selection activeCell="B2" sqref="B2"/>
    </sheetView>
  </sheetViews>
  <sheetFormatPr defaultRowHeight="15"/>
  <cols>
    <col min="3" max="3" width="9.140625" style="21"/>
  </cols>
  <sheetData>
    <row r="1" spans="1:8">
      <c r="A1" t="s">
        <v>66</v>
      </c>
      <c r="B1" t="s">
        <v>67</v>
      </c>
      <c r="C1" s="21" t="s">
        <v>3</v>
      </c>
      <c r="D1" t="s">
        <v>68</v>
      </c>
      <c r="E1" t="s">
        <v>69</v>
      </c>
      <c r="F1" t="s">
        <v>70</v>
      </c>
      <c r="G1" s="65" t="s">
        <v>71</v>
      </c>
      <c r="H1" s="65" t="s">
        <v>72</v>
      </c>
    </row>
    <row r="2" spans="1:8">
      <c r="A2" t="s">
        <v>207</v>
      </c>
      <c r="B2" t="s">
        <v>210</v>
      </c>
      <c r="D2" t="s">
        <v>211</v>
      </c>
      <c r="E2" s="228">
        <v>43035.387164351851</v>
      </c>
      <c r="F2" t="b">
        <v>0</v>
      </c>
      <c r="H2" t="s">
        <v>70</v>
      </c>
    </row>
    <row r="3" spans="1:8">
      <c r="A3" t="s">
        <v>207</v>
      </c>
      <c r="B3" t="s">
        <v>233</v>
      </c>
      <c r="D3" t="s">
        <v>211</v>
      </c>
      <c r="E3" s="228">
        <v>43035.387453703705</v>
      </c>
      <c r="F3" t="b">
        <v>0</v>
      </c>
      <c r="H3" t="s">
        <v>70</v>
      </c>
    </row>
    <row r="4" spans="1:8">
      <c r="A4" t="s">
        <v>207</v>
      </c>
      <c r="B4" t="s">
        <v>235</v>
      </c>
      <c r="D4" t="s">
        <v>211</v>
      </c>
      <c r="E4" s="228">
        <v>43035.38758101852</v>
      </c>
      <c r="F4" t="b">
        <v>0</v>
      </c>
      <c r="H4" t="s">
        <v>70</v>
      </c>
    </row>
    <row r="5" spans="1:8">
      <c r="A5" t="s">
        <v>207</v>
      </c>
      <c r="B5" t="s">
        <v>263</v>
      </c>
      <c r="D5" t="s">
        <v>211</v>
      </c>
      <c r="E5" s="228">
        <v>43035.387673611112</v>
      </c>
      <c r="F5" t="b">
        <v>0</v>
      </c>
      <c r="H5" t="s">
        <v>70</v>
      </c>
    </row>
    <row r="6" spans="1:8">
      <c r="A6" t="s">
        <v>207</v>
      </c>
      <c r="B6" t="s">
        <v>264</v>
      </c>
      <c r="D6" t="s">
        <v>211</v>
      </c>
      <c r="E6" s="228">
        <v>43035.387800925928</v>
      </c>
      <c r="F6" t="b">
        <v>0</v>
      </c>
      <c r="H6" t="s">
        <v>70</v>
      </c>
    </row>
    <row r="7" spans="1:8">
      <c r="A7" t="s">
        <v>207</v>
      </c>
      <c r="B7" t="s">
        <v>268</v>
      </c>
      <c r="D7" t="s">
        <v>211</v>
      </c>
      <c r="E7" s="228">
        <v>43035.387916666667</v>
      </c>
      <c r="F7" t="b">
        <v>0</v>
      </c>
      <c r="H7" t="s">
        <v>70</v>
      </c>
    </row>
    <row r="8" spans="1:8">
      <c r="A8" t="s">
        <v>207</v>
      </c>
      <c r="B8" t="s">
        <v>269</v>
      </c>
      <c r="D8" t="s">
        <v>211</v>
      </c>
      <c r="E8" s="228">
        <v>43035.39502314815</v>
      </c>
      <c r="F8" t="b">
        <v>0</v>
      </c>
      <c r="H8" t="s">
        <v>70</v>
      </c>
    </row>
    <row r="9" spans="1:8">
      <c r="A9" t="s">
        <v>207</v>
      </c>
      <c r="B9" t="s">
        <v>280</v>
      </c>
      <c r="D9" t="s">
        <v>211</v>
      </c>
      <c r="E9" s="228">
        <v>43035.395115740743</v>
      </c>
      <c r="F9" t="b">
        <v>0</v>
      </c>
      <c r="H9" t="s">
        <v>70</v>
      </c>
    </row>
    <row r="10" spans="1:8">
      <c r="A10" t="s">
        <v>207</v>
      </c>
      <c r="B10" t="s">
        <v>302</v>
      </c>
      <c r="D10" t="s">
        <v>211</v>
      </c>
      <c r="E10" s="228">
        <v>43035.395219907405</v>
      </c>
      <c r="F10" t="b">
        <v>0</v>
      </c>
      <c r="H10" t="s">
        <v>70</v>
      </c>
    </row>
    <row r="11" spans="1:8">
      <c r="A11" t="s">
        <v>207</v>
      </c>
      <c r="B11" t="s">
        <v>328</v>
      </c>
      <c r="D11" t="s">
        <v>211</v>
      </c>
      <c r="E11" s="228">
        <v>43035.396157407406</v>
      </c>
      <c r="F11" t="b">
        <v>0</v>
      </c>
      <c r="H11" t="s">
        <v>70</v>
      </c>
    </row>
    <row r="12" spans="1:8">
      <c r="A12" t="s">
        <v>207</v>
      </c>
      <c r="B12" t="s">
        <v>329</v>
      </c>
      <c r="D12" t="s">
        <v>211</v>
      </c>
      <c r="E12" s="228">
        <v>43035.396412037036</v>
      </c>
      <c r="F12" t="b">
        <v>0</v>
      </c>
      <c r="H12" t="s">
        <v>70</v>
      </c>
    </row>
    <row r="13" spans="1:8">
      <c r="A13" t="s">
        <v>207</v>
      </c>
      <c r="B13" t="s">
        <v>330</v>
      </c>
      <c r="D13" t="s">
        <v>211</v>
      </c>
      <c r="E13" s="228">
        <v>43035.396516203706</v>
      </c>
      <c r="F13" t="b">
        <v>0</v>
      </c>
      <c r="H13" t="s">
        <v>70</v>
      </c>
    </row>
    <row r="14" spans="1:8">
      <c r="A14" t="s">
        <v>207</v>
      </c>
      <c r="B14" t="s">
        <v>331</v>
      </c>
      <c r="D14" t="s">
        <v>211</v>
      </c>
      <c r="E14" s="228">
        <v>43035.396597222221</v>
      </c>
      <c r="F14" t="b">
        <v>0</v>
      </c>
      <c r="H14" t="s">
        <v>70</v>
      </c>
    </row>
    <row r="15" spans="1:8">
      <c r="A15" t="s">
        <v>207</v>
      </c>
      <c r="B15" t="s">
        <v>333</v>
      </c>
      <c r="D15" t="s">
        <v>211</v>
      </c>
      <c r="E15" s="228">
        <v>43035.39671296296</v>
      </c>
      <c r="F15" t="b">
        <v>0</v>
      </c>
      <c r="H15" t="s">
        <v>70</v>
      </c>
    </row>
    <row r="16" spans="1:8">
      <c r="A16" t="s">
        <v>207</v>
      </c>
      <c r="B16" t="s">
        <v>336</v>
      </c>
      <c r="D16" t="s">
        <v>211</v>
      </c>
      <c r="E16" s="228">
        <v>43035.396863425929</v>
      </c>
      <c r="F16" t="b">
        <v>0</v>
      </c>
      <c r="H16" t="s">
        <v>70</v>
      </c>
    </row>
    <row r="17" spans="1:8">
      <c r="A17" t="s">
        <v>828</v>
      </c>
      <c r="B17" t="s">
        <v>830</v>
      </c>
      <c r="D17" t="s">
        <v>831</v>
      </c>
      <c r="E17" s="228">
        <v>43670.534039351849</v>
      </c>
      <c r="F17" t="b">
        <v>0</v>
      </c>
      <c r="H17" t="s">
        <v>70</v>
      </c>
    </row>
    <row r="18" spans="1:8">
      <c r="A18" t="s">
        <v>828</v>
      </c>
      <c r="B18" t="s">
        <v>835</v>
      </c>
      <c r="D18" t="s">
        <v>831</v>
      </c>
      <c r="E18" s="228">
        <v>43670.534317129626</v>
      </c>
      <c r="F18" t="b">
        <v>0</v>
      </c>
      <c r="H18" t="s">
        <v>70</v>
      </c>
    </row>
    <row r="19" spans="1:8">
      <c r="A19" t="s">
        <v>828</v>
      </c>
      <c r="B19" t="s">
        <v>837</v>
      </c>
      <c r="D19" t="s">
        <v>831</v>
      </c>
      <c r="E19" s="228">
        <v>43670.534409722219</v>
      </c>
      <c r="F19" t="b">
        <v>0</v>
      </c>
      <c r="H19" t="s">
        <v>70</v>
      </c>
    </row>
    <row r="20" spans="1:8">
      <c r="A20" t="s">
        <v>828</v>
      </c>
      <c r="B20" t="s">
        <v>840</v>
      </c>
      <c r="D20" t="s">
        <v>831</v>
      </c>
      <c r="E20" s="228">
        <v>43670.534629629627</v>
      </c>
      <c r="F20" t="b">
        <v>0</v>
      </c>
      <c r="H20" t="s">
        <v>70</v>
      </c>
    </row>
    <row r="21" spans="1:8">
      <c r="A21" t="s">
        <v>828</v>
      </c>
      <c r="B21" t="s">
        <v>843</v>
      </c>
      <c r="D21" t="s">
        <v>831</v>
      </c>
      <c r="E21" s="228">
        <v>43670.534722222219</v>
      </c>
      <c r="F21" t="b">
        <v>0</v>
      </c>
      <c r="H21" t="s">
        <v>70</v>
      </c>
    </row>
    <row r="22" spans="1:8">
      <c r="A22" t="s">
        <v>828</v>
      </c>
      <c r="B22" t="s">
        <v>846</v>
      </c>
      <c r="D22" t="s">
        <v>831</v>
      </c>
      <c r="E22" s="228">
        <v>43670.534768518519</v>
      </c>
      <c r="F22" t="b">
        <v>0</v>
      </c>
      <c r="H22" t="s">
        <v>70</v>
      </c>
    </row>
    <row r="23" spans="1:8">
      <c r="A23" t="s">
        <v>828</v>
      </c>
      <c r="B23" t="s">
        <v>848</v>
      </c>
      <c r="D23" t="s">
        <v>831</v>
      </c>
      <c r="E23" s="228">
        <v>43670.534814814811</v>
      </c>
      <c r="F23" t="b">
        <v>0</v>
      </c>
      <c r="H23" t="s">
        <v>70</v>
      </c>
    </row>
    <row r="24" spans="1:8">
      <c r="A24" t="s">
        <v>828</v>
      </c>
      <c r="B24" t="s">
        <v>843</v>
      </c>
      <c r="C24" s="21" t="s">
        <v>31</v>
      </c>
      <c r="D24" t="s">
        <v>831</v>
      </c>
      <c r="E24" s="228">
        <v>43670.535069444442</v>
      </c>
      <c r="F24" t="b">
        <v>0</v>
      </c>
      <c r="H24" t="s">
        <v>849</v>
      </c>
    </row>
    <row r="25" spans="1:8">
      <c r="A25" t="s">
        <v>828</v>
      </c>
      <c r="B25" t="s">
        <v>846</v>
      </c>
      <c r="C25" s="21" t="s">
        <v>31</v>
      </c>
      <c r="D25" t="s">
        <v>831</v>
      </c>
      <c r="E25" s="228">
        <v>43670.535092592596</v>
      </c>
      <c r="F25" t="b">
        <v>0</v>
      </c>
      <c r="H25" t="s">
        <v>849</v>
      </c>
    </row>
    <row r="26" spans="1:8">
      <c r="A26" t="s">
        <v>828</v>
      </c>
      <c r="B26" t="s">
        <v>837</v>
      </c>
      <c r="C26" s="21" t="s">
        <v>31</v>
      </c>
      <c r="D26" t="s">
        <v>831</v>
      </c>
      <c r="E26" s="228">
        <v>43670.535127314812</v>
      </c>
      <c r="F26" t="b">
        <v>0</v>
      </c>
      <c r="H26" t="s">
        <v>849</v>
      </c>
    </row>
    <row r="27" spans="1:8">
      <c r="A27" t="s">
        <v>828</v>
      </c>
      <c r="B27" t="s">
        <v>835</v>
      </c>
      <c r="C27" s="21" t="s">
        <v>31</v>
      </c>
      <c r="D27" t="s">
        <v>831</v>
      </c>
      <c r="E27" s="228">
        <v>43670.535162037035</v>
      </c>
      <c r="F27" t="b">
        <v>0</v>
      </c>
      <c r="H27" t="s">
        <v>849</v>
      </c>
    </row>
    <row r="28" spans="1:8">
      <c r="A28" t="s">
        <v>828</v>
      </c>
      <c r="B28" t="s">
        <v>830</v>
      </c>
      <c r="C28" s="21" t="s">
        <v>31</v>
      </c>
      <c r="D28" t="s">
        <v>831</v>
      </c>
      <c r="E28" s="228">
        <v>43670.535185185188</v>
      </c>
      <c r="F28" t="b">
        <v>0</v>
      </c>
      <c r="H28" t="s">
        <v>849</v>
      </c>
    </row>
    <row r="29" spans="1:8">
      <c r="A29" t="s">
        <v>828</v>
      </c>
      <c r="B29" t="s">
        <v>848</v>
      </c>
      <c r="C29" s="21" t="s">
        <v>31</v>
      </c>
      <c r="D29" t="s">
        <v>831</v>
      </c>
      <c r="E29" s="228">
        <v>43670.535219907404</v>
      </c>
      <c r="F29" t="b">
        <v>0</v>
      </c>
      <c r="H29" t="s">
        <v>849</v>
      </c>
    </row>
    <row r="30" spans="1:8">
      <c r="A30" t="s">
        <v>828</v>
      </c>
      <c r="B30" t="s">
        <v>840</v>
      </c>
      <c r="C30" s="21" t="s">
        <v>31</v>
      </c>
      <c r="D30" t="s">
        <v>831</v>
      </c>
      <c r="E30" s="228">
        <v>43670.535277777781</v>
      </c>
      <c r="F30" t="b">
        <v>0</v>
      </c>
      <c r="H30" t="s">
        <v>849</v>
      </c>
    </row>
    <row r="31" spans="1:8">
      <c r="A31" t="s">
        <v>828</v>
      </c>
      <c r="B31" t="s">
        <v>851</v>
      </c>
      <c r="D31" t="s">
        <v>831</v>
      </c>
      <c r="E31" s="228">
        <v>43670.537280092591</v>
      </c>
      <c r="F31" t="b">
        <v>0</v>
      </c>
      <c r="H31" t="s">
        <v>70</v>
      </c>
    </row>
    <row r="32" spans="1:8">
      <c r="A32" t="s">
        <v>828</v>
      </c>
      <c r="B32" t="s">
        <v>854</v>
      </c>
      <c r="D32" t="s">
        <v>831</v>
      </c>
      <c r="E32" s="228">
        <v>43670.537870370368</v>
      </c>
      <c r="F32" t="b">
        <v>0</v>
      </c>
      <c r="H32" t="s">
        <v>70</v>
      </c>
    </row>
    <row r="33" spans="1:8">
      <c r="A33" t="s">
        <v>828</v>
      </c>
      <c r="B33" t="s">
        <v>854</v>
      </c>
      <c r="C33" s="21" t="s">
        <v>31</v>
      </c>
      <c r="D33" t="s">
        <v>831</v>
      </c>
      <c r="E33" s="228">
        <v>43670.538055555553</v>
      </c>
      <c r="F33" t="b">
        <v>0</v>
      </c>
      <c r="H33" t="s">
        <v>849</v>
      </c>
    </row>
    <row r="34" spans="1:8">
      <c r="A34" t="s">
        <v>828</v>
      </c>
      <c r="B34" t="s">
        <v>851</v>
      </c>
      <c r="C34" s="21" t="s">
        <v>31</v>
      </c>
      <c r="D34" t="s">
        <v>831</v>
      </c>
      <c r="E34" s="228">
        <v>43670.538078703707</v>
      </c>
      <c r="F34" t="b">
        <v>0</v>
      </c>
      <c r="H34" t="s">
        <v>849</v>
      </c>
    </row>
    <row r="35" spans="1:8">
      <c r="A35" t="s">
        <v>828</v>
      </c>
      <c r="B35" t="s">
        <v>857</v>
      </c>
      <c r="D35" t="s">
        <v>831</v>
      </c>
      <c r="E35" s="228">
        <v>43670.540532407409</v>
      </c>
      <c r="F35" t="b">
        <v>0</v>
      </c>
      <c r="H35" t="s">
        <v>70</v>
      </c>
    </row>
    <row r="36" spans="1:8">
      <c r="A36" t="s">
        <v>828</v>
      </c>
      <c r="B36" t="s">
        <v>860</v>
      </c>
      <c r="D36" t="s">
        <v>831</v>
      </c>
      <c r="E36" s="228">
        <v>43670.540567129632</v>
      </c>
      <c r="F36" t="b">
        <v>0</v>
      </c>
      <c r="H36" t="s">
        <v>70</v>
      </c>
    </row>
    <row r="37" spans="1:8">
      <c r="A37" t="s">
        <v>828</v>
      </c>
      <c r="B37" t="s">
        <v>857</v>
      </c>
      <c r="C37" s="21" t="s">
        <v>31</v>
      </c>
      <c r="D37" t="s">
        <v>831</v>
      </c>
      <c r="E37" s="228">
        <v>43670.540659722225</v>
      </c>
      <c r="F37" t="b">
        <v>0</v>
      </c>
      <c r="H37" t="s">
        <v>849</v>
      </c>
    </row>
    <row r="38" spans="1:8">
      <c r="A38" t="s">
        <v>828</v>
      </c>
      <c r="B38" t="s">
        <v>860</v>
      </c>
      <c r="C38" s="21" t="s">
        <v>31</v>
      </c>
      <c r="D38" t="s">
        <v>831</v>
      </c>
      <c r="E38" s="228">
        <v>43670.540694444448</v>
      </c>
      <c r="F38" t="b">
        <v>0</v>
      </c>
      <c r="H38" t="s">
        <v>849</v>
      </c>
    </row>
    <row r="39" spans="1:8">
      <c r="A39" t="s">
        <v>828</v>
      </c>
      <c r="B39" t="s">
        <v>861</v>
      </c>
      <c r="D39" t="s">
        <v>831</v>
      </c>
      <c r="E39" s="228">
        <v>43670.540833333333</v>
      </c>
      <c r="F39" t="b">
        <v>0</v>
      </c>
      <c r="H39" t="s">
        <v>70</v>
      </c>
    </row>
    <row r="40" spans="1:8">
      <c r="A40" t="s">
        <v>828</v>
      </c>
      <c r="B40" t="s">
        <v>861</v>
      </c>
      <c r="C40" s="21" t="s">
        <v>31</v>
      </c>
      <c r="D40" t="s">
        <v>831</v>
      </c>
      <c r="E40" s="228">
        <v>43670.540891203702</v>
      </c>
      <c r="F40" t="b">
        <v>0</v>
      </c>
      <c r="H40" t="s">
        <v>849</v>
      </c>
    </row>
    <row r="41" spans="1:8">
      <c r="A41" t="s">
        <v>828</v>
      </c>
      <c r="B41" t="s">
        <v>863</v>
      </c>
      <c r="D41" t="s">
        <v>831</v>
      </c>
      <c r="E41" s="228">
        <v>43670.685104166667</v>
      </c>
      <c r="F41" t="b">
        <v>0</v>
      </c>
      <c r="H41" t="s">
        <v>70</v>
      </c>
    </row>
    <row r="42" spans="1:8">
      <c r="A42" t="s">
        <v>828</v>
      </c>
      <c r="B42" t="s">
        <v>863</v>
      </c>
      <c r="C42" s="21" t="s">
        <v>31</v>
      </c>
      <c r="D42" t="s">
        <v>831</v>
      </c>
      <c r="E42" s="228">
        <v>43670.685324074075</v>
      </c>
      <c r="F42" t="b">
        <v>0</v>
      </c>
      <c r="H42" t="s">
        <v>849</v>
      </c>
    </row>
    <row r="43" spans="1:8">
      <c r="A43" t="s">
        <v>828</v>
      </c>
      <c r="B43" t="s">
        <v>866</v>
      </c>
      <c r="D43" t="s">
        <v>831</v>
      </c>
      <c r="E43" s="228">
        <v>43670.68545138889</v>
      </c>
      <c r="F43" t="b">
        <v>0</v>
      </c>
      <c r="H43" t="s">
        <v>70</v>
      </c>
    </row>
    <row r="44" spans="1:8">
      <c r="A44" t="s">
        <v>828</v>
      </c>
      <c r="B44" t="s">
        <v>866</v>
      </c>
      <c r="C44" s="21" t="s">
        <v>31</v>
      </c>
      <c r="D44" t="s">
        <v>831</v>
      </c>
      <c r="E44" s="228">
        <v>43670.68550925926</v>
      </c>
      <c r="F44" t="b">
        <v>0</v>
      </c>
      <c r="H44" t="s">
        <v>849</v>
      </c>
    </row>
    <row r="45" spans="1:8">
      <c r="A45" t="s">
        <v>828</v>
      </c>
      <c r="B45" t="s">
        <v>868</v>
      </c>
      <c r="D45" t="s">
        <v>831</v>
      </c>
      <c r="E45" s="228">
        <v>43670.686307870368</v>
      </c>
      <c r="F45" t="b">
        <v>0</v>
      </c>
      <c r="H45" t="s">
        <v>70</v>
      </c>
    </row>
    <row r="46" spans="1:8">
      <c r="A46" t="s">
        <v>869</v>
      </c>
      <c r="B46" t="s">
        <v>302</v>
      </c>
      <c r="D46" t="s">
        <v>831</v>
      </c>
      <c r="E46" s="228">
        <v>43670.686423611114</v>
      </c>
      <c r="F46" t="b">
        <v>0</v>
      </c>
      <c r="H46" t="s">
        <v>70</v>
      </c>
    </row>
    <row r="47" spans="1:8">
      <c r="A47" t="s">
        <v>869</v>
      </c>
      <c r="B47" t="s">
        <v>280</v>
      </c>
      <c r="D47" t="s">
        <v>831</v>
      </c>
      <c r="E47" s="228">
        <v>43670.686550925922</v>
      </c>
      <c r="F47" t="b">
        <v>0</v>
      </c>
      <c r="H47" t="s">
        <v>70</v>
      </c>
    </row>
    <row r="48" spans="1:8">
      <c r="A48" t="s">
        <v>207</v>
      </c>
      <c r="B48" t="s">
        <v>302</v>
      </c>
      <c r="C48" s="21" t="s">
        <v>31</v>
      </c>
      <c r="D48" t="s">
        <v>831</v>
      </c>
      <c r="E48" s="228">
        <v>43671.455335648148</v>
      </c>
      <c r="F48" t="b">
        <v>0</v>
      </c>
      <c r="H48" t="s">
        <v>849</v>
      </c>
    </row>
    <row r="49" spans="1:8">
      <c r="A49" t="s">
        <v>869</v>
      </c>
      <c r="B49" t="s">
        <v>302</v>
      </c>
      <c r="C49" s="21" t="s">
        <v>31</v>
      </c>
      <c r="D49" t="s">
        <v>831</v>
      </c>
      <c r="E49" s="228">
        <v>43671.455335648148</v>
      </c>
      <c r="F49" t="b">
        <v>0</v>
      </c>
      <c r="H49" t="s">
        <v>849</v>
      </c>
    </row>
    <row r="50" spans="1:8">
      <c r="A50" t="s">
        <v>207</v>
      </c>
      <c r="B50" t="s">
        <v>280</v>
      </c>
      <c r="C50" s="21" t="s">
        <v>31</v>
      </c>
      <c r="D50" t="s">
        <v>831</v>
      </c>
      <c r="E50" s="228">
        <v>43671.458564814813</v>
      </c>
      <c r="F50" t="b">
        <v>0</v>
      </c>
      <c r="H50" t="s">
        <v>849</v>
      </c>
    </row>
    <row r="51" spans="1:8">
      <c r="A51" t="s">
        <v>869</v>
      </c>
      <c r="B51" t="s">
        <v>280</v>
      </c>
      <c r="C51" s="21" t="s">
        <v>31</v>
      </c>
      <c r="D51" t="s">
        <v>831</v>
      </c>
      <c r="E51" s="228">
        <v>43671.458564814813</v>
      </c>
      <c r="F51" t="b">
        <v>0</v>
      </c>
      <c r="H51" t="s">
        <v>849</v>
      </c>
    </row>
    <row r="52" spans="1:8">
      <c r="A52" t="s">
        <v>207</v>
      </c>
      <c r="B52" t="s">
        <v>210</v>
      </c>
      <c r="C52" s="21" t="s">
        <v>33</v>
      </c>
      <c r="D52" t="s">
        <v>831</v>
      </c>
      <c r="E52" s="228">
        <v>43671.458657407406</v>
      </c>
      <c r="F52" t="b">
        <v>0</v>
      </c>
      <c r="H52" t="s">
        <v>849</v>
      </c>
    </row>
    <row r="53" spans="1:8">
      <c r="A53" t="s">
        <v>207</v>
      </c>
      <c r="B53" t="s">
        <v>233</v>
      </c>
      <c r="C53" s="21" t="s">
        <v>31</v>
      </c>
      <c r="D53" t="s">
        <v>831</v>
      </c>
      <c r="E53" s="228">
        <v>43671.458680555559</v>
      </c>
      <c r="F53" t="b">
        <v>0</v>
      </c>
      <c r="H53" t="s">
        <v>849</v>
      </c>
    </row>
    <row r="54" spans="1:8">
      <c r="A54" t="s">
        <v>207</v>
      </c>
      <c r="B54" t="s">
        <v>263</v>
      </c>
      <c r="C54" s="21" t="s">
        <v>31</v>
      </c>
      <c r="D54" t="s">
        <v>831</v>
      </c>
      <c r="E54" s="228">
        <v>43671.458715277775</v>
      </c>
      <c r="F54" t="b">
        <v>0</v>
      </c>
      <c r="H54" t="s">
        <v>849</v>
      </c>
    </row>
    <row r="55" spans="1:8">
      <c r="A55" t="s">
        <v>207</v>
      </c>
      <c r="B55" t="s">
        <v>268</v>
      </c>
      <c r="C55" s="21" t="s">
        <v>96</v>
      </c>
      <c r="D55" t="s">
        <v>831</v>
      </c>
      <c r="E55" s="228">
        <v>43671.458749999998</v>
      </c>
      <c r="F55" t="b">
        <v>0</v>
      </c>
      <c r="H55" t="s">
        <v>849</v>
      </c>
    </row>
    <row r="56" spans="1:8">
      <c r="A56" t="s">
        <v>207</v>
      </c>
      <c r="B56" t="s">
        <v>328</v>
      </c>
      <c r="C56" s="21" t="s">
        <v>31</v>
      </c>
      <c r="D56" t="s">
        <v>831</v>
      </c>
      <c r="E56" s="228">
        <v>43671.458784722221</v>
      </c>
      <c r="F56" t="b">
        <v>0</v>
      </c>
      <c r="H56" t="s">
        <v>849</v>
      </c>
    </row>
  </sheetData>
  <pageMargins left="0.7" right="0.7" top="0.75" bottom="0.75" header="0.3" footer="0.3"/>
  <customProperties>
    <customPr name="Sheet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10"/>
  <sheetViews>
    <sheetView workbookViewId="0">
      <selection activeCell="A10" sqref="A10"/>
    </sheetView>
  </sheetViews>
  <sheetFormatPr defaultRowHeight="15"/>
  <cols>
    <col min="1" max="1" width="20.140625" customWidth="1"/>
    <col min="2" max="2" width="20.7109375" customWidth="1"/>
    <col min="3" max="3" width="17.42578125" customWidth="1"/>
  </cols>
  <sheetData>
    <row r="1" spans="1:2">
      <c r="A1" s="72" t="s">
        <v>32</v>
      </c>
    </row>
    <row r="2" spans="1:2" s="65" customFormat="1">
      <c r="A2" s="39" t="s">
        <v>96</v>
      </c>
      <c r="B2" s="65">
        <v>0</v>
      </c>
    </row>
    <row r="3" spans="1:2">
      <c r="A3" s="39" t="s">
        <v>33</v>
      </c>
      <c r="B3">
        <v>1</v>
      </c>
    </row>
    <row r="4" spans="1:2">
      <c r="A4" s="39" t="s">
        <v>34</v>
      </c>
      <c r="B4">
        <v>2</v>
      </c>
    </row>
    <row r="5" spans="1:2">
      <c r="A5" s="39" t="s">
        <v>31</v>
      </c>
      <c r="B5">
        <v>3</v>
      </c>
    </row>
    <row r="6" spans="1:2">
      <c r="A6" s="39" t="s">
        <v>35</v>
      </c>
      <c r="B6">
        <v>4</v>
      </c>
    </row>
    <row r="7" spans="1:2">
      <c r="A7" s="39" t="s">
        <v>36</v>
      </c>
      <c r="B7">
        <v>5</v>
      </c>
    </row>
    <row r="8" spans="1:2" s="65" customFormat="1">
      <c r="A8" s="39" t="s">
        <v>97</v>
      </c>
      <c r="B8" s="65">
        <v>6</v>
      </c>
    </row>
    <row r="9" spans="1:2" s="65" customFormat="1">
      <c r="A9" s="39" t="s">
        <v>98</v>
      </c>
      <c r="B9" s="65">
        <v>7</v>
      </c>
    </row>
    <row r="10" spans="1:2">
      <c r="A10" s="39" t="s">
        <v>37</v>
      </c>
      <c r="B10" s="65">
        <v>8</v>
      </c>
    </row>
  </sheetData>
  <pageMargins left="0.7" right="0.7" top="0.75" bottom="0.75" header="0.3" footer="0.3"/>
  <customProperties>
    <customPr name="SheetI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2"/>
  <sheetViews>
    <sheetView workbookViewId="0">
      <selection activeCell="A2" sqref="A2"/>
    </sheetView>
  </sheetViews>
  <sheetFormatPr defaultRowHeight="15"/>
  <cols>
    <col min="1" max="1" width="34.140625" customWidth="1"/>
    <col min="2" max="5" width="15.85546875" customWidth="1"/>
  </cols>
  <sheetData>
    <row r="1" spans="1:4">
      <c r="A1" s="38" t="s">
        <v>118</v>
      </c>
      <c r="B1" s="38" t="s">
        <v>119</v>
      </c>
      <c r="C1" s="38" t="s">
        <v>120</v>
      </c>
      <c r="D1" s="38" t="s">
        <v>121</v>
      </c>
    </row>
    <row r="2" spans="1:4">
      <c r="A2" s="38"/>
      <c r="B2" s="38"/>
      <c r="C2" s="38"/>
      <c r="D2" s="38"/>
    </row>
  </sheetData>
  <pageMargins left="0.7" right="0.7" top="0.75" bottom="0.75" header="0.3" footer="0.3"/>
  <pageSetup paperSize="9" orientation="portrait" r:id="rId1"/>
  <customProperties>
    <customPr name="Sheet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Q96"/>
  <sheetViews>
    <sheetView tabSelected="1" topLeftCell="A10" zoomScaleNormal="100" workbookViewId="0">
      <selection activeCell="F33" sqref="F33:I33"/>
    </sheetView>
  </sheetViews>
  <sheetFormatPr defaultColWidth="9.140625" defaultRowHeight="12.75"/>
  <cols>
    <col min="1" max="1" width="33.140625" style="355" customWidth="1"/>
    <col min="2" max="2" width="11" style="355" customWidth="1"/>
    <col min="3" max="3" width="10.42578125" style="355" customWidth="1"/>
    <col min="4" max="4" width="10.42578125" style="382" customWidth="1"/>
    <col min="5" max="5" width="0.85546875" style="379" customWidth="1"/>
    <col min="6" max="8" width="13" style="357" customWidth="1"/>
    <col min="9" max="9" width="17.28515625" style="357" customWidth="1"/>
    <col min="10" max="10" width="0.28515625" style="355" customWidth="1"/>
    <col min="11" max="11" width="9.5703125" style="362" bestFit="1" customWidth="1"/>
    <col min="12" max="12" width="19" style="355" customWidth="1"/>
    <col min="13" max="13" width="32.140625" style="355" customWidth="1"/>
    <col min="14" max="14" width="8.85546875" style="355" customWidth="1"/>
    <col min="15" max="15" width="2.140625" style="355" customWidth="1"/>
    <col min="16" max="16" width="3.7109375" style="355" customWidth="1"/>
    <col min="17" max="17" width="36" style="355" hidden="1" customWidth="1"/>
    <col min="18" max="19" width="8.85546875" style="355" customWidth="1"/>
    <col min="20" max="16384" width="9.140625" style="355"/>
  </cols>
  <sheetData>
    <row r="1" spans="1:17" ht="21" thickBot="1">
      <c r="A1" s="358" t="s">
        <v>137</v>
      </c>
      <c r="B1" s="359"/>
      <c r="C1" s="359"/>
      <c r="D1" s="360"/>
      <c r="E1" s="361"/>
      <c r="H1" s="455"/>
      <c r="I1" s="455"/>
      <c r="N1" s="363"/>
      <c r="O1" s="356"/>
    </row>
    <row r="2" spans="1:17" ht="15" customHeight="1" thickBot="1">
      <c r="A2" s="359"/>
      <c r="B2" s="359"/>
      <c r="C2" s="359"/>
      <c r="D2" s="360"/>
      <c r="E2" s="361"/>
      <c r="H2" s="455"/>
      <c r="I2" s="455"/>
      <c r="L2" s="364" t="s">
        <v>138</v>
      </c>
      <c r="M2" s="365">
        <v>43646</v>
      </c>
      <c r="N2" s="363"/>
      <c r="O2" s="356"/>
      <c r="Q2" s="355" t="s">
        <v>361</v>
      </c>
    </row>
    <row r="3" spans="1:17" ht="15" customHeight="1" thickBot="1">
      <c r="A3" s="601" t="s">
        <v>139</v>
      </c>
      <c r="B3" s="768" t="s">
        <v>576</v>
      </c>
      <c r="C3" s="768"/>
      <c r="D3" s="769"/>
      <c r="E3" s="366"/>
      <c r="G3" s="366"/>
      <c r="I3" s="453"/>
      <c r="L3" s="776" t="s">
        <v>140</v>
      </c>
      <c r="M3" s="777"/>
      <c r="N3" s="363"/>
      <c r="Q3" s="355" t="s">
        <v>362</v>
      </c>
    </row>
    <row r="4" spans="1:17" ht="15" customHeight="1" thickBot="1">
      <c r="A4" s="602" t="s">
        <v>141</v>
      </c>
      <c r="B4" s="778" t="s">
        <v>474</v>
      </c>
      <c r="C4" s="778"/>
      <c r="D4" s="779"/>
      <c r="E4" s="367"/>
      <c r="F4" s="446" t="s">
        <v>142</v>
      </c>
      <c r="G4" s="447"/>
      <c r="L4" s="368" t="s">
        <v>143</v>
      </c>
      <c r="M4" s="369"/>
      <c r="N4" s="363"/>
      <c r="Q4" s="355" t="s">
        <v>363</v>
      </c>
    </row>
    <row r="5" spans="1:17" ht="15" customHeight="1">
      <c r="A5" s="439" t="s">
        <v>348</v>
      </c>
      <c r="B5" s="780" t="s">
        <v>364</v>
      </c>
      <c r="C5" s="781"/>
      <c r="D5" s="782"/>
      <c r="E5" s="367"/>
      <c r="F5" s="783"/>
      <c r="G5" s="784"/>
      <c r="L5" s="370" t="s">
        <v>144</v>
      </c>
      <c r="M5" s="606">
        <v>2</v>
      </c>
      <c r="N5" s="363"/>
      <c r="Q5" s="355" t="s">
        <v>364</v>
      </c>
    </row>
    <row r="6" spans="1:17" ht="15" customHeight="1">
      <c r="A6" s="439" t="s">
        <v>347</v>
      </c>
      <c r="B6" s="787" t="s">
        <v>577</v>
      </c>
      <c r="C6" s="787"/>
      <c r="D6" s="788"/>
      <c r="E6" s="367"/>
      <c r="F6" s="783"/>
      <c r="G6" s="784"/>
      <c r="L6" s="370"/>
      <c r="M6" s="371"/>
      <c r="N6" s="363"/>
      <c r="Q6" s="355" t="s">
        <v>365</v>
      </c>
    </row>
    <row r="7" spans="1:17" ht="15" customHeight="1">
      <c r="A7" s="439" t="s">
        <v>349</v>
      </c>
      <c r="B7" s="787" t="s">
        <v>578</v>
      </c>
      <c r="C7" s="787"/>
      <c r="D7" s="788"/>
      <c r="E7" s="367"/>
      <c r="F7" s="783"/>
      <c r="G7" s="784"/>
      <c r="H7" s="445" t="s">
        <v>0</v>
      </c>
      <c r="I7" s="437">
        <v>43670</v>
      </c>
      <c r="L7" s="370"/>
      <c r="M7" s="371"/>
      <c r="N7" s="363"/>
      <c r="Q7" s="355" t="s">
        <v>497</v>
      </c>
    </row>
    <row r="8" spans="1:17" ht="15" customHeight="1">
      <c r="A8" s="439" t="s">
        <v>145</v>
      </c>
      <c r="B8" s="787"/>
      <c r="C8" s="787"/>
      <c r="D8" s="788"/>
      <c r="E8" s="367"/>
      <c r="F8" s="783"/>
      <c r="G8" s="784"/>
      <c r="H8" s="445" t="s">
        <v>6</v>
      </c>
      <c r="I8" s="436" t="s">
        <v>579</v>
      </c>
      <c r="L8" s="789" t="s">
        <v>146</v>
      </c>
      <c r="M8" s="790"/>
      <c r="N8" s="363"/>
      <c r="Q8" s="355" t="s">
        <v>498</v>
      </c>
    </row>
    <row r="9" spans="1:17" ht="15" customHeight="1" thickBot="1">
      <c r="A9" s="440" t="s">
        <v>366</v>
      </c>
      <c r="B9" s="791"/>
      <c r="C9" s="791"/>
      <c r="D9" s="792"/>
      <c r="E9" s="367"/>
      <c r="F9" s="785"/>
      <c r="G9" s="786"/>
      <c r="H9" s="445" t="s">
        <v>423</v>
      </c>
      <c r="I9" s="436" t="s">
        <v>580</v>
      </c>
      <c r="L9" s="373" t="s">
        <v>124</v>
      </c>
      <c r="M9" s="371"/>
      <c r="N9" s="363"/>
    </row>
    <row r="10" spans="1:17" ht="15" customHeight="1" thickBot="1">
      <c r="A10" s="766"/>
      <c r="B10" s="766"/>
      <c r="C10" s="766"/>
      <c r="D10" s="766"/>
      <c r="E10" s="766"/>
      <c r="F10" s="766"/>
      <c r="G10" s="766"/>
      <c r="H10" s="766"/>
      <c r="I10" s="766"/>
      <c r="L10" s="370" t="s">
        <v>147</v>
      </c>
      <c r="M10" s="607" t="s">
        <v>586</v>
      </c>
      <c r="N10" s="363"/>
    </row>
    <row r="11" spans="1:17" ht="14.25" customHeight="1">
      <c r="A11" s="441" t="s">
        <v>372</v>
      </c>
      <c r="B11" s="685" t="s">
        <v>582</v>
      </c>
      <c r="C11" s="693"/>
      <c r="D11" s="694"/>
      <c r="E11" s="367"/>
      <c r="F11" s="799" t="s">
        <v>148</v>
      </c>
      <c r="G11" s="800"/>
      <c r="H11" s="801"/>
      <c r="I11" s="471" t="s">
        <v>368</v>
      </c>
      <c r="L11" s="370" t="s">
        <v>149</v>
      </c>
      <c r="M11" s="608">
        <v>21388</v>
      </c>
      <c r="N11" s="363"/>
    </row>
    <row r="12" spans="1:17" ht="14.25" customHeight="1">
      <c r="A12" s="442" t="s">
        <v>150</v>
      </c>
      <c r="B12" s="695" t="s">
        <v>583</v>
      </c>
      <c r="C12" s="696"/>
      <c r="D12" s="697"/>
      <c r="E12" s="367"/>
      <c r="F12" s="770" t="s">
        <v>151</v>
      </c>
      <c r="G12" s="752"/>
      <c r="H12" s="771"/>
      <c r="I12" s="226" t="s">
        <v>371</v>
      </c>
      <c r="L12" s="370" t="str">
        <f>"Age at "&amp;TEXT($M$2,"dd mmm yy")</f>
        <v>Age at 30 Jun 19</v>
      </c>
      <c r="M12" s="375">
        <f>IF(M11&gt;0,ROUNDDOWN(YEARFRAC(M11,$M$2,1),0),0)</f>
        <v>60</v>
      </c>
      <c r="N12" s="363"/>
    </row>
    <row r="13" spans="1:17" ht="14.25" customHeight="1">
      <c r="A13" s="443" t="s">
        <v>152</v>
      </c>
      <c r="B13" s="803" t="s">
        <v>409</v>
      </c>
      <c r="C13" s="804"/>
      <c r="D13" s="805"/>
      <c r="E13" s="367"/>
      <c r="F13" s="770" t="s">
        <v>359</v>
      </c>
      <c r="G13" s="752"/>
      <c r="H13" s="771"/>
      <c r="I13" s="600">
        <v>2400</v>
      </c>
      <c r="K13" s="362" t="s">
        <v>153</v>
      </c>
      <c r="L13" s="370" t="str">
        <f>"Age at "&amp;TEXT($M$2+1,"d mmm yy")</f>
        <v>Age at 1 Jul 19</v>
      </c>
      <c r="M13" s="375">
        <f>IF(M11&gt;0,ROUNDDOWN(YEARFRAC(M11,$M$2+1,1),0),0)</f>
        <v>60</v>
      </c>
      <c r="N13" s="363"/>
    </row>
    <row r="14" spans="1:17" ht="14.25" customHeight="1">
      <c r="A14" s="443" t="s">
        <v>339</v>
      </c>
      <c r="B14" s="685" t="s">
        <v>584</v>
      </c>
      <c r="C14" s="696"/>
      <c r="D14" s="697"/>
      <c r="E14" s="367"/>
      <c r="F14" s="770" t="s">
        <v>155</v>
      </c>
      <c r="G14" s="752"/>
      <c r="H14" s="771"/>
      <c r="I14" s="600" t="s">
        <v>581</v>
      </c>
      <c r="L14" s="373" t="s">
        <v>125</v>
      </c>
      <c r="M14" s="371"/>
      <c r="N14" s="363"/>
      <c r="Q14" s="355" t="s">
        <v>371</v>
      </c>
    </row>
    <row r="15" spans="1:17" ht="14.25" customHeight="1" thickBot="1">
      <c r="A15" s="444" t="s">
        <v>154</v>
      </c>
      <c r="B15" s="806"/>
      <c r="C15" s="807"/>
      <c r="D15" s="808"/>
      <c r="E15" s="367"/>
      <c r="F15" s="770" t="s">
        <v>156</v>
      </c>
      <c r="G15" s="752"/>
      <c r="H15" s="771"/>
      <c r="I15" s="226" t="s">
        <v>585</v>
      </c>
      <c r="L15" s="370" t="s">
        <v>147</v>
      </c>
      <c r="M15" s="607" t="s">
        <v>587</v>
      </c>
      <c r="N15" s="363"/>
      <c r="Q15" s="355" t="s">
        <v>368</v>
      </c>
    </row>
    <row r="16" spans="1:17" ht="14.25" customHeight="1" thickBot="1">
      <c r="A16" s="767"/>
      <c r="B16" s="767"/>
      <c r="C16" s="767"/>
      <c r="D16" s="767"/>
      <c r="E16" s="357"/>
      <c r="F16" s="770" t="s">
        <v>370</v>
      </c>
      <c r="G16" s="752"/>
      <c r="H16" s="771"/>
      <c r="I16" s="591" t="s">
        <v>405</v>
      </c>
      <c r="J16" s="362"/>
      <c r="L16" s="370" t="s">
        <v>149</v>
      </c>
      <c r="M16" s="608">
        <v>22245</v>
      </c>
      <c r="N16" s="372"/>
    </row>
    <row r="17" spans="1:17" ht="14.25" customHeight="1" thickBot="1">
      <c r="A17" s="603" t="s">
        <v>338</v>
      </c>
      <c r="B17" s="604"/>
      <c r="C17" s="604"/>
      <c r="D17" s="605"/>
      <c r="E17" s="367"/>
      <c r="F17" s="772" t="s">
        <v>412</v>
      </c>
      <c r="G17" s="754"/>
      <c r="H17" s="773"/>
      <c r="I17" s="592" t="s">
        <v>495</v>
      </c>
      <c r="L17" s="370" t="str">
        <f>"Age at "&amp;TEXT($M$2,"dd mmm yy")</f>
        <v>Age at 30 Jun 19</v>
      </c>
      <c r="M17" s="375">
        <f>IF(M16&gt;0,ROUNDDOWN(YEARFRAC(M16,$M$2,1),0),0)</f>
        <v>58</v>
      </c>
      <c r="N17" s="376"/>
    </row>
    <row r="18" spans="1:17" ht="14.25" customHeight="1">
      <c r="A18" s="774" t="s">
        <v>157</v>
      </c>
      <c r="B18" s="775"/>
      <c r="C18" s="775"/>
      <c r="D18" s="226" t="s">
        <v>371</v>
      </c>
      <c r="F18" s="355"/>
      <c r="G18" s="355"/>
      <c r="I18" s="225"/>
      <c r="L18" s="370" t="str">
        <f>"Age at "&amp;TEXT($M$2+1,"d mmm yy")</f>
        <v>Age at 1 Jul 19</v>
      </c>
      <c r="M18" s="375">
        <f>IF(M16&gt;0,ROUNDDOWN(YEARFRAC(M16,$M$2+1,1),0),0)</f>
        <v>58</v>
      </c>
      <c r="N18" s="376"/>
    </row>
    <row r="19" spans="1:17" ht="14.25" customHeight="1">
      <c r="A19" s="802" t="s">
        <v>350</v>
      </c>
      <c r="B19" s="762"/>
      <c r="C19" s="762"/>
      <c r="D19" s="226" t="s">
        <v>371</v>
      </c>
      <c r="I19" s="225"/>
      <c r="L19" s="373" t="s">
        <v>127</v>
      </c>
      <c r="M19" s="371"/>
      <c r="N19" s="376"/>
    </row>
    <row r="20" spans="1:17" ht="14.25" customHeight="1">
      <c r="A20" s="802" t="s">
        <v>424</v>
      </c>
      <c r="B20" s="762"/>
      <c r="C20" s="762"/>
      <c r="D20" s="226" t="s">
        <v>368</v>
      </c>
      <c r="H20" s="454"/>
      <c r="I20" s="438"/>
      <c r="L20" s="370" t="s">
        <v>147</v>
      </c>
      <c r="M20" s="607"/>
      <c r="N20" s="376"/>
    </row>
    <row r="21" spans="1:17" ht="14.25" customHeight="1">
      <c r="A21" s="802" t="s">
        <v>352</v>
      </c>
      <c r="B21" s="762"/>
      <c r="C21" s="762"/>
      <c r="D21" s="226" t="s">
        <v>371</v>
      </c>
      <c r="H21" s="454"/>
      <c r="I21" s="438"/>
      <c r="L21" s="370" t="s">
        <v>149</v>
      </c>
      <c r="M21" s="608"/>
      <c r="N21" s="374"/>
      <c r="Q21" s="355" t="s">
        <v>404</v>
      </c>
    </row>
    <row r="22" spans="1:17" ht="14.25" customHeight="1">
      <c r="A22" s="802" t="s">
        <v>897</v>
      </c>
      <c r="B22" s="762"/>
      <c r="C22" s="762"/>
      <c r="D22" s="226" t="s">
        <v>371</v>
      </c>
      <c r="K22" s="221"/>
      <c r="L22" s="370" t="str">
        <f>"Age at "&amp;TEXT($M$2,"dd mmm yy")</f>
        <v>Age at 30 Jun 19</v>
      </c>
      <c r="M22" s="375">
        <f>IF(M21&gt;0,ROUNDDOWN(YEARFRAC(M21,$M$2,1),0),0)</f>
        <v>0</v>
      </c>
      <c r="N22" s="380"/>
      <c r="Q22" s="355" t="s">
        <v>408</v>
      </c>
    </row>
    <row r="23" spans="1:17" ht="14.25" customHeight="1">
      <c r="A23" s="802" t="s">
        <v>351</v>
      </c>
      <c r="B23" s="762"/>
      <c r="C23" s="762"/>
      <c r="D23" s="226" t="s">
        <v>371</v>
      </c>
      <c r="F23" s="809"/>
      <c r="G23" s="809"/>
      <c r="H23" s="809"/>
      <c r="K23" s="221"/>
      <c r="L23" s="370" t="str">
        <f>"Age at "&amp;TEXT($M$2+1,"d mmm yy")</f>
        <v>Age at 1 Jul 19</v>
      </c>
      <c r="M23" s="375">
        <f>IF(M21&gt;0,ROUNDDOWN(YEARFRAC(M21,$M$2+1,1),0),0)</f>
        <v>0</v>
      </c>
      <c r="Q23" s="355" t="s">
        <v>405</v>
      </c>
    </row>
    <row r="24" spans="1:17" ht="14.25" customHeight="1">
      <c r="A24" s="802" t="s">
        <v>369</v>
      </c>
      <c r="B24" s="762"/>
      <c r="C24" s="762"/>
      <c r="D24" s="226" t="s">
        <v>368</v>
      </c>
      <c r="H24" s="475"/>
      <c r="K24" s="221"/>
      <c r="L24" s="373" t="s">
        <v>128</v>
      </c>
      <c r="M24" s="371"/>
      <c r="Q24" s="355" t="s">
        <v>407</v>
      </c>
    </row>
    <row r="25" spans="1:17" ht="14.25" customHeight="1" thickBot="1">
      <c r="A25" s="746"/>
      <c r="B25" s="747"/>
      <c r="C25" s="747"/>
      <c r="D25" s="417"/>
      <c r="J25" s="378"/>
      <c r="K25" s="221"/>
      <c r="L25" s="370" t="s">
        <v>147</v>
      </c>
      <c r="M25" s="607"/>
      <c r="N25" s="380"/>
      <c r="O25" s="356"/>
      <c r="Q25" s="355" t="s">
        <v>406</v>
      </c>
    </row>
    <row r="26" spans="1:17" ht="14.25" customHeight="1" thickBot="1">
      <c r="A26" s="732"/>
      <c r="B26" s="732"/>
      <c r="C26" s="732"/>
      <c r="D26" s="732"/>
      <c r="E26" s="732"/>
      <c r="F26" s="732"/>
      <c r="G26" s="732"/>
      <c r="H26" s="732"/>
      <c r="I26" s="732"/>
      <c r="K26" s="221"/>
      <c r="L26" s="370" t="s">
        <v>149</v>
      </c>
      <c r="M26" s="608"/>
      <c r="N26" s="380"/>
      <c r="O26" s="356"/>
    </row>
    <row r="27" spans="1:17" ht="14.25" customHeight="1" thickBot="1">
      <c r="A27" s="796" t="s">
        <v>158</v>
      </c>
      <c r="B27" s="797"/>
      <c r="C27" s="797"/>
      <c r="D27" s="797"/>
      <c r="E27" s="797"/>
      <c r="F27" s="797"/>
      <c r="G27" s="797"/>
      <c r="H27" s="797"/>
      <c r="I27" s="798"/>
      <c r="K27" s="221"/>
      <c r="L27" s="370" t="str">
        <f>"Age at "&amp;TEXT($M$2,"dd mmm yy")</f>
        <v>Age at 30 Jun 19</v>
      </c>
      <c r="M27" s="375">
        <f>IF(M26&gt;0,ROUNDDOWN(YEARFRAC(M26,$M$2,1),0),0)</f>
        <v>0</v>
      </c>
      <c r="N27" s="380"/>
      <c r="O27" s="448"/>
    </row>
    <row r="28" spans="1:17" ht="14.25" customHeight="1">
      <c r="A28" s="383" t="s">
        <v>353</v>
      </c>
      <c r="B28" s="384"/>
      <c r="C28" s="385"/>
      <c r="D28" s="386"/>
      <c r="E28" s="386"/>
      <c r="F28" s="387"/>
      <c r="G28" s="387"/>
      <c r="H28" s="387"/>
      <c r="I28" s="388"/>
      <c r="K28" s="221"/>
      <c r="L28" s="370" t="str">
        <f>"Age at "&amp;TEXT($M$2+1,"d mmm yy")</f>
        <v>Age at 1 Jul 19</v>
      </c>
      <c r="M28" s="375">
        <f>IF(M26&gt;0,ROUNDDOWN(YEARFRAC(M26,$M$2+1,1),0),0)</f>
        <v>0</v>
      </c>
      <c r="N28" s="380"/>
      <c r="O28" s="356"/>
    </row>
    <row r="29" spans="1:17" ht="14.25" customHeight="1">
      <c r="A29" s="793"/>
      <c r="B29" s="794"/>
      <c r="C29" s="794"/>
      <c r="D29" s="794"/>
      <c r="E29" s="794"/>
      <c r="F29" s="794"/>
      <c r="G29" s="794"/>
      <c r="H29" s="794"/>
      <c r="I29" s="795"/>
      <c r="K29" s="221"/>
      <c r="L29" s="377"/>
      <c r="M29" s="389"/>
      <c r="N29" s="380"/>
      <c r="O29" s="356"/>
      <c r="Q29" s="355" t="s">
        <v>409</v>
      </c>
    </row>
    <row r="30" spans="1:17" ht="14.25" customHeight="1">
      <c r="A30" s="814" t="s">
        <v>159</v>
      </c>
      <c r="B30" s="815"/>
      <c r="C30" s="391" t="s">
        <v>160</v>
      </c>
      <c r="D30" s="392" t="s">
        <v>161</v>
      </c>
      <c r="E30" s="393"/>
      <c r="F30" s="812" t="s">
        <v>162</v>
      </c>
      <c r="G30" s="812"/>
      <c r="H30" s="812"/>
      <c r="I30" s="813"/>
      <c r="K30" s="221"/>
      <c r="L30" s="377"/>
      <c r="M30" s="389"/>
      <c r="N30" s="380"/>
      <c r="O30" s="356"/>
      <c r="Q30" s="355" t="s">
        <v>494</v>
      </c>
    </row>
    <row r="31" spans="1:17" ht="14.25" customHeight="1">
      <c r="A31" s="685" t="s">
        <v>882</v>
      </c>
      <c r="B31" s="570"/>
      <c r="C31" s="609" t="s">
        <v>371</v>
      </c>
      <c r="D31" s="394"/>
      <c r="E31" s="395"/>
      <c r="F31" s="760" t="s">
        <v>491</v>
      </c>
      <c r="G31" s="760"/>
      <c r="H31" s="760"/>
      <c r="I31" s="761"/>
      <c r="K31" s="221"/>
      <c r="L31" s="377"/>
      <c r="M31" s="389"/>
      <c r="N31" s="380"/>
      <c r="Q31" s="355" t="s">
        <v>410</v>
      </c>
    </row>
    <row r="32" spans="1:17" ht="14.25" customHeight="1" thickBot="1">
      <c r="A32" s="802"/>
      <c r="B32" s="762"/>
      <c r="C32" s="394"/>
      <c r="D32" s="396"/>
      <c r="E32" s="395"/>
      <c r="F32" s="752"/>
      <c r="G32" s="752"/>
      <c r="H32" s="752"/>
      <c r="I32" s="753"/>
      <c r="K32" s="221"/>
      <c r="L32" s="381"/>
      <c r="M32" s="397"/>
      <c r="N32" s="380"/>
      <c r="Q32" s="355" t="s">
        <v>411</v>
      </c>
    </row>
    <row r="33" spans="1:17" ht="14.25" customHeight="1">
      <c r="A33" s="814" t="s">
        <v>163</v>
      </c>
      <c r="B33" s="815"/>
      <c r="C33" s="394"/>
      <c r="D33" s="396"/>
      <c r="E33" s="395"/>
      <c r="F33" s="810"/>
      <c r="G33" s="810"/>
      <c r="H33" s="810"/>
      <c r="I33" s="811"/>
      <c r="K33" s="221"/>
      <c r="N33" s="393"/>
    </row>
    <row r="34" spans="1:17" ht="15.95" customHeight="1">
      <c r="A34" s="569" t="s">
        <v>164</v>
      </c>
      <c r="B34" s="570"/>
      <c r="C34" s="609" t="s">
        <v>371</v>
      </c>
      <c r="D34" s="394"/>
      <c r="E34" s="395"/>
      <c r="F34" s="742" t="s">
        <v>165</v>
      </c>
      <c r="G34" s="742"/>
      <c r="H34" s="742"/>
      <c r="I34" s="743"/>
      <c r="K34" s="221"/>
      <c r="L34" s="378"/>
      <c r="M34" s="378"/>
      <c r="N34" s="393"/>
    </row>
    <row r="35" spans="1:17" ht="15.75" customHeight="1">
      <c r="A35" s="822" t="s">
        <v>492</v>
      </c>
      <c r="B35" s="823"/>
      <c r="C35" s="609" t="s">
        <v>371</v>
      </c>
      <c r="D35" s="394"/>
      <c r="E35" s="395"/>
      <c r="F35" s="742" t="s">
        <v>167</v>
      </c>
      <c r="G35" s="742"/>
      <c r="H35" s="742"/>
      <c r="I35" s="743"/>
      <c r="K35" s="221"/>
      <c r="L35" s="571"/>
      <c r="M35" s="571"/>
      <c r="N35" s="393"/>
    </row>
    <row r="36" spans="1:17" ht="16.5" customHeight="1">
      <c r="A36" s="820" t="s">
        <v>166</v>
      </c>
      <c r="B36" s="821"/>
      <c r="C36" s="609" t="s">
        <v>371</v>
      </c>
      <c r="D36" s="394"/>
      <c r="E36" s="395"/>
      <c r="F36" s="742" t="s">
        <v>167</v>
      </c>
      <c r="G36" s="742"/>
      <c r="H36" s="742"/>
      <c r="I36" s="743"/>
      <c r="K36" s="221"/>
      <c r="L36" s="590"/>
      <c r="M36" s="590"/>
      <c r="N36" s="402"/>
      <c r="O36" s="76"/>
    </row>
    <row r="37" spans="1:17" ht="15" hidden="1" customHeight="1">
      <c r="A37" s="820" t="s">
        <v>168</v>
      </c>
      <c r="B37" s="821"/>
      <c r="C37" s="609" t="s">
        <v>368</v>
      </c>
      <c r="D37" s="394"/>
      <c r="E37" s="395"/>
      <c r="F37" s="742" t="s">
        <v>167</v>
      </c>
      <c r="G37" s="742"/>
      <c r="H37" s="742"/>
      <c r="I37" s="743"/>
      <c r="K37" s="221"/>
      <c r="L37" s="449"/>
      <c r="M37" s="380"/>
      <c r="N37" s="402"/>
    </row>
    <row r="38" spans="1:17" ht="14.25" hidden="1" customHeight="1">
      <c r="A38" s="569" t="s">
        <v>169</v>
      </c>
      <c r="B38" s="570"/>
      <c r="C38" s="609" t="s">
        <v>368</v>
      </c>
      <c r="D38" s="394"/>
      <c r="E38" s="395"/>
      <c r="F38" s="760" t="s">
        <v>170</v>
      </c>
      <c r="G38" s="760"/>
      <c r="H38" s="760"/>
      <c r="I38" s="761"/>
      <c r="K38" s="221"/>
      <c r="L38" s="380"/>
      <c r="M38" s="450"/>
      <c r="N38" s="402"/>
      <c r="Q38" s="355" t="s">
        <v>495</v>
      </c>
    </row>
    <row r="39" spans="1:17" ht="15" hidden="1" customHeight="1">
      <c r="A39" s="826" t="s">
        <v>171</v>
      </c>
      <c r="B39" s="827"/>
      <c r="C39" s="609" t="s">
        <v>368</v>
      </c>
      <c r="D39" s="394"/>
      <c r="E39" s="395"/>
      <c r="F39" s="742" t="s">
        <v>167</v>
      </c>
      <c r="G39" s="742"/>
      <c r="H39" s="742"/>
      <c r="I39" s="743"/>
      <c r="K39" s="221"/>
      <c r="L39" s="380"/>
      <c r="M39" s="380"/>
      <c r="N39" s="402"/>
      <c r="Q39" s="355" t="s">
        <v>413</v>
      </c>
    </row>
    <row r="40" spans="1:17" ht="15.95" customHeight="1">
      <c r="A40" s="685" t="s">
        <v>896</v>
      </c>
      <c r="B40" s="570"/>
      <c r="C40" s="609" t="s">
        <v>371</v>
      </c>
      <c r="D40" s="394"/>
      <c r="E40" s="395"/>
      <c r="F40" s="760" t="s">
        <v>898</v>
      </c>
      <c r="G40" s="760"/>
      <c r="H40" s="760"/>
      <c r="I40" s="761"/>
      <c r="K40" s="221"/>
      <c r="L40" s="380"/>
      <c r="M40" s="380"/>
      <c r="N40" s="402"/>
      <c r="Q40" s="355" t="s">
        <v>414</v>
      </c>
    </row>
    <row r="41" spans="1:17" ht="15.95" customHeight="1">
      <c r="A41" s="685" t="s">
        <v>881</v>
      </c>
      <c r="B41" s="570"/>
      <c r="C41" s="609" t="s">
        <v>371</v>
      </c>
      <c r="D41" s="394"/>
      <c r="E41" s="395"/>
      <c r="F41" s="764" t="s">
        <v>511</v>
      </c>
      <c r="G41" s="764"/>
      <c r="H41" s="764"/>
      <c r="I41" s="765"/>
      <c r="L41" s="393"/>
      <c r="M41" s="380"/>
      <c r="Q41" s="355" t="s">
        <v>415</v>
      </c>
    </row>
    <row r="42" spans="1:17" ht="15.95" customHeight="1">
      <c r="A42" s="685" t="s">
        <v>895</v>
      </c>
      <c r="B42" s="570"/>
      <c r="C42" s="609" t="s">
        <v>371</v>
      </c>
      <c r="D42" s="394"/>
      <c r="E42" s="395"/>
      <c r="F42" s="760" t="str">
        <f>F40</f>
        <v>HN</v>
      </c>
      <c r="G42" s="760"/>
      <c r="H42" s="760"/>
      <c r="I42" s="761"/>
      <c r="L42" s="380"/>
      <c r="M42" s="451"/>
      <c r="N42" s="402"/>
      <c r="Q42" s="355" t="s">
        <v>416</v>
      </c>
    </row>
    <row r="43" spans="1:17" ht="15.95" hidden="1" customHeight="1">
      <c r="A43" s="569" t="s">
        <v>173</v>
      </c>
      <c r="B43" s="570"/>
      <c r="C43" s="609" t="s">
        <v>368</v>
      </c>
      <c r="D43" s="394"/>
      <c r="E43" s="395"/>
      <c r="F43" s="760"/>
      <c r="G43" s="760"/>
      <c r="H43" s="760"/>
      <c r="I43" s="761"/>
      <c r="L43" s="380"/>
      <c r="M43" s="452"/>
      <c r="N43" s="378"/>
      <c r="Q43" s="355" t="s">
        <v>417</v>
      </c>
    </row>
    <row r="44" spans="1:17" ht="14.25" customHeight="1">
      <c r="A44" s="828"/>
      <c r="B44" s="829"/>
      <c r="C44" s="394"/>
      <c r="D44" s="396"/>
      <c r="E44" s="395"/>
      <c r="F44" s="824"/>
      <c r="G44" s="824"/>
      <c r="H44" s="824"/>
      <c r="I44" s="825"/>
      <c r="N44" s="378"/>
      <c r="Q44" s="355" t="s">
        <v>418</v>
      </c>
    </row>
    <row r="45" spans="1:17">
      <c r="A45" s="405" t="s">
        <v>174</v>
      </c>
      <c r="B45" s="406"/>
      <c r="C45" s="407"/>
      <c r="D45" s="408"/>
      <c r="E45" s="408"/>
      <c r="F45" s="409"/>
      <c r="G45" s="409"/>
      <c r="H45" s="409"/>
      <c r="I45" s="410"/>
      <c r="N45" s="378"/>
      <c r="Q45" s="355" t="s">
        <v>419</v>
      </c>
    </row>
    <row r="46" spans="1:17" ht="14.25" customHeight="1">
      <c r="A46" s="756" t="s">
        <v>360</v>
      </c>
      <c r="B46" s="757"/>
      <c r="C46" s="394"/>
      <c r="D46" s="396"/>
      <c r="E46" s="395"/>
      <c r="F46" s="398"/>
      <c r="G46" s="832"/>
      <c r="H46" s="832"/>
      <c r="I46" s="833"/>
      <c r="K46" s="355"/>
      <c r="L46" s="378"/>
      <c r="Q46" s="355" t="s">
        <v>420</v>
      </c>
    </row>
    <row r="47" spans="1:17" ht="15.95" customHeight="1">
      <c r="A47" s="758" t="s">
        <v>175</v>
      </c>
      <c r="B47" s="759"/>
      <c r="C47" s="394"/>
      <c r="D47" s="396"/>
      <c r="E47" s="395"/>
      <c r="F47" s="398"/>
      <c r="G47" s="810"/>
      <c r="H47" s="810"/>
      <c r="I47" s="811"/>
      <c r="K47" s="355"/>
      <c r="L47" s="378"/>
      <c r="Q47" s="355" t="s">
        <v>496</v>
      </c>
    </row>
    <row r="48" spans="1:17" ht="15.95" hidden="1" customHeight="1">
      <c r="A48" s="758" t="s">
        <v>176</v>
      </c>
      <c r="B48" s="759"/>
      <c r="C48" s="609" t="s">
        <v>368</v>
      </c>
      <c r="D48" s="394"/>
      <c r="E48" s="395"/>
      <c r="F48" s="610"/>
      <c r="G48" s="752"/>
      <c r="H48" s="752"/>
      <c r="I48" s="753"/>
      <c r="K48" s="355"/>
      <c r="Q48" s="355" t="s">
        <v>421</v>
      </c>
    </row>
    <row r="49" spans="1:17" ht="15.95" customHeight="1">
      <c r="A49" s="758" t="s">
        <v>177</v>
      </c>
      <c r="B49" s="759"/>
      <c r="C49" s="609" t="s">
        <v>371</v>
      </c>
      <c r="D49" s="394"/>
      <c r="E49" s="395"/>
      <c r="F49" s="610">
        <f>'Tax Payment Sch'!E23+'Tax Payment Sch'!E26</f>
        <v>2062.0100000000002</v>
      </c>
      <c r="G49" s="752"/>
      <c r="H49" s="752"/>
      <c r="I49" s="753"/>
      <c r="K49" s="355"/>
      <c r="Q49" s="355" t="s">
        <v>422</v>
      </c>
    </row>
    <row r="50" spans="1:17" ht="14.25" customHeight="1" thickBot="1">
      <c r="A50" s="830"/>
      <c r="B50" s="831"/>
      <c r="C50" s="394"/>
      <c r="D50" s="396"/>
      <c r="E50" s="395"/>
      <c r="F50" s="400"/>
      <c r="G50" s="744"/>
      <c r="H50" s="744"/>
      <c r="I50" s="745"/>
      <c r="K50" s="356"/>
    </row>
    <row r="51" spans="1:17" ht="14.25" customHeight="1" thickBot="1">
      <c r="A51" s="611" t="s">
        <v>178</v>
      </c>
      <c r="B51" s="612"/>
      <c r="C51" s="612"/>
      <c r="D51" s="613"/>
      <c r="E51" s="613"/>
      <c r="F51" s="614"/>
      <c r="G51" s="614"/>
      <c r="H51" s="614"/>
      <c r="I51" s="615"/>
      <c r="K51" s="356"/>
    </row>
    <row r="52" spans="1:17" ht="15.95" customHeight="1">
      <c r="A52" s="685" t="s">
        <v>871</v>
      </c>
      <c r="B52" s="574"/>
      <c r="C52" s="616" t="s">
        <v>371</v>
      </c>
      <c r="D52" s="584"/>
      <c r="E52" s="585"/>
      <c r="F52" s="740" t="s">
        <v>342</v>
      </c>
      <c r="G52" s="740"/>
      <c r="H52" s="740"/>
      <c r="I52" s="741"/>
      <c r="K52" s="356"/>
    </row>
    <row r="53" spans="1:17" ht="15.95" hidden="1" customHeight="1">
      <c r="A53" s="595" t="s">
        <v>341</v>
      </c>
      <c r="B53" s="596"/>
      <c r="C53" s="609" t="s">
        <v>368</v>
      </c>
      <c r="D53" s="394"/>
      <c r="E53" s="395"/>
      <c r="F53" s="760" t="s">
        <v>493</v>
      </c>
      <c r="G53" s="760"/>
      <c r="H53" s="760"/>
      <c r="I53" s="761"/>
      <c r="K53" s="355"/>
    </row>
    <row r="54" spans="1:17" ht="15.95" hidden="1" customHeight="1">
      <c r="A54" s="595" t="s">
        <v>185</v>
      </c>
      <c r="B54" s="596"/>
      <c r="C54" s="609" t="s">
        <v>368</v>
      </c>
      <c r="D54" s="394"/>
      <c r="E54" s="411"/>
      <c r="F54" s="596" t="s">
        <v>342</v>
      </c>
      <c r="G54" s="596"/>
      <c r="H54" s="596"/>
      <c r="I54" s="389"/>
      <c r="K54" s="355"/>
    </row>
    <row r="55" spans="1:17" ht="15.95" customHeight="1">
      <c r="A55" s="685" t="s">
        <v>838</v>
      </c>
      <c r="B55" s="691"/>
      <c r="C55" s="609" t="s">
        <v>371</v>
      </c>
      <c r="D55" s="394"/>
      <c r="E55" s="411"/>
      <c r="F55" s="691"/>
      <c r="G55" s="691"/>
      <c r="H55" s="691"/>
      <c r="I55" s="389"/>
      <c r="K55" s="355"/>
    </row>
    <row r="56" spans="1:17" ht="15.95" customHeight="1">
      <c r="A56" s="685" t="s">
        <v>832</v>
      </c>
      <c r="B56" s="596"/>
      <c r="C56" s="609" t="s">
        <v>371</v>
      </c>
      <c r="D56" s="394"/>
      <c r="E56" s="395"/>
      <c r="F56" s="760" t="s">
        <v>182</v>
      </c>
      <c r="G56" s="760"/>
      <c r="H56" s="760"/>
      <c r="I56" s="761"/>
      <c r="K56" s="355"/>
    </row>
    <row r="57" spans="1:17" ht="15.95" customHeight="1">
      <c r="A57" s="685" t="s">
        <v>833</v>
      </c>
      <c r="B57" s="596"/>
      <c r="C57" s="609" t="s">
        <v>371</v>
      </c>
      <c r="D57" s="394"/>
      <c r="E57" s="395"/>
      <c r="F57" s="760" t="s">
        <v>182</v>
      </c>
      <c r="G57" s="760"/>
      <c r="H57" s="760"/>
      <c r="I57" s="761"/>
      <c r="K57" s="355"/>
    </row>
    <row r="58" spans="1:17" ht="15.95" hidden="1" customHeight="1">
      <c r="A58" s="595" t="s">
        <v>505</v>
      </c>
      <c r="B58" s="596"/>
      <c r="C58" s="609" t="s">
        <v>368</v>
      </c>
      <c r="D58" s="394"/>
      <c r="E58" s="395"/>
      <c r="F58" s="760" t="s">
        <v>507</v>
      </c>
      <c r="G58" s="760"/>
      <c r="H58" s="760"/>
      <c r="I58" s="761"/>
      <c r="K58" s="355"/>
    </row>
    <row r="59" spans="1:17" ht="15.95" hidden="1" customHeight="1">
      <c r="A59" s="595" t="s">
        <v>506</v>
      </c>
      <c r="B59" s="596"/>
      <c r="C59" s="609" t="s">
        <v>368</v>
      </c>
      <c r="D59" s="394"/>
      <c r="E59" s="395"/>
      <c r="F59" s="760" t="s">
        <v>508</v>
      </c>
      <c r="G59" s="760"/>
      <c r="H59" s="760"/>
      <c r="I59" s="761"/>
      <c r="K59" s="355"/>
    </row>
    <row r="60" spans="1:17" ht="15.95" hidden="1" customHeight="1">
      <c r="A60" s="595" t="s">
        <v>181</v>
      </c>
      <c r="B60" s="596"/>
      <c r="C60" s="609"/>
      <c r="D60" s="394"/>
      <c r="E60" s="395"/>
      <c r="F60" s="572" t="s">
        <v>343</v>
      </c>
      <c r="G60" s="572"/>
      <c r="H60" s="572"/>
      <c r="I60" s="573"/>
      <c r="K60" s="355"/>
    </row>
    <row r="61" spans="1:17" ht="15.95" hidden="1" customHeight="1">
      <c r="A61" s="595" t="s">
        <v>183</v>
      </c>
      <c r="B61" s="596"/>
      <c r="C61" s="609" t="s">
        <v>368</v>
      </c>
      <c r="D61" s="394"/>
      <c r="E61" s="395"/>
      <c r="F61" s="760" t="s">
        <v>182</v>
      </c>
      <c r="G61" s="760"/>
      <c r="H61" s="760"/>
      <c r="I61" s="761"/>
      <c r="K61" s="355"/>
    </row>
    <row r="62" spans="1:17" ht="15.95" hidden="1" customHeight="1">
      <c r="A62" s="595" t="s">
        <v>513</v>
      </c>
      <c r="B62" s="596"/>
      <c r="C62" s="609"/>
      <c r="D62" s="394"/>
      <c r="E62" s="395"/>
      <c r="F62" s="762" t="s">
        <v>514</v>
      </c>
      <c r="G62" s="762"/>
      <c r="H62" s="762"/>
      <c r="I62" s="763"/>
      <c r="K62" s="355"/>
    </row>
    <row r="63" spans="1:17" s="356" customFormat="1" ht="15.95" hidden="1" customHeight="1">
      <c r="A63" s="595" t="s">
        <v>179</v>
      </c>
      <c r="B63" s="596"/>
      <c r="C63" s="609" t="s">
        <v>368</v>
      </c>
      <c r="D63" s="394"/>
      <c r="E63" s="395"/>
      <c r="F63" s="596" t="s">
        <v>180</v>
      </c>
      <c r="G63" s="380"/>
      <c r="H63" s="380"/>
      <c r="I63" s="371"/>
      <c r="K63" s="412"/>
      <c r="M63" s="355"/>
      <c r="Q63" s="355"/>
    </row>
    <row r="64" spans="1:17" s="356" customFormat="1" ht="15.95" hidden="1" customHeight="1">
      <c r="A64" s="595" t="s">
        <v>427</v>
      </c>
      <c r="B64" s="596"/>
      <c r="C64" s="609" t="s">
        <v>368</v>
      </c>
      <c r="D64" s="394"/>
      <c r="E64" s="395"/>
      <c r="F64" s="594" t="s">
        <v>428</v>
      </c>
      <c r="G64" s="380"/>
      <c r="H64" s="380"/>
      <c r="I64" s="583"/>
      <c r="L64" s="355"/>
      <c r="M64" s="355"/>
    </row>
    <row r="65" spans="1:17" ht="15.95" hidden="1" customHeight="1">
      <c r="A65" s="595" t="s">
        <v>186</v>
      </c>
      <c r="B65" s="596"/>
      <c r="C65" s="609" t="s">
        <v>368</v>
      </c>
      <c r="D65" s="394"/>
      <c r="E65" s="395"/>
      <c r="F65" s="760"/>
      <c r="G65" s="760"/>
      <c r="H65" s="760"/>
      <c r="I65" s="761"/>
      <c r="Q65" s="356"/>
    </row>
    <row r="66" spans="1:17" ht="14.25" customHeight="1" thickBot="1">
      <c r="A66" s="746"/>
      <c r="B66" s="747"/>
      <c r="C66" s="593"/>
      <c r="D66" s="586"/>
      <c r="E66" s="587"/>
      <c r="F66" s="754"/>
      <c r="G66" s="754"/>
      <c r="H66" s="754"/>
      <c r="I66" s="755"/>
    </row>
    <row r="67" spans="1:17" ht="13.5" thickBot="1">
      <c r="A67" s="617" t="s">
        <v>187</v>
      </c>
      <c r="B67" s="612"/>
      <c r="C67" s="618"/>
      <c r="D67" s="619"/>
      <c r="E67" s="619"/>
      <c r="F67" s="620"/>
      <c r="G67" s="620"/>
      <c r="H67" s="620"/>
      <c r="I67" s="624"/>
    </row>
    <row r="68" spans="1:17" ht="15.6" customHeight="1">
      <c r="A68" s="685" t="s">
        <v>589</v>
      </c>
      <c r="B68" s="574"/>
      <c r="C68" s="609" t="s">
        <v>371</v>
      </c>
      <c r="D68" s="394"/>
      <c r="E68" s="414"/>
      <c r="F68" s="748" t="s">
        <v>188</v>
      </c>
      <c r="G68" s="748"/>
      <c r="H68" s="748"/>
      <c r="I68" s="749"/>
    </row>
    <row r="69" spans="1:17" ht="15.6" customHeight="1">
      <c r="A69" s="685" t="s">
        <v>588</v>
      </c>
      <c r="B69" s="570"/>
      <c r="C69" s="609" t="s">
        <v>371</v>
      </c>
      <c r="D69" s="394"/>
      <c r="E69" s="395"/>
      <c r="F69" s="750" t="s">
        <v>189</v>
      </c>
      <c r="G69" s="750"/>
      <c r="H69" s="750"/>
      <c r="I69" s="751"/>
    </row>
    <row r="70" spans="1:17" ht="15.6" hidden="1" customHeight="1">
      <c r="A70" s="569" t="s">
        <v>340</v>
      </c>
      <c r="B70" s="570"/>
      <c r="C70" s="609" t="s">
        <v>368</v>
      </c>
      <c r="D70" s="394"/>
      <c r="E70" s="395"/>
      <c r="F70" s="752" t="s">
        <v>190</v>
      </c>
      <c r="G70" s="752"/>
      <c r="H70" s="752"/>
      <c r="I70" s="753"/>
      <c r="J70" s="378"/>
      <c r="K70" s="415"/>
    </row>
    <row r="71" spans="1:17" ht="15" customHeight="1" thickBot="1">
      <c r="A71" s="746"/>
      <c r="B71" s="747"/>
      <c r="C71" s="378"/>
      <c r="D71" s="402"/>
      <c r="E71" s="393"/>
      <c r="F71" s="754"/>
      <c r="G71" s="754"/>
      <c r="H71" s="754"/>
      <c r="I71" s="755"/>
      <c r="J71" s="378"/>
      <c r="K71" s="415"/>
    </row>
    <row r="72" spans="1:17" ht="14.25" customHeight="1" thickBot="1">
      <c r="A72" s="611" t="s">
        <v>509</v>
      </c>
      <c r="B72" s="621"/>
      <c r="C72" s="621"/>
      <c r="D72" s="621"/>
      <c r="E72" s="621"/>
      <c r="F72" s="621"/>
      <c r="G72" s="621"/>
      <c r="H72" s="621"/>
      <c r="I72" s="622"/>
    </row>
    <row r="73" spans="1:17" ht="15.95" customHeight="1">
      <c r="A73" s="377" t="s">
        <v>191</v>
      </c>
      <c r="B73" s="390" t="s">
        <v>192</v>
      </c>
      <c r="C73" s="378"/>
      <c r="D73" s="625"/>
      <c r="E73" s="625"/>
      <c r="F73" s="625"/>
      <c r="G73" s="416" t="s">
        <v>0</v>
      </c>
      <c r="H73" s="623"/>
      <c r="I73" s="226"/>
    </row>
    <row r="74" spans="1:17" ht="14.25" customHeight="1" thickBot="1">
      <c r="A74" s="731"/>
      <c r="B74" s="732"/>
      <c r="C74" s="732"/>
      <c r="D74" s="732"/>
      <c r="E74" s="732"/>
      <c r="F74" s="732"/>
      <c r="G74" s="732"/>
      <c r="H74" s="732"/>
      <c r="I74" s="733"/>
    </row>
    <row r="75" spans="1:17" ht="14.25" customHeight="1" thickBot="1">
      <c r="A75" s="418"/>
      <c r="B75" s="378"/>
      <c r="C75" s="378"/>
      <c r="D75" s="402"/>
      <c r="E75" s="393"/>
      <c r="F75" s="225"/>
      <c r="G75" s="225"/>
      <c r="H75" s="225"/>
      <c r="I75" s="225"/>
    </row>
    <row r="76" spans="1:17" ht="14.25" hidden="1" customHeight="1">
      <c r="A76" s="419" t="s">
        <v>193</v>
      </c>
      <c r="B76" s="420"/>
      <c r="C76" s="420"/>
      <c r="D76" s="420"/>
      <c r="E76" s="420"/>
      <c r="F76" s="420"/>
      <c r="G76" s="420"/>
      <c r="H76" s="420"/>
      <c r="I76" s="421"/>
    </row>
    <row r="77" spans="1:17" ht="13.5" hidden="1" thickBot="1">
      <c r="A77" s="422" t="s">
        <v>194</v>
      </c>
      <c r="B77" s="423"/>
      <c r="C77" s="424" t="s">
        <v>195</v>
      </c>
      <c r="D77" s="425"/>
      <c r="E77" s="425"/>
      <c r="F77" s="426" t="s">
        <v>196</v>
      </c>
      <c r="G77" s="426"/>
      <c r="H77" s="426"/>
      <c r="I77" s="427"/>
    </row>
    <row r="78" spans="1:17" ht="13.5" hidden="1" thickBot="1">
      <c r="A78" s="354" t="s">
        <v>197</v>
      </c>
      <c r="B78" s="428"/>
      <c r="C78" s="429"/>
      <c r="D78" s="414"/>
      <c r="E78" s="414"/>
      <c r="F78" s="399" t="s">
        <v>172</v>
      </c>
      <c r="G78" s="400"/>
      <c r="H78" s="400"/>
      <c r="I78" s="401"/>
    </row>
    <row r="79" spans="1:17" ht="13.5" hidden="1" thickBot="1">
      <c r="A79" s="354" t="s">
        <v>198</v>
      </c>
      <c r="B79" s="428"/>
      <c r="C79" s="429"/>
      <c r="D79" s="414"/>
      <c r="E79" s="414"/>
      <c r="F79" s="399" t="s">
        <v>172</v>
      </c>
      <c r="G79" s="400"/>
      <c r="H79" s="400"/>
      <c r="I79" s="401"/>
    </row>
    <row r="80" spans="1:17" ht="13.5" hidden="1" thickBot="1">
      <c r="A80" s="354" t="s">
        <v>199</v>
      </c>
      <c r="B80" s="428"/>
      <c r="C80" s="429"/>
      <c r="D80" s="396"/>
      <c r="E80" s="395"/>
      <c r="F80" s="399" t="s">
        <v>172</v>
      </c>
      <c r="G80" s="400"/>
      <c r="H80" s="400"/>
      <c r="I80" s="401"/>
    </row>
    <row r="81" spans="1:17" ht="14.25" hidden="1" customHeight="1">
      <c r="A81" s="354" t="s">
        <v>200</v>
      </c>
      <c r="B81" s="428"/>
      <c r="C81" s="429"/>
      <c r="D81" s="402"/>
      <c r="E81" s="393"/>
      <c r="F81" s="399" t="s">
        <v>172</v>
      </c>
      <c r="G81" s="400"/>
      <c r="H81" s="400"/>
      <c r="I81" s="401"/>
    </row>
    <row r="82" spans="1:17" ht="14.25" hidden="1" customHeight="1">
      <c r="A82" s="354" t="s">
        <v>201</v>
      </c>
      <c r="B82" s="428"/>
      <c r="C82" s="429"/>
      <c r="D82" s="402"/>
      <c r="E82" s="393"/>
      <c r="F82" s="399" t="s">
        <v>172</v>
      </c>
      <c r="G82" s="400"/>
      <c r="H82" s="400"/>
      <c r="I82" s="401"/>
    </row>
    <row r="83" spans="1:17" ht="13.5" hidden="1" thickBot="1">
      <c r="A83" s="354" t="s">
        <v>201</v>
      </c>
      <c r="B83" s="428"/>
      <c r="C83" s="429"/>
      <c r="D83" s="402"/>
      <c r="E83" s="393"/>
      <c r="F83" s="399" t="s">
        <v>172</v>
      </c>
      <c r="G83" s="400"/>
      <c r="H83" s="400"/>
      <c r="I83" s="401"/>
    </row>
    <row r="84" spans="1:17" ht="13.5" hidden="1" thickBot="1">
      <c r="A84" s="354" t="s">
        <v>201</v>
      </c>
      <c r="B84" s="428"/>
      <c r="C84" s="429"/>
      <c r="D84" s="402"/>
      <c r="E84" s="393"/>
      <c r="F84" s="399" t="s">
        <v>184</v>
      </c>
      <c r="G84" s="400"/>
      <c r="H84" s="400"/>
      <c r="I84" s="401"/>
    </row>
    <row r="85" spans="1:17" s="356" customFormat="1" ht="14.25" hidden="1" customHeight="1">
      <c r="A85" s="354" t="s">
        <v>201</v>
      </c>
      <c r="B85" s="428"/>
      <c r="C85" s="429"/>
      <c r="D85" s="402"/>
      <c r="E85" s="393"/>
      <c r="F85" s="399" t="s">
        <v>172</v>
      </c>
      <c r="G85" s="400"/>
      <c r="H85" s="400"/>
      <c r="I85" s="401"/>
      <c r="K85" s="412"/>
      <c r="Q85" s="355"/>
    </row>
    <row r="86" spans="1:17" ht="14.25" hidden="1" customHeight="1">
      <c r="A86" s="354" t="s">
        <v>201</v>
      </c>
      <c r="B86" s="428"/>
      <c r="C86" s="429"/>
      <c r="D86" s="402"/>
      <c r="E86" s="393"/>
      <c r="F86" s="399" t="s">
        <v>172</v>
      </c>
      <c r="G86" s="400"/>
      <c r="H86" s="400"/>
      <c r="I86" s="401"/>
      <c r="Q86" s="356"/>
    </row>
    <row r="87" spans="1:17" ht="14.25" hidden="1" customHeight="1">
      <c r="A87" s="354" t="s">
        <v>202</v>
      </c>
      <c r="B87" s="428"/>
      <c r="C87" s="429"/>
      <c r="D87" s="402"/>
      <c r="E87" s="393"/>
      <c r="F87" s="399" t="s">
        <v>172</v>
      </c>
      <c r="G87" s="400"/>
      <c r="H87" s="400"/>
      <c r="I87" s="401"/>
    </row>
    <row r="88" spans="1:17" ht="14.25" hidden="1" customHeight="1">
      <c r="A88" s="354" t="s">
        <v>203</v>
      </c>
      <c r="B88" s="428"/>
      <c r="C88" s="429"/>
      <c r="D88" s="402"/>
      <c r="E88" s="393"/>
      <c r="F88" s="403" t="s">
        <v>204</v>
      </c>
      <c r="G88" s="403"/>
      <c r="H88" s="403"/>
      <c r="I88" s="404"/>
    </row>
    <row r="89" spans="1:17" ht="14.25" hidden="1" customHeight="1">
      <c r="A89" s="354"/>
      <c r="B89" s="428"/>
      <c r="C89" s="430"/>
      <c r="D89" s="402"/>
      <c r="E89" s="393"/>
      <c r="F89" s="403"/>
      <c r="G89" s="403"/>
      <c r="H89" s="403"/>
      <c r="I89" s="404"/>
    </row>
    <row r="90" spans="1:17" ht="13.5" thickBot="1">
      <c r="A90" s="617" t="s">
        <v>205</v>
      </c>
      <c r="B90" s="612"/>
      <c r="C90" s="618"/>
      <c r="D90" s="619"/>
      <c r="E90" s="619"/>
      <c r="F90" s="626"/>
      <c r="G90" s="620"/>
      <c r="H90" s="620"/>
      <c r="I90" s="624"/>
    </row>
    <row r="91" spans="1:17" ht="15.6" customHeight="1">
      <c r="A91" s="734" t="s">
        <v>354</v>
      </c>
      <c r="B91" s="735"/>
      <c r="C91" s="627"/>
      <c r="D91" s="431"/>
      <c r="E91" s="432"/>
      <c r="F91" s="740" t="s">
        <v>355</v>
      </c>
      <c r="G91" s="740"/>
      <c r="H91" s="740"/>
      <c r="I91" s="741"/>
      <c r="J91" s="378"/>
    </row>
    <row r="92" spans="1:17" ht="15.6" customHeight="1">
      <c r="A92" s="736" t="s">
        <v>358</v>
      </c>
      <c r="B92" s="737"/>
      <c r="C92" s="628"/>
      <c r="D92" s="402"/>
      <c r="E92" s="393"/>
      <c r="F92" s="413" t="s">
        <v>367</v>
      </c>
      <c r="G92" s="399"/>
      <c r="H92" s="399"/>
      <c r="I92" s="523"/>
      <c r="J92" s="378"/>
    </row>
    <row r="93" spans="1:17" ht="15.6" customHeight="1">
      <c r="A93" s="736" t="s">
        <v>206</v>
      </c>
      <c r="B93" s="737"/>
      <c r="C93" s="628"/>
      <c r="D93" s="402"/>
      <c r="E93" s="393"/>
      <c r="F93" s="742" t="s">
        <v>355</v>
      </c>
      <c r="G93" s="742"/>
      <c r="H93" s="742"/>
      <c r="I93" s="743"/>
      <c r="J93" s="378"/>
    </row>
    <row r="94" spans="1:17" ht="15.6" customHeight="1" thickBot="1">
      <c r="A94" s="738" t="s">
        <v>357</v>
      </c>
      <c r="B94" s="739"/>
      <c r="C94" s="628"/>
      <c r="D94" s="402"/>
      <c r="E94" s="393"/>
      <c r="F94" s="744" t="s">
        <v>356</v>
      </c>
      <c r="G94" s="744"/>
      <c r="H94" s="744"/>
      <c r="I94" s="745"/>
      <c r="J94" s="378"/>
    </row>
    <row r="95" spans="1:17" ht="15.6" customHeight="1" thickBot="1">
      <c r="A95" s="818" t="s">
        <v>510</v>
      </c>
      <c r="B95" s="819"/>
      <c r="C95" s="629"/>
      <c r="D95" s="433"/>
      <c r="E95" s="434"/>
      <c r="F95" s="816"/>
      <c r="G95" s="816"/>
      <c r="H95" s="816"/>
      <c r="I95" s="817"/>
    </row>
    <row r="96" spans="1:17">
      <c r="A96" s="435"/>
      <c r="F96" s="225"/>
      <c r="G96" s="225"/>
      <c r="H96" s="225"/>
      <c r="I96" s="225"/>
    </row>
  </sheetData>
  <dataConsolidate/>
  <mergeCells count="92">
    <mergeCell ref="F95:I95"/>
    <mergeCell ref="A95:B95"/>
    <mergeCell ref="A36:B36"/>
    <mergeCell ref="A37:B37"/>
    <mergeCell ref="A35:B35"/>
    <mergeCell ref="F44:I44"/>
    <mergeCell ref="A39:B39"/>
    <mergeCell ref="A44:B44"/>
    <mergeCell ref="A50:B50"/>
    <mergeCell ref="G48:I48"/>
    <mergeCell ref="G49:I49"/>
    <mergeCell ref="G47:I47"/>
    <mergeCell ref="G46:I46"/>
    <mergeCell ref="G50:I50"/>
    <mergeCell ref="A48:B48"/>
    <mergeCell ref="A49:B49"/>
    <mergeCell ref="F32:I32"/>
    <mergeCell ref="F33:I33"/>
    <mergeCell ref="F30:I30"/>
    <mergeCell ref="F31:I31"/>
    <mergeCell ref="A30:B30"/>
    <mergeCell ref="A32:B32"/>
    <mergeCell ref="A33:B33"/>
    <mergeCell ref="A29:I29"/>
    <mergeCell ref="A27:I27"/>
    <mergeCell ref="F11:H11"/>
    <mergeCell ref="F12:H12"/>
    <mergeCell ref="A24:C24"/>
    <mergeCell ref="A25:C25"/>
    <mergeCell ref="A19:C19"/>
    <mergeCell ref="A20:C20"/>
    <mergeCell ref="A21:C21"/>
    <mergeCell ref="A22:C22"/>
    <mergeCell ref="A23:C23"/>
    <mergeCell ref="B13:D13"/>
    <mergeCell ref="B15:D15"/>
    <mergeCell ref="F23:H23"/>
    <mergeCell ref="L3:M3"/>
    <mergeCell ref="B4:D4"/>
    <mergeCell ref="B5:D5"/>
    <mergeCell ref="F5:G9"/>
    <mergeCell ref="B6:D6"/>
    <mergeCell ref="B7:D7"/>
    <mergeCell ref="B8:D8"/>
    <mergeCell ref="L8:M8"/>
    <mergeCell ref="B9:D9"/>
    <mergeCell ref="A10:I10"/>
    <mergeCell ref="A16:D16"/>
    <mergeCell ref="A26:I26"/>
    <mergeCell ref="B3:D3"/>
    <mergeCell ref="F16:H16"/>
    <mergeCell ref="F17:H17"/>
    <mergeCell ref="A18:C18"/>
    <mergeCell ref="F13:H13"/>
    <mergeCell ref="F14:H14"/>
    <mergeCell ref="F15:H15"/>
    <mergeCell ref="F34:I34"/>
    <mergeCell ref="F36:I36"/>
    <mergeCell ref="F35:I35"/>
    <mergeCell ref="F42:I42"/>
    <mergeCell ref="F43:I43"/>
    <mergeCell ref="F41:I41"/>
    <mergeCell ref="F37:I37"/>
    <mergeCell ref="F38:I38"/>
    <mergeCell ref="F39:I39"/>
    <mergeCell ref="F40:I40"/>
    <mergeCell ref="A46:B46"/>
    <mergeCell ref="A47:B47"/>
    <mergeCell ref="A66:B66"/>
    <mergeCell ref="F57:I57"/>
    <mergeCell ref="F52:I52"/>
    <mergeCell ref="F58:I58"/>
    <mergeCell ref="F53:I53"/>
    <mergeCell ref="F56:I56"/>
    <mergeCell ref="F61:I61"/>
    <mergeCell ref="F65:I65"/>
    <mergeCell ref="F66:I66"/>
    <mergeCell ref="F59:I59"/>
    <mergeCell ref="F62:I62"/>
    <mergeCell ref="A71:B71"/>
    <mergeCell ref="F68:I68"/>
    <mergeCell ref="F69:I69"/>
    <mergeCell ref="F70:I70"/>
    <mergeCell ref="F71:I71"/>
    <mergeCell ref="A74:I74"/>
    <mergeCell ref="A91:B91"/>
    <mergeCell ref="A92:B92"/>
    <mergeCell ref="A93:B93"/>
    <mergeCell ref="A94:B94"/>
    <mergeCell ref="F91:I91"/>
    <mergeCell ref="F93:I93"/>
    <mergeCell ref="F94:I94"/>
  </mergeCells>
  <conditionalFormatting sqref="A49 A34:A35 A37 A78:A89 A91:A92 A65:A66 A70 A43">
    <cfRule type="expression" dxfId="290" priority="66">
      <formula>C34="No"</formula>
    </cfRule>
  </conditionalFormatting>
  <conditionalFormatting sqref="B78:B89">
    <cfRule type="expression" dxfId="289" priority="67">
      <formula>#REF!="No"</formula>
    </cfRule>
  </conditionalFormatting>
  <conditionalFormatting sqref="A39 A48:A49 A34:A37">
    <cfRule type="expression" dxfId="288" priority="64">
      <formula>$C34="No"</formula>
    </cfRule>
  </conditionalFormatting>
  <conditionalFormatting sqref="A39">
    <cfRule type="expression" dxfId="287" priority="61">
      <formula>C39="No"</formula>
    </cfRule>
  </conditionalFormatting>
  <conditionalFormatting sqref="A32">
    <cfRule type="expression" dxfId="286" priority="68">
      <formula>#REF!="No"</formula>
    </cfRule>
  </conditionalFormatting>
  <conditionalFormatting sqref="D31 D91 D68:D70 D41:D43">
    <cfRule type="expression" dxfId="285" priority="58">
      <formula>D31="no"</formula>
    </cfRule>
  </conditionalFormatting>
  <conditionalFormatting sqref="D37 D39">
    <cfRule type="expression" dxfId="284" priority="56">
      <formula>D37="no"</formula>
    </cfRule>
  </conditionalFormatting>
  <conditionalFormatting sqref="D34:D36 D40 D63">
    <cfRule type="expression" dxfId="283" priority="57">
      <formula>D34="no"</formula>
    </cfRule>
  </conditionalFormatting>
  <conditionalFormatting sqref="A50">
    <cfRule type="expression" dxfId="282" priority="69">
      <formula>#REF!="No"</formula>
    </cfRule>
  </conditionalFormatting>
  <conditionalFormatting sqref="D48">
    <cfRule type="expression" dxfId="281" priority="55">
      <formula>D48="no"</formula>
    </cfRule>
  </conditionalFormatting>
  <conditionalFormatting sqref="D49">
    <cfRule type="expression" dxfId="280" priority="54">
      <formula>D49="no"</formula>
    </cfRule>
  </conditionalFormatting>
  <conditionalFormatting sqref="A48">
    <cfRule type="expression" dxfId="279" priority="53">
      <formula>C48="No"</formula>
    </cfRule>
  </conditionalFormatting>
  <conditionalFormatting sqref="D52">
    <cfRule type="expression" dxfId="278" priority="50">
      <formula>D52="no"</formula>
    </cfRule>
  </conditionalFormatting>
  <conditionalFormatting sqref="D53:D55">
    <cfRule type="expression" dxfId="277" priority="49">
      <formula>D53="no"</formula>
    </cfRule>
  </conditionalFormatting>
  <conditionalFormatting sqref="D56:D59">
    <cfRule type="expression" dxfId="276" priority="48">
      <formula>D56="no"</formula>
    </cfRule>
  </conditionalFormatting>
  <conditionalFormatting sqref="D60:D62">
    <cfRule type="expression" dxfId="275" priority="47">
      <formula>D60="no"</formula>
    </cfRule>
  </conditionalFormatting>
  <conditionalFormatting sqref="A59">
    <cfRule type="expression" dxfId="274" priority="45">
      <formula>C63="No"</formula>
    </cfRule>
  </conditionalFormatting>
  <conditionalFormatting sqref="D64:D65">
    <cfRule type="expression" dxfId="273" priority="44">
      <formula>D64="no"</formula>
    </cfRule>
  </conditionalFormatting>
  <conditionalFormatting sqref="A36">
    <cfRule type="expression" dxfId="272" priority="38">
      <formula>C36="No"</formula>
    </cfRule>
  </conditionalFormatting>
  <conditionalFormatting sqref="A38">
    <cfRule type="expression" dxfId="271" priority="33">
      <formula>C38="No"</formula>
    </cfRule>
  </conditionalFormatting>
  <conditionalFormatting sqref="D38">
    <cfRule type="expression" dxfId="270" priority="32">
      <formula>D38="no"</formula>
    </cfRule>
  </conditionalFormatting>
  <conditionalFormatting sqref="A61">
    <cfRule type="expression" dxfId="269" priority="24">
      <formula>$B$54="Electronic"</formula>
    </cfRule>
  </conditionalFormatting>
  <conditionalFormatting sqref="A95">
    <cfRule type="expression" dxfId="268" priority="11">
      <formula>C95="No"</formula>
    </cfRule>
  </conditionalFormatting>
  <conditionalFormatting sqref="A93">
    <cfRule type="expression" dxfId="267" priority="9">
      <formula>C93="No"</formula>
    </cfRule>
  </conditionalFormatting>
  <conditionalFormatting sqref="A94">
    <cfRule type="expression" dxfId="266" priority="7">
      <formula>C94="No"</formula>
    </cfRule>
  </conditionalFormatting>
  <conditionalFormatting sqref="A60:A61">
    <cfRule type="expression" dxfId="265" priority="2250">
      <formula>C53="No"</formula>
    </cfRule>
  </conditionalFormatting>
  <conditionalFormatting sqref="A54">
    <cfRule type="expression" dxfId="264" priority="2252">
      <formula>C63="No"</formula>
    </cfRule>
  </conditionalFormatting>
  <conditionalFormatting sqref="A64">
    <cfRule type="expression" dxfId="263" priority="2253">
      <formula>C57="No"</formula>
    </cfRule>
  </conditionalFormatting>
  <conditionalFormatting sqref="A53">
    <cfRule type="expression" dxfId="262" priority="2255">
      <formula>C64="No"</formula>
    </cfRule>
  </conditionalFormatting>
  <conditionalFormatting sqref="A58">
    <cfRule type="expression" dxfId="261" priority="2260">
      <formula>C63="No"</formula>
    </cfRule>
  </conditionalFormatting>
  <dataValidations count="10">
    <dataValidation type="list" allowBlank="1" showInputMessage="1" showErrorMessage="1" sqref="I14" xr:uid="{00000000-0002-0000-0400-000000000000}">
      <formula1>"50% Balance, On Completion, Fee From Refund, 100% in Advance, Already Paid"</formula1>
    </dataValidation>
    <dataValidation type="list" allowBlank="1" showInputMessage="1" showErrorMessage="1" sqref="C48:D49 C31:D31 C52:D65 D91 C91:C95 C78:C89 C68:D70 C34:D43" xr:uid="{00000000-0002-0000-0400-000002000000}">
      <formula1>"Yes,No"</formula1>
    </dataValidation>
    <dataValidation type="list" allowBlank="1" showInputMessage="1" showErrorMessage="1" sqref="E17" xr:uid="{00000000-0002-0000-0400-000005000000}">
      <formula1>"Docusign,Email,Mail,Client Meeting"</formula1>
    </dataValidation>
    <dataValidation type="list" allowBlank="1" showInputMessage="1" showErrorMessage="1" sqref="R5" xr:uid="{00000000-0002-0000-0400-000006000000}">
      <formula1>$P$5:$P$7</formula1>
    </dataValidation>
    <dataValidation type="list" allowBlank="1" showInputMessage="1" showErrorMessage="1" sqref="S2" xr:uid="{00000000-0002-0000-0400-000007000000}">
      <formula1>$Q$2:$Q$6</formula1>
    </dataValidation>
    <dataValidation type="list" allowBlank="1" showInputMessage="1" showErrorMessage="1" sqref="I11:I12 D18:D25" xr:uid="{00000000-0002-0000-0400-000008000000}">
      <formula1>$Q$14:$Q$15</formula1>
    </dataValidation>
    <dataValidation type="list" allowBlank="1" showInputMessage="1" showErrorMessage="1" sqref="I16" xr:uid="{6545AFA2-585D-43BC-A0F9-3F82B8423B67}">
      <formula1>$Q$21:$Q$25</formula1>
    </dataValidation>
    <dataValidation type="list" allowBlank="1" showInputMessage="1" showErrorMessage="1" sqref="B13:D13" xr:uid="{764B6245-36B0-4C85-B987-63A7908456D6}">
      <formula1>$Q$29:$Q$32</formula1>
    </dataValidation>
    <dataValidation type="list" allowBlank="1" showInputMessage="1" showErrorMessage="1" sqref="I17" xr:uid="{4159BBD2-09B1-4D4B-AC49-5FD3D757ED5E}">
      <formula1>$Q$38:$Q$49</formula1>
    </dataValidation>
    <dataValidation type="list" allowBlank="1" showInputMessage="1" showErrorMessage="1" sqref="B5:D5" xr:uid="{18A8C643-5AA0-4B78-9404-9239522B73B2}">
      <formula1>$Q$2:$Q$8</formula1>
    </dataValidation>
  </dataValidations>
  <hyperlinks>
    <hyperlink ref="A37" location="'Pension Advice Schedule'!A1" display="Pension Advice Schedule" xr:uid="{00000000-0004-0000-0400-000000000000}"/>
    <hyperlink ref="A39" location="'Assignment To do'!A1" display="GST &amp; BAS Rec" xr:uid="{00000000-0004-0000-0400-000001000000}"/>
    <hyperlink ref="A36" location="'Tax Payment Sch'!A1" display="Tax Payment Schedule" xr:uid="{00000000-0004-0000-0400-000003000000}"/>
    <hyperlink ref="F69" r:id="rId1" xr:uid="{00000000-0004-0000-0400-000005000000}"/>
    <hyperlink ref="A35" location="'Agenda Points'!A1" display="Agenda Tab" xr:uid="{79C9E0AA-EAA4-4264-9ADD-1A0A47C39840}"/>
    <hyperlink ref="B11" r:id="rId2" xr:uid="{909A7517-F946-4CCB-A874-4231C8B97460}"/>
    <hyperlink ref="B14" r:id="rId3" display="mailto:susiejo60@hotmail.com" xr:uid="{7960BEEF-FDE4-4D85-9AAD-2A73DD29C6E1}"/>
    <hyperlink ref="A69" r:id="rId4" display="hownow://_r969680/" xr:uid="{C886E07D-8CF1-44BB-B1AA-E2081F705FFB}"/>
    <hyperlink ref="A68" r:id="rId5" display="hownow://_r969679/" xr:uid="{B854F888-FD00-4D32-86A3-0D22D7ED2F4B}"/>
    <hyperlink ref="A56" r:id="rId6" display="hownow://_r969773/" xr:uid="{2328477A-87AD-4BFB-98B7-D17DDF5BF528}"/>
    <hyperlink ref="A57" r:id="rId7" display="hownow://_r969772/" xr:uid="{9750E2CF-13C3-4112-9C8F-8658D372B260}"/>
    <hyperlink ref="A55" r:id="rId8" display="hownow://_r969771/" xr:uid="{1F8BB6F3-415E-43F8-BC6A-7E65909553E4}"/>
    <hyperlink ref="A52" r:id="rId9" display="hownow://_r969921/" xr:uid="{ABE9B487-6D6A-4423-B0B9-380B6197CBAA}"/>
    <hyperlink ref="A41" r:id="rId10" display="hownow://_r976506/" xr:uid="{68628FD0-1965-4B23-B2C9-0C15D7DE035B}"/>
    <hyperlink ref="A31" r:id="rId11" display="hownow://_r976639/" xr:uid="{2D2D1831-0475-4251-9FAC-41DC463ED469}"/>
    <hyperlink ref="A42" r:id="rId12" display="hownow://_r976642/" xr:uid="{9E32FFE9-F40F-4B5C-A939-307E96198903}"/>
    <hyperlink ref="A40" r:id="rId13" display="hownow://_r976644/" xr:uid="{6E437BD7-28CA-435C-8714-5974C1E8B408}"/>
  </hyperlinks>
  <pageMargins left="0.23622047244094491" right="0.23622047244094491" top="0.35433070866141736" bottom="0.35433070866141736" header="0.31496062992125984" footer="0.31496062992125984"/>
  <pageSetup paperSize="9" scale="84" orientation="portrait" r:id="rId14"/>
  <customProperties>
    <customPr name="SheetId" r:id="rId15"/>
  </customProperties>
  <drawing r:id="rId16"/>
  <legacy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712DC-2536-440E-B045-FCF9F2E1A26E}">
  <sheetPr codeName="Sheet7"/>
  <dimension ref="A1:I35"/>
  <sheetViews>
    <sheetView zoomScale="80" zoomScaleNormal="80" workbookViewId="0">
      <selection activeCell="C20" sqref="C20:D21"/>
    </sheetView>
  </sheetViews>
  <sheetFormatPr defaultColWidth="9.140625" defaultRowHeight="15"/>
  <cols>
    <col min="1" max="1" width="39" style="74" customWidth="1"/>
    <col min="2" max="2" width="29.7109375" style="74" customWidth="1"/>
    <col min="3" max="3" width="21.7109375" style="74" customWidth="1"/>
    <col min="4" max="4" width="8" style="74" customWidth="1"/>
    <col min="5" max="5" width="20.140625" style="476" customWidth="1"/>
    <col min="6" max="7" width="9.140625" style="74" hidden="1" customWidth="1"/>
    <col min="8" max="8" width="16.42578125" style="74" customWidth="1"/>
    <col min="9" max="16384" width="9.140625" style="74"/>
  </cols>
  <sheetData>
    <row r="1" spans="1:9">
      <c r="A1" s="34"/>
      <c r="B1" s="34"/>
      <c r="C1" s="34"/>
      <c r="D1" s="34"/>
    </row>
    <row r="2" spans="1:9">
      <c r="A2" s="477" t="s">
        <v>219</v>
      </c>
      <c r="B2" s="853" t="str">
        <f>'Assignment To do'!B3:D3</f>
        <v>MT &amp; SR Jones Superannuation Fund</v>
      </c>
      <c r="C2" s="853"/>
      <c r="D2" s="34"/>
      <c r="F2" s="478"/>
      <c r="G2" s="479"/>
    </row>
    <row r="3" spans="1:9">
      <c r="A3" s="480"/>
      <c r="B3" s="480"/>
      <c r="C3" s="480"/>
      <c r="D3" s="34"/>
      <c r="F3" s="480"/>
      <c r="G3" s="481"/>
    </row>
    <row r="4" spans="1:9">
      <c r="A4" s="477" t="s">
        <v>221</v>
      </c>
      <c r="B4" s="853" t="str">
        <f>'Assignment To do'!B4:D4</f>
        <v>2019 Year End</v>
      </c>
      <c r="C4" s="853"/>
      <c r="D4" s="34"/>
      <c r="F4" s="482"/>
      <c r="G4" s="482"/>
    </row>
    <row r="5" spans="1:9">
      <c r="A5" s="480"/>
      <c r="B5" s="480"/>
      <c r="C5" s="480"/>
      <c r="D5" s="34"/>
      <c r="F5" s="480"/>
      <c r="G5" s="481"/>
    </row>
    <row r="6" spans="1:9">
      <c r="A6" s="477" t="s">
        <v>429</v>
      </c>
      <c r="B6" s="853" t="str">
        <f>'Assignment To do'!B6:D6</f>
        <v>Stu</v>
      </c>
      <c r="C6" s="853"/>
      <c r="D6" s="34"/>
      <c r="F6" s="482"/>
      <c r="G6" s="482"/>
    </row>
    <row r="7" spans="1:9">
      <c r="A7" s="477"/>
      <c r="B7" s="477"/>
      <c r="C7" s="480"/>
      <c r="D7" s="34"/>
      <c r="F7" s="480"/>
      <c r="G7" s="481"/>
    </row>
    <row r="8" spans="1:9">
      <c r="A8" s="477" t="s">
        <v>430</v>
      </c>
      <c r="B8" s="853" t="str">
        <f>'Assignment To do'!B7:D7</f>
        <v>Michelle</v>
      </c>
      <c r="C8" s="853"/>
      <c r="D8" s="34"/>
      <c r="F8" s="482"/>
      <c r="G8" s="482"/>
    </row>
    <row r="9" spans="1:9">
      <c r="A9" s="477"/>
      <c r="B9" s="477"/>
      <c r="C9" s="480"/>
      <c r="D9" s="34"/>
      <c r="F9" s="480"/>
      <c r="G9" s="481"/>
    </row>
    <row r="10" spans="1:9">
      <c r="A10" s="477" t="s">
        <v>0</v>
      </c>
      <c r="B10" s="854">
        <f>'Assignment To do'!I7</f>
        <v>43670</v>
      </c>
      <c r="C10" s="854"/>
      <c r="D10" s="34"/>
      <c r="F10" s="482"/>
      <c r="G10" s="483"/>
      <c r="H10" s="34"/>
      <c r="I10" s="34"/>
    </row>
    <row r="11" spans="1:9">
      <c r="A11" s="855"/>
      <c r="B11" s="855"/>
      <c r="C11" s="855"/>
      <c r="D11" s="34"/>
      <c r="F11" s="484"/>
      <c r="G11" s="485"/>
      <c r="H11" s="34"/>
      <c r="I11" s="34"/>
    </row>
    <row r="12" spans="1:9">
      <c r="A12" s="486"/>
      <c r="B12" s="486"/>
      <c r="C12" s="480"/>
      <c r="F12" s="477"/>
      <c r="G12" s="480"/>
      <c r="H12" s="34"/>
      <c r="I12" s="34"/>
    </row>
    <row r="13" spans="1:9">
      <c r="A13" s="630"/>
      <c r="B13" s="631" t="s">
        <v>431</v>
      </c>
      <c r="C13" s="632" t="s">
        <v>432</v>
      </c>
      <c r="D13" s="487"/>
      <c r="E13" s="488"/>
      <c r="F13" s="856" t="s">
        <v>433</v>
      </c>
      <c r="G13" s="856"/>
      <c r="H13" s="34"/>
      <c r="I13" s="34"/>
    </row>
    <row r="14" spans="1:9">
      <c r="A14" s="517" t="s">
        <v>434</v>
      </c>
      <c r="B14" s="633"/>
      <c r="C14" s="634"/>
      <c r="D14" s="487"/>
      <c r="E14" s="488"/>
      <c r="F14" s="852">
        <v>8</v>
      </c>
      <c r="G14" s="852"/>
      <c r="H14" s="34"/>
      <c r="I14" s="34"/>
    </row>
    <row r="15" spans="1:9">
      <c r="A15" s="517" t="s">
        <v>434</v>
      </c>
      <c r="B15" s="633"/>
      <c r="C15" s="634"/>
      <c r="D15" s="487"/>
      <c r="E15" s="488"/>
      <c r="F15" s="852">
        <v>4</v>
      </c>
      <c r="G15" s="852"/>
      <c r="H15" s="34"/>
      <c r="I15" s="34"/>
    </row>
    <row r="16" spans="1:9">
      <c r="A16" s="517" t="s">
        <v>434</v>
      </c>
      <c r="B16" s="633"/>
      <c r="C16" s="634"/>
      <c r="D16" s="487"/>
      <c r="E16" s="488"/>
      <c r="F16" s="852">
        <v>2</v>
      </c>
      <c r="G16" s="852"/>
      <c r="H16" s="34"/>
      <c r="I16" s="34"/>
    </row>
    <row r="17" spans="1:9">
      <c r="A17" s="517" t="s">
        <v>435</v>
      </c>
      <c r="B17" s="633"/>
      <c r="C17" s="634"/>
      <c r="D17" s="487"/>
      <c r="E17" s="488"/>
      <c r="F17" s="852">
        <v>2</v>
      </c>
      <c r="G17" s="852"/>
      <c r="H17" s="34"/>
      <c r="I17" s="34"/>
    </row>
    <row r="18" spans="1:9">
      <c r="A18" s="517" t="s">
        <v>499</v>
      </c>
      <c r="B18" s="633"/>
      <c r="C18" s="634"/>
      <c r="D18" s="487"/>
      <c r="E18" s="488"/>
      <c r="F18" s="490"/>
      <c r="G18" s="490">
        <v>0.5</v>
      </c>
      <c r="H18" s="34"/>
      <c r="I18" s="34"/>
    </row>
    <row r="19" spans="1:9">
      <c r="A19" s="517" t="s">
        <v>411</v>
      </c>
      <c r="B19" s="633"/>
      <c r="C19" s="634"/>
      <c r="D19" s="487"/>
      <c r="E19" s="488"/>
      <c r="F19" s="852">
        <v>2</v>
      </c>
      <c r="G19" s="852"/>
      <c r="H19" s="34"/>
      <c r="I19" s="34"/>
    </row>
    <row r="20" spans="1:9">
      <c r="A20" s="517" t="s">
        <v>437</v>
      </c>
      <c r="B20" s="518"/>
      <c r="C20" s="491">
        <f>SUM(C14:C19)</f>
        <v>0</v>
      </c>
      <c r="D20" s="487"/>
      <c r="E20" s="488"/>
      <c r="F20" s="840">
        <f>SUM(F14:G19)</f>
        <v>18.5</v>
      </c>
      <c r="G20" s="840"/>
      <c r="H20" s="34"/>
      <c r="I20" s="34"/>
    </row>
    <row r="21" spans="1:9">
      <c r="A21" s="841"/>
      <c r="B21" s="842"/>
      <c r="C21" s="842"/>
      <c r="D21" s="487"/>
      <c r="E21" s="488"/>
      <c r="F21" s="492"/>
      <c r="G21" s="492"/>
      <c r="H21" s="34"/>
      <c r="I21" s="34"/>
    </row>
    <row r="22" spans="1:9">
      <c r="A22" s="843" t="s">
        <v>438</v>
      </c>
      <c r="B22" s="844"/>
      <c r="C22" s="844"/>
      <c r="D22" s="845"/>
      <c r="E22" s="488"/>
      <c r="F22" s="493"/>
      <c r="G22" s="493"/>
      <c r="H22" s="34"/>
      <c r="I22" s="34"/>
    </row>
    <row r="23" spans="1:9" hidden="1">
      <c r="A23" s="494"/>
      <c r="B23" s="494"/>
      <c r="C23" s="494"/>
      <c r="D23" s="487"/>
      <c r="E23" s="488"/>
      <c r="F23" s="495"/>
      <c r="G23" s="495"/>
      <c r="H23" s="34"/>
      <c r="I23" s="34"/>
    </row>
    <row r="24" spans="1:9" s="498" customFormat="1" ht="39" customHeight="1">
      <c r="A24" s="846"/>
      <c r="B24" s="847"/>
      <c r="C24" s="847"/>
      <c r="D24" s="848"/>
      <c r="E24" s="496"/>
      <c r="F24" s="497"/>
      <c r="G24" s="497"/>
    </row>
    <row r="25" spans="1:9" s="498" customFormat="1" ht="14.1" customHeight="1">
      <c r="A25" s="849" t="s">
        <v>439</v>
      </c>
      <c r="B25" s="850"/>
      <c r="C25" s="850"/>
      <c r="D25" s="851"/>
      <c r="E25" s="496"/>
      <c r="F25" s="497"/>
      <c r="G25" s="497"/>
    </row>
    <row r="26" spans="1:9" s="31" customFormat="1" ht="22.5" customHeight="1">
      <c r="A26" s="499"/>
      <c r="B26" s="499"/>
      <c r="C26" s="499"/>
      <c r="D26" s="487"/>
      <c r="E26" s="488"/>
      <c r="F26" s="499"/>
      <c r="G26" s="499"/>
    </row>
    <row r="27" spans="1:9" ht="22.5" customHeight="1">
      <c r="A27" s="836" t="s">
        <v>440</v>
      </c>
      <c r="B27" s="837"/>
      <c r="C27" s="631" t="s">
        <v>441</v>
      </c>
      <c r="D27" s="635"/>
      <c r="E27" s="501"/>
      <c r="F27" s="500"/>
      <c r="G27" s="502"/>
    </row>
    <row r="28" spans="1:9" ht="28.5" customHeight="1">
      <c r="A28" s="838" t="s">
        <v>464</v>
      </c>
      <c r="B28" s="839"/>
      <c r="C28" s="513" t="s">
        <v>347</v>
      </c>
      <c r="D28" s="503"/>
      <c r="E28" s="501"/>
      <c r="F28" s="504"/>
      <c r="G28" s="505"/>
    </row>
    <row r="29" spans="1:9" ht="28.5" customHeight="1">
      <c r="A29" s="838" t="s">
        <v>442</v>
      </c>
      <c r="B29" s="839"/>
      <c r="C29" s="514" t="s">
        <v>443</v>
      </c>
      <c r="D29" s="503"/>
      <c r="F29" s="504"/>
      <c r="G29" s="505"/>
    </row>
    <row r="30" spans="1:9" ht="23.25" customHeight="1">
      <c r="A30" s="838" t="s">
        <v>444</v>
      </c>
      <c r="B30" s="839"/>
      <c r="C30" s="513" t="s">
        <v>445</v>
      </c>
      <c r="D30" s="506"/>
      <c r="F30" s="507"/>
      <c r="G30" s="508"/>
    </row>
    <row r="31" spans="1:9" ht="27" customHeight="1">
      <c r="A31" s="838" t="s">
        <v>465</v>
      </c>
      <c r="B31" s="839"/>
      <c r="C31" s="513" t="s">
        <v>443</v>
      </c>
      <c r="D31" s="506"/>
      <c r="F31" s="507"/>
      <c r="G31" s="508"/>
    </row>
    <row r="32" spans="1:9" ht="27" customHeight="1">
      <c r="A32" s="838" t="s">
        <v>446</v>
      </c>
      <c r="B32" s="835"/>
      <c r="C32" s="513" t="s">
        <v>447</v>
      </c>
      <c r="D32" s="506"/>
      <c r="F32" s="507"/>
      <c r="G32" s="508"/>
    </row>
    <row r="33" spans="1:8" ht="27" customHeight="1">
      <c r="A33" s="838" t="s">
        <v>448</v>
      </c>
      <c r="B33" s="835"/>
      <c r="C33" s="513" t="s">
        <v>445</v>
      </c>
      <c r="D33" s="506"/>
      <c r="E33" s="636"/>
      <c r="F33" s="507"/>
      <c r="G33" s="508"/>
      <c r="H33" s="515" t="s">
        <v>449</v>
      </c>
    </row>
    <row r="34" spans="1:8" ht="27" customHeight="1">
      <c r="A34" s="838" t="s">
        <v>450</v>
      </c>
      <c r="B34" s="835"/>
      <c r="C34" s="513" t="s">
        <v>443</v>
      </c>
      <c r="D34" s="506"/>
      <c r="E34" s="637"/>
      <c r="F34" s="507"/>
      <c r="G34" s="508"/>
      <c r="H34" s="515" t="s">
        <v>449</v>
      </c>
    </row>
    <row r="35" spans="1:8" ht="27" customHeight="1">
      <c r="A35" s="834" t="s">
        <v>451</v>
      </c>
      <c r="B35" s="835"/>
      <c r="C35" s="513" t="s">
        <v>443</v>
      </c>
      <c r="D35" s="506"/>
      <c r="E35" s="637"/>
      <c r="F35" s="507"/>
      <c r="G35" s="508"/>
      <c r="H35" s="515" t="s">
        <v>449</v>
      </c>
    </row>
  </sheetData>
  <mergeCells count="26">
    <mergeCell ref="F19:G19"/>
    <mergeCell ref="B2:C2"/>
    <mergeCell ref="B4:C4"/>
    <mergeCell ref="B6:C6"/>
    <mergeCell ref="B8:C8"/>
    <mergeCell ref="B10:C10"/>
    <mergeCell ref="A11:C11"/>
    <mergeCell ref="F13:G13"/>
    <mergeCell ref="F14:G14"/>
    <mergeCell ref="F15:G15"/>
    <mergeCell ref="F16:G16"/>
    <mergeCell ref="F17:G17"/>
    <mergeCell ref="F20:G20"/>
    <mergeCell ref="A21:C21"/>
    <mergeCell ref="A22:D22"/>
    <mergeCell ref="A24:D24"/>
    <mergeCell ref="A25:D25"/>
    <mergeCell ref="A35:B35"/>
    <mergeCell ref="A27:B27"/>
    <mergeCell ref="A29:B29"/>
    <mergeCell ref="A30:B30"/>
    <mergeCell ref="A31:B31"/>
    <mergeCell ref="A32:B32"/>
    <mergeCell ref="A33:B33"/>
    <mergeCell ref="A34:B34"/>
    <mergeCell ref="A28:B28"/>
  </mergeCells>
  <pageMargins left="0.7" right="0.7" top="0.75" bottom="0.75" header="0.3" footer="0.3"/>
  <customProperties>
    <customPr name="SheetId" r:id="rId1"/>
  </customProperti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27</xdr:row>
                    <xdr:rowOff>85725</xdr:rowOff>
                  </from>
                  <to>
                    <xdr:col>3</xdr:col>
                    <xdr:colOff>438150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28</xdr:row>
                    <xdr:rowOff>85725</xdr:rowOff>
                  </from>
                  <to>
                    <xdr:col>3</xdr:col>
                    <xdr:colOff>438150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29</xdr:row>
                    <xdr:rowOff>47625</xdr:rowOff>
                  </from>
                  <to>
                    <xdr:col>3</xdr:col>
                    <xdr:colOff>428625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30</xdr:row>
                    <xdr:rowOff>85725</xdr:rowOff>
                  </from>
                  <to>
                    <xdr:col>3</xdr:col>
                    <xdr:colOff>428625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31</xdr:row>
                    <xdr:rowOff>85725</xdr:rowOff>
                  </from>
                  <to>
                    <xdr:col>3</xdr:col>
                    <xdr:colOff>428625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Check Box 6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32</xdr:row>
                    <xdr:rowOff>85725</xdr:rowOff>
                  </from>
                  <to>
                    <xdr:col>3</xdr:col>
                    <xdr:colOff>428625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Check Box 7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33</xdr:row>
                    <xdr:rowOff>85725</xdr:rowOff>
                  </from>
                  <to>
                    <xdr:col>3</xdr:col>
                    <xdr:colOff>428625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Check Box 8">
              <controlPr defaultSize="0" autoFill="0" autoLine="0" autoPict="0">
                <anchor moveWithCells="1" sizeWithCells="1">
                  <from>
                    <xdr:col>3</xdr:col>
                    <xdr:colOff>180975</xdr:colOff>
                    <xdr:row>34</xdr:row>
                    <xdr:rowOff>85725</xdr:rowOff>
                  </from>
                  <to>
                    <xdr:col>3</xdr:col>
                    <xdr:colOff>428625</xdr:colOff>
                    <xdr:row>34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5CB74-8470-41BF-BB2E-580432CDE542}">
  <sheetPr codeName="Sheet8"/>
  <dimension ref="A1:I36"/>
  <sheetViews>
    <sheetView zoomScale="90" zoomScaleNormal="90" workbookViewId="0">
      <selection activeCell="C20" sqref="C20:D21"/>
    </sheetView>
  </sheetViews>
  <sheetFormatPr defaultColWidth="9.140625" defaultRowHeight="15"/>
  <cols>
    <col min="1" max="1" width="39" style="74" customWidth="1"/>
    <col min="2" max="2" width="18.140625" style="74" customWidth="1"/>
    <col min="3" max="3" width="16.140625" style="74" customWidth="1"/>
    <col min="4" max="4" width="18.5703125" style="74" customWidth="1"/>
    <col min="5" max="5" width="11.42578125" style="74" customWidth="1"/>
    <col min="6" max="7" width="9.140625" style="74" hidden="1" customWidth="1"/>
    <col min="8" max="8" width="16.42578125" style="74" customWidth="1"/>
    <col min="9" max="16384" width="9.140625" style="74"/>
  </cols>
  <sheetData>
    <row r="1" spans="1:9">
      <c r="A1" s="34"/>
    </row>
    <row r="2" spans="1:9">
      <c r="A2" s="477" t="s">
        <v>219</v>
      </c>
      <c r="B2" s="853" t="str">
        <f>'Assignment To do'!B3:D3</f>
        <v>MT &amp; SR Jones Superannuation Fund</v>
      </c>
      <c r="C2" s="853"/>
      <c r="D2" s="853"/>
      <c r="F2" s="478"/>
      <c r="G2" s="479"/>
    </row>
    <row r="3" spans="1:9">
      <c r="A3" s="509"/>
      <c r="B3" s="520"/>
      <c r="C3" s="520"/>
      <c r="D3" s="521"/>
      <c r="F3" s="480"/>
      <c r="G3" s="481"/>
    </row>
    <row r="4" spans="1:9">
      <c r="A4" s="489" t="s">
        <v>221</v>
      </c>
      <c r="B4" s="853" t="str">
        <f>'Assignment To do'!B4:D4</f>
        <v>2019 Year End</v>
      </c>
      <c r="C4" s="853"/>
      <c r="D4" s="853"/>
      <c r="F4" s="482"/>
      <c r="G4" s="482"/>
    </row>
    <row r="5" spans="1:9">
      <c r="A5" s="509"/>
      <c r="B5" s="520"/>
      <c r="C5" s="520"/>
      <c r="D5" s="521"/>
      <c r="F5" s="480"/>
      <c r="G5" s="481"/>
    </row>
    <row r="6" spans="1:9">
      <c r="A6" s="489" t="s">
        <v>429</v>
      </c>
      <c r="B6" s="853" t="str">
        <f>'Assignment To do'!B6:D6</f>
        <v>Stu</v>
      </c>
      <c r="C6" s="853"/>
      <c r="D6" s="853"/>
      <c r="F6" s="482"/>
      <c r="G6" s="482"/>
    </row>
    <row r="7" spans="1:9">
      <c r="A7" s="489"/>
      <c r="B7" s="522"/>
      <c r="C7" s="520"/>
      <c r="D7" s="521"/>
      <c r="F7" s="480"/>
      <c r="G7" s="481"/>
    </row>
    <row r="8" spans="1:9">
      <c r="A8" s="489" t="s">
        <v>430</v>
      </c>
      <c r="B8" s="853" t="str">
        <f>'Assignment To do'!B7:D7</f>
        <v>Michelle</v>
      </c>
      <c r="C8" s="853"/>
      <c r="D8" s="853"/>
      <c r="F8" s="482"/>
      <c r="G8" s="482"/>
    </row>
    <row r="9" spans="1:9">
      <c r="A9" s="489"/>
      <c r="B9" s="522"/>
      <c r="C9" s="520"/>
      <c r="D9" s="521"/>
      <c r="F9" s="480"/>
      <c r="G9" s="481"/>
    </row>
    <row r="10" spans="1:9">
      <c r="A10" s="489" t="s">
        <v>0</v>
      </c>
      <c r="B10" s="854">
        <f>'Assignment To do'!I7</f>
        <v>43670</v>
      </c>
      <c r="C10" s="854"/>
      <c r="D10" s="854"/>
      <c r="F10" s="482"/>
      <c r="G10" s="483"/>
      <c r="H10" s="34"/>
      <c r="I10" s="34"/>
    </row>
    <row r="11" spans="1:9">
      <c r="A11" s="855"/>
      <c r="B11" s="855"/>
      <c r="C11" s="855"/>
      <c r="F11" s="484"/>
      <c r="G11" s="485"/>
      <c r="H11" s="34"/>
      <c r="I11" s="34"/>
    </row>
    <row r="12" spans="1:9">
      <c r="A12" s="486"/>
      <c r="B12" s="486"/>
      <c r="C12" s="480"/>
      <c r="F12" s="477"/>
      <c r="G12" s="480"/>
      <c r="H12" s="34"/>
      <c r="I12" s="34"/>
    </row>
    <row r="13" spans="1:9">
      <c r="A13" s="638"/>
      <c r="B13" s="631" t="s">
        <v>431</v>
      </c>
      <c r="C13" s="632" t="s">
        <v>433</v>
      </c>
      <c r="D13" s="632" t="s">
        <v>452</v>
      </c>
      <c r="E13" s="632" t="s">
        <v>79</v>
      </c>
      <c r="F13" s="856" t="s">
        <v>433</v>
      </c>
      <c r="G13" s="856"/>
      <c r="H13" s="34"/>
      <c r="I13" s="34"/>
    </row>
    <row r="14" spans="1:9">
      <c r="A14" s="517" t="s">
        <v>434</v>
      </c>
      <c r="B14" s="633"/>
      <c r="C14" s="639">
        <f>[3]Brief!C14</f>
        <v>0</v>
      </c>
      <c r="D14" s="639"/>
      <c r="E14" s="633"/>
      <c r="F14" s="852">
        <v>8</v>
      </c>
      <c r="G14" s="852"/>
      <c r="H14" s="34"/>
      <c r="I14" s="34"/>
    </row>
    <row r="15" spans="1:9">
      <c r="A15" s="517" t="s">
        <v>434</v>
      </c>
      <c r="B15" s="633"/>
      <c r="C15" s="639">
        <f>[3]Brief!C15</f>
        <v>0</v>
      </c>
      <c r="D15" s="639"/>
      <c r="E15" s="633">
        <f t="shared" ref="E15:E19" si="0">C15-D15</f>
        <v>0</v>
      </c>
      <c r="F15" s="852">
        <v>4</v>
      </c>
      <c r="G15" s="852"/>
      <c r="H15" s="34"/>
      <c r="I15" s="34"/>
    </row>
    <row r="16" spans="1:9">
      <c r="A16" s="517" t="s">
        <v>434</v>
      </c>
      <c r="B16" s="633"/>
      <c r="C16" s="639">
        <f>[3]Brief!C16</f>
        <v>0</v>
      </c>
      <c r="D16" s="639"/>
      <c r="E16" s="633">
        <f t="shared" si="0"/>
        <v>0</v>
      </c>
      <c r="F16" s="852">
        <v>2</v>
      </c>
      <c r="G16" s="852"/>
      <c r="H16" s="34"/>
      <c r="I16" s="34"/>
    </row>
    <row r="17" spans="1:9">
      <c r="A17" s="517" t="s">
        <v>435</v>
      </c>
      <c r="B17" s="633"/>
      <c r="C17" s="639">
        <f>[3]Brief!C17</f>
        <v>0</v>
      </c>
      <c r="D17" s="639"/>
      <c r="E17" s="633">
        <f t="shared" si="0"/>
        <v>0</v>
      </c>
      <c r="F17" s="852">
        <v>2</v>
      </c>
      <c r="G17" s="852"/>
      <c r="H17" s="34"/>
      <c r="I17" s="34"/>
    </row>
    <row r="18" spans="1:9">
      <c r="A18" s="517" t="s">
        <v>436</v>
      </c>
      <c r="B18" s="633"/>
      <c r="C18" s="639">
        <f>[3]Brief!C18</f>
        <v>0</v>
      </c>
      <c r="D18" s="639"/>
      <c r="E18" s="633">
        <f t="shared" si="0"/>
        <v>0</v>
      </c>
      <c r="F18" s="490"/>
      <c r="G18" s="490">
        <v>0.5</v>
      </c>
      <c r="H18" s="34"/>
      <c r="I18" s="34"/>
    </row>
    <row r="19" spans="1:9">
      <c r="A19" s="517" t="s">
        <v>411</v>
      </c>
      <c r="B19" s="633"/>
      <c r="C19" s="639">
        <f>[3]Brief!C19</f>
        <v>0</v>
      </c>
      <c r="D19" s="639"/>
      <c r="E19" s="633">
        <f t="shared" si="0"/>
        <v>0</v>
      </c>
      <c r="F19" s="852">
        <v>2</v>
      </c>
      <c r="G19" s="852"/>
      <c r="H19" s="34"/>
      <c r="I19" s="34"/>
    </row>
    <row r="20" spans="1:9">
      <c r="A20" s="517" t="s">
        <v>437</v>
      </c>
      <c r="B20" s="518"/>
      <c r="C20" s="519">
        <f>SUM(C14:C19)</f>
        <v>0</v>
      </c>
      <c r="D20" s="519">
        <f>SUM(D14:D19)</f>
        <v>0</v>
      </c>
      <c r="E20" s="519">
        <f>SUM(E14:E19)</f>
        <v>0</v>
      </c>
      <c r="F20" s="840">
        <f>SUM(F14:G19)</f>
        <v>18.5</v>
      </c>
      <c r="G20" s="840"/>
      <c r="H20" s="34"/>
      <c r="I20" s="34"/>
    </row>
    <row r="21" spans="1:9">
      <c r="A21" s="841"/>
      <c r="B21" s="842"/>
      <c r="C21" s="842"/>
      <c r="D21" s="487"/>
      <c r="E21" s="510"/>
      <c r="F21" s="492"/>
      <c r="G21" s="492"/>
      <c r="H21" s="34"/>
      <c r="I21" s="34"/>
    </row>
    <row r="22" spans="1:9" s="31" customFormat="1" ht="22.5" customHeight="1">
      <c r="A22" s="499"/>
      <c r="B22" s="499"/>
      <c r="C22" s="477"/>
      <c r="D22" s="487"/>
      <c r="E22" s="510"/>
      <c r="F22" s="499"/>
      <c r="G22" s="499"/>
    </row>
    <row r="23" spans="1:9">
      <c r="A23" s="862" t="s">
        <v>453</v>
      </c>
      <c r="B23" s="863"/>
      <c r="C23" s="863"/>
      <c r="D23" s="863"/>
      <c r="E23" s="480"/>
      <c r="F23" s="500"/>
      <c r="G23" s="502"/>
    </row>
    <row r="24" spans="1:9" ht="33.950000000000003" customHeight="1">
      <c r="A24" s="511" t="s">
        <v>454</v>
      </c>
      <c r="B24" s="864"/>
      <c r="C24" s="864"/>
      <c r="D24" s="864"/>
      <c r="E24" s="480"/>
      <c r="F24" s="504"/>
      <c r="G24" s="505"/>
    </row>
    <row r="25" spans="1:9" ht="33.950000000000003" customHeight="1">
      <c r="A25" s="511" t="s">
        <v>455</v>
      </c>
      <c r="B25" s="864"/>
      <c r="C25" s="864"/>
      <c r="D25" s="864"/>
      <c r="F25" s="504"/>
      <c r="G25" s="505"/>
    </row>
    <row r="26" spans="1:9" ht="36" customHeight="1">
      <c r="A26" s="511" t="s">
        <v>456</v>
      </c>
      <c r="B26" s="864"/>
      <c r="C26" s="864"/>
      <c r="D26" s="864"/>
      <c r="F26" s="507"/>
      <c r="G26" s="508"/>
    </row>
    <row r="27" spans="1:9" ht="39" customHeight="1">
      <c r="A27" s="511" t="s">
        <v>457</v>
      </c>
      <c r="B27" s="864"/>
      <c r="C27" s="864"/>
      <c r="D27" s="864"/>
      <c r="F27" s="507"/>
      <c r="G27" s="508"/>
    </row>
    <row r="28" spans="1:9" ht="27" customHeight="1">
      <c r="A28" s="511" t="s">
        <v>458</v>
      </c>
      <c r="B28" s="864"/>
      <c r="C28" s="864"/>
      <c r="D28" s="864"/>
      <c r="F28" s="507"/>
      <c r="G28" s="508"/>
    </row>
    <row r="29" spans="1:9" ht="15.95" customHeight="1">
      <c r="A29" s="865" t="s">
        <v>459</v>
      </c>
      <c r="B29" s="512"/>
      <c r="C29" s="857" t="s">
        <v>460</v>
      </c>
      <c r="D29" s="857"/>
      <c r="F29" s="507"/>
      <c r="G29" s="508"/>
    </row>
    <row r="30" spans="1:9" ht="14.1" customHeight="1">
      <c r="A30" s="866"/>
      <c r="B30" s="512"/>
      <c r="C30" s="516" t="s">
        <v>461</v>
      </c>
      <c r="D30" s="516"/>
      <c r="F30" s="507"/>
      <c r="G30" s="508"/>
    </row>
    <row r="31" spans="1:9" ht="15" customHeight="1">
      <c r="A31" s="866"/>
      <c r="B31" s="512"/>
      <c r="C31" s="858" t="s">
        <v>462</v>
      </c>
      <c r="D31" s="858"/>
      <c r="F31" s="507"/>
      <c r="G31" s="508"/>
    </row>
    <row r="32" spans="1:9" ht="12.95" customHeight="1">
      <c r="A32" s="867"/>
      <c r="B32" s="512"/>
      <c r="C32" s="858" t="s">
        <v>463</v>
      </c>
      <c r="D32" s="858"/>
      <c r="F32" s="507"/>
      <c r="G32" s="508"/>
    </row>
    <row r="33" spans="1:7" ht="81.599999999999994" customHeight="1">
      <c r="A33" s="511" t="s">
        <v>2</v>
      </c>
      <c r="B33" s="859"/>
      <c r="C33" s="860"/>
      <c r="D33" s="861"/>
      <c r="F33" s="507"/>
      <c r="G33" s="508"/>
    </row>
    <row r="34" spans="1:7">
      <c r="C34" s="477"/>
      <c r="D34" s="487"/>
      <c r="F34" s="507"/>
      <c r="G34" s="508"/>
    </row>
    <row r="35" spans="1:7">
      <c r="F35" s="507"/>
      <c r="G35" s="508"/>
    </row>
    <row r="36" spans="1:7">
      <c r="F36" s="507"/>
      <c r="G36" s="508"/>
    </row>
  </sheetData>
  <mergeCells count="25">
    <mergeCell ref="F20:G20"/>
    <mergeCell ref="A21:C21"/>
    <mergeCell ref="B27:D27"/>
    <mergeCell ref="B28:D28"/>
    <mergeCell ref="F13:G13"/>
    <mergeCell ref="F14:G14"/>
    <mergeCell ref="F15:G15"/>
    <mergeCell ref="F16:G16"/>
    <mergeCell ref="F17:G17"/>
    <mergeCell ref="F19:G19"/>
    <mergeCell ref="C29:D29"/>
    <mergeCell ref="C31:D31"/>
    <mergeCell ref="C32:D32"/>
    <mergeCell ref="B33:D33"/>
    <mergeCell ref="B2:D2"/>
    <mergeCell ref="B4:D4"/>
    <mergeCell ref="B6:D6"/>
    <mergeCell ref="B8:D8"/>
    <mergeCell ref="B10:D10"/>
    <mergeCell ref="A23:D23"/>
    <mergeCell ref="B24:D24"/>
    <mergeCell ref="B25:D25"/>
    <mergeCell ref="B26:D26"/>
    <mergeCell ref="A29:A32"/>
    <mergeCell ref="A11:C11"/>
  </mergeCells>
  <pageMargins left="0.7" right="0.7" top="0.75" bottom="0.75" header="0.3" footer="0.3"/>
  <customProperties>
    <customPr name="SheetId" r:id="rId1"/>
  </customProperti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41" r:id="rId4" name="Check Box 9">
              <controlPr defaultSize="0" autoFill="0" autoLine="0" autoPict="0">
                <anchor moveWithCells="1" sizeWithCells="1">
                  <from>
                    <xdr:col>1</xdr:col>
                    <xdr:colOff>419100</xdr:colOff>
                    <xdr:row>28</xdr:row>
                    <xdr:rowOff>9525</xdr:rowOff>
                  </from>
                  <to>
                    <xdr:col>1</xdr:col>
                    <xdr:colOff>666750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5" name="Check Box 10">
              <controlPr defaultSize="0" autoFill="0" autoLine="0" autoPict="0">
                <anchor moveWithCells="1" sizeWithCells="1">
                  <from>
                    <xdr:col>1</xdr:col>
                    <xdr:colOff>419100</xdr:colOff>
                    <xdr:row>30</xdr:row>
                    <xdr:rowOff>161925</xdr:rowOff>
                  </from>
                  <to>
                    <xdr:col>1</xdr:col>
                    <xdr:colOff>666750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6" name="Check Box 11">
              <controlPr defaultSize="0" autoFill="0" autoLine="0" autoPict="0">
                <anchor moveWithCells="1" sizeWithCells="1">
                  <from>
                    <xdr:col>1</xdr:col>
                    <xdr:colOff>419100</xdr:colOff>
                    <xdr:row>29</xdr:row>
                    <xdr:rowOff>171450</xdr:rowOff>
                  </from>
                  <to>
                    <xdr:col>1</xdr:col>
                    <xdr:colOff>666750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7" name="Check Box 12">
              <controlPr defaultSize="0" autoFill="0" autoLine="0" autoPict="0">
                <anchor moveWithCells="1" sizeWithCells="1">
                  <from>
                    <xdr:col>1</xdr:col>
                    <xdr:colOff>419100</xdr:colOff>
                    <xdr:row>28</xdr:row>
                    <xdr:rowOff>200025</xdr:rowOff>
                  </from>
                  <to>
                    <xdr:col>1</xdr:col>
                    <xdr:colOff>666750</xdr:colOff>
                    <xdr:row>30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U46"/>
  <sheetViews>
    <sheetView zoomScale="90" zoomScaleNormal="90" workbookViewId="0">
      <selection activeCell="C14" sqref="C14:D15"/>
    </sheetView>
  </sheetViews>
  <sheetFormatPr defaultColWidth="9.140625" defaultRowHeight="12.75"/>
  <cols>
    <col min="1" max="1" width="0.85546875" style="231" customWidth="1"/>
    <col min="2" max="2" width="3.28515625" style="231" customWidth="1"/>
    <col min="3" max="3" width="9.28515625" style="231" customWidth="1"/>
    <col min="4" max="4" width="47.42578125" style="231" customWidth="1"/>
    <col min="5" max="5" width="13.5703125" style="231" customWidth="1"/>
    <col min="6" max="6" width="13" style="231" customWidth="1"/>
    <col min="7" max="7" width="1.85546875" style="231" customWidth="1"/>
    <col min="8" max="9" width="11.140625" style="231" customWidth="1"/>
    <col min="10" max="10" width="14.85546875" style="231" customWidth="1"/>
    <col min="11" max="11" width="11.140625" style="231" customWidth="1"/>
    <col min="12" max="16384" width="9.140625" style="231"/>
  </cols>
  <sheetData>
    <row r="1" spans="1:21">
      <c r="A1" s="229"/>
      <c r="B1" s="229"/>
      <c r="C1" s="229"/>
      <c r="D1" s="229"/>
      <c r="E1" s="230"/>
      <c r="F1" s="230"/>
      <c r="G1" s="230"/>
    </row>
    <row r="2" spans="1:21" ht="20.25">
      <c r="A2" s="215" t="s">
        <v>212</v>
      </c>
      <c r="B2" s="215"/>
      <c r="C2" s="215"/>
      <c r="D2" s="215"/>
      <c r="E2" s="230"/>
      <c r="F2" s="230"/>
      <c r="G2" s="230"/>
      <c r="J2" s="868" t="s">
        <v>213</v>
      </c>
      <c r="K2" s="868"/>
      <c r="L2" s="868"/>
      <c r="M2" s="868"/>
      <c r="N2" s="868"/>
      <c r="O2" s="868"/>
      <c r="P2" s="868"/>
      <c r="Q2" s="868"/>
      <c r="R2" s="232"/>
      <c r="S2" s="232"/>
      <c r="T2" s="232"/>
      <c r="U2" s="232"/>
    </row>
    <row r="3" spans="1:21" ht="15" customHeight="1">
      <c r="A3" s="233"/>
      <c r="B3" s="233"/>
      <c r="C3" s="233"/>
      <c r="D3" s="233"/>
      <c r="G3" s="234"/>
      <c r="J3" s="456" t="s">
        <v>214</v>
      </c>
      <c r="P3" s="230"/>
    </row>
    <row r="4" spans="1:21" ht="15" customHeight="1">
      <c r="A4" s="233"/>
      <c r="B4" s="233"/>
      <c r="C4" s="233"/>
      <c r="D4" s="233"/>
      <c r="G4" s="235"/>
      <c r="J4" s="231" t="s">
        <v>567</v>
      </c>
      <c r="K4" s="687" t="s">
        <v>563</v>
      </c>
      <c r="M4" s="685"/>
      <c r="N4" s="231" t="s">
        <v>561</v>
      </c>
      <c r="P4" s="685" t="s">
        <v>562</v>
      </c>
    </row>
    <row r="5" spans="1:21" ht="15" customHeight="1">
      <c r="G5" s="235"/>
      <c r="J5" s="231" t="s">
        <v>568</v>
      </c>
      <c r="K5" s="687" t="s">
        <v>564</v>
      </c>
      <c r="N5" s="686" t="s">
        <v>565</v>
      </c>
      <c r="P5" s="685" t="s">
        <v>566</v>
      </c>
    </row>
    <row r="6" spans="1:21" ht="15" customHeight="1">
      <c r="A6" s="237"/>
      <c r="B6" s="237" t="s">
        <v>219</v>
      </c>
      <c r="C6" s="237"/>
      <c r="D6" s="472" t="str">
        <f>'Assignment To do'!B3</f>
        <v>MT &amp; SR Jones Superannuation Fund</v>
      </c>
      <c r="E6" s="239" t="s">
        <v>220</v>
      </c>
      <c r="F6" s="473">
        <f>'Assignment To do'!I7</f>
        <v>43670</v>
      </c>
      <c r="J6" s="236" t="s">
        <v>215</v>
      </c>
      <c r="N6" s="231" t="s">
        <v>216</v>
      </c>
    </row>
    <row r="7" spans="1:21" ht="15" customHeight="1">
      <c r="A7" s="237"/>
      <c r="B7" s="237" t="s">
        <v>221</v>
      </c>
      <c r="C7" s="237"/>
      <c r="D7" s="238" t="str">
        <f>'Assignment To do'!B4</f>
        <v>2019 Year End</v>
      </c>
      <c r="E7" s="239" t="s">
        <v>222</v>
      </c>
      <c r="F7" s="240" t="str">
        <f>'Assignment To do'!I8</f>
        <v>Chris</v>
      </c>
      <c r="I7" s="241" t="s">
        <v>223</v>
      </c>
      <c r="J7" s="236" t="s">
        <v>217</v>
      </c>
      <c r="N7" s="231" t="s">
        <v>218</v>
      </c>
    </row>
    <row r="8" spans="1:21" ht="15" customHeight="1">
      <c r="A8" s="237"/>
      <c r="B8" s="237" t="s">
        <v>224</v>
      </c>
      <c r="C8" s="237"/>
      <c r="D8" s="242" t="str">
        <f>+A2</f>
        <v>Agenda Items</v>
      </c>
      <c r="E8" s="239" t="s">
        <v>402</v>
      </c>
      <c r="F8" s="243" t="str">
        <f>'Assignment To do'!I9</f>
        <v>Stu/Michelle</v>
      </c>
      <c r="J8" s="236"/>
    </row>
    <row r="9" spans="1:21" ht="15" customHeight="1">
      <c r="A9" s="237"/>
      <c r="B9" s="244"/>
      <c r="C9" s="244"/>
      <c r="D9" s="245"/>
      <c r="E9" s="246"/>
      <c r="F9" s="247"/>
      <c r="G9" s="579"/>
      <c r="H9" s="579"/>
      <c r="J9" s="456" t="s">
        <v>225</v>
      </c>
      <c r="N9" s="456" t="s">
        <v>226</v>
      </c>
    </row>
    <row r="10" spans="1:21">
      <c r="A10" s="237"/>
      <c r="B10" s="249"/>
      <c r="C10" s="249"/>
      <c r="D10" s="250"/>
      <c r="E10" s="251"/>
      <c r="F10" s="252"/>
      <c r="J10" s="236" t="s">
        <v>227</v>
      </c>
      <c r="N10" s="248" t="s">
        <v>228</v>
      </c>
    </row>
    <row r="11" spans="1:21" ht="18" customHeight="1">
      <c r="B11" s="871" t="s">
        <v>212</v>
      </c>
      <c r="C11" s="872"/>
      <c r="D11" s="872"/>
      <c r="E11" s="872"/>
      <c r="F11" s="872"/>
      <c r="G11" s="581"/>
      <c r="H11" s="581"/>
      <c r="I11" s="253"/>
      <c r="J11" s="236" t="s">
        <v>229</v>
      </c>
    </row>
    <row r="12" spans="1:21" s="230" customFormat="1" ht="12.75" customHeight="1">
      <c r="B12" s="254"/>
      <c r="C12" s="874"/>
      <c r="D12" s="874"/>
      <c r="E12" s="874"/>
      <c r="F12" s="874"/>
      <c r="G12" s="255"/>
      <c r="H12" s="255"/>
      <c r="O12" s="231"/>
      <c r="P12" s="231"/>
    </row>
    <row r="13" spans="1:21" ht="15">
      <c r="B13" s="875" t="s">
        <v>488</v>
      </c>
      <c r="C13" s="875"/>
      <c r="D13" s="875"/>
      <c r="E13" s="875" t="s">
        <v>489</v>
      </c>
      <c r="F13" s="875"/>
      <c r="G13" s="578"/>
    </row>
    <row r="14" spans="1:21" ht="14.25">
      <c r="B14" s="256" t="s">
        <v>230</v>
      </c>
      <c r="C14" s="876" t="s">
        <v>590</v>
      </c>
      <c r="D14" s="876"/>
      <c r="E14" s="869"/>
      <c r="F14" s="869"/>
      <c r="G14" s="575"/>
      <c r="H14" s="575"/>
      <c r="I14" s="575"/>
    </row>
    <row r="15" spans="1:21" ht="14.25">
      <c r="B15" s="256"/>
      <c r="C15" s="876"/>
      <c r="D15" s="876"/>
      <c r="E15" s="869"/>
      <c r="F15" s="869"/>
      <c r="G15" s="575"/>
      <c r="H15" s="575"/>
      <c r="I15" s="575"/>
    </row>
    <row r="16" spans="1:21" ht="14.25">
      <c r="B16" s="256"/>
      <c r="C16" s="873"/>
      <c r="D16" s="873"/>
      <c r="E16" s="873"/>
      <c r="F16" s="873"/>
      <c r="G16" s="256"/>
      <c r="H16" s="256"/>
      <c r="I16" s="256"/>
    </row>
    <row r="17" spans="2:9" ht="14.25">
      <c r="B17" s="256" t="s">
        <v>230</v>
      </c>
      <c r="C17" s="869" t="s">
        <v>591</v>
      </c>
      <c r="D17" s="869"/>
      <c r="E17" s="869"/>
      <c r="F17" s="869"/>
      <c r="G17" s="575"/>
      <c r="H17" s="575"/>
      <c r="I17" s="575"/>
    </row>
    <row r="18" spans="2:9" ht="14.25">
      <c r="B18" s="256"/>
      <c r="C18" s="869"/>
      <c r="D18" s="869"/>
      <c r="E18" s="869"/>
      <c r="F18" s="869"/>
      <c r="G18" s="575"/>
      <c r="H18" s="575"/>
      <c r="I18" s="575"/>
    </row>
    <row r="19" spans="2:9" ht="14.25">
      <c r="B19" s="256"/>
      <c r="C19" s="870"/>
      <c r="D19" s="870"/>
      <c r="E19" s="870"/>
      <c r="F19" s="870"/>
      <c r="G19" s="575"/>
      <c r="H19" s="575"/>
      <c r="I19" s="575"/>
    </row>
    <row r="20" spans="2:9" ht="14.25">
      <c r="B20" s="256" t="s">
        <v>230</v>
      </c>
      <c r="C20" s="869"/>
      <c r="D20" s="869"/>
      <c r="E20" s="869"/>
      <c r="F20" s="869"/>
      <c r="G20" s="575"/>
      <c r="H20" s="575"/>
      <c r="I20" s="575"/>
    </row>
    <row r="21" spans="2:9" ht="14.25">
      <c r="B21" s="256"/>
      <c r="C21" s="869"/>
      <c r="D21" s="869"/>
      <c r="E21" s="869"/>
      <c r="F21" s="869"/>
      <c r="G21" s="575"/>
      <c r="H21" s="575"/>
      <c r="I21" s="575"/>
    </row>
    <row r="22" spans="2:9" ht="14.25">
      <c r="B22" s="256"/>
      <c r="C22" s="873"/>
      <c r="D22" s="873"/>
      <c r="E22" s="873"/>
      <c r="F22" s="873"/>
      <c r="G22" s="256"/>
      <c r="H22" s="256"/>
      <c r="I22" s="256"/>
    </row>
    <row r="23" spans="2:9" ht="14.25">
      <c r="B23" s="256" t="s">
        <v>230</v>
      </c>
      <c r="C23" s="869"/>
      <c r="D23" s="869"/>
      <c r="E23" s="869"/>
      <c r="F23" s="869"/>
      <c r="G23" s="575"/>
      <c r="H23" s="575"/>
      <c r="I23" s="575"/>
    </row>
    <row r="24" spans="2:9" ht="14.25">
      <c r="B24" s="256"/>
      <c r="C24" s="869"/>
      <c r="D24" s="869"/>
      <c r="E24" s="869"/>
      <c r="F24" s="869"/>
      <c r="G24" s="575"/>
      <c r="H24" s="575"/>
      <c r="I24" s="575"/>
    </row>
    <row r="25" spans="2:9" ht="14.25">
      <c r="B25" s="256"/>
      <c r="C25" s="873"/>
      <c r="D25" s="873"/>
      <c r="E25" s="873"/>
      <c r="F25" s="873"/>
      <c r="G25" s="256"/>
      <c r="H25" s="256"/>
      <c r="I25" s="256"/>
    </row>
    <row r="26" spans="2:9" ht="14.25">
      <c r="B26" s="256" t="s">
        <v>230</v>
      </c>
      <c r="C26" s="869"/>
      <c r="D26" s="869"/>
      <c r="E26" s="869"/>
      <c r="F26" s="869"/>
      <c r="G26" s="575"/>
      <c r="H26" s="575"/>
      <c r="I26" s="575"/>
    </row>
    <row r="27" spans="2:9" ht="14.25">
      <c r="B27" s="256"/>
      <c r="C27" s="869"/>
      <c r="D27" s="869"/>
      <c r="E27" s="869"/>
      <c r="F27" s="869"/>
      <c r="G27" s="575"/>
      <c r="H27" s="575"/>
      <c r="I27" s="575"/>
    </row>
    <row r="28" spans="2:9" ht="14.25">
      <c r="B28" s="256"/>
      <c r="C28" s="870"/>
      <c r="D28" s="870"/>
      <c r="E28" s="870"/>
      <c r="F28" s="870"/>
      <c r="G28" s="575"/>
      <c r="H28" s="575"/>
      <c r="I28" s="575"/>
    </row>
    <row r="29" spans="2:9" ht="14.25">
      <c r="B29" s="256" t="s">
        <v>230</v>
      </c>
      <c r="C29" s="869"/>
      <c r="D29" s="869"/>
      <c r="E29" s="869"/>
      <c r="F29" s="869"/>
      <c r="G29" s="575"/>
      <c r="H29" s="575"/>
      <c r="I29" s="575"/>
    </row>
    <row r="30" spans="2:9" ht="14.25">
      <c r="B30" s="256"/>
      <c r="C30" s="869"/>
      <c r="D30" s="869"/>
      <c r="E30" s="869"/>
      <c r="F30" s="869"/>
      <c r="G30" s="575"/>
      <c r="H30" s="575"/>
      <c r="I30" s="575"/>
    </row>
    <row r="31" spans="2:9" ht="14.25">
      <c r="B31" s="256"/>
      <c r="C31" s="870"/>
      <c r="D31" s="870"/>
      <c r="E31" s="870"/>
      <c r="F31" s="870"/>
      <c r="G31" s="575"/>
      <c r="H31" s="575"/>
      <c r="I31" s="575"/>
    </row>
    <row r="32" spans="2:9" ht="14.25">
      <c r="B32" s="256" t="s">
        <v>230</v>
      </c>
      <c r="C32" s="869"/>
      <c r="D32" s="869"/>
      <c r="E32" s="869"/>
      <c r="F32" s="869"/>
      <c r="G32" s="575"/>
      <c r="H32" s="575"/>
      <c r="I32" s="575"/>
    </row>
    <row r="33" spans="2:9" ht="14.25">
      <c r="B33" s="256"/>
      <c r="C33" s="869"/>
      <c r="D33" s="869"/>
      <c r="E33" s="869"/>
      <c r="F33" s="869"/>
      <c r="G33" s="575"/>
      <c r="H33" s="575"/>
      <c r="I33" s="575"/>
    </row>
    <row r="34" spans="2:9" ht="14.25">
      <c r="B34" s="256"/>
      <c r="C34" s="870"/>
      <c r="D34" s="870"/>
      <c r="E34" s="870"/>
      <c r="F34" s="870"/>
      <c r="G34" s="575"/>
      <c r="H34" s="575"/>
      <c r="I34" s="575"/>
    </row>
    <row r="35" spans="2:9" ht="14.25">
      <c r="B35" s="256" t="s">
        <v>230</v>
      </c>
      <c r="C35" s="869"/>
      <c r="D35" s="869"/>
      <c r="E35" s="869"/>
      <c r="F35" s="869"/>
      <c r="G35" s="575"/>
      <c r="H35" s="575"/>
      <c r="I35" s="575"/>
    </row>
    <row r="36" spans="2:9" ht="14.25">
      <c r="B36" s="256"/>
      <c r="C36" s="869"/>
      <c r="D36" s="869"/>
      <c r="E36" s="869"/>
      <c r="F36" s="869"/>
      <c r="G36" s="575"/>
      <c r="H36" s="575"/>
      <c r="I36" s="575"/>
    </row>
    <row r="37" spans="2:9" ht="14.25">
      <c r="B37" s="256"/>
      <c r="C37" s="870"/>
      <c r="D37" s="870"/>
      <c r="E37" s="870"/>
      <c r="F37" s="870"/>
      <c r="G37" s="575"/>
      <c r="H37" s="575"/>
      <c r="I37" s="575"/>
    </row>
    <row r="38" spans="2:9" ht="15">
      <c r="B38" s="875" t="s">
        <v>490</v>
      </c>
      <c r="C38" s="875"/>
      <c r="D38" s="875"/>
      <c r="E38" s="879"/>
      <c r="F38" s="879"/>
      <c r="G38" s="575"/>
      <c r="H38" s="575"/>
      <c r="I38" s="575"/>
    </row>
    <row r="39" spans="2:9" ht="14.25">
      <c r="B39" s="256" t="s">
        <v>230</v>
      </c>
      <c r="C39" s="869"/>
      <c r="D39" s="869"/>
      <c r="E39" s="869"/>
      <c r="F39" s="869"/>
      <c r="G39" s="575"/>
      <c r="H39" s="575"/>
      <c r="I39" s="575"/>
    </row>
    <row r="40" spans="2:9" ht="14.25">
      <c r="B40" s="256"/>
      <c r="C40" s="869"/>
      <c r="D40" s="869"/>
      <c r="E40" s="869"/>
      <c r="F40" s="869"/>
      <c r="G40" s="575"/>
      <c r="H40" s="575"/>
      <c r="I40" s="575"/>
    </row>
    <row r="41" spans="2:9">
      <c r="C41" s="878"/>
      <c r="D41" s="878"/>
      <c r="E41" s="878"/>
      <c r="F41" s="878"/>
      <c r="G41" s="580"/>
      <c r="H41" s="580"/>
      <c r="I41" s="580"/>
    </row>
    <row r="42" spans="2:9">
      <c r="B42" s="576" t="s">
        <v>486</v>
      </c>
      <c r="C42" s="880"/>
      <c r="D42" s="880"/>
      <c r="E42" s="880"/>
      <c r="F42" s="880"/>
      <c r="G42" s="580"/>
      <c r="H42" s="580"/>
      <c r="I42" s="580"/>
    </row>
    <row r="43" spans="2:9">
      <c r="C43" s="880"/>
      <c r="D43" s="880"/>
      <c r="E43" s="880"/>
      <c r="F43" s="880"/>
      <c r="G43" s="580"/>
      <c r="H43" s="580"/>
      <c r="I43" s="580"/>
    </row>
    <row r="44" spans="2:9">
      <c r="C44" s="878"/>
      <c r="D44" s="878"/>
      <c r="E44" s="878"/>
      <c r="F44" s="878"/>
      <c r="G44" s="580"/>
      <c r="H44" s="580"/>
      <c r="I44" s="580"/>
    </row>
    <row r="45" spans="2:9">
      <c r="B45" s="231" t="s">
        <v>487</v>
      </c>
      <c r="C45" s="877"/>
      <c r="D45" s="877"/>
      <c r="E45" s="877"/>
      <c r="F45" s="877"/>
      <c r="G45" s="580"/>
      <c r="H45" s="580"/>
      <c r="I45" s="580"/>
    </row>
    <row r="46" spans="2:9">
      <c r="C46" s="877"/>
      <c r="D46" s="877"/>
      <c r="E46" s="877"/>
      <c r="F46" s="877"/>
      <c r="G46" s="580"/>
      <c r="H46" s="580"/>
      <c r="I46" s="580"/>
    </row>
  </sheetData>
  <mergeCells count="49">
    <mergeCell ref="B38:D38"/>
    <mergeCell ref="E38:F38"/>
    <mergeCell ref="C41:D41"/>
    <mergeCell ref="C42:D43"/>
    <mergeCell ref="E42:F43"/>
    <mergeCell ref="E45:F46"/>
    <mergeCell ref="E44:F44"/>
    <mergeCell ref="C44:D44"/>
    <mergeCell ref="C45:D46"/>
    <mergeCell ref="E28:F28"/>
    <mergeCell ref="C28:D28"/>
    <mergeCell ref="E29:F30"/>
    <mergeCell ref="C29:D30"/>
    <mergeCell ref="E31:F31"/>
    <mergeCell ref="C31:D31"/>
    <mergeCell ref="E32:F33"/>
    <mergeCell ref="E34:F34"/>
    <mergeCell ref="E39:F40"/>
    <mergeCell ref="E41:F41"/>
    <mergeCell ref="E35:F36"/>
    <mergeCell ref="E37:F37"/>
    <mergeCell ref="C12:F12"/>
    <mergeCell ref="B13:D13"/>
    <mergeCell ref="C14:D15"/>
    <mergeCell ref="E13:F13"/>
    <mergeCell ref="E14:F15"/>
    <mergeCell ref="C25:D25"/>
    <mergeCell ref="E16:F16"/>
    <mergeCell ref="C16:D16"/>
    <mergeCell ref="E17:F18"/>
    <mergeCell ref="C17:D18"/>
    <mergeCell ref="E19:F19"/>
    <mergeCell ref="C19:D19"/>
    <mergeCell ref="J2:Q2"/>
    <mergeCell ref="C32:D33"/>
    <mergeCell ref="C34:D34"/>
    <mergeCell ref="C39:D40"/>
    <mergeCell ref="C35:D36"/>
    <mergeCell ref="C37:D37"/>
    <mergeCell ref="B11:F11"/>
    <mergeCell ref="E20:F21"/>
    <mergeCell ref="C20:D21"/>
    <mergeCell ref="E22:F22"/>
    <mergeCell ref="E23:F24"/>
    <mergeCell ref="E26:F27"/>
    <mergeCell ref="C22:D22"/>
    <mergeCell ref="C23:D24"/>
    <mergeCell ref="C26:D27"/>
    <mergeCell ref="E25:F25"/>
  </mergeCells>
  <hyperlinks>
    <hyperlink ref="J6" r:id="rId1" display="http://www.fitz.com.au/" xr:uid="{00000000-0004-0000-0500-000000000000}"/>
    <hyperlink ref="J7" r:id="rId2" display="http://www.politis.com.au/" xr:uid="{00000000-0004-0000-0500-000001000000}"/>
    <hyperlink ref="J10" r:id="rId3" display="http://www.hunterfinancial.com.au/" xr:uid="{00000000-0004-0000-0500-000003000000}"/>
    <hyperlink ref="J11" r:id="rId4" display="http://www.pivotalfp.com/" xr:uid="{00000000-0004-0000-0500-000004000000}"/>
    <hyperlink ref="N10" r:id="rId5" display="http://www.capitalclaims.com.au/" xr:uid="{00000000-0004-0000-0500-000005000000}"/>
    <hyperlink ref="P4" r:id="rId6" display="mailto:mail@hunterfinancial.com.au" xr:uid="{C7C94403-5003-4E1B-8A22-56D1278BEEEA}"/>
    <hyperlink ref="K4" r:id="rId7" xr:uid="{CD6F66A8-BFA4-4B6D-B02A-D7F491470851}"/>
    <hyperlink ref="K5" r:id="rId8" xr:uid="{B3862CC4-9031-4E06-9190-E9D131AA76CF}"/>
    <hyperlink ref="N5" r:id="rId9" display="tel:02 4047 1888" xr:uid="{6DDA8AB0-E3A1-49FC-9E63-2F242E72B52D}"/>
    <hyperlink ref="P5" r:id="rId10" display="mailto:info@infinityfinancialadvisors.com.au" xr:uid="{45A137CF-3708-4C76-B63B-66BCDB721C62}"/>
  </hyperlinks>
  <pageMargins left="0.7" right="0.7" top="0.75" bottom="0.75" header="0.3" footer="0.3"/>
  <pageSetup paperSize="9" orientation="portrait" r:id="rId11"/>
  <customProperties>
    <customPr name="SheetId" r:id="rId12"/>
  </customPropertie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78</vt:i4>
      </vt:variant>
    </vt:vector>
  </HeadingPairs>
  <TitlesOfParts>
    <vt:vector size="95" baseType="lpstr">
      <vt:lpstr>Rep_Settings</vt:lpstr>
      <vt:lpstr>Rep_Status</vt:lpstr>
      <vt:lpstr>Assignment To do</vt:lpstr>
      <vt:lpstr>Brief</vt:lpstr>
      <vt:lpstr>DeBrief</vt:lpstr>
      <vt:lpstr>Agenda Points</vt:lpstr>
      <vt:lpstr>Queries</vt:lpstr>
      <vt:lpstr>Tax Payment Sch</vt:lpstr>
      <vt:lpstr>Home</vt:lpstr>
      <vt:lpstr>Index</vt:lpstr>
      <vt:lpstr>Review Points</vt:lpstr>
      <vt:lpstr>Prov for Income Tax</vt:lpstr>
      <vt:lpstr>Investments</vt:lpstr>
      <vt:lpstr>Investment Summary</vt:lpstr>
      <vt:lpstr>Rental Inc &amp; Exp</vt:lpstr>
      <vt:lpstr>GST Rec</vt:lpstr>
      <vt:lpstr>TBAR</vt:lpstr>
      <vt:lpstr>HNSW_Properties!BF_DocumentType</vt:lpstr>
      <vt:lpstr>HNSW_Properties!BF_LocalTemplateLocation</vt:lpstr>
      <vt:lpstr>HNSW_Properties!BF_ProductNumber</vt:lpstr>
      <vt:lpstr>HNSW_Properties!BF_StarterVersion</vt:lpstr>
      <vt:lpstr>HNSW_Properties!BF_WorkpaperId</vt:lpstr>
      <vt:lpstr>Cl_ABNTFN</vt:lpstr>
      <vt:lpstr>Cl_Code</vt:lpstr>
      <vt:lpstr>Cl_Connected</vt:lpstr>
      <vt:lpstr>Cl_Contact</vt:lpstr>
      <vt:lpstr>Cl_Email</vt:lpstr>
      <vt:lpstr>Cl_EntityType</vt:lpstr>
      <vt:lpstr>Cl_FileId</vt:lpstr>
      <vt:lpstr>Cl_FileName</vt:lpstr>
      <vt:lpstr>Cl_Member1</vt:lpstr>
      <vt:lpstr>Cl_Member2</vt:lpstr>
      <vt:lpstr>Cl_Member3</vt:lpstr>
      <vt:lpstr>Cl_Member4</vt:lpstr>
      <vt:lpstr>Cl_Member5</vt:lpstr>
      <vt:lpstr>Cl_Member6</vt:lpstr>
      <vt:lpstr>Cl_Member7</vt:lpstr>
      <vt:lpstr>Cl_Member8</vt:lpstr>
      <vt:lpstr>Cl_Name</vt:lpstr>
      <vt:lpstr>Cl_Phone</vt:lpstr>
      <vt:lpstr>Cl_Software</vt:lpstr>
      <vt:lpstr>Cl_SoftwareComparatives</vt:lpstr>
      <vt:lpstr>Cl_SoftwarePassword</vt:lpstr>
      <vt:lpstr>Cl_SoftwareUsername</vt:lpstr>
      <vt:lpstr>Cl_SoftwareVariance</vt:lpstr>
      <vt:lpstr>Firm_Name</vt:lpstr>
      <vt:lpstr>Firm_Partner</vt:lpstr>
      <vt:lpstr>Firm_PartnerId</vt:lpstr>
      <vt:lpstr>Firm_Preparer</vt:lpstr>
      <vt:lpstr>Firm_PreparerDate</vt:lpstr>
      <vt:lpstr>Firm_PreparerId</vt:lpstr>
      <vt:lpstr>Firm_Reviewer</vt:lpstr>
      <vt:lpstr>Firm_ReviewerDate</vt:lpstr>
      <vt:lpstr>Firm_ReviewerId</vt:lpstr>
      <vt:lpstr>FlaggedItems</vt:lpstr>
      <vt:lpstr>Go_CollapseAll</vt:lpstr>
      <vt:lpstr>Go_ConfigureFileSource</vt:lpstr>
      <vt:lpstr>Go_ExpandAll</vt:lpstr>
      <vt:lpstr>Go_Help</vt:lpstr>
      <vt:lpstr>Go_OpeningBalance</vt:lpstr>
      <vt:lpstr>Go_RefreshTrialBalance</vt:lpstr>
      <vt:lpstr>Home!Go_RollUp</vt:lpstr>
      <vt:lpstr>Go_SelectUser_Partner</vt:lpstr>
      <vt:lpstr>Go_SelectUser_Preparer</vt:lpstr>
      <vt:lpstr>Go_SelectUser_Reviewer</vt:lpstr>
      <vt:lpstr>IssueTypes</vt:lpstr>
      <vt:lpstr>Options_Tolerance</vt:lpstr>
      <vt:lpstr>PeriodEndDate</vt:lpstr>
      <vt:lpstr>PeriodStartDate</vt:lpstr>
      <vt:lpstr>'Agenda Points'!Print_Area</vt:lpstr>
      <vt:lpstr>'Assignment To do'!Print_Area</vt:lpstr>
      <vt:lpstr>Investments!Print_Area</vt:lpstr>
      <vt:lpstr>'Review Points'!Print_Area</vt:lpstr>
      <vt:lpstr>'Tax Payment Sch'!Print_Area</vt:lpstr>
      <vt:lpstr>Investments!Print_Titles</vt:lpstr>
      <vt:lpstr>Setting_CompareDataSetId</vt:lpstr>
      <vt:lpstr>Setting_CompareEntityId</vt:lpstr>
      <vt:lpstr>Setting_DataSetId</vt:lpstr>
      <vt:lpstr>Setting_EntityId</vt:lpstr>
      <vt:lpstr>Setting_FileConnectionString</vt:lpstr>
      <vt:lpstr>Setting_ShowSubTotals</vt:lpstr>
      <vt:lpstr>Setting_ShowVariance</vt:lpstr>
      <vt:lpstr>Settings_Version</vt:lpstr>
      <vt:lpstr>ShowAlert</vt:lpstr>
      <vt:lpstr>StatusBlank</vt:lpstr>
      <vt:lpstr>StatusDescriptions</vt:lpstr>
      <vt:lpstr>StatusDescriptionsOrder</vt:lpstr>
      <vt:lpstr>Tax_AccountingMethod</vt:lpstr>
      <vt:lpstr>Tax_SmallBusinessEntity</vt:lpstr>
      <vt:lpstr>Tax_Year</vt:lpstr>
      <vt:lpstr>Home!Tm_EndRollUp</vt:lpstr>
      <vt:lpstr>Home!Tm_StartRollUp</vt:lpstr>
      <vt:lpstr>TrialBalance</vt:lpstr>
      <vt:lpstr>UnreconciledWorkpapers</vt:lpstr>
      <vt:lpstr>UnresolvedItems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Workpapers</dc:title>
  <dc:creator>Jolene Hussain</dc:creator>
  <cp:lastModifiedBy>Christine McLetchie</cp:lastModifiedBy>
  <cp:lastPrinted>2019-07-04T03:04:37Z</cp:lastPrinted>
  <dcterms:created xsi:type="dcterms:W3CDTF">2013-10-15T13:40:19Z</dcterms:created>
  <dcterms:modified xsi:type="dcterms:W3CDTF">2019-08-13T02:29:07Z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F_Document_ID">
    <vt:i4>15</vt:i4>
  </property>
  <property fmtid="{D5CDD505-2E9C-101B-9397-08002B2CF9AE}" pid="3" name="Starter_Version">
    <vt:lpwstr>2.2.0.0</vt:lpwstr>
  </property>
  <property fmtid="{D5CDD505-2E9C-101B-9397-08002B2CF9AE}" pid="4" name="Class_Workpaper">
    <vt:bool>true</vt:bool>
  </property>
</Properties>
</file>