
<file path=[Content_Types].xml><?xml version="1.0" encoding="utf-8"?>
<Types xmlns="http://schemas.openxmlformats.org/package/2006/content-types">
  <Default Extension="bin" ContentType="application/vnd.openxmlformats-officedocument.spreadsheetml.customProperty"/>
  <Default Extension="emf" ContentType="image/x-emf"/>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printerSettings/printerSettings2.bin" ContentType="application/vnd.openxmlformats-officedocument.spreadsheetml.printerSettings"/>
  <Override PartName="/xl/printerSettings/printerSettings3.bin" ContentType="application/vnd.openxmlformats-officedocument.spreadsheetml.printerSettings"/>
  <Override PartName="/xl/drawings/drawing1.xml" ContentType="application/vnd.openxmlformats-officedocument.drawing+xml"/>
  <Override PartName="/xl/comments1.xml" ContentType="application/vnd.openxmlformats-officedocument.spreadsheetml.comments+xml"/>
  <Override PartName="/xl/printerSettings/printerSettings4.bin" ContentType="application/vnd.openxmlformats-officedocument.spreadsheetml.printerSettings"/>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printerSettings/printerSettings5.bin" ContentType="application/vnd.openxmlformats-officedocument.spreadsheetml.printerSettings"/>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printerSettings/printerSettings6.bin" ContentType="application/vnd.openxmlformats-officedocument.spreadsheetml.printerSettings"/>
  <Override PartName="/xl/drawings/drawing4.xml" ContentType="application/vnd.openxmlformats-officedocument.drawing+xml"/>
  <Override PartName="/xl/printerSettings/printerSettings7.bin" ContentType="application/vnd.openxmlformats-officedocument.spreadsheetml.printerSettings"/>
  <Override PartName="/xl/printerSettings/printerSettings8.bin" ContentType="application/vnd.openxmlformats-officedocument.spreadsheetml.printerSettings"/>
  <Override PartName="/xl/drawings/drawing5.xml" ContentType="application/vnd.openxmlformats-officedocument.drawing+xml"/>
  <Override PartName="/xl/printerSettings/printerSettings9.bin" ContentType="application/vnd.openxmlformats-officedocument.spreadsheetml.printerSettings"/>
  <Override PartName="/xl/drawings/drawing6.xml" ContentType="application/vnd.openxmlformats-officedocument.drawing+xml"/>
  <Override PartName="/xl/printerSettings/printerSettings10.bin" ContentType="application/vnd.openxmlformats-officedocument.spreadsheetml.printerSettings"/>
  <Override PartName="/xl/drawings/drawing7.xml" ContentType="application/vnd.openxmlformats-officedocument.drawing+xml"/>
  <Override PartName="/xl/printerSettings/printerSettings11.bin" ContentType="application/vnd.openxmlformats-officedocument.spreadsheetml.printerSettings"/>
  <Override PartName="/xl/drawings/drawing8.xml" ContentType="application/vnd.openxmlformats-officedocument.drawing+xml"/>
  <Override PartName="/xl/printerSettings/printerSettings12.bin" ContentType="application/vnd.openxmlformats-officedocument.spreadsheetml.printerSettings"/>
  <Override PartName="/xl/printerSettings/printerSettings13.bin" ContentType="application/vnd.openxmlformats-officedocument.spreadsheetml.printerSettings"/>
  <Override PartName="/xl/drawings/drawing9.xml" ContentType="application/vnd.openxmlformats-officedocument.drawing+xml"/>
  <Override PartName="/xl/printerSettings/printerSettings14.bin" ContentType="application/vnd.openxmlformats-officedocument.spreadsheetml.printerSettings"/>
  <Override PartName="/xl/printerSettings/printerSettings15.bin" ContentType="application/vnd.openxmlformats-officedocument.spreadsheetml.printerSettings"/>
  <Override PartName="/xl/printerSettings/printerSettings16.bin" ContentType="application/vnd.openxmlformats-officedocument.spreadsheetml.printerSettings"/>
  <Override PartName="/xl/drawings/drawing10.xml" ContentType="application/vnd.openxmlformats-officedocument.drawing+xml"/>
  <Override PartName="/xl/printerSettings/printerSettings17.bin" ContentType="application/vnd.openxmlformats-officedocument.spreadsheetml.printerSettings"/>
  <Override PartName="/xl/printerSettings/printerSettings18.bin" ContentType="application/vnd.openxmlformats-officedocument.spreadsheetml.printerSettings"/>
  <Override PartName="/xl/printerSettings/printerSettings19.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updateLinks="always" codeName="ThisWorkbook"/>
  <mc:AlternateContent xmlns:mc="http://schemas.openxmlformats.org/markup-compatibility/2006">
    <mc:Choice Requires="x15">
      <x15ac:absPath xmlns:x15ac="http://schemas.microsoft.com/office/spreadsheetml/2010/11/ac" url="\\SCA-APP01\HowNow\Data\Records\contacts\9625413\2019\"/>
    </mc:Choice>
  </mc:AlternateContent>
  <xr:revisionPtr revIDLastSave="0" documentId="13_ncr:1_{1BF887E3-010B-48FC-AEF9-C0E269478931}" xr6:coauthVersionLast="41" xr6:coauthVersionMax="41" xr10:uidLastSave="{00000000-0000-0000-0000-000000000000}"/>
  <bookViews>
    <workbookView xWindow="-120" yWindow="-120" windowWidth="29040" windowHeight="15840" tabRatio="874" firstSheet="5" activeTab="5" xr2:uid="{00000000-000D-0000-FFFF-FFFF00000000}"/>
  </bookViews>
  <sheets>
    <sheet name="HNSW_Properties" sheetId="70" state="veryHidden" r:id="rId1"/>
    <sheet name="Rep_Settings" sheetId="37" state="hidden" r:id="rId2"/>
    <sheet name="HNSW_StatusLog" sheetId="38" state="veryHidden" r:id="rId3"/>
    <sheet name="Rep_Status" sheetId="39" state="hidden" r:id="rId4"/>
    <sheet name="HNSW_ItemsCount" sheetId="50" state="veryHidden" r:id="rId5"/>
    <sheet name="Assignment To do" sheetId="52" r:id="rId6"/>
    <sheet name="Brief" sheetId="68" r:id="rId7"/>
    <sheet name="DeBrief" sheetId="69" r:id="rId8"/>
    <sheet name="Agenda Points" sheetId="53" r:id="rId9"/>
    <sheet name="Queries" sheetId="71" r:id="rId10"/>
    <sheet name="Pension Advice Schedule" sheetId="54" r:id="rId11"/>
    <sheet name="Tax Payment Sch" sheetId="55" r:id="rId12"/>
    <sheet name="Home" sheetId="7" r:id="rId13"/>
    <sheet name="Index" sheetId="6" r:id="rId14"/>
    <sheet name="Review Points" sheetId="57" r:id="rId15"/>
    <sheet name="Invoice Wording" sheetId="58" state="hidden" r:id="rId16"/>
    <sheet name="Prov for Income Tax" sheetId="59" r:id="rId17"/>
    <sheet name="Investments" sheetId="60" r:id="rId18"/>
    <sheet name="Rental Inc &amp; Exp" sheetId="73" state="hidden" r:id="rId19"/>
    <sheet name="GST Rec" sheetId="67" state="hidden" r:id="rId20"/>
    <sheet name="TBAR" sheetId="75" r:id="rId21"/>
    <sheet name="Interest Calc" sheetId="76" state="hidden" r:id="rId22"/>
  </sheets>
  <externalReferences>
    <externalReference r:id="rId23"/>
    <externalReference r:id="rId24"/>
    <externalReference r:id="rId25"/>
  </externalReferences>
  <definedNames>
    <definedName name="AddWorkpaper">INDIRECT(_xll.CurrentCell())</definedName>
    <definedName name="BF_DocumentType" localSheetId="0">HNSW_Properties!$B$5</definedName>
    <definedName name="BF_LocalTemplateLocation" localSheetId="0">HNSW_Properties!$B$3</definedName>
    <definedName name="BF_ProductNumber" localSheetId="0">HNSW_Properties!$B$2</definedName>
    <definedName name="BF_StarterVersion" localSheetId="0">HNSW_Properties!$B$4</definedName>
    <definedName name="BF_WorkpaperId" localSheetId="0">HNSW_Properties!$B$1</definedName>
    <definedName name="Cl_ABNTFN">Home!$C$19</definedName>
    <definedName name="Cl_Code">Home!$C$17</definedName>
    <definedName name="Cl_Connected" localSheetId="8">[1]Home!$K$6</definedName>
    <definedName name="Cl_Connected" localSheetId="5">[2]Home!$K$6</definedName>
    <definedName name="Cl_Connected" localSheetId="17">[1]Home!$K$6</definedName>
    <definedName name="Cl_Connected" localSheetId="15">[1]Home!$K$6</definedName>
    <definedName name="Cl_Connected" localSheetId="10">[1]Home!$K$6</definedName>
    <definedName name="Cl_Connected" localSheetId="16">[1]Home!$K$6</definedName>
    <definedName name="Cl_Connected" localSheetId="14">[1]Home!$K$6</definedName>
    <definedName name="Cl_Connected" localSheetId="11">[1]Home!$K$6</definedName>
    <definedName name="Cl_Connected">Home!$K$6</definedName>
    <definedName name="Cl_Contact">Home!$C$44</definedName>
    <definedName name="Cl_Email">Home!$G$46</definedName>
    <definedName name="Cl_EntityType">Home!$C$21</definedName>
    <definedName name="Cl_FileId" localSheetId="8">[1]Home!$C$55</definedName>
    <definedName name="Cl_FileId" localSheetId="5">[2]Home!$C$55</definedName>
    <definedName name="Cl_FileId" localSheetId="17">[1]Home!$C$55</definedName>
    <definedName name="Cl_FileId" localSheetId="15">[1]Home!$C$55</definedName>
    <definedName name="Cl_FileId" localSheetId="10">[1]Home!$C$55</definedName>
    <definedName name="Cl_FileId" localSheetId="16">[1]Home!$C$55</definedName>
    <definedName name="Cl_FileId" localSheetId="14">[1]Home!$C$55</definedName>
    <definedName name="Cl_FileId" localSheetId="11">[1]Home!$C$55</definedName>
    <definedName name="Cl_FileId">Home!$C$55</definedName>
    <definedName name="Cl_FileName" localSheetId="8">[1]Home!$C$57</definedName>
    <definedName name="Cl_FileName" localSheetId="5">[2]Home!$C$57</definedName>
    <definedName name="Cl_FileName" localSheetId="17">[1]Home!$C$57</definedName>
    <definedName name="Cl_FileName" localSheetId="15">[1]Home!$C$57</definedName>
    <definedName name="Cl_FileName" localSheetId="10">[1]Home!$C$57</definedName>
    <definedName name="Cl_FileName" localSheetId="16">[1]Home!$C$57</definedName>
    <definedName name="Cl_FileName" localSheetId="14">[1]Home!$C$57</definedName>
    <definedName name="Cl_FileName" localSheetId="11">[1]Home!$C$57</definedName>
    <definedName name="Cl_FileName">Home!$C$57</definedName>
    <definedName name="Cl_Member1">Home!$C$32</definedName>
    <definedName name="Cl_Member2">Home!$G$32</definedName>
    <definedName name="Cl_Member3">Home!$C$34</definedName>
    <definedName name="Cl_Member4">Home!$G$34</definedName>
    <definedName name="Cl_Member5">Home!$C$36</definedName>
    <definedName name="Cl_Member6">Home!$G$36</definedName>
    <definedName name="Cl_Member7">Home!$C$38</definedName>
    <definedName name="Cl_Member8">Home!$G$38</definedName>
    <definedName name="Cl_Name">Home!$C$15</definedName>
    <definedName name="Cl_Phone">Home!$C$46</definedName>
    <definedName name="Cl_Software">Home!$C$51</definedName>
    <definedName name="Cl_SoftwareComparatives">Home!$C$59</definedName>
    <definedName name="Cl_SoftwarePassword">Home!$G$53</definedName>
    <definedName name="Cl_SoftwareUsername">Home!$C$53</definedName>
    <definedName name="Cl_SoftwareVariance">Home!$G$59</definedName>
    <definedName name="DeleteWorkpaper">INDIRECT(_xll.CurrentCell())</definedName>
    <definedName name="Firm_Name">Home!$C$64</definedName>
    <definedName name="Firm_Partner">Home!$C$66</definedName>
    <definedName name="Firm_PartnerId">Home!$K$66</definedName>
    <definedName name="Firm_Preparer">Home!$C$68</definedName>
    <definedName name="Firm_PreparerDate">Home!$G$68</definedName>
    <definedName name="Firm_PreparerId">Home!$K$68</definedName>
    <definedName name="Firm_Reviewer">Home!$C$70</definedName>
    <definedName name="Firm_ReviewerDate">Home!$G$70</definedName>
    <definedName name="Firm_ReviewerId">Home!$K$70</definedName>
    <definedName name="FlaggedItems" localSheetId="8">[1]Index!$AM$9</definedName>
    <definedName name="FlaggedItems" localSheetId="5">[2]Index!$AM$9</definedName>
    <definedName name="FlaggedItems" localSheetId="17">[1]Index!$AM$9</definedName>
    <definedName name="FlaggedItems" localSheetId="15">[1]Index!$AM$9</definedName>
    <definedName name="FlaggedItems" localSheetId="10">[1]Index!$AM$9</definedName>
    <definedName name="FlaggedItems" localSheetId="16">[1]Index!$AM$9</definedName>
    <definedName name="FlaggedItems" localSheetId="14">[1]Index!$AM$9</definedName>
    <definedName name="FlaggedItems" localSheetId="11">[1]Index!$AM$9</definedName>
    <definedName name="FlaggedItems">Index!$AM$9</definedName>
    <definedName name="Go_AddWorkpaper">INDIRECT(_xll.CurrentCell())</definedName>
    <definedName name="Go_Chat">INDIRECT(_xll.CurrentCell())</definedName>
    <definedName name="Go_CollapseAll">Index!$N$25</definedName>
    <definedName name="Go_ConfigureFileSource">Home!$B$8</definedName>
    <definedName name="Go_DeleteWorkpaper">INDIRECT(_xll.CurrentCell())</definedName>
    <definedName name="Go_ExpandAll">Index!$M$25</definedName>
    <definedName name="Go_ExpandCollapse">INDIRECT(_xll.CurrentCell())</definedName>
    <definedName name="Go_FollowHyperlink">INDIRECT(_xll.CurrentCell())</definedName>
    <definedName name="Go_Help">Index!$AM$5</definedName>
    <definedName name="Go_Index">INDIRECT(_xll.CurrentCell())</definedName>
    <definedName name="Go_ManageItems" localSheetId="13">INDIRECT(_xll.CurrentCell())</definedName>
    <definedName name="Go_OpeningBalance">Index!$AI$5</definedName>
    <definedName name="Go_RefreshTrialBalance">Index!$AK$5</definedName>
    <definedName name="Go_RollUp" localSheetId="12">Home!$F$8</definedName>
    <definedName name="Go_SelectUser_Partner">Home!$H$66</definedName>
    <definedName name="Go_SelectUser_Preparer">Home!$E$68</definedName>
    <definedName name="Go_SelectUser_Reviewer">Home!$E$70</definedName>
    <definedName name="Go_StatusLog">INDIRECT(_xll.CurrentCell())</definedName>
    <definedName name="Go_TickBox">INDIRECT(_xll.CurrentCell())</definedName>
    <definedName name="Go_Toggle_O_P">INDIRECT(_xll.CurrentCell())</definedName>
    <definedName name="IssueTypes" localSheetId="8">[1]Index!$AI$9</definedName>
    <definedName name="IssueTypes" localSheetId="5">[2]Index!$AI$9</definedName>
    <definedName name="IssueTypes" localSheetId="17">[1]Index!$AI$9</definedName>
    <definedName name="IssueTypes" localSheetId="15">[1]Index!$AI$9</definedName>
    <definedName name="IssueTypes" localSheetId="10">[1]Index!$AI$9</definedName>
    <definedName name="IssueTypes" localSheetId="16">[1]Index!$AI$9</definedName>
    <definedName name="IssueTypes" localSheetId="14">[1]Index!$AI$9</definedName>
    <definedName name="IssueTypes" localSheetId="11">[1]Index!$AI$9</definedName>
    <definedName name="IssueTypes">Index!$AI$9</definedName>
    <definedName name="Options_Tolerance" localSheetId="8">[1]Home!$C$75</definedName>
    <definedName name="Options_Tolerance" localSheetId="5">[2]Home!$C$75</definedName>
    <definedName name="Options_Tolerance" localSheetId="17">[1]Home!$C$75</definedName>
    <definedName name="Options_Tolerance" localSheetId="15">[1]Home!$C$75</definedName>
    <definedName name="Options_Tolerance" localSheetId="10">[1]Home!$C$75</definedName>
    <definedName name="Options_Tolerance" localSheetId="16">[1]Home!$C$75</definedName>
    <definedName name="Options_Tolerance" localSheetId="14">[1]Home!$C$75</definedName>
    <definedName name="Options_Tolerance" localSheetId="11">[1]Home!$C$75</definedName>
    <definedName name="Options_Tolerance">Home!$C$75</definedName>
    <definedName name="PeriodEndDate" localSheetId="8">[1]Home!$G$23</definedName>
    <definedName name="PeriodEndDate" localSheetId="5">[2]Home!$G$23</definedName>
    <definedName name="PeriodEndDate" localSheetId="17">[1]Home!$G$23</definedName>
    <definedName name="PeriodEndDate" localSheetId="15">[1]Home!$G$23</definedName>
    <definedName name="PeriodEndDate" localSheetId="10">[1]Home!$G$23</definedName>
    <definedName name="PeriodEndDate" localSheetId="16">[1]Home!$G$23</definedName>
    <definedName name="PeriodEndDate" localSheetId="14">[1]Home!$G$23</definedName>
    <definedName name="PeriodEndDate" localSheetId="11">[1]Home!$G$23</definedName>
    <definedName name="PeriodEndDate">Home!$G$23</definedName>
    <definedName name="PeriodStartDate">Home!$C$23</definedName>
    <definedName name="_xlnm.Print_Area" localSheetId="8">'Agenda Points'!$B$11:$F$46</definedName>
    <definedName name="_xlnm.Print_Area" localSheetId="5">'Assignment To do'!$A$1:$I$94</definedName>
    <definedName name="_xlnm.Print_Area" localSheetId="17">Investments!$A$1:$Q$67</definedName>
    <definedName name="_xlnm.Print_Area" localSheetId="10">'Pension Advice Schedule'!$A$14:$H$76</definedName>
    <definedName name="_xlnm.Print_Area" localSheetId="16">'Prov for Income Tax'!$A$1:$F$28</definedName>
    <definedName name="_xlnm.Print_Area" localSheetId="18">'Rental Inc &amp; Exp'!$A$1:$I$77</definedName>
    <definedName name="_xlnm.Print_Area" localSheetId="14">'Review Points'!$A$1:$M$43</definedName>
    <definedName name="_xlnm.Print_Area" localSheetId="11">'Tax Payment Sch'!$B$3:$E$40</definedName>
    <definedName name="_xlnm.Print_Area" localSheetId="20">TBAR!$A$1:$J$37</definedName>
    <definedName name="_xlnm.Print_Titles" localSheetId="17">Investments!$1:$14</definedName>
    <definedName name="Setting_CompareDataSetId">Rep_Settings!$B$7</definedName>
    <definedName name="Setting_CompareEntityId">Rep_Settings!$B$6</definedName>
    <definedName name="Setting_DataSetId">Rep_Settings!$B$5</definedName>
    <definedName name="Setting_EntityId">Rep_Settings!$B$4</definedName>
    <definedName name="Setting_FileConnectionString">Rep_Settings!$B$3</definedName>
    <definedName name="Setting_ShowSubTotals">Rep_Settings!$B$8</definedName>
    <definedName name="Setting_ShowVariance">Rep_Settings!$B$9</definedName>
    <definedName name="Settings_Version">Rep_Settings!$B$2</definedName>
    <definedName name="ShowAlert" localSheetId="8">[1]Index!$AJ$9</definedName>
    <definedName name="ShowAlert" localSheetId="5">[2]Index!$AJ$9</definedName>
    <definedName name="ShowAlert" localSheetId="17">[1]Index!$AJ$9</definedName>
    <definedName name="ShowAlert" localSheetId="15">[1]Index!$AJ$9</definedName>
    <definedName name="ShowAlert" localSheetId="10">[1]Index!$AJ$9</definedName>
    <definedName name="ShowAlert" localSheetId="16">[1]Index!$AJ$9</definedName>
    <definedName name="ShowAlert" localSheetId="14">[1]Index!$AJ$9</definedName>
    <definedName name="ShowAlert" localSheetId="11">[1]Index!$AJ$9</definedName>
    <definedName name="ShowAlert">Index!$AJ$9</definedName>
    <definedName name="StatusBlank" localSheetId="8">[1]Rep_Status!$A$2</definedName>
    <definedName name="StatusBlank" localSheetId="5">[2]Rep_Status!$A$2</definedName>
    <definedName name="StatusBlank" localSheetId="17">[1]Rep_Status!$A$2</definedName>
    <definedName name="StatusBlank" localSheetId="15">[1]Rep_Status!$A$2</definedName>
    <definedName name="StatusBlank" localSheetId="10">[1]Rep_Status!$A$2</definedName>
    <definedName name="StatusBlank" localSheetId="16">[1]Rep_Status!$A$2</definedName>
    <definedName name="StatusBlank" localSheetId="14">[1]Rep_Status!$A$2</definedName>
    <definedName name="StatusBlank" localSheetId="11">[1]Rep_Status!$A$2</definedName>
    <definedName name="StatusBlank">Rep_Status!$A$2</definedName>
    <definedName name="StatusDescriptions" localSheetId="8">[1]Rep_Status!$A$2:$A$10</definedName>
    <definedName name="StatusDescriptions" localSheetId="5">[2]Rep_Status!$A$2:$A$10</definedName>
    <definedName name="StatusDescriptions" localSheetId="17">[1]Rep_Status!$A$2:$A$10</definedName>
    <definedName name="StatusDescriptions" localSheetId="15">[1]Rep_Status!$A$2:$A$10</definedName>
    <definedName name="StatusDescriptions" localSheetId="10">[1]Rep_Status!$A$2:$A$10</definedName>
    <definedName name="StatusDescriptions" localSheetId="16">[1]Rep_Status!$A$2:$A$10</definedName>
    <definedName name="StatusDescriptions" localSheetId="14">[1]Rep_Status!$A$2:$A$10</definedName>
    <definedName name="StatusDescriptions" localSheetId="11">[1]Rep_Status!$A$2:$A$10</definedName>
    <definedName name="StatusDescriptions">Rep_Status!$A$2:$A$10</definedName>
    <definedName name="StatusDescriptionsOrder" localSheetId="8">[1]Rep_Status!$A$2:$B$10</definedName>
    <definedName name="StatusDescriptionsOrder" localSheetId="5">[2]Rep_Status!$A$2:$B$10</definedName>
    <definedName name="StatusDescriptionsOrder" localSheetId="17">[1]Rep_Status!$A$2:$B$10</definedName>
    <definedName name="StatusDescriptionsOrder" localSheetId="15">[1]Rep_Status!$A$2:$B$10</definedName>
    <definedName name="StatusDescriptionsOrder" localSheetId="10">[1]Rep_Status!$A$2:$B$10</definedName>
    <definedName name="StatusDescriptionsOrder" localSheetId="16">[1]Rep_Status!$A$2:$B$10</definedName>
    <definedName name="StatusDescriptionsOrder" localSheetId="14">[1]Rep_Status!$A$2:$B$10</definedName>
    <definedName name="StatusDescriptionsOrder" localSheetId="11">[1]Rep_Status!$A$2:$B$10</definedName>
    <definedName name="StatusDescriptionsOrder">Rep_Status!$A$2:$B$10</definedName>
    <definedName name="Tax_AccountingMethod">Home!$G$27</definedName>
    <definedName name="Tax_SmallBusinessEntity">Home!$C$27</definedName>
    <definedName name="Tax_Year">Home!$C$25</definedName>
    <definedName name="TB_SortOrders" localSheetId="8">INDEX('Agenda Points'!TrialBalanceExact,0,1)</definedName>
    <definedName name="TB_SortOrders" localSheetId="5">INDEX('Assignment To do'!TrialBalanceExact,0,1)</definedName>
    <definedName name="TB_SortOrders" localSheetId="17">INDEX(Investments!TrialBalanceExact,0,1)</definedName>
    <definedName name="TB_SortOrders" localSheetId="15">INDEX('Invoice Wording'!TrialBalanceExact,0,1)</definedName>
    <definedName name="TB_SortOrders" localSheetId="10">INDEX('Pension Advice Schedule'!TrialBalanceExact,0,1)</definedName>
    <definedName name="TB_SortOrders" localSheetId="16">INDEX('Prov for Income Tax'!TrialBalanceExact,0,1)</definedName>
    <definedName name="TB_SortOrders" localSheetId="18">INDEX('Rental Inc &amp; Exp'!TrialBalanceExact,0,1)</definedName>
    <definedName name="TB_SortOrders" localSheetId="14">INDEX('Review Points'!TrialBalanceExact,0,1)</definedName>
    <definedName name="TB_SortOrders" localSheetId="11">INDEX('Tax Payment Sch'!TrialBalanceExact,0,1)</definedName>
    <definedName name="TB_SortOrders">INDEX(TrialBalanceExact,0,1)</definedName>
    <definedName name="TB_StatusOrders" localSheetId="8">INDEX('Agenda Points'!TrialBalanceExact,0,MATCH("StatusOrder",[1]Index!$1:$1,0)-COLUMN('Agenda Points'!TrialBalanceExact)+1)</definedName>
    <definedName name="TB_StatusOrders" localSheetId="5">INDEX('Assignment To do'!TrialBalanceExact,0,MATCH("StatusOrder",[2]Index!$1:$1,0)-COLUMN('Assignment To do'!TrialBalanceExact)+1)</definedName>
    <definedName name="TB_StatusOrders" localSheetId="17">INDEX(Investments!TrialBalanceExact,0,MATCH("StatusOrder",[1]Index!$1:$1,0)-COLUMN(Investments!TrialBalanceExact)+1)</definedName>
    <definedName name="TB_StatusOrders" localSheetId="15">INDEX('Invoice Wording'!TrialBalanceExact,0,MATCH("StatusOrder",[1]Index!$1:$1,0)-COLUMN('Invoice Wording'!TrialBalanceExact)+1)</definedName>
    <definedName name="TB_StatusOrders" localSheetId="10">INDEX('Pension Advice Schedule'!TrialBalanceExact,0,MATCH("StatusOrder",[1]Index!$1:$1,0)-COLUMN('Pension Advice Schedule'!TrialBalanceExact)+1)</definedName>
    <definedName name="TB_StatusOrders" localSheetId="16">INDEX('Prov for Income Tax'!TrialBalanceExact,0,MATCH("StatusOrder",[1]Index!$1:$1,0)-COLUMN('Prov for Income Tax'!TrialBalanceExact)+1)</definedName>
    <definedName name="TB_StatusOrders" localSheetId="18">INDEX('Rental Inc &amp; Exp'!TrialBalanceExact,0,MATCH("StatusOrder",Index!$1:$1,0)-COLUMN('Rental Inc &amp; Exp'!TrialBalanceExact)+1)</definedName>
    <definedName name="TB_StatusOrders" localSheetId="14">INDEX('Review Points'!TrialBalanceExact,0,MATCH("StatusOrder",[1]Index!$1:$1,0)-COLUMN('Review Points'!TrialBalanceExact)+1)</definedName>
    <definedName name="TB_StatusOrders" localSheetId="11">INDEX('Tax Payment Sch'!TrialBalanceExact,0,MATCH("StatusOrder",[1]Index!$1:$1,0)-COLUMN('Tax Payment Sch'!TrialBalanceExact)+1)</definedName>
    <definedName name="TB_StatusOrders">INDEX(TrialBalanceExact,0,MATCH("StatusOrder",Index!$1:$1,0)-COLUMN(TrialBalanceExact)+1)</definedName>
    <definedName name="TB_WPTags" comment="A list of workpapers identified by their sort order and 'level' of 100, for use in Excel function that look at whether or not a workpaper belongs to the current accounts SortOrder" localSheetId="8">INDEX('Agenda Points'!TrialBalanceExact,0,MATCH("WPTag",[1]Index!$1:$1,0)-COLUMN('Agenda Points'!TrialBalanceExact)+1)</definedName>
    <definedName name="TB_WPTags" comment="A list of workpapers identified by their sort order and 'level' of 100, for use in Excel function that look at whether or not a workpaper belongs to the current accounts SortOrder" localSheetId="5">INDEX('Assignment To do'!TrialBalanceExact,0,MATCH("WPTag",[2]Index!$1:$1,0)-COLUMN('Assignment To do'!TrialBalanceExact)+1)</definedName>
    <definedName name="TB_WPTags" comment="A list of workpapers identified by their sort order and 'level' of 100, for use in Excel function that look at whether or not a workpaper belongs to the current accounts SortOrder" localSheetId="17">INDEX(Investments!TrialBalanceExact,0,MATCH("WPTag",[1]Index!$1:$1,0)-COLUMN(Investments!TrialBalanceExact)+1)</definedName>
    <definedName name="TB_WPTags" comment="A list of workpapers identified by their sort order and 'level' of 100, for use in Excel function that look at whether or not a workpaper belongs to the current accounts SortOrder" localSheetId="15">INDEX('Invoice Wording'!TrialBalanceExact,0,MATCH("WPTag",[1]Index!$1:$1,0)-COLUMN('Invoice Wording'!TrialBalanceExact)+1)</definedName>
    <definedName name="TB_WPTags" comment="A list of workpapers identified by their sort order and 'level' of 100, for use in Excel function that look at whether or not a workpaper belongs to the current accounts SortOrder" localSheetId="10">INDEX('Pension Advice Schedule'!TrialBalanceExact,0,MATCH("WPTag",[1]Index!$1:$1,0)-COLUMN('Pension Advice Schedule'!TrialBalanceExact)+1)</definedName>
    <definedName name="TB_WPTags" comment="A list of workpapers identified by their sort order and 'level' of 100, for use in Excel function that look at whether or not a workpaper belongs to the current accounts SortOrder" localSheetId="16">INDEX('Prov for Income Tax'!TrialBalanceExact,0,MATCH("WPTag",[1]Index!$1:$1,0)-COLUMN('Prov for Income Tax'!TrialBalanceExact)+1)</definedName>
    <definedName name="TB_WPTags" comment="A list of workpapers identified by their sort order and 'level' of 100, for use in Excel function that look at whether or not a workpaper belongs to the current accounts SortOrder" localSheetId="18">INDEX('Rental Inc &amp; Exp'!TrialBalanceExact,0,MATCH("WPTag",Index!$1:$1,0)-COLUMN('Rental Inc &amp; Exp'!TrialBalanceExact)+1)</definedName>
    <definedName name="TB_WPTags" comment="A list of workpapers identified by their sort order and 'level' of 100, for use in Excel function that look at whether or not a workpaper belongs to the current accounts SortOrder" localSheetId="14">INDEX('Review Points'!TrialBalanceExact,0,MATCH("WPTag",[1]Index!$1:$1,0)-COLUMN('Review Points'!TrialBalanceExact)+1)</definedName>
    <definedName name="TB_WPTags" comment="A list of workpapers identified by their sort order and 'level' of 100, for use in Excel function that look at whether or not a workpaper belongs to the current accounts SortOrder" localSheetId="11">INDEX('Tax Payment Sch'!TrialBalanceExact,0,MATCH("WPTag",[1]Index!$1:$1,0)-COLUMN('Tax Payment Sch'!TrialBalanceExact)+1)</definedName>
    <definedName name="TB_WPTags" comment="A list of workpapers identified by their sort order and 'level' of 100, for use in Excel function that look at whether or not a workpaper belongs to the current accounts SortOrder">INDEX(TrialBalanceExact,0,MATCH("WPTag",Index!$1:$1,0)-COLUMN(TrialBalanceExact)+1)</definedName>
    <definedName name="Tm_EndRollUp" localSheetId="12">Home!$B$10</definedName>
    <definedName name="Tm_StartRollUp" localSheetId="12">Home!$B$10</definedName>
    <definedName name="TrialBalance" localSheetId="8">[1]Index!$B$32:$AM$348</definedName>
    <definedName name="TrialBalance" localSheetId="5">[2]Index!$B$32:$AM$348</definedName>
    <definedName name="TrialBalance" localSheetId="17">[1]Index!$B$32:$AM$348</definedName>
    <definedName name="TrialBalance" localSheetId="15">[1]Index!$B$32:$AM$348</definedName>
    <definedName name="TrialBalance" localSheetId="10">[1]Index!$B$32:$AM$348</definedName>
    <definedName name="TrialBalance" localSheetId="16">[1]Index!$B$32:$AM$348</definedName>
    <definedName name="TrialBalance" localSheetId="14">[1]Index!$B$32:$AM$348</definedName>
    <definedName name="TrialBalance" localSheetId="11">[1]Index!$B$32:$AM$348</definedName>
    <definedName name="TrialBalance">Index!$B$25:$AM$113</definedName>
    <definedName name="TrialBalanceExact" localSheetId="8">OFFSET('Agenda Points'!TrialBalance,1,1,ROWS('Agenda Points'!TrialBalance)-2,COLUMNS('Agenda Points'!TrialBalance)-2)</definedName>
    <definedName name="TrialBalanceExact" localSheetId="5">OFFSET('Assignment To do'!TrialBalance,1,1,ROWS('Assignment To do'!TrialBalance)-2,COLUMNS('Assignment To do'!TrialBalance)-2)</definedName>
    <definedName name="TrialBalanceExact" localSheetId="17">OFFSET(Investments!TrialBalance,1,1,ROWS(Investments!TrialBalance)-2,COLUMNS(Investments!TrialBalance)-2)</definedName>
    <definedName name="TrialBalanceExact" localSheetId="15">OFFSET('Invoice Wording'!TrialBalance,1,1,ROWS('Invoice Wording'!TrialBalance)-2,COLUMNS('Invoice Wording'!TrialBalance)-2)</definedName>
    <definedName name="TrialBalanceExact" localSheetId="10">OFFSET('Pension Advice Schedule'!TrialBalance,1,1,ROWS('Pension Advice Schedule'!TrialBalance)-2,COLUMNS('Pension Advice Schedule'!TrialBalance)-2)</definedName>
    <definedName name="TrialBalanceExact" localSheetId="16">OFFSET('Prov for Income Tax'!TrialBalance,1,1,ROWS('Prov for Income Tax'!TrialBalance)-2,COLUMNS('Prov for Income Tax'!TrialBalance)-2)</definedName>
    <definedName name="TrialBalanceExact" localSheetId="18">OFFSET(TrialBalance,1,1,ROWS(TrialBalance)-2,COLUMNS(TrialBalance)-2)</definedName>
    <definedName name="TrialBalanceExact" localSheetId="14">OFFSET('Review Points'!TrialBalance,1,1,ROWS('Review Points'!TrialBalance)-2,COLUMNS('Review Points'!TrialBalance)-2)</definedName>
    <definedName name="TrialBalanceExact" localSheetId="11">OFFSET('Tax Payment Sch'!TrialBalance,1,1,ROWS('Tax Payment Sch'!TrialBalance)-2,COLUMNS('Tax Payment Sch'!TrialBalance)-2)</definedName>
    <definedName name="TrialBalanceExact">OFFSET(TrialBalance,1,1,ROWS(TrialBalance)-2,COLUMNS(TrialBalance)-2)</definedName>
    <definedName name="UnreconciledWorkpapers" localSheetId="8">[1]Index!$AL$9</definedName>
    <definedName name="UnreconciledWorkpapers" localSheetId="5">[2]Index!$AL$9</definedName>
    <definedName name="UnreconciledWorkpapers" localSheetId="17">[1]Index!$AL$9</definedName>
    <definedName name="UnreconciledWorkpapers" localSheetId="15">[1]Index!$AL$9</definedName>
    <definedName name="UnreconciledWorkpapers" localSheetId="10">[1]Index!$AL$9</definedName>
    <definedName name="UnreconciledWorkpapers" localSheetId="16">[1]Index!$AL$9</definedName>
    <definedName name="UnreconciledWorkpapers" localSheetId="14">[1]Index!$AL$9</definedName>
    <definedName name="UnreconciledWorkpapers" localSheetId="11">[1]Index!$AL$9</definedName>
    <definedName name="UnreconciledWorkpapers">Index!$AL$9</definedName>
    <definedName name="UnresolvedItems" localSheetId="8">[1]Index!$AK$9</definedName>
    <definedName name="UnresolvedItems" localSheetId="5">[2]Index!$AK$9</definedName>
    <definedName name="UnresolvedItems" localSheetId="17">[1]Index!$AK$9</definedName>
    <definedName name="UnresolvedItems" localSheetId="15">[1]Index!$AK$9</definedName>
    <definedName name="UnresolvedItems" localSheetId="10">[1]Index!$AK$9</definedName>
    <definedName name="UnresolvedItems" localSheetId="16">[1]Index!$AK$9</definedName>
    <definedName name="UnresolvedItems" localSheetId="14">[1]Index!$AK$9</definedName>
    <definedName name="UnresolvedItems" localSheetId="11">[1]Index!$AK$9</definedName>
    <definedName name="UnresolvedItems">Index!$AK$9</definedName>
    <definedName name="Z_558B4E49_BF54_4A2C_ACEB_D2B2F89A7C90_.wvu.PrintArea" localSheetId="13" hidden="1">Index!$Q$7:$AI$24</definedName>
    <definedName name="Z_833AC96D_4EBC_4216_8F63_12A77F8DCBC4_.wvu.PrintArea" localSheetId="13" hidden="1">Index!$Q$7:$AI$24</definedName>
    <definedName name="Z_CAD51596_6B73_4932_BD63_A9B6500D33A2_.wvu.PrintArea" localSheetId="13" hidden="1">Index!$Q$7:$AI$24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P109" i="6" l="1"/>
  <c r="AP103" i="6"/>
  <c r="AB62" i="6" l="1"/>
  <c r="AG62" i="6" s="1"/>
  <c r="AA62" i="6"/>
  <c r="X62" i="6"/>
  <c r="U62" i="6"/>
  <c r="T62" i="6"/>
  <c r="P62" i="6"/>
  <c r="D62" i="6"/>
  <c r="E9" i="76"/>
  <c r="F12" i="76"/>
  <c r="B11" i="76"/>
  <c r="C11" i="76" s="1"/>
  <c r="E11" i="76" s="1"/>
  <c r="E10" i="76"/>
  <c r="F7" i="76"/>
  <c r="E4" i="76"/>
  <c r="B6" i="76"/>
  <c r="C6" i="76" s="1"/>
  <c r="E6" i="76" s="1"/>
  <c r="V62" i="6" l="1"/>
  <c r="W62" i="6" s="1"/>
  <c r="E12" i="76"/>
  <c r="G12" i="76" s="1"/>
  <c r="E7" i="76"/>
  <c r="G7" i="76" s="1"/>
  <c r="AB88" i="6" l="1"/>
  <c r="AG88" i="6" s="1"/>
  <c r="AA88" i="6"/>
  <c r="X88" i="6"/>
  <c r="U88" i="6"/>
  <c r="T88" i="6"/>
  <c r="P88" i="6"/>
  <c r="D88" i="6"/>
  <c r="AB80" i="6"/>
  <c r="AG80" i="6" s="1"/>
  <c r="AA80" i="6"/>
  <c r="X80" i="6"/>
  <c r="U80" i="6"/>
  <c r="T80" i="6"/>
  <c r="P80" i="6"/>
  <c r="D80" i="6"/>
  <c r="AB36" i="6"/>
  <c r="AG36" i="6" s="1"/>
  <c r="AA36" i="6"/>
  <c r="X36" i="6"/>
  <c r="U36" i="6"/>
  <c r="T36" i="6"/>
  <c r="P36" i="6"/>
  <c r="D36" i="6"/>
  <c r="E16" i="59"/>
  <c r="V111" i="6"/>
  <c r="V110" i="6"/>
  <c r="V109" i="6"/>
  <c r="V108" i="6"/>
  <c r="V107" i="6"/>
  <c r="V106" i="6"/>
  <c r="V105" i="6"/>
  <c r="V104" i="6"/>
  <c r="V103" i="6"/>
  <c r="V102" i="6"/>
  <c r="V101" i="6"/>
  <c r="V100" i="6"/>
  <c r="V99" i="6"/>
  <c r="V98" i="6"/>
  <c r="V97" i="6"/>
  <c r="V96" i="6"/>
  <c r="V95" i="6"/>
  <c r="V94" i="6"/>
  <c r="V93" i="6"/>
  <c r="V92" i="6"/>
  <c r="V91" i="6"/>
  <c r="V90" i="6"/>
  <c r="V89" i="6"/>
  <c r="V87" i="6"/>
  <c r="V86" i="6"/>
  <c r="V85" i="6"/>
  <c r="V84" i="6"/>
  <c r="V83" i="6"/>
  <c r="V82" i="6"/>
  <c r="V81" i="6"/>
  <c r="V79" i="6"/>
  <c r="V78" i="6"/>
  <c r="V77" i="6"/>
  <c r="V76" i="6"/>
  <c r="V75" i="6"/>
  <c r="V74" i="6"/>
  <c r="V73" i="6"/>
  <c r="V72" i="6"/>
  <c r="V71" i="6"/>
  <c r="V70" i="6"/>
  <c r="V69" i="6"/>
  <c r="V68" i="6"/>
  <c r="V67" i="6"/>
  <c r="V66" i="6"/>
  <c r="V65" i="6"/>
  <c r="V64" i="6"/>
  <c r="V63" i="6"/>
  <c r="V61" i="6"/>
  <c r="V60" i="6"/>
  <c r="V59" i="6"/>
  <c r="V58" i="6"/>
  <c r="V57" i="6"/>
  <c r="V56" i="6"/>
  <c r="V55" i="6"/>
  <c r="V54" i="6"/>
  <c r="V53" i="6"/>
  <c r="V52" i="6"/>
  <c r="V51" i="6"/>
  <c r="V50" i="6"/>
  <c r="V49" i="6"/>
  <c r="V48" i="6"/>
  <c r="V47" i="6"/>
  <c r="V46" i="6"/>
  <c r="V45" i="6"/>
  <c r="V44" i="6"/>
  <c r="V43" i="6"/>
  <c r="V42" i="6"/>
  <c r="V41" i="6"/>
  <c r="V40" i="6"/>
  <c r="V39" i="6"/>
  <c r="V38" i="6"/>
  <c r="V37" i="6"/>
  <c r="V35" i="6"/>
  <c r="V34" i="6"/>
  <c r="O34" i="6"/>
  <c r="Z34" i="6" s="1"/>
  <c r="V33" i="6"/>
  <c r="V32" i="6"/>
  <c r="V31" i="6"/>
  <c r="V30" i="6"/>
  <c r="V29" i="6"/>
  <c r="V28" i="6"/>
  <c r="V27" i="6"/>
  <c r="V26" i="6"/>
  <c r="O68" i="6" l="1"/>
  <c r="Z68" i="6" s="1"/>
  <c r="V88" i="6"/>
  <c r="W88" i="6" s="1"/>
  <c r="O96" i="6"/>
  <c r="Z96" i="6" s="1"/>
  <c r="O76" i="6"/>
  <c r="Z76" i="6" s="1"/>
  <c r="O51" i="6"/>
  <c r="Z51" i="6" s="1"/>
  <c r="O85" i="6"/>
  <c r="Z85" i="6" s="1"/>
  <c r="O43" i="6"/>
  <c r="Z43" i="6" s="1"/>
  <c r="O26" i="6"/>
  <c r="Z26" i="6" s="1"/>
  <c r="O59" i="6"/>
  <c r="Z59" i="6" s="1"/>
  <c r="O94" i="6"/>
  <c r="Z94" i="6" s="1"/>
  <c r="O109" i="6"/>
  <c r="Z109" i="6" s="1"/>
  <c r="V80" i="6"/>
  <c r="W80" i="6" s="1"/>
  <c r="O32" i="6"/>
  <c r="Z32" i="6" s="1"/>
  <c r="O49" i="6"/>
  <c r="Z49" i="6" s="1"/>
  <c r="O66" i="6"/>
  <c r="Z66" i="6" s="1"/>
  <c r="O83" i="6"/>
  <c r="Z83" i="6" s="1"/>
  <c r="O100" i="6"/>
  <c r="Z100" i="6" s="1"/>
  <c r="O30" i="6"/>
  <c r="Z30" i="6" s="1"/>
  <c r="O39" i="6"/>
  <c r="Z39" i="6" s="1"/>
  <c r="O47" i="6"/>
  <c r="Z47" i="6" s="1"/>
  <c r="O55" i="6"/>
  <c r="Z55" i="6" s="1"/>
  <c r="O64" i="6"/>
  <c r="Z64" i="6" s="1"/>
  <c r="O72" i="6"/>
  <c r="AB72" i="6" s="1"/>
  <c r="AG72" i="6" s="1"/>
  <c r="O81" i="6"/>
  <c r="Z81" i="6" s="1"/>
  <c r="O90" i="6"/>
  <c r="Z90" i="6" s="1"/>
  <c r="O98" i="6"/>
  <c r="Z98" i="6" s="1"/>
  <c r="O41" i="6"/>
  <c r="Z41" i="6" s="1"/>
  <c r="O57" i="6"/>
  <c r="Z57" i="6" s="1"/>
  <c r="O74" i="6"/>
  <c r="Z74" i="6" s="1"/>
  <c r="O92" i="6"/>
  <c r="Z92" i="6" s="1"/>
  <c r="O107" i="6"/>
  <c r="AI107" i="6" s="1"/>
  <c r="O28" i="6"/>
  <c r="Z28" i="6" s="1"/>
  <c r="O37" i="6"/>
  <c r="Z37" i="6" s="1"/>
  <c r="O45" i="6"/>
  <c r="Z45" i="6" s="1"/>
  <c r="O53" i="6"/>
  <c r="Z53" i="6" s="1"/>
  <c r="O61" i="6"/>
  <c r="Z61" i="6" s="1"/>
  <c r="O70" i="6"/>
  <c r="Z70" i="6" s="1"/>
  <c r="O78" i="6"/>
  <c r="Z78" i="6" s="1"/>
  <c r="O87" i="6"/>
  <c r="Z87" i="6" s="1"/>
  <c r="O105" i="6"/>
  <c r="Z105" i="6" s="1"/>
  <c r="O103" i="6"/>
  <c r="AI103" i="6" s="1"/>
  <c r="O27" i="6"/>
  <c r="AB27" i="6" s="1"/>
  <c r="AG27" i="6" s="1"/>
  <c r="O31" i="6"/>
  <c r="Z31" i="6" s="1"/>
  <c r="O35" i="6"/>
  <c r="Z35" i="6" s="1"/>
  <c r="O40" i="6"/>
  <c r="Z40" i="6" s="1"/>
  <c r="O44" i="6"/>
  <c r="Z44" i="6" s="1"/>
  <c r="O48" i="6"/>
  <c r="Z48" i="6" s="1"/>
  <c r="O52" i="6"/>
  <c r="Y52" i="6" s="1"/>
  <c r="AF52" i="6" s="1"/>
  <c r="O56" i="6"/>
  <c r="Z56" i="6" s="1"/>
  <c r="O60" i="6"/>
  <c r="Z60" i="6" s="1"/>
  <c r="O65" i="6"/>
  <c r="Z65" i="6" s="1"/>
  <c r="O69" i="6"/>
  <c r="AB69" i="6" s="1"/>
  <c r="AG69" i="6" s="1"/>
  <c r="O73" i="6"/>
  <c r="AI73" i="6" s="1"/>
  <c r="O77" i="6"/>
  <c r="X77" i="6" s="1"/>
  <c r="O82" i="6"/>
  <c r="AI82" i="6" s="1"/>
  <c r="O86" i="6"/>
  <c r="AI86" i="6" s="1"/>
  <c r="O91" i="6"/>
  <c r="AI91" i="6" s="1"/>
  <c r="O93" i="6"/>
  <c r="Z93" i="6" s="1"/>
  <c r="O95" i="6"/>
  <c r="AI95" i="6" s="1"/>
  <c r="O97" i="6"/>
  <c r="Z97" i="6" s="1"/>
  <c r="O99" i="6"/>
  <c r="AI99" i="6" s="1"/>
  <c r="O101" i="6"/>
  <c r="Y101" i="6" s="1"/>
  <c r="AF101" i="6" s="1"/>
  <c r="O111" i="6"/>
  <c r="AI111" i="6" s="1"/>
  <c r="O110" i="6"/>
  <c r="Z110" i="6" s="1"/>
  <c r="O29" i="6"/>
  <c r="Z29" i="6" s="1"/>
  <c r="O33" i="6"/>
  <c r="X33" i="6" s="1"/>
  <c r="O38" i="6"/>
  <c r="Z38" i="6" s="1"/>
  <c r="O42" i="6"/>
  <c r="AI42" i="6" s="1"/>
  <c r="O46" i="6"/>
  <c r="AI46" i="6" s="1"/>
  <c r="O50" i="6"/>
  <c r="AI50" i="6" s="1"/>
  <c r="O54" i="6"/>
  <c r="AI54" i="6" s="1"/>
  <c r="O58" i="6"/>
  <c r="AI58" i="6" s="1"/>
  <c r="O63" i="6"/>
  <c r="AI63" i="6" s="1"/>
  <c r="O67" i="6"/>
  <c r="AI67" i="6" s="1"/>
  <c r="O71" i="6"/>
  <c r="AI71" i="6" s="1"/>
  <c r="O75" i="6"/>
  <c r="Z75" i="6" s="1"/>
  <c r="O79" i="6"/>
  <c r="Z79" i="6" s="1"/>
  <c r="O84" i="6"/>
  <c r="X84" i="6" s="1"/>
  <c r="O89" i="6"/>
  <c r="Z89" i="6" s="1"/>
  <c r="O104" i="6"/>
  <c r="Z104" i="6" s="1"/>
  <c r="O102" i="6"/>
  <c r="Z102" i="6" s="1"/>
  <c r="O106" i="6"/>
  <c r="Z106" i="6" s="1"/>
  <c r="O108" i="6"/>
  <c r="Z108" i="6" s="1"/>
  <c r="V36" i="6"/>
  <c r="W36" i="6" s="1"/>
  <c r="X34" i="6"/>
  <c r="AI34" i="6"/>
  <c r="X68" i="6"/>
  <c r="AI68" i="6"/>
  <c r="M34" i="6"/>
  <c r="Y34" i="6"/>
  <c r="AF34" i="6" s="1"/>
  <c r="M68" i="6"/>
  <c r="Y68" i="6"/>
  <c r="AF68" i="6" s="1"/>
  <c r="X92" i="6"/>
  <c r="AA34" i="6"/>
  <c r="AA68" i="6"/>
  <c r="AB34" i="6"/>
  <c r="AG34" i="6" s="1"/>
  <c r="AB68" i="6"/>
  <c r="AG68" i="6" s="1"/>
  <c r="AA92" i="6"/>
  <c r="M77" i="6"/>
  <c r="X85" i="6"/>
  <c r="X49" i="6" l="1"/>
  <c r="AA94" i="6"/>
  <c r="AA64" i="6"/>
  <c r="AA78" i="6"/>
  <c r="Z77" i="6"/>
  <c r="Z33" i="6"/>
  <c r="AB78" i="6"/>
  <c r="AG78" i="6" s="1"/>
  <c r="X101" i="6"/>
  <c r="AA50" i="6"/>
  <c r="Z50" i="6"/>
  <c r="AA96" i="6"/>
  <c r="X52" i="6"/>
  <c r="M43" i="6"/>
  <c r="AI66" i="6"/>
  <c r="Y96" i="6"/>
  <c r="AF96" i="6" s="1"/>
  <c r="M96" i="6"/>
  <c r="AB96" i="6"/>
  <c r="AG96" i="6" s="1"/>
  <c r="X109" i="6"/>
  <c r="AA93" i="6"/>
  <c r="M60" i="6"/>
  <c r="AI30" i="6"/>
  <c r="AI96" i="6"/>
  <c r="Y45" i="6"/>
  <c r="AF45" i="6" s="1"/>
  <c r="X96" i="6"/>
  <c r="M54" i="6"/>
  <c r="AB76" i="6"/>
  <c r="AG76" i="6" s="1"/>
  <c r="X76" i="6"/>
  <c r="AI83" i="6"/>
  <c r="AI76" i="6"/>
  <c r="AA76" i="6"/>
  <c r="Y81" i="6"/>
  <c r="AF81" i="6" s="1"/>
  <c r="AB61" i="6"/>
  <c r="AG61" i="6" s="1"/>
  <c r="M26" i="6"/>
  <c r="AA48" i="6"/>
  <c r="AB82" i="6"/>
  <c r="AG82" i="6" s="1"/>
  <c r="AA26" i="6"/>
  <c r="X105" i="6"/>
  <c r="AI47" i="6"/>
  <c r="M76" i="6"/>
  <c r="AA61" i="6"/>
  <c r="AI26" i="6"/>
  <c r="X26" i="6"/>
  <c r="Y76" i="6"/>
  <c r="AF76" i="6" s="1"/>
  <c r="Y26" i="6"/>
  <c r="AF26" i="6" s="1"/>
  <c r="AB26" i="6"/>
  <c r="AG26" i="6" s="1"/>
  <c r="AB67" i="6"/>
  <c r="AG67" i="6" s="1"/>
  <c r="M55" i="6"/>
  <c r="M99" i="6"/>
  <c r="AB100" i="6"/>
  <c r="AG100" i="6" s="1"/>
  <c r="AI32" i="6"/>
  <c r="Z63" i="6"/>
  <c r="X56" i="6"/>
  <c r="AA100" i="6"/>
  <c r="AI74" i="6"/>
  <c r="X90" i="6"/>
  <c r="AB51" i="6"/>
  <c r="AG51" i="6" s="1"/>
  <c r="Y46" i="6"/>
  <c r="AF46" i="6" s="1"/>
  <c r="Y29" i="6"/>
  <c r="AF29" i="6" s="1"/>
  <c r="AA51" i="6"/>
  <c r="AB103" i="6"/>
  <c r="AG103" i="6" s="1"/>
  <c r="AI51" i="6"/>
  <c r="X51" i="6"/>
  <c r="M32" i="6"/>
  <c r="AB79" i="6"/>
  <c r="AG79" i="6" s="1"/>
  <c r="M63" i="6"/>
  <c r="X40" i="6"/>
  <c r="AA91" i="6"/>
  <c r="Y79" i="6"/>
  <c r="AF79" i="6" s="1"/>
  <c r="AB32" i="6"/>
  <c r="AG32" i="6" s="1"/>
  <c r="AA40" i="6"/>
  <c r="M70" i="6"/>
  <c r="AI59" i="6"/>
  <c r="AB99" i="6"/>
  <c r="AG99" i="6" s="1"/>
  <c r="X106" i="6"/>
  <c r="Y71" i="6"/>
  <c r="AF71" i="6" s="1"/>
  <c r="M84" i="6"/>
  <c r="Y91" i="6"/>
  <c r="AF91" i="6" s="1"/>
  <c r="AA73" i="6"/>
  <c r="M46" i="6"/>
  <c r="AA29" i="6"/>
  <c r="AI100" i="6"/>
  <c r="Z103" i="6"/>
  <c r="AA79" i="6"/>
  <c r="AB56" i="6"/>
  <c r="AG56" i="6" s="1"/>
  <c r="X74" i="6"/>
  <c r="Y59" i="6"/>
  <c r="AF59" i="6" s="1"/>
  <c r="Y51" i="6"/>
  <c r="AF51" i="6" s="1"/>
  <c r="X91" i="6"/>
  <c r="AI37" i="6"/>
  <c r="Y74" i="6"/>
  <c r="AF74" i="6" s="1"/>
  <c r="Z99" i="6"/>
  <c r="M91" i="6"/>
  <c r="AA56" i="6"/>
  <c r="AI29" i="6"/>
  <c r="Y37" i="6"/>
  <c r="AF37" i="6" s="1"/>
  <c r="X73" i="6"/>
  <c r="AA59" i="6"/>
  <c r="Y100" i="6"/>
  <c r="AF100" i="6" s="1"/>
  <c r="AB91" i="6"/>
  <c r="AG91" i="6" s="1"/>
  <c r="X63" i="6"/>
  <c r="M59" i="6"/>
  <c r="M51" i="6"/>
  <c r="X29" i="6"/>
  <c r="X103" i="6"/>
  <c r="AA90" i="6"/>
  <c r="AA74" i="6"/>
  <c r="M37" i="6"/>
  <c r="X55" i="6"/>
  <c r="Y32" i="6"/>
  <c r="AF32" i="6" s="1"/>
  <c r="Y103" i="6"/>
  <c r="AF103" i="6" s="1"/>
  <c r="AA46" i="6"/>
  <c r="AB70" i="6"/>
  <c r="AG70" i="6" s="1"/>
  <c r="X32" i="6"/>
  <c r="AI40" i="6"/>
  <c r="AB63" i="6"/>
  <c r="AG63" i="6" s="1"/>
  <c r="AB46" i="6"/>
  <c r="AG46" i="6" s="1"/>
  <c r="X59" i="6"/>
  <c r="AA103" i="6"/>
  <c r="M103" i="6"/>
  <c r="AB73" i="6"/>
  <c r="AG73" i="6" s="1"/>
  <c r="AI79" i="6"/>
  <c r="M73" i="6"/>
  <c r="Z46" i="6"/>
  <c r="X70" i="6"/>
  <c r="AB37" i="6"/>
  <c r="AG37" i="6" s="1"/>
  <c r="M56" i="6"/>
  <c r="AB29" i="6"/>
  <c r="AG29" i="6" s="1"/>
  <c r="M40" i="6"/>
  <c r="AB59" i="6"/>
  <c r="AG59" i="6" s="1"/>
  <c r="AA99" i="6"/>
  <c r="Z91" i="6"/>
  <c r="Y99" i="6"/>
  <c r="AF99" i="6" s="1"/>
  <c r="AB90" i="6"/>
  <c r="AG90" i="6" s="1"/>
  <c r="AA63" i="6"/>
  <c r="M79" i="6"/>
  <c r="Y73" i="6"/>
  <c r="AF73" i="6" s="1"/>
  <c r="Z73" i="6"/>
  <c r="Y63" i="6"/>
  <c r="AF63" i="6" s="1"/>
  <c r="X37" i="6"/>
  <c r="AI56" i="6"/>
  <c r="Y56" i="6"/>
  <c r="AF56" i="6" s="1"/>
  <c r="M29" i="6"/>
  <c r="AB40" i="6"/>
  <c r="AG40" i="6" s="1"/>
  <c r="Y40" i="6"/>
  <c r="AF40" i="6" s="1"/>
  <c r="AA70" i="6"/>
  <c r="AB55" i="6"/>
  <c r="AG55" i="6" s="1"/>
  <c r="Y70" i="6"/>
  <c r="AF70" i="6" s="1"/>
  <c r="AA55" i="6"/>
  <c r="M100" i="6"/>
  <c r="AI90" i="6"/>
  <c r="AB74" i="6"/>
  <c r="AG74" i="6" s="1"/>
  <c r="Y55" i="6"/>
  <c r="AF55" i="6" s="1"/>
  <c r="X100" i="6"/>
  <c r="M90" i="6"/>
  <c r="AI70" i="6"/>
  <c r="X99" i="6"/>
  <c r="AI55" i="6"/>
  <c r="AA37" i="6"/>
  <c r="M74" i="6"/>
  <c r="X46" i="6"/>
  <c r="AA32" i="6"/>
  <c r="Y90" i="6"/>
  <c r="AF90" i="6" s="1"/>
  <c r="AB101" i="6"/>
  <c r="AG101" i="6" s="1"/>
  <c r="Y60" i="6"/>
  <c r="AF60" i="6" s="1"/>
  <c r="AI27" i="6"/>
  <c r="Z84" i="6"/>
  <c r="AI64" i="6"/>
  <c r="Y92" i="6"/>
  <c r="AF92" i="6" s="1"/>
  <c r="X30" i="6"/>
  <c r="AA30" i="6"/>
  <c r="Y98" i="6"/>
  <c r="AF98" i="6" s="1"/>
  <c r="Y77" i="6"/>
  <c r="AF77" i="6" s="1"/>
  <c r="AB93" i="6"/>
  <c r="AG93" i="6" s="1"/>
  <c r="X98" i="6"/>
  <c r="M93" i="6"/>
  <c r="M67" i="6"/>
  <c r="AA60" i="6"/>
  <c r="X44" i="6"/>
  <c r="AA84" i="6"/>
  <c r="M33" i="6"/>
  <c r="Y64" i="6"/>
  <c r="AF64" i="6" s="1"/>
  <c r="M49" i="6"/>
  <c r="Y30" i="6"/>
  <c r="AF30" i="6" s="1"/>
  <c r="M92" i="6"/>
  <c r="AI45" i="6"/>
  <c r="AA45" i="6"/>
  <c r="AA98" i="6"/>
  <c r="Y78" i="6"/>
  <c r="AF78" i="6" s="1"/>
  <c r="X102" i="6"/>
  <c r="AB94" i="6"/>
  <c r="AG94" i="6" s="1"/>
  <c r="Z101" i="6"/>
  <c r="Y50" i="6"/>
  <c r="AF50" i="6" s="1"/>
  <c r="X45" i="6"/>
  <c r="AI60" i="6"/>
  <c r="AB44" i="6"/>
  <c r="AG44" i="6" s="1"/>
  <c r="AB84" i="6"/>
  <c r="AG84" i="6" s="1"/>
  <c r="Y33" i="6"/>
  <c r="AF33" i="6" s="1"/>
  <c r="AI94" i="6"/>
  <c r="M45" i="6"/>
  <c r="AB30" i="6"/>
  <c r="AG30" i="6" s="1"/>
  <c r="AI98" i="6"/>
  <c r="Y85" i="6"/>
  <c r="AF85" i="6" s="1"/>
  <c r="X78" i="6"/>
  <c r="Z95" i="6"/>
  <c r="M82" i="6"/>
  <c r="AA89" i="6"/>
  <c r="AB109" i="6"/>
  <c r="AG109" i="6" s="1"/>
  <c r="X31" i="6"/>
  <c r="AB39" i="6"/>
  <c r="AG39" i="6" s="1"/>
  <c r="X43" i="6"/>
  <c r="Z111" i="6"/>
  <c r="X94" i="6"/>
  <c r="M89" i="6"/>
  <c r="AA77" i="6"/>
  <c r="AA67" i="6"/>
  <c r="AA109" i="6"/>
  <c r="M109" i="6"/>
  <c r="AI93" i="6"/>
  <c r="Y93" i="6"/>
  <c r="AF93" i="6" s="1"/>
  <c r="M50" i="6"/>
  <c r="AA101" i="6"/>
  <c r="M101" i="6"/>
  <c r="X60" i="6"/>
  <c r="AA44" i="6"/>
  <c r="M44" i="6"/>
  <c r="Z27" i="6"/>
  <c r="AI84" i="6"/>
  <c r="Y84" i="6"/>
  <c r="AF84" i="6" s="1"/>
  <c r="Y38" i="6"/>
  <c r="AF38" i="6" s="1"/>
  <c r="AA33" i="6"/>
  <c r="AI31" i="6"/>
  <c r="AA87" i="6"/>
  <c r="M64" i="6"/>
  <c r="X50" i="6"/>
  <c r="AB43" i="6"/>
  <c r="AG43" i="6" s="1"/>
  <c r="M30" i="6"/>
  <c r="M94" i="6"/>
  <c r="M87" i="6"/>
  <c r="X64" i="6"/>
  <c r="X39" i="6"/>
  <c r="Y27" i="6"/>
  <c r="AF27" i="6" s="1"/>
  <c r="AI102" i="6"/>
  <c r="AB64" i="6"/>
  <c r="AG64" i="6" s="1"/>
  <c r="AI43" i="6"/>
  <c r="X27" i="6"/>
  <c r="AB92" i="6"/>
  <c r="AG92" i="6" s="1"/>
  <c r="AA85" i="6"/>
  <c r="AI49" i="6"/>
  <c r="M98" i="6"/>
  <c r="AI78" i="6"/>
  <c r="M78" i="6"/>
  <c r="AA71" i="6"/>
  <c r="X41" i="6"/>
  <c r="M48" i="6"/>
  <c r="AA43" i="6"/>
  <c r="X38" i="6"/>
  <c r="M111" i="6"/>
  <c r="AB102" i="6"/>
  <c r="AG102" i="6" s="1"/>
  <c r="AB98" i="6"/>
  <c r="AG98" i="6" s="1"/>
  <c r="AB85" i="6"/>
  <c r="AG85" i="6" s="1"/>
  <c r="AB77" i="6"/>
  <c r="AG77" i="6" s="1"/>
  <c r="AI77" i="6"/>
  <c r="AI109" i="6"/>
  <c r="Y109" i="6"/>
  <c r="AF109" i="6" s="1"/>
  <c r="X93" i="6"/>
  <c r="Z67" i="6"/>
  <c r="Y67" i="6"/>
  <c r="AF67" i="6" s="1"/>
  <c r="AB49" i="6"/>
  <c r="AG49" i="6" s="1"/>
  <c r="AB45" i="6"/>
  <c r="AG45" i="6" s="1"/>
  <c r="AI101" i="6"/>
  <c r="AB60" i="6"/>
  <c r="AG60" i="6" s="1"/>
  <c r="AI44" i="6"/>
  <c r="Y44" i="6"/>
  <c r="AF44" i="6" s="1"/>
  <c r="AA27" i="6"/>
  <c r="X65" i="6"/>
  <c r="AB33" i="6"/>
  <c r="AG33" i="6" s="1"/>
  <c r="AI33" i="6"/>
  <c r="X67" i="6"/>
  <c r="AA49" i="6"/>
  <c r="X111" i="6"/>
  <c r="AI92" i="6"/>
  <c r="Y49" i="6"/>
  <c r="AF49" i="6" s="1"/>
  <c r="M27" i="6"/>
  <c r="Y94" i="6"/>
  <c r="AF94" i="6" s="1"/>
  <c r="AI85" i="6"/>
  <c r="Y43" i="6"/>
  <c r="AF43" i="6" s="1"/>
  <c r="M85" i="6"/>
  <c r="AA39" i="6"/>
  <c r="M41" i="6"/>
  <c r="AA111" i="6"/>
  <c r="AA95" i="6"/>
  <c r="Z107" i="6"/>
  <c r="Y107" i="6"/>
  <c r="AF107" i="6" s="1"/>
  <c r="Y95" i="6"/>
  <c r="AF95" i="6" s="1"/>
  <c r="AI89" i="6"/>
  <c r="Y89" i="6"/>
  <c r="AF89" i="6" s="1"/>
  <c r="M71" i="6"/>
  <c r="AB53" i="6"/>
  <c r="AG53" i="6" s="1"/>
  <c r="AB65" i="6"/>
  <c r="AG65" i="6" s="1"/>
  <c r="AI48" i="6"/>
  <c r="Y48" i="6"/>
  <c r="AF48" i="6" s="1"/>
  <c r="AA38" i="6"/>
  <c r="M31" i="6"/>
  <c r="AB95" i="6"/>
  <c r="AG95" i="6" s="1"/>
  <c r="X54" i="6"/>
  <c r="Y66" i="6"/>
  <c r="AF66" i="6" s="1"/>
  <c r="Y72" i="6"/>
  <c r="AF72" i="6" s="1"/>
  <c r="AB87" i="6"/>
  <c r="AG87" i="6" s="1"/>
  <c r="AA65" i="6"/>
  <c r="M65" i="6"/>
  <c r="X48" i="6"/>
  <c r="AB38" i="6"/>
  <c r="AG38" i="6" s="1"/>
  <c r="AI38" i="6"/>
  <c r="AB31" i="6"/>
  <c r="AG31" i="6" s="1"/>
  <c r="Y31" i="6"/>
  <c r="AF31" i="6" s="1"/>
  <c r="AA66" i="6"/>
  <c r="AA53" i="6"/>
  <c r="Y39" i="6"/>
  <c r="AF39" i="6" s="1"/>
  <c r="AA72" i="6"/>
  <c r="Y53" i="6"/>
  <c r="AF53" i="6" s="1"/>
  <c r="AI87" i="6"/>
  <c r="M72" i="6"/>
  <c r="AI53" i="6"/>
  <c r="X107" i="6"/>
  <c r="X72" i="6"/>
  <c r="X95" i="6"/>
  <c r="Y41" i="6"/>
  <c r="AF41" i="6" s="1"/>
  <c r="AA107" i="6"/>
  <c r="Z82" i="6"/>
  <c r="M107" i="6"/>
  <c r="M95" i="6"/>
  <c r="X89" i="6"/>
  <c r="Z54" i="6"/>
  <c r="AI72" i="6"/>
  <c r="AB66" i="6"/>
  <c r="AG66" i="6" s="1"/>
  <c r="X53" i="6"/>
  <c r="AA82" i="6"/>
  <c r="Y111" i="6"/>
  <c r="AF111" i="6" s="1"/>
  <c r="AB106" i="6"/>
  <c r="AG106" i="6" s="1"/>
  <c r="Y82" i="6"/>
  <c r="AF82" i="6" s="1"/>
  <c r="AB89" i="6"/>
  <c r="AG89" i="6" s="1"/>
  <c r="AA54" i="6"/>
  <c r="Z71" i="6"/>
  <c r="Z72" i="6"/>
  <c r="X66" i="6"/>
  <c r="Y54" i="6"/>
  <c r="AF54" i="6" s="1"/>
  <c r="AB41" i="6"/>
  <c r="AG41" i="6" s="1"/>
  <c r="AI65" i="6"/>
  <c r="Y65" i="6"/>
  <c r="AF65" i="6" s="1"/>
  <c r="AB48" i="6"/>
  <c r="AG48" i="6" s="1"/>
  <c r="M38" i="6"/>
  <c r="AA31" i="6"/>
  <c r="AB111" i="6"/>
  <c r="AG111" i="6" s="1"/>
  <c r="M66" i="6"/>
  <c r="M53" i="6"/>
  <c r="M39" i="6"/>
  <c r="Y87" i="6"/>
  <c r="AF87" i="6" s="1"/>
  <c r="AI39" i="6"/>
  <c r="AB107" i="6"/>
  <c r="AG107" i="6" s="1"/>
  <c r="X87" i="6"/>
  <c r="AI41" i="6"/>
  <c r="AA41" i="6"/>
  <c r="X82" i="6"/>
  <c r="AA69" i="6"/>
  <c r="X28" i="6"/>
  <c r="Y47" i="6"/>
  <c r="AF47" i="6" s="1"/>
  <c r="Y57" i="6"/>
  <c r="AF57" i="6" s="1"/>
  <c r="Y83" i="6"/>
  <c r="AF83" i="6" s="1"/>
  <c r="M61" i="6"/>
  <c r="AB47" i="6"/>
  <c r="AG47" i="6" s="1"/>
  <c r="AI81" i="6"/>
  <c r="AA81" i="6"/>
  <c r="AB105" i="6"/>
  <c r="AG105" i="6" s="1"/>
  <c r="X61" i="6"/>
  <c r="AB35" i="6"/>
  <c r="AG35" i="6" s="1"/>
  <c r="X75" i="6"/>
  <c r="AB81" i="6"/>
  <c r="AG81" i="6" s="1"/>
  <c r="AA105" i="6"/>
  <c r="M105" i="6"/>
  <c r="M97" i="6"/>
  <c r="AB57" i="6"/>
  <c r="AG57" i="6" s="1"/>
  <c r="AA28" i="6"/>
  <c r="Y35" i="6"/>
  <c r="AF35" i="6" s="1"/>
  <c r="M69" i="6"/>
  <c r="AB28" i="6"/>
  <c r="AG28" i="6" s="1"/>
  <c r="AB83" i="6"/>
  <c r="AG83" i="6" s="1"/>
  <c r="AA57" i="6"/>
  <c r="M47" i="6"/>
  <c r="X47" i="6"/>
  <c r="AI106" i="6"/>
  <c r="M83" i="6"/>
  <c r="AA47" i="6"/>
  <c r="M81" i="6"/>
  <c r="M86" i="6"/>
  <c r="AA97" i="6"/>
  <c r="X81" i="6"/>
  <c r="AI105" i="6"/>
  <c r="Y105" i="6"/>
  <c r="AF105" i="6" s="1"/>
  <c r="X57" i="6"/>
  <c r="M28" i="6"/>
  <c r="Y28" i="6"/>
  <c r="AF28" i="6" s="1"/>
  <c r="AI28" i="6"/>
  <c r="M57" i="6"/>
  <c r="AA83" i="6"/>
  <c r="AI61" i="6"/>
  <c r="X83" i="6"/>
  <c r="AI57" i="6"/>
  <c r="AB54" i="6"/>
  <c r="AG54" i="6" s="1"/>
  <c r="X71" i="6"/>
  <c r="AB71" i="6"/>
  <c r="AG71" i="6" s="1"/>
  <c r="Y61" i="6"/>
  <c r="AF61" i="6" s="1"/>
  <c r="AB104" i="6"/>
  <c r="AG104" i="6" s="1"/>
  <c r="Y108" i="6"/>
  <c r="AF108" i="6" s="1"/>
  <c r="AI75" i="6"/>
  <c r="AI110" i="6"/>
  <c r="AI104" i="6"/>
  <c r="M102" i="6"/>
  <c r="AB50" i="6"/>
  <c r="AG50" i="6" s="1"/>
  <c r="AA86" i="6"/>
  <c r="Z86" i="6"/>
  <c r="AB110" i="6"/>
  <c r="AG110" i="6" s="1"/>
  <c r="AI97" i="6"/>
  <c r="Y97" i="6"/>
  <c r="AF97" i="6" s="1"/>
  <c r="Y58" i="6"/>
  <c r="AF58" i="6" s="1"/>
  <c r="Y42" i="6"/>
  <c r="AF42" i="6" s="1"/>
  <c r="AB52" i="6"/>
  <c r="AG52" i="6" s="1"/>
  <c r="AA35" i="6"/>
  <c r="M75" i="6"/>
  <c r="AI69" i="6"/>
  <c r="Y69" i="6"/>
  <c r="AF69" i="6" s="1"/>
  <c r="AA108" i="6"/>
  <c r="Y104" i="6"/>
  <c r="AF104" i="6" s="1"/>
  <c r="Y110" i="6"/>
  <c r="AF110" i="6" s="1"/>
  <c r="X104" i="6"/>
  <c r="AB58" i="6"/>
  <c r="AG58" i="6" s="1"/>
  <c r="X79" i="6"/>
  <c r="X110" i="6"/>
  <c r="AA58" i="6"/>
  <c r="AA42" i="6"/>
  <c r="X97" i="6"/>
  <c r="M58" i="6"/>
  <c r="M42" i="6"/>
  <c r="Z52" i="6"/>
  <c r="X35" i="6"/>
  <c r="AA52" i="6"/>
  <c r="M52" i="6"/>
  <c r="AI35" i="6"/>
  <c r="Y75" i="6"/>
  <c r="AF75" i="6" s="1"/>
  <c r="X69" i="6"/>
  <c r="AA104" i="6"/>
  <c r="X42" i="6"/>
  <c r="AA110" i="6"/>
  <c r="M104" i="6"/>
  <c r="AB86" i="6"/>
  <c r="AG86" i="6" s="1"/>
  <c r="AB42" i="6"/>
  <c r="AG42" i="6" s="1"/>
  <c r="Y86" i="6"/>
  <c r="AF86" i="6" s="1"/>
  <c r="Z58" i="6"/>
  <c r="Z42" i="6"/>
  <c r="AB97" i="6"/>
  <c r="AG97" i="6" s="1"/>
  <c r="Z69" i="6"/>
  <c r="AI52" i="6"/>
  <c r="M35" i="6"/>
  <c r="AB75" i="6"/>
  <c r="AG75" i="6" s="1"/>
  <c r="AA75" i="6"/>
  <c r="M110" i="6"/>
  <c r="X86" i="6"/>
  <c r="X58" i="6"/>
  <c r="AA102" i="6"/>
  <c r="Y106" i="6"/>
  <c r="AF106" i="6" s="1"/>
  <c r="AI108" i="6"/>
  <c r="X108" i="6"/>
  <c r="Y102" i="6"/>
  <c r="AF102" i="6" s="1"/>
  <c r="AA106" i="6"/>
  <c r="M106" i="6"/>
  <c r="M108" i="6"/>
  <c r="AB108" i="6"/>
  <c r="AG108" i="6" s="1"/>
  <c r="D26" i="75"/>
  <c r="D24" i="75"/>
  <c r="B15" i="75"/>
  <c r="B20" i="75" s="1"/>
  <c r="B13" i="75"/>
  <c r="B26" i="75" s="1"/>
  <c r="D4" i="71"/>
  <c r="B6" i="67"/>
  <c r="I7" i="67"/>
  <c r="I6" i="67"/>
  <c r="J5" i="71"/>
  <c r="J4" i="71"/>
  <c r="J3" i="71"/>
  <c r="B18" i="75" l="1"/>
  <c r="B24" i="75"/>
  <c r="D4" i="75"/>
  <c r="J5" i="75" l="1"/>
  <c r="J4" i="75"/>
  <c r="J3" i="75"/>
  <c r="D5" i="75" l="1"/>
  <c r="D3" i="75"/>
  <c r="B8" i="73"/>
  <c r="I9" i="73"/>
  <c r="I8" i="73"/>
  <c r="I7" i="73"/>
  <c r="B7" i="73"/>
  <c r="E59" i="73"/>
  <c r="F58" i="73"/>
  <c r="F57" i="73"/>
  <c r="F56" i="73"/>
  <c r="F55" i="73"/>
  <c r="F54" i="73"/>
  <c r="F53" i="73"/>
  <c r="F52" i="73"/>
  <c r="F51" i="73"/>
  <c r="F50" i="73"/>
  <c r="F49" i="73"/>
  <c r="F48" i="73"/>
  <c r="F47" i="73"/>
  <c r="F46" i="73"/>
  <c r="F45" i="73"/>
  <c r="F44" i="73"/>
  <c r="F43" i="73"/>
  <c r="F42" i="73"/>
  <c r="F41" i="73"/>
  <c r="E36" i="73"/>
  <c r="F35" i="73"/>
  <c r="F34" i="73"/>
  <c r="F33" i="73"/>
  <c r="F32" i="73"/>
  <c r="F31" i="73"/>
  <c r="F30" i="73"/>
  <c r="F29" i="73"/>
  <c r="F28" i="73"/>
  <c r="F27" i="73"/>
  <c r="F26" i="73"/>
  <c r="F25" i="73"/>
  <c r="F24" i="73"/>
  <c r="F23" i="73"/>
  <c r="F22" i="73"/>
  <c r="E19" i="73"/>
  <c r="F18" i="73"/>
  <c r="F17" i="73"/>
  <c r="B9" i="73"/>
  <c r="F19" i="73" l="1"/>
  <c r="E38" i="73"/>
  <c r="E61" i="73" s="1"/>
  <c r="F59" i="73"/>
  <c r="F36" i="73"/>
  <c r="F38" i="73" l="1"/>
  <c r="F61" i="73"/>
  <c r="D5" i="71"/>
  <c r="D3" i="71"/>
  <c r="D8" i="53"/>
  <c r="D29" i="67"/>
  <c r="E29" i="67" l="1"/>
  <c r="D28" i="67"/>
  <c r="D30" i="67" l="1"/>
  <c r="B10" i="69"/>
  <c r="B8" i="69"/>
  <c r="B6" i="69"/>
  <c r="B4" i="69"/>
  <c r="B2" i="69"/>
  <c r="B10" i="68"/>
  <c r="B8" i="68"/>
  <c r="B6" i="68"/>
  <c r="B4" i="68"/>
  <c r="B2" i="68"/>
  <c r="F20" i="69"/>
  <c r="D20" i="69"/>
  <c r="C19" i="69"/>
  <c r="E19" i="69" s="1"/>
  <c r="C18" i="69"/>
  <c r="E18" i="69" s="1"/>
  <c r="C17" i="69"/>
  <c r="E17" i="69" s="1"/>
  <c r="C16" i="69"/>
  <c r="E16" i="69" s="1"/>
  <c r="C15" i="69"/>
  <c r="E15" i="69" s="1"/>
  <c r="C14" i="69"/>
  <c r="F20" i="68"/>
  <c r="C20" i="68"/>
  <c r="E20" i="69" l="1"/>
  <c r="C20" i="69"/>
  <c r="I5" i="67" l="1"/>
  <c r="B5" i="67"/>
  <c r="B7" i="67"/>
  <c r="F11" i="67"/>
  <c r="F12" i="67"/>
  <c r="F13" i="67"/>
  <c r="F14" i="67"/>
  <c r="F17" i="67" s="1"/>
  <c r="G42" i="67" s="1"/>
  <c r="D15" i="67"/>
  <c r="E15" i="67"/>
  <c r="E21" i="67"/>
  <c r="G21" i="67" s="1"/>
  <c r="E22" i="67"/>
  <c r="G22" i="67" s="1"/>
  <c r="E23" i="67"/>
  <c r="G23" i="67" s="1"/>
  <c r="E28" i="67"/>
  <c r="G28" i="67" s="1"/>
  <c r="G29" i="67"/>
  <c r="E31" i="67"/>
  <c r="G31" i="67" s="1"/>
  <c r="E32" i="67"/>
  <c r="G32" i="67" s="1"/>
  <c r="E33" i="67"/>
  <c r="G33" i="67" s="1"/>
  <c r="E34" i="67"/>
  <c r="G34" i="67" s="1"/>
  <c r="E35" i="67"/>
  <c r="G35" i="67" s="1"/>
  <c r="F15" i="67" l="1"/>
  <c r="G25" i="67"/>
  <c r="E30" i="67"/>
  <c r="G30" i="67" s="1"/>
  <c r="G37" i="67" s="1"/>
  <c r="B6" i="55"/>
  <c r="B15" i="55"/>
  <c r="G39" i="67" l="1"/>
  <c r="G41" i="67" s="1"/>
  <c r="G44" i="67" s="1"/>
  <c r="L6" i="57" l="1"/>
  <c r="B75" i="54" l="1"/>
  <c r="B74" i="54"/>
  <c r="B73" i="54"/>
  <c r="B72" i="54"/>
  <c r="B60" i="54"/>
  <c r="B59" i="54"/>
  <c r="B58" i="54"/>
  <c r="B57" i="54"/>
  <c r="F8" i="53"/>
  <c r="F7" i="53"/>
  <c r="F6" i="53"/>
  <c r="B27" i="58" l="1"/>
  <c r="B26" i="58"/>
  <c r="B5" i="55" l="1"/>
  <c r="O8" i="60" l="1"/>
  <c r="F8" i="59"/>
  <c r="I8" i="58"/>
  <c r="L8" i="57"/>
  <c r="G8" i="54"/>
  <c r="O7" i="60"/>
  <c r="F7" i="59"/>
  <c r="I7" i="58"/>
  <c r="L7" i="57"/>
  <c r="G7" i="54"/>
  <c r="O6" i="60"/>
  <c r="F6" i="59"/>
  <c r="I6" i="58"/>
  <c r="G6" i="54"/>
  <c r="B7" i="60"/>
  <c r="B7" i="59"/>
  <c r="B7" i="58"/>
  <c r="B7" i="57"/>
  <c r="D7" i="53"/>
  <c r="B6" i="60"/>
  <c r="B6" i="59"/>
  <c r="B6" i="58"/>
  <c r="B6" i="57"/>
  <c r="C6" i="54"/>
  <c r="A16" i="54" s="1"/>
  <c r="C7" i="54"/>
  <c r="D6" i="53"/>
  <c r="AB20" i="6"/>
  <c r="AG20" i="6" s="1"/>
  <c r="AA20" i="6"/>
  <c r="D20" i="6"/>
  <c r="AB19" i="6" l="1"/>
  <c r="AG19" i="6" s="1"/>
  <c r="AA19" i="6"/>
  <c r="D19" i="6"/>
  <c r="B8" i="60"/>
  <c r="AB18" i="6" l="1"/>
  <c r="AG18" i="6" s="1"/>
  <c r="AA18" i="6"/>
  <c r="D18" i="6"/>
  <c r="B8" i="59"/>
  <c r="B8" i="58" l="1"/>
  <c r="AB17" i="6" l="1"/>
  <c r="AG17" i="6" s="1"/>
  <c r="AA17" i="6"/>
  <c r="D17" i="6"/>
  <c r="B8" i="57"/>
  <c r="AB16" i="6" l="1"/>
  <c r="AG16" i="6" s="1"/>
  <c r="AA16" i="6"/>
  <c r="D16" i="6"/>
  <c r="E30" i="55"/>
  <c r="E14" i="55"/>
  <c r="E20" i="55" s="1"/>
  <c r="E8" i="55"/>
  <c r="B34" i="55"/>
  <c r="E23" i="55" l="1"/>
  <c r="F49" i="52" s="1"/>
  <c r="D18" i="59"/>
  <c r="E20" i="59" s="1"/>
  <c r="E22" i="59" s="1"/>
  <c r="AB15" i="6"/>
  <c r="AG15" i="6" s="1"/>
  <c r="AA15" i="6"/>
  <c r="D15" i="6"/>
  <c r="E76" i="54"/>
  <c r="F61" i="54"/>
  <c r="E61" i="54"/>
  <c r="C8" i="54"/>
  <c r="E32" i="55" l="1"/>
  <c r="AB14" i="6"/>
  <c r="AG14" i="6" s="1"/>
  <c r="AA14" i="6"/>
  <c r="D14" i="6"/>
  <c r="AB13" i="6" l="1"/>
  <c r="AG13" i="6" s="1"/>
  <c r="AA13" i="6"/>
  <c r="D13" i="6"/>
  <c r="M28" i="52"/>
  <c r="L28" i="52"/>
  <c r="M27" i="52"/>
  <c r="L27" i="52"/>
  <c r="M23" i="52"/>
  <c r="L23" i="52"/>
  <c r="M22" i="52"/>
  <c r="L22" i="52"/>
  <c r="M18" i="52"/>
  <c r="L18" i="52"/>
  <c r="M17" i="52"/>
  <c r="L17" i="52"/>
  <c r="M13" i="52"/>
  <c r="L13" i="52"/>
  <c r="M12" i="52"/>
  <c r="L12" i="52"/>
  <c r="D72" i="54" l="1"/>
  <c r="D57" i="54"/>
  <c r="D58" i="54"/>
  <c r="D73" i="54"/>
  <c r="D74" i="54"/>
  <c r="D59" i="54"/>
  <c r="D60" i="54"/>
  <c r="D75" i="54"/>
  <c r="U3" i="6"/>
  <c r="T3" i="6"/>
  <c r="V3" i="6" l="1"/>
  <c r="AK9" i="6"/>
  <c r="AA3" i="6" l="1"/>
  <c r="AB3" i="6"/>
  <c r="AB2" i="6"/>
  <c r="AA2" i="6"/>
  <c r="AG3" i="6" l="1"/>
  <c r="AG2" i="6"/>
  <c r="K6" i="7" l="1"/>
  <c r="D5" i="7" s="1"/>
  <c r="B6" i="7" l="1"/>
  <c r="J25" i="6" l="1"/>
  <c r="K25" i="6" s="1"/>
  <c r="X3" i="6" l="1"/>
  <c r="C25" i="7" l="1"/>
  <c r="D2" i="6" l="1"/>
  <c r="D3" i="6"/>
  <c r="P3" i="6"/>
  <c r="O4" i="6"/>
  <c r="V4" i="6"/>
  <c r="AI4" i="6" l="1"/>
  <c r="AB4" i="6"/>
  <c r="AG4" i="6" s="1"/>
  <c r="Y4" i="6"/>
  <c r="AF4" i="6" s="1"/>
  <c r="AA4" i="6"/>
  <c r="Z4" i="6"/>
  <c r="X4" i="6"/>
  <c r="M4" i="6"/>
  <c r="W3" i="6"/>
  <c r="AM9" i="6"/>
  <c r="AL9" i="6" l="1"/>
  <c r="AI9" i="6" s="1"/>
  <c r="AJ9" i="6" l="1"/>
  <c r="AP9" i="6" s="1"/>
  <c r="I9"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Amanda Wright</author>
  </authors>
  <commentList>
    <comment ref="I91" authorId="0" shapeId="0" xr:uid="{00000000-0006-0000-0400-000001000000}">
      <text>
        <r>
          <rPr>
            <b/>
            <sz val="10"/>
            <color indexed="81"/>
            <rFont val="Tahoma"/>
            <family val="2"/>
          </rPr>
          <t>Lodged copy of ACR to be sent to Client with Audit Docs</t>
        </r>
        <r>
          <rPr>
            <sz val="9"/>
            <color indexed="81"/>
            <rFont val="Tahoma"/>
            <family val="2"/>
          </rPr>
          <t xml:space="preserve">
</t>
        </r>
      </text>
    </comment>
  </commentList>
</comments>
</file>

<file path=xl/sharedStrings.xml><?xml version="1.0" encoding="utf-8"?>
<sst xmlns="http://schemas.openxmlformats.org/spreadsheetml/2006/main" count="1583" uniqueCount="825">
  <si>
    <t>Date</t>
  </si>
  <si>
    <t>Links</t>
  </si>
  <si>
    <t>Notes</t>
  </si>
  <si>
    <t>Status</t>
  </si>
  <si>
    <t>Template</t>
  </si>
  <si>
    <t>Reviewer</t>
  </si>
  <si>
    <t>Preparer</t>
  </si>
  <si>
    <t>Partner</t>
  </si>
  <si>
    <t>Name of firm</t>
  </si>
  <si>
    <t>Firm Details</t>
  </si>
  <si>
    <t>Email</t>
  </si>
  <si>
    <t>Telephone</t>
  </si>
  <si>
    <t>Contact name</t>
  </si>
  <si>
    <t>Contact Details</t>
  </si>
  <si>
    <t>Accounting method</t>
  </si>
  <si>
    <t>Small business entity</t>
  </si>
  <si>
    <t>Depreciation method</t>
  </si>
  <si>
    <t>Tax year</t>
  </si>
  <si>
    <t>Period end date</t>
  </si>
  <si>
    <t>Period start date</t>
  </si>
  <si>
    <t>Entity Type</t>
  </si>
  <si>
    <t>ABN/TFN</t>
  </si>
  <si>
    <t>Client code</t>
  </si>
  <si>
    <t>Name of client</t>
  </si>
  <si>
    <t>Entity Details</t>
  </si>
  <si>
    <t>Q</t>
  </si>
  <si>
    <t>Mode</t>
  </si>
  <si>
    <t>Ref</t>
  </si>
  <si>
    <t>add workpaper</t>
  </si>
  <si>
    <t>WPType</t>
  </si>
  <si>
    <t>Del</t>
  </si>
  <si>
    <t>Ready for Review</t>
  </si>
  <si>
    <t>Status Descriptions</t>
  </si>
  <si>
    <t>Started</t>
  </si>
  <si>
    <t>Client Query</t>
  </si>
  <si>
    <t>Rework Required</t>
  </si>
  <si>
    <t>Rework Complete</t>
  </si>
  <si>
    <t>Complete</t>
  </si>
  <si>
    <t>-</t>
  </si>
  <si>
    <t>General</t>
  </si>
  <si>
    <t>Trial Balance</t>
  </si>
  <si>
    <t>Account Name</t>
  </si>
  <si>
    <t>Balance</t>
  </si>
  <si>
    <t>FileConnectionString</t>
  </si>
  <si>
    <t>Settings</t>
  </si>
  <si>
    <t>Level</t>
  </si>
  <si>
    <t>SortOrder</t>
  </si>
  <si>
    <t>EntityId</t>
  </si>
  <si>
    <t>DataSetId</t>
  </si>
  <si>
    <t>Comparatives</t>
  </si>
  <si>
    <t>CompareEntityId</t>
  </si>
  <si>
    <t>CompareDataSetId</t>
  </si>
  <si>
    <t>SortId</t>
  </si>
  <si>
    <t>ShowSubTotals</t>
  </si>
  <si>
    <t>1.00.00</t>
  </si>
  <si>
    <t>Version</t>
  </si>
  <si>
    <t>Notes/Workpaper Title</t>
  </si>
  <si>
    <t>Reconcile To</t>
  </si>
  <si>
    <t>P</t>
  </si>
  <si>
    <t>StatusUpdatedBy</t>
  </si>
  <si>
    <t>StatusChangeDate</t>
  </si>
  <si>
    <t>Formatting</t>
  </si>
  <si>
    <t>AddA</t>
  </si>
  <si>
    <t>AccountName</t>
  </si>
  <si>
    <t>Reconcile</t>
  </si>
  <si>
    <t>RelatedBalance</t>
  </si>
  <si>
    <t>WorkpaperType</t>
  </si>
  <si>
    <t>UniqueRef</t>
  </si>
  <si>
    <t>UpdatedBy</t>
  </si>
  <si>
    <t>UpdatedTime</t>
  </si>
  <si>
    <t>Created</t>
  </si>
  <si>
    <t>Content</t>
  </si>
  <si>
    <t>LogType</t>
  </si>
  <si>
    <t>Chat</t>
  </si>
  <si>
    <t>]</t>
  </si>
  <si>
    <t>HasChat</t>
  </si>
  <si>
    <t>HasUnreadChat</t>
  </si>
  <si>
    <t>Has Chat</t>
  </si>
  <si>
    <t>Has Unread Chat</t>
  </si>
  <si>
    <t>Variance</t>
  </si>
  <si>
    <t>ShowVariance</t>
  </si>
  <si>
    <t>Movement</t>
  </si>
  <si>
    <t>Expanded</t>
  </si>
  <si>
    <t>Add</t>
  </si>
  <si>
    <t>ReconciledStatus</t>
  </si>
  <si>
    <t>Related Balance</t>
  </si>
  <si>
    <t>Reconciled Status</t>
  </si>
  <si>
    <t>StatusOrder</t>
  </si>
  <si>
    <t>Updated By</t>
  </si>
  <si>
    <t>Change Date</t>
  </si>
  <si>
    <t>R/O</t>
  </si>
  <si>
    <t>Status Order</t>
  </si>
  <si>
    <t>WPTag</t>
  </si>
  <si>
    <t>WPCount</t>
  </si>
  <si>
    <t>Flag</t>
  </si>
  <si>
    <t>Reconciled</t>
  </si>
  <si>
    <t>Not Started</t>
  </si>
  <si>
    <t>Review</t>
  </si>
  <si>
    <t>Final Review</t>
  </si>
  <si>
    <t>File Id</t>
  </si>
  <si>
    <t>Refresh</t>
  </si>
  <si>
    <t>Opening Balances</t>
  </si>
  <si>
    <t>s</t>
  </si>
  <si>
    <t>Commands</t>
  </si>
  <si>
    <t>Software Details</t>
  </si>
  <si>
    <t>Client software</t>
  </si>
  <si>
    <t>Login name</t>
  </si>
  <si>
    <t>Password</t>
  </si>
  <si>
    <t>Show Comparatives</t>
  </si>
  <si>
    <t>Show Variance</t>
  </si>
  <si>
    <t>q</t>
  </si>
  <si>
    <t>+</t>
  </si>
  <si>
    <t>WORKPAPERS</t>
  </si>
  <si>
    <t>i</t>
  </si>
  <si>
    <t>CONNECT FILE</t>
  </si>
  <si>
    <t>Select 'Connect File' to select the online accounting file that you wish to connect this workpaper to.</t>
  </si>
  <si>
    <t>File Name</t>
  </si>
  <si>
    <t>Items</t>
  </si>
  <si>
    <t>SheetId</t>
  </si>
  <si>
    <t>Unresolved</t>
  </si>
  <si>
    <t>Resolved</t>
  </si>
  <si>
    <t>Total</t>
  </si>
  <si>
    <t>HasUnresolvedItems</t>
  </si>
  <si>
    <t>Member Details</t>
  </si>
  <si>
    <t>Member 1</t>
  </si>
  <si>
    <t>Member 2</t>
  </si>
  <si>
    <t>Enter name</t>
  </si>
  <si>
    <t>Member 3</t>
  </si>
  <si>
    <t>Member 4</t>
  </si>
  <si>
    <t>Member 5</t>
  </si>
  <si>
    <t>Member 6</t>
  </si>
  <si>
    <t>Member 7</t>
  </si>
  <si>
    <t>Member 8</t>
  </si>
  <si>
    <t>RollOver</t>
  </si>
  <si>
    <t>Options</t>
  </si>
  <si>
    <t>Reconciliation Accuracy (Tolerance) $</t>
  </si>
  <si>
    <t>}</t>
  </si>
  <si>
    <t>Assignment To Do</t>
  </si>
  <si>
    <t>Year</t>
  </si>
  <si>
    <t>Biller Client</t>
  </si>
  <si>
    <t>Fund Information</t>
  </si>
  <si>
    <t>Job</t>
  </si>
  <si>
    <t>Notes to Admin Hub</t>
  </si>
  <si>
    <t>Fund Members</t>
  </si>
  <si>
    <t>No. of members</t>
  </si>
  <si>
    <t>Due Date</t>
  </si>
  <si>
    <t>Member Information</t>
  </si>
  <si>
    <t>Name</t>
  </si>
  <si>
    <t>Is the job on Direct Debit</t>
  </si>
  <si>
    <t>Date of Birth</t>
  </si>
  <si>
    <t>Permanent Information Doc</t>
  </si>
  <si>
    <t>Does an invoice need to be raised?</t>
  </si>
  <si>
    <t>How is the job going to client?</t>
  </si>
  <si>
    <t>**GST excl</t>
  </si>
  <si>
    <t>Person discussed with Client</t>
  </si>
  <si>
    <t>How will the invoice be paid</t>
  </si>
  <si>
    <t>Letter Sign off?</t>
  </si>
  <si>
    <t>Have you checked the Class exceptions report?</t>
  </si>
  <si>
    <t>CLIENT FINANCIALS PACKAGE</t>
  </si>
  <si>
    <t>From Class - PDF after review</t>
  </si>
  <si>
    <t>Prepared</t>
  </si>
  <si>
    <t>Audit</t>
  </si>
  <si>
    <t>NOTES</t>
  </si>
  <si>
    <t>Link In Document where applicable from AE</t>
  </si>
  <si>
    <t>Send Out Letter</t>
  </si>
  <si>
    <t>Admin Hub to Draft</t>
  </si>
  <si>
    <t>Tax Payment Schedule</t>
  </si>
  <si>
    <t>Linked into Workpaper</t>
  </si>
  <si>
    <t>Pension Advice Schedule</t>
  </si>
  <si>
    <t>Actuarial Certificate</t>
  </si>
  <si>
    <t>From Heffron via Class $130+GST</t>
  </si>
  <si>
    <t>GST &amp; BAS Rec</t>
  </si>
  <si>
    <t>From Hownow</t>
  </si>
  <si>
    <t>Other</t>
  </si>
  <si>
    <t>To be emailed to the client with invoice</t>
  </si>
  <si>
    <t>ATO payslips</t>
  </si>
  <si>
    <t xml:space="preserve"> - ICA</t>
  </si>
  <si>
    <t xml:space="preserve"> - ITA</t>
  </si>
  <si>
    <t>Documents to be Mailed Out (Original Hard Copies to be Posted)</t>
  </si>
  <si>
    <t>Loan Agreements</t>
  </si>
  <si>
    <t>Now Infinity - provide details to Admin Hub</t>
  </si>
  <si>
    <t>Pension Minutes</t>
  </si>
  <si>
    <t xml:space="preserve">From Class </t>
  </si>
  <si>
    <t>Payment Summaries</t>
  </si>
  <si>
    <t>Investment Strategy Template</t>
  </si>
  <si>
    <t>Add into documents from AE Intranet</t>
  </si>
  <si>
    <t>Notice of Intent to Claim Personal Deduction</t>
  </si>
  <si>
    <t>Ackowledgement of Intent to claim deduction</t>
  </si>
  <si>
    <t>Binding Death Benefit Nominations</t>
  </si>
  <si>
    <t>Other (Detail)</t>
  </si>
  <si>
    <t>Items for review - NOT to be sent out</t>
  </si>
  <si>
    <t>This is instead of the ATO associates report</t>
  </si>
  <si>
    <t>ASIC report</t>
  </si>
  <si>
    <t>http://asic.gov.au/</t>
  </si>
  <si>
    <t>Add ASIC report for Bare trustee if applicable</t>
  </si>
  <si>
    <t>Completed By</t>
  </si>
  <si>
    <t>CLIENT AUDIT PACKAGE</t>
  </si>
  <si>
    <t>Auditor Compliance Documents</t>
  </si>
  <si>
    <t>Completed</t>
  </si>
  <si>
    <t xml:space="preserve">AUDITORS </t>
  </si>
  <si>
    <t>E2 - Acceptance &amp; Continuance Assessment</t>
  </si>
  <si>
    <t>E1 - Independence Assessment</t>
  </si>
  <si>
    <t>E4 - Audit Plan</t>
  </si>
  <si>
    <t xml:space="preserve">J1 - Audit Program </t>
  </si>
  <si>
    <t>J2 - Additional Audit Programs  (if relevant)</t>
  </si>
  <si>
    <t>D2 - Audit Completion Document</t>
  </si>
  <si>
    <t>Auditor Completion Approval from Auditor</t>
  </si>
  <si>
    <t xml:space="preserve">Link in </t>
  </si>
  <si>
    <t>Client Audit Documents</t>
  </si>
  <si>
    <t xml:space="preserve">Audit Report </t>
  </si>
  <si>
    <t>ExternalSheet</t>
  </si>
  <si>
    <t>ee1fe8c7-f3fb-444f-949e-3fb620eee027</t>
  </si>
  <si>
    <t>Assignment To do</t>
  </si>
  <si>
    <t>}_ee1fe8c7-f3fb-444f-949e-3fb620eee027</t>
  </si>
  <si>
    <t>Stuart Flinn</t>
  </si>
  <si>
    <t>Agenda Items</t>
  </si>
  <si>
    <t xml:space="preserve">FOR REFERENCE - these are some of our alliance partners </t>
  </si>
  <si>
    <t>Finance and Investment</t>
  </si>
  <si>
    <t>Fitzpatricks Financial Planning  www.fitz.com.au</t>
  </si>
  <si>
    <t xml:space="preserve">High wealth clients / portoflio management etc </t>
  </si>
  <si>
    <t>Politis Investment Strategies  www.politis.com.au</t>
  </si>
  <si>
    <t>Portoflio management</t>
  </si>
  <si>
    <t>Client:</t>
  </si>
  <si>
    <t>Date:</t>
  </si>
  <si>
    <t>Job:</t>
  </si>
  <si>
    <t>Prepared By:</t>
  </si>
  <si>
    <t>        </t>
  </si>
  <si>
    <t xml:space="preserve">Subject:  </t>
  </si>
  <si>
    <t>Audited By:</t>
  </si>
  <si>
    <t>Risk</t>
  </si>
  <si>
    <t>Tax Depreciation</t>
  </si>
  <si>
    <t>Hunter Financial   www.hunterfinancial.com.au </t>
  </si>
  <si>
    <t>Capital Claims    www.capitalclaims.com.au</t>
  </si>
  <si>
    <t>Pivotal Financial Planning  www.pivotalfp.com</t>
  </si>
  <si>
    <t xml:space="preserve"> - </t>
  </si>
  <si>
    <t>9c13b1fb-8f80-4e3f-859b-8da87e5bb07e</t>
  </si>
  <si>
    <t>Agenda &amp; Partner Points</t>
  </si>
  <si>
    <t>}_9c13b1fb-8f80-4e3f-859b-8da87e5bb07e</t>
  </si>
  <si>
    <t>The percentages are illustrated below:</t>
  </si>
  <si>
    <t>Pension Advice Letter</t>
  </si>
  <si>
    <t>Age</t>
  </si>
  <si>
    <t>Percentage of Account Balance</t>
  </si>
  <si>
    <t>&lt;55</t>
  </si>
  <si>
    <t>55 - 64</t>
  </si>
  <si>
    <t>65 – 74</t>
  </si>
  <si>
    <t>Subject:</t>
  </si>
  <si>
    <t>75 – 79</t>
  </si>
  <si>
    <t>80 – 84</t>
  </si>
  <si>
    <t>85 – 89</t>
  </si>
  <si>
    <t>90 – 94</t>
  </si>
  <si>
    <t>** please un - highlight once completed**</t>
  </si>
  <si>
    <t>95 +</t>
  </si>
  <si>
    <t xml:space="preserve">Each year, members who are in pension phase must ensure that they draw at least their minimum pension amount to meet SISA requirements. The minimum amount is worked out by multiplying the member’s pension account balance by a percentage factor which is based on age. </t>
  </si>
  <si>
    <t>&lt;56</t>
  </si>
  <si>
    <t>56 - 64</t>
  </si>
  <si>
    <t>IF ACTUARIAL CERTIFICATE REQUIRED</t>
  </si>
  <si>
    <t>NO ACTUARIAL CERTIFICATE REQUIRED</t>
  </si>
  <si>
    <t>Transition to Retirement</t>
  </si>
  <si>
    <t>Minimum %</t>
  </si>
  <si>
    <t>Minimum $</t>
  </si>
  <si>
    <t>Maximum $</t>
  </si>
  <si>
    <t>Manually enter amounts</t>
  </si>
  <si>
    <t>OR</t>
  </si>
  <si>
    <t>Account Based Pensions</t>
  </si>
  <si>
    <t>6e9e1219-8f50-4491-8d62-2d34dbdd16b2</t>
  </si>
  <si>
    <t>}_6e9e1219-8f50-4491-8d62-2d34dbdd16b2</t>
  </si>
  <si>
    <t>Taxable Income</t>
  </si>
  <si>
    <t xml:space="preserve"> * Enter as per Statement of Taxable Income</t>
  </si>
  <si>
    <t>Income Tax Payable</t>
  </si>
  <si>
    <t>Imputation Credits</t>
  </si>
  <si>
    <t xml:space="preserve"> * Amounts to be entered as negatives</t>
  </si>
  <si>
    <t>TFN Credits</t>
  </si>
  <si>
    <t>Foreign Tax Credits</t>
  </si>
  <si>
    <t>PAYG instalments Paid</t>
  </si>
  <si>
    <t>Net Income Tax Payable / (Refundable)</t>
  </si>
  <si>
    <t>Add: ATO Supervisory Levy</t>
  </si>
  <si>
    <t xml:space="preserve"> * Select option for 1st year ($518.00) or non 1st year ($259.00) fund</t>
  </si>
  <si>
    <t>Total Tax Payable / (Refundable)</t>
  </si>
  <si>
    <t>DUE DATE</t>
  </si>
  <si>
    <t xml:space="preserve"> * Pick from list</t>
  </si>
  <si>
    <t>Other ATO Payments/(Refunds)</t>
  </si>
  <si>
    <t>Income Tax Account</t>
  </si>
  <si>
    <t>ATO Integrated Client Account</t>
  </si>
  <si>
    <t>ASAP</t>
  </si>
  <si>
    <t>GST Adjustments</t>
  </si>
  <si>
    <t>Pay As You Go Withholding Adjustments</t>
  </si>
  <si>
    <t>Total Other ATO Payable/(Refundable)</t>
  </si>
  <si>
    <t>TOTAL ATO PAYABLE/(REFUNDABLE)</t>
  </si>
  <si>
    <t>Already Paid</t>
  </si>
  <si>
    <t>Outstanding</t>
  </si>
  <si>
    <t>Division 293 tax will be included in the group entity group tax payment schedule if applicable</t>
  </si>
  <si>
    <t>4b351428-81a7-48b9-9493-2b1c1e9f67d6</t>
  </si>
  <si>
    <t>Tax Payment Sch</t>
  </si>
  <si>
    <t>}_4b351428-81a7-48b9-9493-2b1c1e9f67d6</t>
  </si>
  <si>
    <t>}_aa4c3b4f-e21a-4eda-8bfd-9d0c6c791432</t>
  </si>
  <si>
    <t>Review Points</t>
  </si>
  <si>
    <t>Action Taken</t>
  </si>
  <si>
    <t>5262ba3b-d069-4ec8-8946-9ebcb0783622</t>
  </si>
  <si>
    <t>}_5262ba3b-d069-4ec8-8946-9ebcb0783622</t>
  </si>
  <si>
    <t>Invoice wording</t>
  </si>
  <si>
    <t>LIST OF AE MASTER PARAGRAPHS FOR INVOICES</t>
  </si>
  <si>
    <t>SUP02 – Financial Statements</t>
  </si>
  <si>
    <t>NO' to what not neded -  Leave as is if  'yes'</t>
  </si>
  <si>
    <t xml:space="preserve">Professional services rendered in respect of the Superannuation Fund for the year ended 30 June 2017 including the following - </t>
  </si>
  <si>
    <t>Preparation of financial statements.</t>
  </si>
  <si>
    <t>Accounting for rollovers received by the fund, ensuring correct allocation of benefit components.</t>
  </si>
  <si>
    <t>Accounting for contributions received by the fund, confirming correct allocation and compliance with contribution cap limits.</t>
  </si>
  <si>
    <t>Reconciliation of dividends received by the fund.</t>
  </si>
  <si>
    <t>Reconciliation of distributions received by the fund.</t>
  </si>
  <si>
    <t>Accounting for rental income and associated expenses of the fund.</t>
  </si>
  <si>
    <t>Reconciliation of Limited Recourse Borrowing structure within the fund.</t>
  </si>
  <si>
    <t>Obtaining details of all market values of fund assets as required for the purpose of valuation.</t>
  </si>
  <si>
    <t xml:space="preserve">Preparation of Members Statements for the following - </t>
  </si>
  <si>
    <t>**DELETE WHAT NOT NEEDED</t>
  </si>
  <si>
    <t>Preparation and electronic lodgement of income tax return and regulatory information required.</t>
  </si>
  <si>
    <t>Preparation of minutes and trustees declarations.</t>
  </si>
  <si>
    <t>Calculations in relation compliance with minimum pension requirements and advice in relation to minimum pensions to be drawn for the 2018 financial year.</t>
  </si>
  <si>
    <t>Completion of Actuarial Certificate obligations as the fund was in both pension and accumulation phase during the financial year.</t>
  </si>
  <si>
    <t>Audit in accordance with the requirements of the Superannuation Industry (Supervision) Act 1993 and reporting to you thereon.</t>
  </si>
  <si>
    <t>}_3ef776f2-a581-45e0-af98-5a52cbec5ce8</t>
  </si>
  <si>
    <t>Tax Reconciliation</t>
  </si>
  <si>
    <t xml:space="preserve">Reconciliation </t>
  </si>
  <si>
    <t>Balance of Income Tax Payable / (Refundable) per Financials</t>
  </si>
  <si>
    <t>(Less):</t>
  </si>
  <si>
    <t>Other years</t>
  </si>
  <si>
    <t>Difference</t>
  </si>
  <si>
    <t>*sorted by effective date</t>
  </si>
  <si>
    <t>0cf9defd-6a9c-4180-9ac5-d310d3bac0d7</t>
  </si>
  <si>
    <t>Prov for Income Tax</t>
  </si>
  <si>
    <t>}_0cf9defd-6a9c-4180-9ac5-d310d3bac0d7</t>
  </si>
  <si>
    <t xml:space="preserve">Investment Confirmations </t>
  </si>
  <si>
    <t>** USE THE INVESTMENT SUMMARY REPORT AT 30 JUNE  &gt; RUN REPORT AS CSV  &gt; COPY CELL B2 TILL Q2 &amp; DOWN FOR AS MANY ASSETS HELD, PASTE IN CELL A16 + FORMATE THE NUMBER CELLS WITH THE COMMA BUTTON</t>
  </si>
  <si>
    <t>Security Code</t>
  </si>
  <si>
    <t>Holding Account Name</t>
  </si>
  <si>
    <t>Feed Reference</t>
  </si>
  <si>
    <t>Market Type</t>
  </si>
  <si>
    <t>Asset Pool</t>
  </si>
  <si>
    <t>G/L Class</t>
  </si>
  <si>
    <t>Units</t>
  </si>
  <si>
    <t>Average Cost</t>
  </si>
  <si>
    <t>Market Price</t>
  </si>
  <si>
    <t>Total Cost</t>
  </si>
  <si>
    <t>Market Value</t>
  </si>
  <si>
    <t>Unrealised Gain</t>
  </si>
  <si>
    <t>Gain/loss %</t>
  </si>
  <si>
    <t>Portfoliio weight %</t>
  </si>
  <si>
    <t>Estimated Income</t>
  </si>
  <si>
    <t>Estimated Yield %</t>
  </si>
  <si>
    <t>Link Confirmations Here</t>
  </si>
  <si>
    <t>2e747b36-25bd-4494-9478-12cf43f2cb27</t>
  </si>
  <si>
    <t>Investments</t>
  </si>
  <si>
    <t>}_2e747b36-25bd-4494-9478-12cf43f2cb27</t>
  </si>
  <si>
    <t>Total Assets</t>
  </si>
  <si>
    <t>}_6a5dd7cd-6387-42af-b0f0-80677e99628e</t>
  </si>
  <si>
    <t>}_2cebcd5f-c71b-4a63-b318-562393de8854</t>
  </si>
  <si>
    <t>}_91936721-54d9-40b4-af9c-2fac87625a9c</t>
  </si>
  <si>
    <t>}_9943e8f3-bc6f-400b-95e4-0fb405ba3db1</t>
  </si>
  <si>
    <t>Interest</t>
  </si>
  <si>
    <t>}_29e71f86-b123-4142-9d5c-d4c92cbf701d</t>
  </si>
  <si>
    <t>CGT Relief</t>
  </si>
  <si>
    <t>33b912d6-46cc-4d08-b82b-9cdda32c1ff8</t>
  </si>
  <si>
    <t>}_33b912d6-46cc-4d08-b82b-9cdda32c1ff8</t>
  </si>
  <si>
    <t>Please consider moving prior years to debtors or creditors if relevant</t>
  </si>
  <si>
    <t>QUESTIONS BEFORE SUBMISSION FOR AUDIT</t>
  </si>
  <si>
    <t>Client Email Address</t>
  </si>
  <si>
    <t>ASIC report - Bare Trust</t>
  </si>
  <si>
    <t>Bank Feed Authority Form</t>
  </si>
  <si>
    <t>Add into documents from Hownow</t>
  </si>
  <si>
    <t>Accountant to Prepare from Class</t>
  </si>
  <si>
    <t>HIN / SRN</t>
  </si>
  <si>
    <t>Manager Review Points</t>
  </si>
  <si>
    <t>All auditor / audit assitant points in Evolv</t>
  </si>
  <si>
    <t>CSM</t>
  </si>
  <si>
    <t>Client Team</t>
  </si>
  <si>
    <t>CSD</t>
  </si>
  <si>
    <t>Does the tax return Validate in Class?</t>
  </si>
  <si>
    <t xml:space="preserve">Have you linked the Engagement/Trustee Rep letter from Evolv? </t>
  </si>
  <si>
    <t>Has work been Reviewed by CSD?</t>
  </si>
  <si>
    <t>Financial Statements &amp; Income Tax Returns</t>
  </si>
  <si>
    <t>From Evolv</t>
  </si>
  <si>
    <t>Audit Completion Letter</t>
  </si>
  <si>
    <t>Only required if docs are being posted. HUB to draft</t>
  </si>
  <si>
    <t>Audit Finalisation Cover Letter (CSD to sign)</t>
  </si>
  <si>
    <t>Auditor: Is there an ACR</t>
  </si>
  <si>
    <t>If Yes, how much is the Year End invoice?</t>
  </si>
  <si>
    <t xml:space="preserve">Link In Document where applicable </t>
  </si>
  <si>
    <t>Accrual Intentions</t>
  </si>
  <si>
    <t>Intangibles</t>
  </si>
  <si>
    <t>Suits</t>
  </si>
  <si>
    <t>Super</t>
  </si>
  <si>
    <t>Tax Mania</t>
  </si>
  <si>
    <t>Meeting Date &amp; Staff</t>
  </si>
  <si>
    <t>eSAT: Link Draft ACR at Stage1 &amp; Lodged copy on Completion</t>
  </si>
  <si>
    <t>No</t>
  </si>
  <si>
    <t>Are we winding up the fund?</t>
  </si>
  <si>
    <t>Class Tax Agent</t>
  </si>
  <si>
    <t>Yes</t>
  </si>
  <si>
    <t>P.I Link</t>
  </si>
  <si>
    <t>GST as per Statement of Financial Position</t>
  </si>
  <si>
    <t>June BAS</t>
  </si>
  <si>
    <t>Net Actual GST</t>
  </si>
  <si>
    <t>Total GST Receivable on Expenses Paid</t>
  </si>
  <si>
    <t>Rounding</t>
  </si>
  <si>
    <t>Commercial Property Expenses</t>
  </si>
  <si>
    <t>Brokerage</t>
  </si>
  <si>
    <t>Management Fees</t>
  </si>
  <si>
    <t>Technical Advice</t>
  </si>
  <si>
    <t>Other Accounting Fees</t>
  </si>
  <si>
    <t>Accounting Fees</t>
  </si>
  <si>
    <t>Audit Fees</t>
  </si>
  <si>
    <t>Income Tax Return</t>
  </si>
  <si>
    <t>Expenses</t>
  </si>
  <si>
    <t>SiDCOR Accounting Fees</t>
  </si>
  <si>
    <t>Total GST Payable on Income Received</t>
  </si>
  <si>
    <t>Other Income</t>
  </si>
  <si>
    <t>Rental Income (Commercial Property 2)</t>
  </si>
  <si>
    <t>Rental Income (Commercial Property)</t>
  </si>
  <si>
    <t>GST</t>
  </si>
  <si>
    <t>Claimable %</t>
  </si>
  <si>
    <t>Gross Amount</t>
  </si>
  <si>
    <t>Income</t>
  </si>
  <si>
    <t>Actual Amounts per Simplefund</t>
  </si>
  <si>
    <t>Business Activity Statements</t>
  </si>
  <si>
    <t>Net</t>
  </si>
  <si>
    <t>1B</t>
  </si>
  <si>
    <t>1A</t>
  </si>
  <si>
    <t>GST Reported to ATO</t>
  </si>
  <si>
    <t>Reviewed By:</t>
  </si>
  <si>
    <t>GST Reconciliation</t>
  </si>
  <si>
    <t>Gold Coast (Mr P Siderovski)</t>
  </si>
  <si>
    <t>Newcastle (Mr Paul Siderovski)</t>
  </si>
  <si>
    <t>Port Douglas (Paul Siderovski)</t>
  </si>
  <si>
    <t>Newcastle (Mr Scott Douglas)</t>
  </si>
  <si>
    <t>Newcastle (Ms Lesa Sylvester)</t>
  </si>
  <si>
    <t>DocuSign</t>
  </si>
  <si>
    <t>Express Post</t>
  </si>
  <si>
    <t>Meeting</t>
  </si>
  <si>
    <t xml:space="preserve">Compilation Report </t>
  </si>
  <si>
    <t>Cameron Tink - Tax Mania</t>
  </si>
  <si>
    <t>Heidi Ruch - Accrual Intentions</t>
  </si>
  <si>
    <t>Janelle Wheeler - Mossman</t>
  </si>
  <si>
    <t>Janet Simpson - Port Douglas</t>
  </si>
  <si>
    <t>Lesa Sylvester - Tax Advisory</t>
  </si>
  <si>
    <t>Matthew Hunt - Busness Advisory</t>
  </si>
  <si>
    <t>Matthew Hunt - Suits</t>
  </si>
  <si>
    <t>Michelle Chesworth - Super Team</t>
  </si>
  <si>
    <t>Paul Sidverovski - PMG Team</t>
  </si>
  <si>
    <t>Scott Douglas - SMSF Auditor</t>
  </si>
  <si>
    <t>Reviewed By</t>
  </si>
  <si>
    <t>Have you identified a reportable breach &amp; noted in the tax return?</t>
  </si>
  <si>
    <t>2018 Provision</t>
  </si>
  <si>
    <t>SiDCOR letter - Loan Confirmation</t>
  </si>
  <si>
    <t>For related Party Loan - from Hownow</t>
  </si>
  <si>
    <t>Client Service Manager (CSM)</t>
  </si>
  <si>
    <t>Client Service Director (CSD)</t>
  </si>
  <si>
    <t>Person</t>
  </si>
  <si>
    <t>Hours</t>
  </si>
  <si>
    <t>Budget</t>
  </si>
  <si>
    <t>Team Member</t>
  </si>
  <si>
    <t>Detailed Review</t>
  </si>
  <si>
    <t>CSD Sign Off</t>
  </si>
  <si>
    <t>Total Hours Budgeted</t>
  </si>
  <si>
    <t>Job Brief Notes</t>
  </si>
  <si>
    <t>Link handwritten notes or type in notes section above</t>
  </si>
  <si>
    <t>Checklist</t>
  </si>
  <si>
    <t>Responsibility</t>
  </si>
  <si>
    <t>Does the client have any oustanding debtors that need to be resolved prior to commencing work.</t>
  </si>
  <si>
    <t>CSC</t>
  </si>
  <si>
    <t>Review of client group structure and scope of work</t>
  </si>
  <si>
    <t>CSM/CSD</t>
  </si>
  <si>
    <t xml:space="preserve">Has scope of work and budgeted hours been agreed </t>
  </si>
  <si>
    <t>CSM /CSD</t>
  </si>
  <si>
    <t>Has the turn around time for client work been agreed</t>
  </si>
  <si>
    <t>Enter Date</t>
  </si>
  <si>
    <t>Has CSD sign off been tentatively booked</t>
  </si>
  <si>
    <t>Has a client meeting been tentatively booked with client</t>
  </si>
  <si>
    <t>Actual</t>
  </si>
  <si>
    <t>De Brief Notes</t>
  </si>
  <si>
    <t>What went well with this job?</t>
  </si>
  <si>
    <t>What didn’t go well with this job?</t>
  </si>
  <si>
    <t>What training areas could you benefit from?</t>
  </si>
  <si>
    <t>What suggestions (if any) do you have for improving efficiency for this job</t>
  </si>
  <si>
    <t xml:space="preserve">Was turn around time met? </t>
  </si>
  <si>
    <t>Reasons for any budget overruns and actions to avoid next time (please comment in notes)</t>
  </si>
  <si>
    <t>Inefficient Processes</t>
  </si>
  <si>
    <t xml:space="preserve">Inefficiencies by SiDCOR </t>
  </si>
  <si>
    <t xml:space="preserve">Client Issues </t>
  </si>
  <si>
    <t>Scope Creep</t>
  </si>
  <si>
    <t>Review of client information (including Compliance) / to client checklist</t>
  </si>
  <si>
    <t>Is there a related Compliance Job and has this been scheduled where appropriate with the relevant team</t>
  </si>
  <si>
    <t>Asset Class</t>
  </si>
  <si>
    <t>Workpaper Id</t>
  </si>
  <si>
    <t>Product Number</t>
  </si>
  <si>
    <t>Local Template Location</t>
  </si>
  <si>
    <t>Starter Version</t>
  </si>
  <si>
    <t>2.2.0.0</t>
  </si>
  <si>
    <t>Document Type</t>
  </si>
  <si>
    <t>Class_Workpaper</t>
  </si>
  <si>
    <t>2019 Year End</t>
  </si>
  <si>
    <t>b448d956-a5f7-4d06-a10a-70636a3df3fe</t>
  </si>
  <si>
    <t>2019 Provision</t>
  </si>
  <si>
    <t>Outstanding as at 30 June 2019</t>
  </si>
  <si>
    <t>28 February 2020</t>
  </si>
  <si>
    <t>31 October 2019</t>
  </si>
  <si>
    <t>September PAYG Instalment (October 2019)</t>
  </si>
  <si>
    <t>December PAYG Instalment (February 2020)</t>
  </si>
  <si>
    <t>March PAYG Instalment (April 2020)</t>
  </si>
  <si>
    <t>June PAYG Instalment (July 2020)</t>
  </si>
  <si>
    <t>Annual PAYG Instalment (October 2020)</t>
  </si>
  <si>
    <t>Income threshold is $250,000.</t>
  </si>
  <si>
    <t>We advise that the tax free portion of the Funds income for the financial year ended 30 June 2019 has been assessed as XX.XXX%. Please find enclosed a copy of the certificate for your records.</t>
  </si>
  <si>
    <t>As the Fund was in both accumulation and pension phase during the 2019 financial year the Fund is required to obtain an actuarial certificate in order to determine the portion of the net ordinary assessable income which is exempt from income tax.</t>
  </si>
  <si>
    <t>We wish to advise that the pensions to be drawn during the 2020 financial year should be within the following ranges:</t>
  </si>
  <si>
    <t xml:space="preserve">To meet the income stream requirements for the 2020 financial year the following minimum amounts based on the members relevant percentage factor must be drawn. As the pension is an account based pension there is no maximum restriction.  </t>
  </si>
  <si>
    <t>We wish to advise that the pensions to be drawn during the 2020 financial year should be at least the minimum amount mentioned below:</t>
  </si>
  <si>
    <t>As the Fund was 100% in pension phase during the 2019 financial year the Fund is not required to obtain an actuarial certificate in order to determine the portion of the net ordinary assessable income which is exempt from income tax.</t>
  </si>
  <si>
    <t xml:space="preserve"> -</t>
  </si>
  <si>
    <t xml:space="preserve">  -</t>
  </si>
  <si>
    <t>Discussion Points</t>
  </si>
  <si>
    <t>Meeting Outcome</t>
  </si>
  <si>
    <t>Audit Points</t>
  </si>
  <si>
    <r>
      <t xml:space="preserve">Run </t>
    </r>
    <r>
      <rPr>
        <i/>
        <sz val="10"/>
        <rFont val="Arial"/>
        <family val="2"/>
      </rPr>
      <t>2019 Financial Statements</t>
    </r>
    <r>
      <rPr>
        <sz val="10"/>
        <rFont val="Arial"/>
        <family val="2"/>
      </rPr>
      <t xml:space="preserve"> report pack in Class</t>
    </r>
  </si>
  <si>
    <t>Agenda Tab</t>
  </si>
  <si>
    <t xml:space="preserve">From Class - must be sent if feeds not activated </t>
  </si>
  <si>
    <t>Hard Copy Docs for Meeting then Docusign</t>
  </si>
  <si>
    <t>P Siderovski - Gold Coast</t>
  </si>
  <si>
    <t>Matt Hunt - Intangibles</t>
  </si>
  <si>
    <t>Gold Coast</t>
  </si>
  <si>
    <t>Port Douglas</t>
  </si>
  <si>
    <t>Auditor</t>
  </si>
  <si>
    <t>Queries</t>
  </si>
  <si>
    <t>Resolution</t>
  </si>
  <si>
    <t>2019 Year Queries</t>
  </si>
  <si>
    <t>Income Comparison Report Link:</t>
  </si>
  <si>
    <t>For funds with listed shares</t>
  </si>
  <si>
    <t>Work Test Declaration</t>
  </si>
  <si>
    <t>Retirement Declaration</t>
  </si>
  <si>
    <t>Prepare in Hownow if member(s) are over 65 and contributing</t>
  </si>
  <si>
    <t>Prepare in Hownow if member is under 65 and has retired this year</t>
  </si>
  <si>
    <t>Following Financial Year - 2020 Compliance</t>
  </si>
  <si>
    <t>Are there original Source Docs to return to Client?</t>
  </si>
  <si>
    <r>
      <t xml:space="preserve">From Evolv - </t>
    </r>
    <r>
      <rPr>
        <sz val="9"/>
        <color rgb="FFFF0000"/>
        <rFont val="Arial"/>
        <family val="2"/>
      </rPr>
      <t>New letter required every three years</t>
    </r>
  </si>
  <si>
    <r>
      <t>From Class -</t>
    </r>
    <r>
      <rPr>
        <sz val="8"/>
        <color rgb="FFFF0000"/>
        <rFont val="Arial"/>
        <family val="2"/>
      </rPr>
      <t xml:space="preserve"> Please Date 30/6/2019</t>
    </r>
  </si>
  <si>
    <t>15 May 2020</t>
  </si>
  <si>
    <t>General Lump Sum Minutes</t>
  </si>
  <si>
    <t xml:space="preserve">For funds to take lump sums for amounts over the minimum. From Hownow. </t>
  </si>
  <si>
    <t>Rent Received</t>
  </si>
  <si>
    <t>Rental Property Details</t>
  </si>
  <si>
    <t>Address</t>
  </si>
  <si>
    <t>Owned</t>
  </si>
  <si>
    <t>Share</t>
  </si>
  <si>
    <t>Rental Income</t>
  </si>
  <si>
    <t>Other Rental Income</t>
  </si>
  <si>
    <t>Total Income</t>
  </si>
  <si>
    <t>Advertising</t>
  </si>
  <si>
    <t>Body Corporate Fees</t>
  </si>
  <si>
    <t>Cleaning</t>
  </si>
  <si>
    <t>Council Rates</t>
  </si>
  <si>
    <t>Garden Maintenance</t>
  </si>
  <si>
    <t>Insurance</t>
  </si>
  <si>
    <t>Is the property insured in the name of the fund?</t>
  </si>
  <si>
    <t>Land Tax</t>
  </si>
  <si>
    <t>Postage, Printing &amp; Stationery</t>
  </si>
  <si>
    <t>Property Agent Commission</t>
  </si>
  <si>
    <t>Repairs &amp; Maintenance</t>
  </si>
  <si>
    <t>Water Rates</t>
  </si>
  <si>
    <t>Sundry:</t>
  </si>
  <si>
    <t xml:space="preserve"> - Sundry XX</t>
  </si>
  <si>
    <t xml:space="preserve"> - Sundry XXX</t>
  </si>
  <si>
    <t>Total Expenses</t>
  </si>
  <si>
    <t>Net Profit / (Loss) from Real Estate Summary</t>
  </si>
  <si>
    <t>Annual Real Estate Summary</t>
  </si>
  <si>
    <t>Amounts Managed Personally &amp; SiDCOR Adjustments</t>
  </si>
  <si>
    <t>Supporting Documentation</t>
  </si>
  <si>
    <t>Borrowing Costs</t>
  </si>
  <si>
    <t>Capital Allowances (Depreciation)</t>
  </si>
  <si>
    <t>Capital Claims Report</t>
  </si>
  <si>
    <t>Interest Paid</t>
  </si>
  <si>
    <t>Loan Statements</t>
  </si>
  <si>
    <t>OSR Land Tax Assessment</t>
  </si>
  <si>
    <t>Legal Fees</t>
  </si>
  <si>
    <t>Special Building Write Off (Capital Works Deductions)</t>
  </si>
  <si>
    <t>Total Adjustments</t>
  </si>
  <si>
    <t>Net Profit / (Loss) from Rental Property</t>
  </si>
  <si>
    <t>Description:</t>
  </si>
  <si>
    <t>Cost:</t>
  </si>
  <si>
    <t>1st year:</t>
  </si>
  <si>
    <t>1st year days:</t>
  </si>
  <si>
    <t>OWDV</t>
  </si>
  <si>
    <t>Write Off</t>
  </si>
  <si>
    <t>CWDV</t>
  </si>
  <si>
    <t>Cost</t>
  </si>
  <si>
    <t>02 4943 4876</t>
  </si>
  <si>
    <t>mail@hunterfinancial.com.au</t>
  </si>
  <si>
    <t>Hunter Financial Planning</t>
  </si>
  <si>
    <t>Infinity Financial Advisors</t>
  </si>
  <si>
    <t>02 4047 1888</t>
  </si>
  <si>
    <t>info@infinityfinancialadvisors.com.au</t>
  </si>
  <si>
    <t>Phil Smith</t>
  </si>
  <si>
    <t>Andrew Masson</t>
  </si>
  <si>
    <t>Total Super Balance</t>
  </si>
  <si>
    <t>Pensions External to SMSF</t>
  </si>
  <si>
    <t>This tab only needs to be completed for members with total super balances over $1,000,000</t>
  </si>
  <si>
    <t>https://www.ato.gov.au/Individuals/Super/Withdrawing-and-using-your-super/Transfer-balance-cap/</t>
  </si>
  <si>
    <t>Transfer Balance Account Balances</t>
  </si>
  <si>
    <t xml:space="preserve">These figures can be obtained from the tax agent portal where we are the agent for the individuals. </t>
  </si>
  <si>
    <t xml:space="preserve">For TSB's over $1,400,000 add agenda point to advise reduced NCC cap. </t>
  </si>
  <si>
    <t>To meet the income stream requirements for the 2020 financial year the following minimum pension amounts based on the members relevant percentage factor must be drawn. As the pensions are transition to retirement pensions there is a maximum amount of 10% that can be drawn. Please note, from 1 July 2017, earnings from assets supporting a transition to retirement income streams will not be eligible for tax exemption on fund earnings where the member has not met a condition of release.</t>
  </si>
  <si>
    <t>2019 TBAR</t>
  </si>
  <si>
    <t>Michelle</t>
  </si>
  <si>
    <t>From Auditor- Preparer to link</t>
  </si>
  <si>
    <t>B &amp; D Superannuation Fund</t>
  </si>
  <si>
    <t>Cheryl</t>
  </si>
  <si>
    <t>..\Permanent\Superannuation Fund Permanent Document (516807)_r617896.xlsx</t>
  </si>
  <si>
    <t>Barry Robertson</t>
  </si>
  <si>
    <t>Deidra Robertson</t>
  </si>
  <si>
    <t>http://ignt.io/JDaSlX9jSRA</t>
  </si>
  <si>
    <t>deidrab@bigpond.net.au</t>
  </si>
  <si>
    <t>Upload audit job to Super Audits with all source docs &amp; workpapers?</t>
  </si>
  <si>
    <t>Class</t>
  </si>
  <si>
    <t>ROB10S1</t>
  </si>
  <si>
    <t>Superannuation Fund</t>
  </si>
  <si>
    <t>Header_1</t>
  </si>
  <si>
    <t>AddE</t>
  </si>
  <si>
    <t>investment_income</t>
  </si>
  <si>
    <t>Header_2</t>
  </si>
  <si>
    <t>Investment Income</t>
  </si>
  <si>
    <t>interest</t>
  </si>
  <si>
    <t>Header_3</t>
  </si>
  <si>
    <t>interest.Cash</t>
  </si>
  <si>
    <t>Header_4</t>
  </si>
  <si>
    <t>Cash and Cash Equivalents</t>
  </si>
  <si>
    <t>interest.Cash.b85e01f7-7072-444b-8014-44e4e48876ee</t>
  </si>
  <si>
    <t>Line_5</t>
  </si>
  <si>
    <t>ANZ Term Deposit #2981</t>
  </si>
  <si>
    <t>interest.Cash.2b262bc2-f64e-4d4c-b112-01a56048a35d</t>
  </si>
  <si>
    <t>ANZ Term Deposit #3515</t>
  </si>
  <si>
    <t>interest.Cash.61fff5f1-da74-4423-93cb-e848c29dc43d</t>
  </si>
  <si>
    <t>ANZ Term Deposit #4164</t>
  </si>
  <si>
    <t>interest.Cash.19c1c265-7c93-46ef-b543-0429bd79e56b</t>
  </si>
  <si>
    <t>ANZ Term Deposit #6254</t>
  </si>
  <si>
    <t>interest.Cash.e5d43ccd-5bee-4a4d-8a6a-6d264070a81b</t>
  </si>
  <si>
    <t>ANZ Term Deposit #6828</t>
  </si>
  <si>
    <t>Totalinterest.Cash</t>
  </si>
  <si>
    <t>Total_4</t>
  </si>
  <si>
    <t>Total Cash and Cash Equivalents</t>
  </si>
  <si>
    <t>interest.OtherAssets.CashAtBank</t>
  </si>
  <si>
    <t>Cash At Bank</t>
  </si>
  <si>
    <t>interest.OtherAssets.CashAtBank.d6229687-c4e7-4d9b-ab93-fabed7c51986</t>
  </si>
  <si>
    <t>ANZ Cash Management</t>
  </si>
  <si>
    <t>Totalinterest.OtherAssets.CashAtBank</t>
  </si>
  <si>
    <t>Total Cash At Bank</t>
  </si>
  <si>
    <t>Totalinterest</t>
  </si>
  <si>
    <t>Total_3</t>
  </si>
  <si>
    <t>Total Interest</t>
  </si>
  <si>
    <t>Totalinvestment_income</t>
  </si>
  <si>
    <t>Total_2</t>
  </si>
  <si>
    <t>Total Investment Income</t>
  </si>
  <si>
    <t>TotalIncome</t>
  </si>
  <si>
    <t>Total_1</t>
  </si>
  <si>
    <t>Expense</t>
  </si>
  <si>
    <t>AddF</t>
  </si>
  <si>
    <t>member_payments</t>
  </si>
  <si>
    <t>Member Payments</t>
  </si>
  <si>
    <t>pensions_paid</t>
  </si>
  <si>
    <t>Pensions Paid</t>
  </si>
  <si>
    <t>pensions_paid.ROBERB1</t>
  </si>
  <si>
    <t>Mr Barry Robertson</t>
  </si>
  <si>
    <t>pensions_paid.ROBERB1.7fed2893-bdfd-4565-af6d-781e6486cb64</t>
  </si>
  <si>
    <t>Account Based Pension 0% tax free</t>
  </si>
  <si>
    <t>pensions_paid.ROBERB1.d779cb8a-ae0a-4860-a615-6eba1afe4fab</t>
  </si>
  <si>
    <t>Account Based Pension 43% tax free</t>
  </si>
  <si>
    <t>pensions_paid.ROBERB1.7ddab427-79c2-421b-b0d8-06762d7ef023</t>
  </si>
  <si>
    <t>Account Based Pension 45% tax free</t>
  </si>
  <si>
    <t>pensions_paid.ROBERB1.c73f814a-3e7a-4fb8-a0b9-f60ea94b5d05</t>
  </si>
  <si>
    <t>Account Based Pension 84% tax free</t>
  </si>
  <si>
    <t>Totalpensions_paid.ROBERB1</t>
  </si>
  <si>
    <t>Total Mr Barry Robertson</t>
  </si>
  <si>
    <t>pensions_paid.ROBERD0</t>
  </si>
  <si>
    <t>Mrs Deidra Robertson</t>
  </si>
  <si>
    <t>pensions_paid.ROBERD0.0c390162-e1da-487b-b77f-1513871edebb</t>
  </si>
  <si>
    <t>pensions_paid.ROBERD0.86d4688f-8804-4ac7-835d-31591113560b</t>
  </si>
  <si>
    <t>pensions_paid.ROBERD0.8bf1ea0e-4f15-4b2d-ac63-a1173bbbdee7</t>
  </si>
  <si>
    <t>Account Based Pension 51% tax free</t>
  </si>
  <si>
    <t>pensions_paid.ROBERD0.f0a8786e-cf3c-4223-9fd2-651a63ad1365</t>
  </si>
  <si>
    <t>Totalpensions_paid.ROBERD0</t>
  </si>
  <si>
    <t>Total Mrs Deidra Robertson</t>
  </si>
  <si>
    <t>Totalpensions_paid</t>
  </si>
  <si>
    <t>Total Pensions Paid</t>
  </si>
  <si>
    <t>Totalmember_payments</t>
  </si>
  <si>
    <t>Total Member Payments</t>
  </si>
  <si>
    <t>other_expenses</t>
  </si>
  <si>
    <t>Other Expenses</t>
  </si>
  <si>
    <t>sundries_expense.AdministrationExpense.AccountancyFee</t>
  </si>
  <si>
    <t>Line_3</t>
  </si>
  <si>
    <t>Accountancy Fee</t>
  </si>
  <si>
    <t>sundries_expense.AdministrationExpense.AuditorFee</t>
  </si>
  <si>
    <t>Auditor Fee</t>
  </si>
  <si>
    <t>sundries_expense.RegulatoryExpense.SMSFSupervisoryLevy</t>
  </si>
  <si>
    <t>SMSF Supervisory Levy</t>
  </si>
  <si>
    <t>Totalother_expenses</t>
  </si>
  <si>
    <t>Total Other Expenses</t>
  </si>
  <si>
    <t>TotalExpense</t>
  </si>
  <si>
    <t>Total Expense</t>
  </si>
  <si>
    <t>Profit &amp; Loss Clearing Account</t>
  </si>
  <si>
    <t>AddB</t>
  </si>
  <si>
    <t>unallocated_benefits</t>
  </si>
  <si>
    <t>Line_2</t>
  </si>
  <si>
    <t>TotalProfit &amp; Loss Clearing Account</t>
  </si>
  <si>
    <t>Total Profit &amp; Loss Clearing Account</t>
  </si>
  <si>
    <t>Assets</t>
  </si>
  <si>
    <t>investments</t>
  </si>
  <si>
    <t>investments.Cash</t>
  </si>
  <si>
    <t>investments.Cash.b85e01f7-7072-444b-8014-44e4e48876ee</t>
  </si>
  <si>
    <t>Line_4</t>
  </si>
  <si>
    <t>investments.Cash.2b262bc2-f64e-4d4c-b112-01a56048a35d</t>
  </si>
  <si>
    <t>investments.Cash.61fff5f1-da74-4423-93cb-e848c29dc43d</t>
  </si>
  <si>
    <t>investments.Cash.19c1c265-7c93-46ef-b543-0429bd79e56b</t>
  </si>
  <si>
    <t>investments.Cash.e5d43ccd-5bee-4a4d-8a6a-6d264070a81b</t>
  </si>
  <si>
    <t>Totalinvestments.Cash</t>
  </si>
  <si>
    <t>Totalinvestments</t>
  </si>
  <si>
    <t>Total Investments</t>
  </si>
  <si>
    <t>other_assets</t>
  </si>
  <si>
    <t>Other Assets</t>
  </si>
  <si>
    <t>cash_at_bank</t>
  </si>
  <si>
    <t>cash_at_bank.d6229687-c4e7-4d9b-ab93-fabed7c51986</t>
  </si>
  <si>
    <t>Totalcash_at_bank</t>
  </si>
  <si>
    <t>income_tax_payable</t>
  </si>
  <si>
    <t>Current Tax Assets</t>
  </si>
  <si>
    <t>income_tax_instalments_paid</t>
  </si>
  <si>
    <t>Income Tax Instalments Paid</t>
  </si>
  <si>
    <t>Totalincome_tax_payable</t>
  </si>
  <si>
    <t>Total Current Tax Assets</t>
  </si>
  <si>
    <t>Totalother_assets</t>
  </si>
  <si>
    <t>Total Other Assets</t>
  </si>
  <si>
    <t>TotalAssets</t>
  </si>
  <si>
    <t>Member Entitlements</t>
  </si>
  <si>
    <t>AddD</t>
  </si>
  <si>
    <t>members_entitlements_accounts</t>
  </si>
  <si>
    <t>Member Entitlement Accounts</t>
  </si>
  <si>
    <t>members_entitlements_accounts.ROBERB1</t>
  </si>
  <si>
    <t>members_entitlements_accounts.ROBERB1.7fed2893-bdfd-4565-af6d-781e6486cb64</t>
  </si>
  <si>
    <t>members_entitlements_accounts.ROBERB1.d779cb8a-ae0a-4860-a615-6eba1afe4fab</t>
  </si>
  <si>
    <t>members_entitlements_accounts.ROBERB1.7ddab427-79c2-421b-b0d8-06762d7ef023</t>
  </si>
  <si>
    <t>members_entitlements_accounts.ROBERB1.c73f814a-3e7a-4fb8-a0b9-f60ea94b5d05</t>
  </si>
  <si>
    <t>Totalmembers_entitlements_accounts.ROBERB1</t>
  </si>
  <si>
    <t>members_entitlements_accounts.ROBERD0</t>
  </si>
  <si>
    <t>members_entitlements_accounts.ROBERD0.0c390162-e1da-487b-b77f-1513871edebb</t>
  </si>
  <si>
    <t>members_entitlements_accounts.ROBERD0.86d4688f-8804-4ac7-835d-31591113560b</t>
  </si>
  <si>
    <t>members_entitlements_accounts.ROBERD0.8bf1ea0e-4f15-4b2d-ac63-a1173bbbdee7</t>
  </si>
  <si>
    <t>members_entitlements_accounts.ROBERD0.f0a8786e-cf3c-4223-9fd2-651a63ad1365</t>
  </si>
  <si>
    <t>Totalmembers_entitlements_accounts.ROBERD0</t>
  </si>
  <si>
    <t>Totalmembers_entitlements_accounts</t>
  </si>
  <si>
    <t>Total Member Entitlement Accounts</t>
  </si>
  <si>
    <t>TotalMember Entitlements</t>
  </si>
  <si>
    <t>Total Member Entitlements</t>
  </si>
  <si>
    <t>BACCT</t>
  </si>
  <si>
    <t>No Reference</t>
  </si>
  <si>
    <t>Bank</t>
  </si>
  <si>
    <t>Default Pool</t>
  </si>
  <si>
    <t>Term Deposits</t>
  </si>
  <si>
    <t>ANZ Bank Statement to 30 June 2019</t>
  </si>
  <si>
    <t>TD 02981</t>
  </si>
  <si>
    <t>TD 63515</t>
  </si>
  <si>
    <t>TD 14164</t>
  </si>
  <si>
    <t>TD 86828</t>
  </si>
  <si>
    <t>TD 96254</t>
  </si>
  <si>
    <t>Statement of Taxable Income Report</t>
  </si>
  <si>
    <t>Liabilities</t>
  </si>
  <si>
    <t>AddC</t>
  </si>
  <si>
    <t>other_taxes</t>
  </si>
  <si>
    <t>Other Taxes Payable</t>
  </si>
  <si>
    <t>activity_statement_payable_refundable</t>
  </si>
  <si>
    <t>Activity Statement Payable/Refundable</t>
  </si>
  <si>
    <t>Totalother_taxes</t>
  </si>
  <si>
    <t>Total Other Taxes Payable</t>
  </si>
  <si>
    <t>TotalLiabilities</t>
  </si>
  <si>
    <t>Total Liabilities</t>
  </si>
  <si>
    <t>100% pension Fund composed of mostly TDs and Cash</t>
  </si>
  <si>
    <t>ITA 2019</t>
  </si>
  <si>
    <t>ICA 2019</t>
  </si>
  <si>
    <t>PAYG Instalments Report 2019</t>
  </si>
  <si>
    <t>SmartLink</t>
  </si>
  <si>
    <t>141f2e92-93f7-4756-a8ab-d57595242778</t>
  </si>
  <si>
    <t>}_141f2e92-93f7-4756-a8ab-d57595242778</t>
  </si>
  <si>
    <t>Munya Phiri</t>
  </si>
  <si>
    <t>Investment Income Comparison Report</t>
  </si>
  <si>
    <t>}_88364a76-4576-4b7a-b2ad-026e9b8904b6</t>
  </si>
  <si>
    <t>LinkSheet</t>
  </si>
  <si>
    <t/>
  </si>
  <si>
    <t>2020 Pension Requirements</t>
  </si>
  <si>
    <t>2019 Minutes</t>
  </si>
  <si>
    <t>2019 Financial Statements</t>
  </si>
  <si>
    <t>SMSF Client Information Checklist</t>
  </si>
  <si>
    <t>Munya</t>
  </si>
  <si>
    <t>ABR Associates Detailed Report</t>
  </si>
  <si>
    <t>On Completion</t>
  </si>
  <si>
    <t>Super Audits - Trustee Representation Letter to the Auditor 2019</t>
  </si>
  <si>
    <t>Engagement Letter 2019</t>
  </si>
  <si>
    <t>Did you do the interest receivable calcs to see if material?</t>
  </si>
  <si>
    <t>Rather than sending an overdue notice to the auditor, please save the Sidcor invoice separately and ensure it is sent to the auditor.</t>
  </si>
  <si>
    <t>Deposit</t>
  </si>
  <si>
    <t>To Maturity</t>
  </si>
  <si>
    <t>Maturity Date</t>
  </si>
  <si>
    <t>Aportionment</t>
  </si>
  <si>
    <t>Int Allocated</t>
  </si>
  <si>
    <t>to 2019 FY</t>
  </si>
  <si>
    <t>Var</t>
  </si>
  <si>
    <t>p</t>
  </si>
  <si>
    <t>Fund is in 100% pension and thus non assessible either way</t>
  </si>
  <si>
    <t>be64ff6b-cf4f-413f-8c9e-c5c459650abd</t>
  </si>
  <si>
    <t>}_be64ff6b-cf4f-413f-8c9e-c5c459650abd</t>
  </si>
  <si>
    <t>Sidcor Accounting INV-18320</t>
  </si>
  <si>
    <t>Corrected</t>
  </si>
  <si>
    <t>Can you check the wording on the contribution story, is there a not there that should not be there?</t>
  </si>
  <si>
    <t>Michelle C</t>
  </si>
  <si>
    <t>Add change to corp trustee to the agenda</t>
  </si>
  <si>
    <t>Do the clients have POA - this was in last years agenda but I don't know what the answer was - maybe add to agenda again.</t>
  </si>
  <si>
    <t>I updated the trustee rep letter as in included XYZ Superannuation Pty Ltd in the body of the letter.</t>
  </si>
  <si>
    <t>Both members over 65, with TBARs below $1.4m at 30 June 2019. As such, the fund can receive for all members both CCs and NCCs to a of $100k if the work test is met in 2020. The downsizer will  be $300k max per member if all conditions are met.</t>
  </si>
  <si>
    <t>'not' removed. Thanks</t>
  </si>
  <si>
    <t>Clients to consider changing to coroprate trustee to reduce the hustle of updating bank accounts and investments should the trustee composition change</t>
  </si>
  <si>
    <t>Added</t>
  </si>
  <si>
    <t>Thanks</t>
  </si>
  <si>
    <t>Do clients have enduring Power of Attorney?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</si>
</sst>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64" formatCode="_(&quot;$&quot;* #,##0.00_);_(&quot;$&quot;* \(#,##0.00\);_(&quot;$&quot;* &quot;-&quot;??_);_(@_)"/>
    <numFmt numFmtId="165" formatCode="_(* #,##0.00_);_(* \(#,##0.00\);_(* &quot;-&quot;??_);_(@_)"/>
    <numFmt numFmtId="166" formatCode="&quot;$&quot;#,##0_);\(&quot;$&quot;#,##0\)"/>
    <numFmt numFmtId="167" formatCode="&quot;$&quot;#,##0.00_);\(&quot;$&quot;#,##0.00\)"/>
    <numFmt numFmtId="168" formatCode="_(&quot;$&quot;* #,##0_);_(&quot;$&quot;* \(#,##0\);_(&quot;$&quot;* &quot;-&quot;_);_(@_)"/>
    <numFmt numFmtId="169" formatCode="_(* #,##0_);_(* \(#,##0\);_(* &quot;-&quot;_);_(@_)"/>
    <numFmt numFmtId="170" formatCode="[$-C09]d\ mmmm\ yyyy;@"/>
    <numFmt numFmtId="171" formatCode="d/mm/yyyy;@"/>
    <numFmt numFmtId="172" formatCode="yyyy"/>
    <numFmt numFmtId="173" formatCode="_(* #,##0.00_);_(* \(#,##0.00\);_(* &quot;-&quot;_);_(@_)"/>
    <numFmt numFmtId="174" formatCode="_(&quot;$&quot;* #,##0.00_);_(&quot;$&quot;* \(#,##0.00\);_(&quot;$&quot;* &quot;-&quot;_);_(@_)"/>
    <numFmt numFmtId="175" formatCode="0.0%"/>
    <numFmt numFmtId="176" formatCode="#,##0.0000"/>
    <numFmt numFmtId="177" formatCode="_-* #,##0.00_-;[Red]* \(#,##0.00\)_-;&quot;&quot;;_-@_-"/>
    <numFmt numFmtId="178" formatCode="mmm\ yyyy"/>
    <numFmt numFmtId="179" formatCode="#,##0.00;#,##0.00;&quot;-&quot;;"/>
    <numFmt numFmtId="180" formatCode="0.0"/>
    <numFmt numFmtId="181" formatCode="#,##0.0"/>
    <numFmt numFmtId="182" formatCode="#,##0.000"/>
    <numFmt numFmtId="183" formatCode="0.0000"/>
    <numFmt numFmtId="184" formatCode="&quot;$&quot;#,##0"/>
    <numFmt numFmtId="185" formatCode="_-* #,##0_-;\-* #,##0_-;_-* &quot;-&quot;??_-;_-@_-"/>
    <numFmt numFmtId="186" formatCode="_(* #,##0.00_);_(* \(#,##0.00\);_(* 0.00_);_(@_)"/>
    <numFmt numFmtId="187" formatCode="[$-C09]dd\-mmmm\-yyyy;@"/>
    <numFmt numFmtId="188" formatCode="_-* #,##0.0000_-;\-* #,##0.0000_-;_-* &quot;-&quot;??_-;_-@_-"/>
    <numFmt numFmtId="189" formatCode="#,##0.00_);[Red]\(#,##0.00\);\-\ \ ;&quot;Omicom&quot;"/>
    <numFmt numFmtId="190" formatCode="#,##0.00;[Red]\ \(#,##0.00\);\ &quot;-&quot;"/>
  </numFmts>
  <fonts count="129">
    <font>
      <sz val="11"/>
      <color theme="1"/>
      <name val="Calibri"/>
      <family val="2"/>
      <scheme val="minor"/>
    </font>
    <font>
      <sz val="11"/>
      <color theme="1"/>
      <name val="Calibri"/>
      <family val="2"/>
      <scheme val="minor"/>
    </font>
    <font>
      <b/>
      <sz val="10"/>
      <color rgb="FF333333"/>
      <name val="Calibri"/>
      <family val="2"/>
    </font>
    <font>
      <sz val="9"/>
      <color rgb="FF333333"/>
      <name val="Calibri"/>
      <family val="2"/>
    </font>
    <font>
      <b/>
      <sz val="9"/>
      <color rgb="FF333333"/>
      <name val="Calibri"/>
      <family val="2"/>
    </font>
    <font>
      <b/>
      <sz val="14"/>
      <color rgb="FF333333"/>
      <name val="Calibri"/>
      <family val="2"/>
    </font>
    <font>
      <b/>
      <sz val="10"/>
      <color rgb="FF333333"/>
      <name val="Calibri"/>
      <family val="2"/>
      <scheme val="minor"/>
    </font>
    <font>
      <b/>
      <sz val="11"/>
      <color rgb="FF333333"/>
      <name val="Calibri"/>
      <family val="2"/>
      <scheme val="minor"/>
    </font>
    <font>
      <b/>
      <sz val="16"/>
      <color rgb="FF333333"/>
      <name val="Calibri"/>
      <family val="2"/>
      <scheme val="minor"/>
    </font>
    <font>
      <b/>
      <sz val="11"/>
      <color rgb="FF333333"/>
      <name val="Calibri"/>
      <family val="2"/>
    </font>
    <font>
      <sz val="10"/>
      <color rgb="FF333333"/>
      <name val="Calibri"/>
      <family val="2"/>
    </font>
    <font>
      <sz val="9"/>
      <color theme="0"/>
      <name val="Calibri"/>
      <family val="2"/>
    </font>
    <font>
      <sz val="10"/>
      <color theme="0"/>
      <name val="Calibri"/>
      <family val="2"/>
    </font>
    <font>
      <sz val="11"/>
      <color rgb="FF333333"/>
      <name val="Calibri"/>
      <family val="2"/>
    </font>
    <font>
      <b/>
      <sz val="10"/>
      <color rgb="FF333333"/>
      <name val="Segoe UI Light"/>
      <family val="2"/>
    </font>
    <font>
      <sz val="10"/>
      <color rgb="FF333333"/>
      <name val="Segoe UI Light"/>
      <family val="2"/>
    </font>
    <font>
      <i/>
      <sz val="10"/>
      <color theme="0" tint="-0.499984740745262"/>
      <name val="Calibri"/>
      <family val="2"/>
    </font>
    <font>
      <i/>
      <sz val="10"/>
      <color rgb="FF333333"/>
      <name val="Calibri"/>
      <family val="2"/>
      <scheme val="minor"/>
    </font>
    <font>
      <u/>
      <sz val="10"/>
      <color rgb="FF265996"/>
      <name val="Calibri"/>
      <family val="2"/>
      <scheme val="minor"/>
    </font>
    <font>
      <b/>
      <sz val="10"/>
      <color theme="0"/>
      <name val="Calibri"/>
      <family val="2"/>
      <scheme val="minor"/>
    </font>
    <font>
      <sz val="18"/>
      <color theme="3"/>
      <name val="Calibri Light"/>
      <family val="2"/>
      <scheme val="major"/>
    </font>
    <font>
      <b/>
      <sz val="11"/>
      <color theme="1"/>
      <name val="Calibri"/>
      <family val="2"/>
      <scheme val="minor"/>
    </font>
    <font>
      <sz val="10"/>
      <color theme="1"/>
      <name val="Calibri"/>
      <family val="2"/>
      <scheme val="minor"/>
    </font>
    <font>
      <sz val="9"/>
      <color theme="0"/>
      <name val="Calibri"/>
      <family val="2"/>
      <scheme val="minor"/>
    </font>
    <font>
      <sz val="14"/>
      <color theme="0" tint="-0.249977111117893"/>
      <name val="Webdings"/>
      <family val="1"/>
      <charset val="2"/>
    </font>
    <font>
      <sz val="80"/>
      <color rgb="FF000000"/>
      <name val="ProximaNova-Bold"/>
    </font>
    <font>
      <sz val="23"/>
      <color rgb="FFFFC40A"/>
      <name val="ProximaNova-Bold"/>
    </font>
    <font>
      <sz val="10"/>
      <color theme="7" tint="-0.249977111117893"/>
      <name val="Calibri"/>
      <family val="2"/>
      <scheme val="minor"/>
    </font>
    <font>
      <sz val="11"/>
      <color theme="0"/>
      <name val="Calibri"/>
      <family val="2"/>
      <scheme val="minor"/>
    </font>
    <font>
      <sz val="18"/>
      <color theme="0"/>
      <name val="ProximaNova-Bold"/>
    </font>
    <font>
      <b/>
      <sz val="18"/>
      <color theme="0"/>
      <name val="Segoe UI"/>
      <family val="2"/>
    </font>
    <font>
      <b/>
      <sz val="12"/>
      <color theme="0"/>
      <name val="Arial"/>
      <family val="2"/>
    </font>
    <font>
      <sz val="12"/>
      <color theme="1" tint="0.249977111117893"/>
      <name val="Calibri Light"/>
      <family val="2"/>
      <scheme val="major"/>
    </font>
    <font>
      <sz val="12"/>
      <color theme="1" tint="0.249977111117893"/>
      <name val="Webdings"/>
      <family val="1"/>
      <charset val="2"/>
    </font>
    <font>
      <sz val="10"/>
      <color theme="0" tint="-4.9989318521683403E-2"/>
      <name val="Calibri"/>
      <family val="2"/>
    </font>
    <font>
      <b/>
      <sz val="10"/>
      <color theme="0"/>
      <name val="Calibri"/>
      <family val="2"/>
    </font>
    <font>
      <b/>
      <sz val="10"/>
      <color rgb="FFC00000"/>
      <name val="Calibri"/>
      <family val="2"/>
    </font>
    <font>
      <b/>
      <sz val="12"/>
      <color theme="0"/>
      <name val="Calibri"/>
      <family val="2"/>
      <scheme val="minor"/>
    </font>
    <font>
      <sz val="20"/>
      <color rgb="FF00ACD4"/>
      <name val="ProximaNova-Bold"/>
    </font>
    <font>
      <b/>
      <sz val="11"/>
      <color theme="0"/>
      <name val="Calibri"/>
      <family val="2"/>
      <scheme val="minor"/>
    </font>
    <font>
      <sz val="8"/>
      <color theme="0"/>
      <name val="Wingdings 3"/>
      <family val="1"/>
      <charset val="2"/>
    </font>
    <font>
      <b/>
      <sz val="11"/>
      <color rgb="FF55ABDE"/>
      <name val="Calibri"/>
      <family val="2"/>
      <scheme val="minor"/>
    </font>
    <font>
      <b/>
      <sz val="14"/>
      <color rgb="FF55ABDE"/>
      <name val="Arial Black"/>
      <family val="2"/>
    </font>
    <font>
      <sz val="18"/>
      <color rgb="FF00ACD4"/>
      <name val="ProximaNova-Bold"/>
    </font>
    <font>
      <sz val="16"/>
      <color rgb="FF00ACD4"/>
      <name val="Webdings"/>
      <family val="1"/>
      <charset val="2"/>
    </font>
    <font>
      <b/>
      <sz val="14"/>
      <color theme="0" tint="-0.249977111117893"/>
      <name val="Calibri"/>
      <family val="2"/>
      <scheme val="minor"/>
    </font>
    <font>
      <sz val="11"/>
      <color theme="0" tint="-0.499984740745262"/>
      <name val="Calibri"/>
      <family val="2"/>
      <scheme val="minor"/>
    </font>
    <font>
      <b/>
      <sz val="16"/>
      <color rgb="FF333333"/>
      <name val="Arial"/>
      <family val="2"/>
    </font>
    <font>
      <b/>
      <sz val="8"/>
      <color theme="0"/>
      <name val="Segoe UI"/>
      <family val="2"/>
    </font>
    <font>
      <sz val="10"/>
      <color theme="0" tint="-0.34998626667073579"/>
      <name val="Calibri"/>
      <family val="2"/>
      <scheme val="minor"/>
    </font>
    <font>
      <sz val="14"/>
      <name val="Webdings"/>
      <family val="1"/>
      <charset val="2"/>
    </font>
    <font>
      <sz val="14"/>
      <color theme="0"/>
      <name val="Webdings"/>
      <family val="1"/>
      <charset val="2"/>
    </font>
    <font>
      <b/>
      <sz val="12"/>
      <color theme="0" tint="-0.499984740745262"/>
      <name val="Wingdings 2"/>
      <family val="1"/>
      <charset val="2"/>
    </font>
    <font>
      <sz val="12"/>
      <color theme="0" tint="-0.499984740745262"/>
      <name val="Wingdings 2"/>
      <family val="1"/>
      <charset val="2"/>
    </font>
    <font>
      <b/>
      <sz val="13"/>
      <color theme="0"/>
      <name val="Wingdings"/>
      <charset val="2"/>
    </font>
    <font>
      <b/>
      <sz val="10"/>
      <color theme="0"/>
      <name val="Wingdings 3"/>
      <family val="1"/>
      <charset val="2"/>
    </font>
    <font>
      <u/>
      <sz val="10"/>
      <color theme="4" tint="-0.24994659260841701"/>
      <name val="Calibri"/>
      <family val="2"/>
      <scheme val="minor"/>
    </font>
    <font>
      <b/>
      <i/>
      <sz val="10"/>
      <color rgb="FF333333"/>
      <name val="Calibri"/>
      <family val="2"/>
      <scheme val="minor"/>
    </font>
    <font>
      <b/>
      <sz val="10"/>
      <color indexed="10"/>
      <name val="Calibri"/>
      <family val="2"/>
    </font>
    <font>
      <sz val="10"/>
      <color theme="1"/>
      <name val="Arial"/>
      <family val="2"/>
    </font>
    <font>
      <sz val="10"/>
      <color rgb="FFFF0000"/>
      <name val="Arial"/>
      <family val="2"/>
    </font>
    <font>
      <b/>
      <sz val="16"/>
      <color theme="1"/>
      <name val="Arial"/>
      <family val="2"/>
    </font>
    <font>
      <b/>
      <sz val="10"/>
      <color theme="1"/>
      <name val="Arial"/>
      <family val="2"/>
    </font>
    <font>
      <b/>
      <sz val="10"/>
      <name val="Arial"/>
      <family val="2"/>
    </font>
    <font>
      <sz val="10"/>
      <name val="Arial"/>
      <family val="2"/>
    </font>
    <font>
      <b/>
      <u/>
      <sz val="10"/>
      <color theme="1"/>
      <name val="Arial"/>
      <family val="2"/>
    </font>
    <font>
      <b/>
      <i/>
      <sz val="10"/>
      <color theme="1"/>
      <name val="Arial"/>
      <family val="2"/>
    </font>
    <font>
      <i/>
      <sz val="10"/>
      <name val="Arial"/>
      <family val="2"/>
    </font>
    <font>
      <b/>
      <sz val="10"/>
      <color rgb="FFFF0000"/>
      <name val="Arial"/>
      <family val="2"/>
    </font>
    <font>
      <u/>
      <sz val="10"/>
      <color theme="10"/>
      <name val="Arial"/>
      <family val="2"/>
    </font>
    <font>
      <sz val="10"/>
      <color rgb="FFC00000"/>
      <name val="Arial"/>
      <family val="2"/>
    </font>
    <font>
      <b/>
      <sz val="11"/>
      <color theme="1"/>
      <name val="Arial"/>
      <family val="2"/>
    </font>
    <font>
      <sz val="11"/>
      <color rgb="FFFFFFFF"/>
      <name val="Arial"/>
      <family val="2"/>
    </font>
    <font>
      <b/>
      <sz val="14"/>
      <color theme="1"/>
      <name val="Arial"/>
      <family val="2"/>
    </font>
    <font>
      <b/>
      <sz val="24"/>
      <color theme="0"/>
      <name val="Arial"/>
      <family val="2"/>
    </font>
    <font>
      <b/>
      <sz val="11"/>
      <color theme="1" tint="0.34998626667073579"/>
      <name val="Arial"/>
      <family val="2"/>
    </font>
    <font>
      <sz val="11"/>
      <name val="Arial"/>
      <family val="2"/>
    </font>
    <font>
      <sz val="12"/>
      <name val="Times New Roman"/>
      <family val="1"/>
    </font>
    <font>
      <u/>
      <sz val="10"/>
      <name val="Arial"/>
      <family val="2"/>
    </font>
    <font>
      <b/>
      <u/>
      <sz val="10"/>
      <name val="Arial"/>
      <family val="2"/>
    </font>
    <font>
      <b/>
      <sz val="16"/>
      <name val="Arial"/>
      <family val="2"/>
    </font>
    <font>
      <b/>
      <sz val="11"/>
      <name val="Arial"/>
      <family val="2"/>
    </font>
    <font>
      <sz val="10.5"/>
      <name val="Arial"/>
      <family val="2"/>
    </font>
    <font>
      <sz val="11"/>
      <color theme="1"/>
      <name val="Arial"/>
      <family val="2"/>
    </font>
    <font>
      <b/>
      <sz val="18"/>
      <color theme="1" tint="0.249977111117893"/>
      <name val="Arial"/>
      <family val="2"/>
    </font>
    <font>
      <sz val="10"/>
      <name val="Times New Roman"/>
      <family val="1"/>
    </font>
    <font>
      <b/>
      <sz val="14"/>
      <color rgb="FF1D98C2"/>
      <name val="Arial"/>
      <family val="2"/>
    </font>
    <font>
      <sz val="4"/>
      <name val="Arial"/>
      <family val="2"/>
    </font>
    <font>
      <sz val="10"/>
      <color theme="0"/>
      <name val="Arial"/>
      <family val="2"/>
    </font>
    <font>
      <b/>
      <sz val="10"/>
      <color theme="0"/>
      <name val="Arial"/>
      <family val="2"/>
    </font>
    <font>
      <b/>
      <sz val="12"/>
      <color indexed="9"/>
      <name val="Arial"/>
      <family val="2"/>
    </font>
    <font>
      <b/>
      <sz val="10"/>
      <color indexed="9"/>
      <name val="Arial"/>
      <family val="2"/>
    </font>
    <font>
      <b/>
      <sz val="12"/>
      <color rgb="FFFF0000"/>
      <name val="Arial"/>
      <family val="2"/>
    </font>
    <font>
      <sz val="12"/>
      <color theme="0"/>
      <name val="Arial"/>
      <family val="2"/>
    </font>
    <font>
      <sz val="12"/>
      <name val="Arial"/>
      <family val="2"/>
    </font>
    <font>
      <sz val="10"/>
      <color rgb="FF00B0F0"/>
      <name val="Arial"/>
      <family val="2"/>
    </font>
    <font>
      <b/>
      <sz val="10"/>
      <name val="Calibri"/>
      <family val="2"/>
      <scheme val="minor"/>
    </font>
    <font>
      <b/>
      <sz val="10"/>
      <color theme="1"/>
      <name val="Calibri"/>
      <family val="2"/>
      <scheme val="minor"/>
    </font>
    <font>
      <b/>
      <sz val="10"/>
      <color indexed="8"/>
      <name val="Arial"/>
      <family val="2"/>
    </font>
    <font>
      <b/>
      <sz val="9"/>
      <color indexed="8"/>
      <name val="Arial"/>
      <family val="2"/>
    </font>
    <font>
      <sz val="9"/>
      <color indexed="8"/>
      <name val="Arial"/>
      <family val="2"/>
    </font>
    <font>
      <sz val="9"/>
      <color indexed="81"/>
      <name val="Tahoma"/>
      <family val="2"/>
    </font>
    <font>
      <u/>
      <sz val="10"/>
      <color theme="4" tint="-0.24994659260841701"/>
      <name val="Arial"/>
      <family val="2"/>
    </font>
    <font>
      <u/>
      <sz val="10"/>
      <color rgb="FF265996"/>
      <name val="Arial"/>
      <family val="2"/>
    </font>
    <font>
      <b/>
      <sz val="10"/>
      <color indexed="81"/>
      <name val="Tahoma"/>
      <family val="2"/>
    </font>
    <font>
      <sz val="9"/>
      <color rgb="FFFF0000"/>
      <name val="Arial"/>
      <family val="2"/>
    </font>
    <font>
      <b/>
      <sz val="12"/>
      <name val="Arial"/>
      <family val="2"/>
    </font>
    <font>
      <b/>
      <sz val="11"/>
      <color indexed="8"/>
      <name val="Arial"/>
      <family val="2"/>
    </font>
    <font>
      <sz val="11"/>
      <color theme="0"/>
      <name val="Arial"/>
      <family val="2"/>
    </font>
    <font>
      <sz val="11"/>
      <color indexed="8"/>
      <name val="Arial"/>
      <family val="2"/>
    </font>
    <font>
      <b/>
      <sz val="11"/>
      <color theme="0"/>
      <name val="Arial"/>
      <family val="2"/>
    </font>
    <font>
      <sz val="10"/>
      <color indexed="8"/>
      <name val="Arial"/>
      <family val="2"/>
    </font>
    <font>
      <sz val="11"/>
      <name val="Calibri"/>
      <family val="2"/>
      <scheme val="minor"/>
    </font>
    <font>
      <sz val="11"/>
      <color rgb="FFFF0000"/>
      <name val="Calibri"/>
      <family val="2"/>
      <scheme val="minor"/>
    </font>
    <font>
      <b/>
      <sz val="18"/>
      <color theme="1" tint="0.249977111117893"/>
      <name val="Calibri"/>
      <family val="2"/>
      <scheme val="minor"/>
    </font>
    <font>
      <b/>
      <sz val="14"/>
      <color rgb="FF1D98C2"/>
      <name val="Calibri"/>
      <family val="2"/>
      <scheme val="minor"/>
    </font>
    <font>
      <b/>
      <sz val="18"/>
      <color rgb="FF999933"/>
      <name val="Calibri"/>
      <family val="2"/>
      <scheme val="minor"/>
    </font>
    <font>
      <sz val="10"/>
      <name val="Calibri"/>
      <family val="2"/>
      <scheme val="minor"/>
    </font>
    <font>
      <b/>
      <sz val="11"/>
      <name val="Calibri"/>
      <family val="2"/>
      <scheme val="minor"/>
    </font>
    <font>
      <sz val="10"/>
      <color theme="0"/>
      <name val="Calibri"/>
      <family val="2"/>
      <scheme val="minor"/>
    </font>
    <font>
      <b/>
      <i/>
      <sz val="10"/>
      <color theme="0"/>
      <name val="Calibri"/>
      <family val="2"/>
      <scheme val="minor"/>
    </font>
    <font>
      <b/>
      <sz val="12"/>
      <color indexed="9"/>
      <name val="Calibri"/>
      <family val="2"/>
      <scheme val="minor"/>
    </font>
    <font>
      <b/>
      <sz val="10"/>
      <color theme="1" tint="0.34998626667073579"/>
      <name val="Arial"/>
      <family val="2"/>
    </font>
    <font>
      <sz val="11"/>
      <color theme="1" tint="0.34998626667073579"/>
      <name val="Calibri"/>
      <family val="2"/>
      <scheme val="minor"/>
    </font>
    <font>
      <sz val="8"/>
      <color rgb="FFFF0000"/>
      <name val="Arial"/>
      <family val="2"/>
    </font>
    <font>
      <b/>
      <sz val="14"/>
      <color rgb="FFF9C705"/>
      <name val="Calibri"/>
      <family val="2"/>
      <scheme val="minor"/>
    </font>
    <font>
      <b/>
      <sz val="12"/>
      <color rgb="FF000000"/>
      <name val="Calibri"/>
      <family val="2"/>
      <scheme val="minor"/>
    </font>
    <font>
      <b/>
      <sz val="11"/>
      <color rgb="FF000000"/>
      <name val="Calibri"/>
      <family val="2"/>
      <scheme val="minor"/>
    </font>
    <font>
      <sz val="11"/>
      <color rgb="FF000000"/>
      <name val="Calibri"/>
      <family val="2"/>
      <scheme val="minor"/>
    </font>
  </fonts>
  <fills count="30">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55ABDE"/>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ACD4"/>
        <bgColor indexed="64"/>
      </patternFill>
    </fill>
    <fill>
      <gradientFill degree="45">
        <stop position="0">
          <color rgb="FFCFE7F5"/>
        </stop>
        <stop position="1">
          <color rgb="FF00ACD4"/>
        </stop>
      </gradientFill>
    </fill>
    <fill>
      <patternFill patternType="solid">
        <fgColor theme="4" tint="0.79998168889431442"/>
        <bgColor indexed="64"/>
      </patternFill>
    </fill>
    <fill>
      <patternFill patternType="solid">
        <fgColor rgb="FF56B900"/>
        <bgColor indexed="64"/>
      </patternFill>
    </fill>
    <fill>
      <patternFill patternType="solid">
        <fgColor theme="0" tint="-0.14999847407452621"/>
        <bgColor indexed="64"/>
      </patternFill>
    </fill>
    <fill>
      <gradientFill degree="90">
        <stop position="0">
          <color theme="0" tint="-5.0965910824915313E-2"/>
        </stop>
        <stop position="0.5">
          <color theme="0" tint="-5.0965910824915313E-2"/>
        </stop>
        <stop position="1">
          <color theme="0" tint="-5.0965910824915313E-2"/>
        </stop>
      </gradientFill>
    </fill>
    <fill>
      <patternFill patternType="solid">
        <fgColor rgb="FF1D98C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bgColor indexed="64"/>
      </patternFill>
    </fill>
    <fill>
      <patternFill patternType="solid">
        <fgColor theme="0" tint="-0.34998626667073579"/>
        <bgColor indexed="64"/>
      </patternFill>
    </fill>
  </fills>
  <borders count="127">
    <border>
      <left/>
      <right/>
      <top/>
      <bottom/>
      <diagonal/>
    </border>
    <border>
      <left style="thin">
        <color theme="0"/>
      </left>
      <right style="thin">
        <color theme="0"/>
      </right>
      <top style="thin">
        <color theme="0"/>
      </top>
      <bottom style="thin">
        <color theme="0"/>
      </bottom>
      <diagonal/>
    </border>
    <border>
      <left/>
      <right/>
      <top/>
      <bottom style="thin">
        <color theme="0" tint="-0.14996795556505021"/>
      </bottom>
      <diagonal/>
    </border>
    <border>
      <left/>
      <right style="thin">
        <color theme="0"/>
      </right>
      <top/>
      <bottom style="thin">
        <color theme="0"/>
      </bottom>
      <diagonal/>
    </border>
    <border>
      <left/>
      <right style="thin">
        <color theme="0" tint="-0.14999847407452621"/>
      </right>
      <top/>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style="thin">
        <color theme="0" tint="-0.14996795556505021"/>
      </right>
      <top/>
      <bottom style="thin">
        <color theme="0" tint="-0.14996795556505021"/>
      </bottom>
      <diagonal/>
    </border>
    <border>
      <left/>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tint="-0.14999847407452621"/>
      </left>
      <right/>
      <top style="thin">
        <color theme="0"/>
      </top>
      <bottom style="thin">
        <color theme="0"/>
      </bottom>
      <diagonal/>
    </border>
    <border>
      <left/>
      <right style="thin">
        <color theme="0" tint="-0.14999847407452621"/>
      </right>
      <top style="thin">
        <color theme="0"/>
      </top>
      <bottom style="thin">
        <color theme="0"/>
      </bottom>
      <diagonal/>
    </border>
    <border>
      <left style="thin">
        <color theme="0"/>
      </left>
      <right style="thin">
        <color theme="0"/>
      </right>
      <top style="thin">
        <color theme="0"/>
      </top>
      <bottom style="thin">
        <color theme="0" tint="-0.14999847407452621"/>
      </bottom>
      <diagonal/>
    </border>
    <border>
      <left style="thin">
        <color theme="0"/>
      </left>
      <right style="thin">
        <color theme="0"/>
      </right>
      <top style="thin">
        <color theme="0" tint="-4.9989318521683403E-2"/>
      </top>
      <bottom/>
      <diagonal/>
    </border>
    <border>
      <left/>
      <right/>
      <top/>
      <bottom style="thin">
        <color theme="0" tint="-0.249977111117893"/>
      </bottom>
      <diagonal/>
    </border>
    <border>
      <left style="thin">
        <color theme="0"/>
      </left>
      <right style="thin">
        <color theme="0"/>
      </right>
      <top style="thin">
        <color theme="0" tint="-4.9989318521683403E-2"/>
      </top>
      <bottom style="thin">
        <color theme="0"/>
      </bottom>
      <diagonal/>
    </border>
    <border>
      <left style="thin">
        <color theme="0" tint="-0.14996795556505021"/>
      </left>
      <right style="thin">
        <color theme="0" tint="-0.14996795556505021"/>
      </right>
      <top style="thin">
        <color theme="0" tint="-0.14996795556505021"/>
      </top>
      <bottom/>
      <diagonal/>
    </border>
    <border>
      <left style="thin">
        <color theme="0"/>
      </left>
      <right style="thin">
        <color theme="0"/>
      </right>
      <top style="thin">
        <color theme="0"/>
      </top>
      <bottom/>
      <diagonal/>
    </border>
    <border>
      <left style="thin">
        <color theme="0"/>
      </left>
      <right style="thin">
        <color theme="0"/>
      </right>
      <top style="thin">
        <color theme="0" tint="-0.14996795556505021"/>
      </top>
      <bottom style="thin">
        <color theme="0"/>
      </bottom>
      <diagonal/>
    </border>
    <border>
      <left/>
      <right style="thin">
        <color theme="0"/>
      </right>
      <top style="thin">
        <color theme="0" tint="-0.14996795556505021"/>
      </top>
      <bottom style="thin">
        <color theme="0"/>
      </bottom>
      <diagonal/>
    </border>
    <border>
      <left style="thin">
        <color theme="0"/>
      </left>
      <right style="thin">
        <color theme="0"/>
      </right>
      <top style="thin">
        <color theme="0"/>
      </top>
      <bottom style="thin">
        <color theme="0" tint="-4.9989318521683403E-2"/>
      </bottom>
      <diagonal/>
    </border>
    <border>
      <left style="thin">
        <color theme="0"/>
      </left>
      <right/>
      <top style="thin">
        <color theme="0"/>
      </top>
      <bottom style="thin">
        <color theme="0" tint="-4.9989318521683403E-2"/>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right style="thin">
        <color rgb="FFC00000"/>
      </right>
      <top style="thin">
        <color rgb="FFC00000"/>
      </top>
      <bottom style="thin">
        <color rgb="FFC00000"/>
      </bottom>
      <diagonal/>
    </border>
    <border>
      <left style="thin">
        <color theme="0"/>
      </left>
      <right/>
      <top/>
      <bottom/>
      <diagonal/>
    </border>
    <border>
      <left/>
      <right style="medium">
        <color theme="0"/>
      </right>
      <top style="thin">
        <color theme="0" tint="-0.14999847407452621"/>
      </top>
      <bottom style="thin">
        <color theme="0"/>
      </bottom>
      <diagonal/>
    </border>
    <border>
      <left style="thin">
        <color rgb="FF008EB0"/>
      </left>
      <right/>
      <top/>
      <bottom/>
      <diagonal/>
    </border>
    <border>
      <left/>
      <right/>
      <top/>
      <bottom style="thin">
        <color theme="0"/>
      </bottom>
      <diagonal/>
    </border>
    <border>
      <left/>
      <right/>
      <top style="thin">
        <color theme="0"/>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rgb="FF00ACD4"/>
      </left>
      <right style="thin">
        <color rgb="FF00ACD4"/>
      </right>
      <top style="thin">
        <color rgb="FF00ACD4"/>
      </top>
      <bottom style="thin">
        <color rgb="FF00ACD4"/>
      </bottom>
      <diagonal/>
    </border>
    <border>
      <left style="thin">
        <color theme="0" tint="-0.14993743705557422"/>
      </left>
      <right/>
      <top style="thin">
        <color theme="0" tint="-0.14993743705557422"/>
      </top>
      <bottom/>
      <diagonal/>
    </border>
    <border>
      <left/>
      <right/>
      <top style="thin">
        <color theme="0" tint="-0.14993743705557422"/>
      </top>
      <bottom style="thin">
        <color theme="0"/>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top/>
      <bottom style="thin">
        <color theme="0" tint="-0.14993743705557422"/>
      </bottom>
      <diagonal/>
    </border>
    <border>
      <left/>
      <right/>
      <top/>
      <bottom style="thin">
        <color theme="0" tint="-0.14993743705557422"/>
      </bottom>
      <diagonal/>
    </border>
    <border>
      <left/>
      <right style="thin">
        <color theme="0" tint="-0.14993743705557422"/>
      </right>
      <top/>
      <bottom style="thin">
        <color theme="0" tint="-0.14993743705557422"/>
      </bottom>
      <diagonal/>
    </border>
    <border>
      <left/>
      <right/>
      <top style="thin">
        <color theme="0" tint="-0.14999847407452621"/>
      </top>
      <bottom style="thin">
        <color theme="0"/>
      </bottom>
      <diagonal/>
    </border>
    <border>
      <left style="hair">
        <color theme="0"/>
      </left>
      <right style="hair">
        <color theme="0"/>
      </right>
      <top style="hair">
        <color theme="0"/>
      </top>
      <bottom style="hair">
        <color theme="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double">
        <color indexed="64"/>
      </bottom>
      <diagonal/>
    </border>
    <border>
      <left style="thin">
        <color indexed="64"/>
      </left>
      <right/>
      <top/>
      <bottom style="dashed">
        <color indexed="22"/>
      </bottom>
      <diagonal/>
    </border>
    <border>
      <left/>
      <right/>
      <top/>
      <bottom style="dashed">
        <color indexed="22"/>
      </bottom>
      <diagonal/>
    </border>
    <border>
      <left/>
      <right style="thin">
        <color indexed="64"/>
      </right>
      <top/>
      <bottom style="dashed">
        <color indexed="22"/>
      </bottom>
      <diagonal/>
    </border>
    <border>
      <left style="thin">
        <color indexed="64"/>
      </left>
      <right/>
      <top style="dashed">
        <color indexed="22"/>
      </top>
      <bottom/>
      <diagonal/>
    </border>
    <border>
      <left/>
      <right/>
      <top style="dashed">
        <color indexed="22"/>
      </top>
      <bottom/>
      <diagonal/>
    </border>
    <border>
      <left/>
      <right style="thin">
        <color indexed="64"/>
      </right>
      <top style="dashed">
        <color indexed="22"/>
      </top>
      <bottom/>
      <diagonal/>
    </border>
    <border>
      <left/>
      <right style="dashed">
        <color indexed="22"/>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s>
  <cellStyleXfs count="158">
    <xf numFmtId="0" fontId="0" fillId="0" borderId="0"/>
    <xf numFmtId="170" fontId="13" fillId="3" borderId="1">
      <alignment horizontal="left" vertical="center" wrapText="1"/>
    </xf>
    <xf numFmtId="0" fontId="13" fillId="3" borderId="1">
      <alignment horizontal="left" vertical="center" wrapText="1"/>
    </xf>
    <xf numFmtId="0" fontId="10" fillId="0" borderId="0">
      <alignment horizontal="left" vertical="center" wrapText="1"/>
    </xf>
    <xf numFmtId="1" fontId="10" fillId="2" borderId="1">
      <alignment horizontal="center" vertical="center" wrapText="1"/>
    </xf>
    <xf numFmtId="49" fontId="2" fillId="0" borderId="0">
      <alignment horizontal="center" vertical="center" wrapText="1"/>
    </xf>
    <xf numFmtId="0" fontId="10" fillId="3" borderId="1">
      <alignment vertical="center" wrapText="1"/>
      <protection locked="0"/>
    </xf>
    <xf numFmtId="0" fontId="10" fillId="0" borderId="0">
      <alignment horizontal="left" vertical="center" wrapText="1"/>
    </xf>
    <xf numFmtId="10" fontId="10" fillId="0" borderId="0">
      <alignment horizontal="center" vertical="center" wrapText="1"/>
    </xf>
    <xf numFmtId="0" fontId="2" fillId="0" borderId="0">
      <alignment horizontal="left" vertical="center" wrapText="1"/>
    </xf>
    <xf numFmtId="4" fontId="17" fillId="0" borderId="0">
      <alignment horizontal="center" vertical="center" wrapText="1"/>
    </xf>
    <xf numFmtId="49" fontId="17" fillId="0" borderId="0">
      <alignment vertical="center" wrapText="1"/>
    </xf>
    <xf numFmtId="49" fontId="10" fillId="3" borderId="1">
      <alignment vertical="center" wrapText="1"/>
      <protection locked="0"/>
    </xf>
    <xf numFmtId="0" fontId="10" fillId="3" borderId="1">
      <alignment horizontal="center" vertical="center" wrapText="1"/>
      <protection locked="0"/>
    </xf>
    <xf numFmtId="0" fontId="10" fillId="0" borderId="0">
      <alignment horizontal="left" vertical="center" wrapText="1"/>
    </xf>
    <xf numFmtId="14" fontId="10" fillId="3" borderId="1">
      <alignment horizontal="center" vertical="center" wrapText="1"/>
    </xf>
    <xf numFmtId="0" fontId="10" fillId="0" borderId="0">
      <alignment horizontal="center" vertical="center" wrapText="1"/>
    </xf>
    <xf numFmtId="10" fontId="10" fillId="2" borderId="1">
      <alignment horizontal="center" vertical="center" wrapText="1"/>
    </xf>
    <xf numFmtId="168" fontId="10" fillId="2" borderId="1">
      <alignment vertical="center"/>
    </xf>
    <xf numFmtId="0" fontId="9" fillId="3" borderId="1">
      <alignment horizontal="left" vertical="center" wrapText="1"/>
      <protection locked="0"/>
    </xf>
    <xf numFmtId="10" fontId="10" fillId="3" borderId="1">
      <alignment horizontal="center" vertical="center"/>
      <protection locked="0"/>
    </xf>
    <xf numFmtId="49" fontId="10" fillId="3" borderId="1">
      <alignment horizontal="center" vertical="center" wrapText="1"/>
      <protection locked="0"/>
    </xf>
    <xf numFmtId="165" fontId="1" fillId="0" borderId="0" applyFont="0" applyFill="0" applyBorder="0" applyAlignment="0" applyProtection="0"/>
    <xf numFmtId="0" fontId="56" fillId="0" borderId="0" applyNumberFormat="0" applyFill="0" applyBorder="0" applyAlignment="0" applyProtection="0"/>
    <xf numFmtId="49" fontId="10" fillId="3" borderId="1">
      <alignment horizontal="center" vertical="center" wrapText="1"/>
      <protection locked="0"/>
    </xf>
    <xf numFmtId="0" fontId="10" fillId="0" borderId="0">
      <alignment horizontal="right" vertical="center" wrapText="1"/>
    </xf>
    <xf numFmtId="14" fontId="10" fillId="3" borderId="1">
      <alignment horizontal="center" vertical="center"/>
      <protection locked="0"/>
    </xf>
    <xf numFmtId="14" fontId="10" fillId="0" borderId="0">
      <alignment horizontal="center" vertical="center" wrapText="1"/>
    </xf>
    <xf numFmtId="0" fontId="2" fillId="3" borderId="1">
      <alignment horizontal="center" vertical="center" wrapText="1"/>
      <protection locked="0"/>
    </xf>
    <xf numFmtId="49" fontId="17" fillId="0" borderId="0">
      <alignment vertical="center" wrapText="1"/>
    </xf>
    <xf numFmtId="0" fontId="9" fillId="2" borderId="0">
      <alignment vertical="center" wrapText="1"/>
    </xf>
    <xf numFmtId="174" fontId="10" fillId="2" borderId="1">
      <alignment vertical="center"/>
    </xf>
    <xf numFmtId="49" fontId="2" fillId="0" borderId="0">
      <alignment horizontal="left" vertical="center" wrapText="1"/>
    </xf>
    <xf numFmtId="170" fontId="9" fillId="3" borderId="1">
      <alignment horizontal="left" vertical="center"/>
      <protection locked="0"/>
    </xf>
    <xf numFmtId="49" fontId="10" fillId="3" borderId="17">
      <alignment vertical="center"/>
      <protection locked="0"/>
    </xf>
    <xf numFmtId="173" fontId="10" fillId="3" borderId="1">
      <alignment vertical="center"/>
      <protection locked="0"/>
    </xf>
    <xf numFmtId="169" fontId="10" fillId="3" borderId="1">
      <alignment vertical="center"/>
      <protection locked="0"/>
    </xf>
    <xf numFmtId="0" fontId="5" fillId="0" borderId="0">
      <alignment vertical="center" wrapText="1"/>
      <protection locked="0"/>
    </xf>
    <xf numFmtId="173" fontId="10" fillId="2" borderId="1">
      <alignment vertical="center"/>
    </xf>
    <xf numFmtId="1" fontId="10" fillId="3" borderId="1">
      <alignment horizontal="center" vertical="center"/>
      <protection locked="0"/>
    </xf>
    <xf numFmtId="14" fontId="10" fillId="2" borderId="1">
      <alignment horizontal="center" vertical="center" wrapText="1"/>
    </xf>
    <xf numFmtId="169" fontId="10" fillId="2" borderId="1">
      <alignment vertical="center"/>
    </xf>
    <xf numFmtId="0" fontId="2" fillId="0" borderId="0">
      <alignment horizontal="center" vertical="center" wrapText="1"/>
    </xf>
    <xf numFmtId="0" fontId="13" fillId="0" borderId="0">
      <alignment horizontal="left" vertical="center" wrapText="1"/>
    </xf>
    <xf numFmtId="0" fontId="10" fillId="3" borderId="1">
      <alignment horizontal="center" vertical="center" wrapText="1"/>
    </xf>
    <xf numFmtId="168" fontId="17" fillId="0" borderId="0">
      <alignment vertical="center" wrapText="1"/>
    </xf>
    <xf numFmtId="9" fontId="17" fillId="0" borderId="0">
      <alignment horizontal="right" vertical="center" wrapText="1"/>
    </xf>
    <xf numFmtId="175" fontId="17" fillId="0" borderId="0">
      <alignment horizontal="right" vertical="center" wrapText="1"/>
    </xf>
    <xf numFmtId="3" fontId="17" fillId="0" borderId="0">
      <alignment horizontal="center" vertical="center" wrapText="1"/>
    </xf>
    <xf numFmtId="170" fontId="17" fillId="0" borderId="0">
      <alignment horizontal="center" vertical="center" wrapText="1"/>
    </xf>
    <xf numFmtId="10" fontId="17" fillId="0" borderId="0">
      <alignment horizontal="right" vertical="center" wrapText="1"/>
    </xf>
    <xf numFmtId="176" fontId="17" fillId="0" borderId="0">
      <alignment horizontal="center" vertical="center" wrapText="1"/>
    </xf>
    <xf numFmtId="49" fontId="17" fillId="2" borderId="1">
      <alignment horizontal="center" vertical="center" wrapText="1"/>
    </xf>
    <xf numFmtId="0" fontId="20" fillId="0" borderId="0" applyNumberFormat="0" applyFill="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169" fontId="10" fillId="3" borderId="1">
      <alignment vertical="center"/>
      <protection locked="0"/>
    </xf>
    <xf numFmtId="169" fontId="10" fillId="2" borderId="1">
      <alignment vertical="center"/>
    </xf>
    <xf numFmtId="168" fontId="10" fillId="2" borderId="1">
      <alignment vertical="center"/>
    </xf>
    <xf numFmtId="165" fontId="1" fillId="0" borderId="0" applyFont="0" applyFill="0" applyBorder="0" applyAlignment="0" applyProtection="0"/>
    <xf numFmtId="164" fontId="17" fillId="0" borderId="0">
      <alignment vertical="center" wrapText="1"/>
    </xf>
    <xf numFmtId="169" fontId="10" fillId="3" borderId="1">
      <alignment vertical="center"/>
      <protection locked="0"/>
    </xf>
    <xf numFmtId="169" fontId="10" fillId="2" borderId="1">
      <alignment vertical="center"/>
    </xf>
    <xf numFmtId="168" fontId="10" fillId="2" borderId="1">
      <alignment vertical="center"/>
    </xf>
    <xf numFmtId="0" fontId="10" fillId="3" borderId="1">
      <alignment horizontal="left" vertical="center"/>
    </xf>
    <xf numFmtId="165" fontId="1" fillId="0" borderId="0" applyFont="0" applyFill="0" applyBorder="0" applyAlignment="0" applyProtection="0"/>
    <xf numFmtId="168" fontId="17" fillId="0" borderId="0">
      <alignment vertical="center" wrapText="1"/>
    </xf>
    <xf numFmtId="169" fontId="10" fillId="3" borderId="1">
      <alignment vertical="center"/>
      <protection locked="0"/>
    </xf>
    <xf numFmtId="169" fontId="10" fillId="2" borderId="1">
      <alignment vertical="center"/>
    </xf>
    <xf numFmtId="168" fontId="10" fillId="2" borderId="1">
      <alignment vertical="center"/>
    </xf>
    <xf numFmtId="165" fontId="1" fillId="0" borderId="0" applyFont="0" applyFill="0" applyBorder="0" applyAlignment="0" applyProtection="0"/>
    <xf numFmtId="168" fontId="17" fillId="0" borderId="0">
      <alignment vertical="center" wrapText="1"/>
    </xf>
    <xf numFmtId="169" fontId="10" fillId="3" borderId="1">
      <alignment vertical="center"/>
      <protection locked="0"/>
    </xf>
    <xf numFmtId="169" fontId="10" fillId="2" borderId="1">
      <alignment vertical="center"/>
    </xf>
    <xf numFmtId="168" fontId="10" fillId="2" borderId="1">
      <alignment vertical="center"/>
    </xf>
    <xf numFmtId="165" fontId="1" fillId="0" borderId="0" applyFont="0" applyFill="0" applyBorder="0" applyAlignment="0" applyProtection="0"/>
    <xf numFmtId="168" fontId="17" fillId="0" borderId="0">
      <alignment vertical="center" wrapText="1"/>
    </xf>
    <xf numFmtId="169" fontId="10" fillId="3" borderId="1">
      <alignment vertical="center"/>
      <protection locked="0"/>
    </xf>
    <xf numFmtId="169" fontId="10" fillId="2" borderId="1">
      <alignment vertical="center"/>
    </xf>
    <xf numFmtId="168" fontId="10" fillId="2" borderId="1">
      <alignment vertical="center"/>
    </xf>
    <xf numFmtId="165" fontId="1" fillId="0" borderId="0" applyFont="0" applyFill="0" applyBorder="0" applyAlignment="0" applyProtection="0"/>
    <xf numFmtId="168" fontId="17" fillId="0" borderId="0">
      <alignment vertical="center" wrapText="1"/>
    </xf>
    <xf numFmtId="169" fontId="10" fillId="3" borderId="1">
      <alignment vertical="center"/>
      <protection locked="0"/>
    </xf>
    <xf numFmtId="169" fontId="10" fillId="2" borderId="1">
      <alignment vertical="center"/>
    </xf>
    <xf numFmtId="168" fontId="10" fillId="2" borderId="1">
      <alignment vertical="center"/>
    </xf>
    <xf numFmtId="165" fontId="1" fillId="0" borderId="0" applyFont="0" applyFill="0" applyBorder="0" applyAlignment="0" applyProtection="0"/>
    <xf numFmtId="168" fontId="17" fillId="0" borderId="0">
      <alignment vertical="center" wrapText="1"/>
    </xf>
    <xf numFmtId="169" fontId="10" fillId="3" borderId="1">
      <alignment vertical="center"/>
      <protection locked="0"/>
    </xf>
    <xf numFmtId="169" fontId="10" fillId="2" borderId="1">
      <alignment vertical="center"/>
    </xf>
    <xf numFmtId="168" fontId="10" fillId="2" borderId="1">
      <alignment vertical="center"/>
    </xf>
    <xf numFmtId="165" fontId="1" fillId="0" borderId="0" applyFont="0" applyFill="0" applyBorder="0" applyAlignment="0" applyProtection="0"/>
    <xf numFmtId="168" fontId="17" fillId="0" borderId="0">
      <alignment vertical="center" wrapText="1"/>
    </xf>
    <xf numFmtId="169" fontId="10" fillId="3" borderId="1">
      <alignment vertical="center"/>
      <protection locked="0"/>
    </xf>
    <xf numFmtId="169" fontId="10" fillId="2" borderId="1">
      <alignment vertical="center"/>
    </xf>
    <xf numFmtId="168" fontId="10" fillId="2" borderId="1">
      <alignment vertical="center"/>
    </xf>
    <xf numFmtId="0" fontId="39" fillId="19" borderId="1" applyProtection="0">
      <alignment horizontal="center" vertical="center" wrapText="1"/>
    </xf>
    <xf numFmtId="10" fontId="2" fillId="0" borderId="1">
      <alignment horizontal="center" vertical="center"/>
    </xf>
    <xf numFmtId="0" fontId="2" fillId="0" borderId="0">
      <alignment horizontal="left" vertical="center" wrapText="1"/>
    </xf>
    <xf numFmtId="0" fontId="2" fillId="0" borderId="0">
      <alignment horizontal="center" vertical="center" wrapText="1"/>
    </xf>
    <xf numFmtId="170" fontId="2" fillId="0" borderId="0">
      <alignment horizontal="left" vertical="center" wrapText="1"/>
    </xf>
    <xf numFmtId="0" fontId="2" fillId="3" borderId="1">
      <alignment horizontal="center" vertical="center" wrapText="1"/>
      <protection locked="0"/>
    </xf>
    <xf numFmtId="180" fontId="10" fillId="3" borderId="1">
      <alignment horizontal="center" vertical="center"/>
      <protection locked="0"/>
    </xf>
    <xf numFmtId="175" fontId="10" fillId="3" borderId="1">
      <alignment horizontal="center" vertical="center"/>
      <protection locked="0"/>
    </xf>
    <xf numFmtId="10" fontId="10" fillId="3" borderId="1">
      <alignment horizontal="center" vertical="center"/>
      <protection locked="0"/>
    </xf>
    <xf numFmtId="0" fontId="10" fillId="2" borderId="1">
      <alignment horizontal="center" vertical="center" wrapText="1"/>
    </xf>
    <xf numFmtId="181" fontId="10" fillId="2" borderId="1">
      <alignment horizontal="center" vertical="center" wrapText="1"/>
    </xf>
    <xf numFmtId="4" fontId="10" fillId="2" borderId="55">
      <alignment horizontal="center" vertical="center"/>
    </xf>
    <xf numFmtId="182" fontId="10" fillId="2" borderId="55">
      <alignment horizontal="center" vertical="center"/>
    </xf>
    <xf numFmtId="183" fontId="10" fillId="2" borderId="1">
      <alignment horizontal="center" vertical="center" wrapText="1"/>
    </xf>
    <xf numFmtId="0" fontId="10" fillId="2" borderId="1">
      <alignment horizontal="left" vertical="center" wrapText="1"/>
    </xf>
    <xf numFmtId="0" fontId="10" fillId="2" borderId="1">
      <alignment horizontal="center" vertical="center" wrapText="1"/>
    </xf>
    <xf numFmtId="172" fontId="10" fillId="2" borderId="1">
      <alignment horizontal="center" vertical="center" wrapText="1"/>
    </xf>
    <xf numFmtId="173" fontId="10" fillId="2" borderId="1">
      <alignment horizontal="center" vertical="center"/>
    </xf>
    <xf numFmtId="169" fontId="10" fillId="3" borderId="1">
      <alignment vertical="center"/>
    </xf>
    <xf numFmtId="10" fontId="3" fillId="2" borderId="1">
      <alignment horizontal="center" vertical="center" wrapText="1"/>
    </xf>
    <xf numFmtId="9" fontId="10" fillId="2" borderId="1">
      <alignment horizontal="center" vertical="center" wrapText="1"/>
    </xf>
    <xf numFmtId="0" fontId="18" fillId="0" borderId="0" applyNumberFormat="0" applyFill="0" applyBorder="0" applyAlignment="0" applyProtection="0"/>
    <xf numFmtId="182" fontId="17" fillId="0" borderId="0">
      <alignment horizontal="center" vertical="center" wrapText="1"/>
    </xf>
    <xf numFmtId="49" fontId="57" fillId="0" borderId="0">
      <alignment vertical="center" wrapText="1"/>
    </xf>
    <xf numFmtId="49" fontId="5" fillId="0" borderId="0">
      <alignment horizontal="center" vertical="center" wrapText="1"/>
    </xf>
    <xf numFmtId="170" fontId="5" fillId="0" borderId="0">
      <alignment horizontal="center" vertical="center" wrapText="1"/>
    </xf>
    <xf numFmtId="0" fontId="9" fillId="2" borderId="1">
      <alignment horizontal="center" vertical="center" wrapText="1"/>
    </xf>
    <xf numFmtId="166" fontId="2" fillId="0" borderId="0">
      <alignment horizontal="center" vertical="center" wrapText="1"/>
    </xf>
    <xf numFmtId="167" fontId="2" fillId="0" borderId="0">
      <alignment horizontal="center" vertical="center" wrapText="1"/>
    </xf>
    <xf numFmtId="14" fontId="2" fillId="0" borderId="0">
      <alignment horizontal="center" vertical="center" wrapText="1"/>
    </xf>
    <xf numFmtId="0" fontId="2" fillId="0" borderId="0">
      <alignment horizontal="left" vertical="center" wrapText="1"/>
    </xf>
    <xf numFmtId="0" fontId="9" fillId="2" borderId="1">
      <alignment vertical="center" wrapText="1"/>
    </xf>
    <xf numFmtId="49" fontId="2" fillId="0" borderId="0">
      <alignment horizontal="right" vertical="center" wrapText="1"/>
    </xf>
    <xf numFmtId="0" fontId="58" fillId="0" borderId="0">
      <alignment vertical="center" wrapText="1"/>
    </xf>
    <xf numFmtId="49" fontId="2" fillId="24" borderId="1">
      <alignment horizontal="center" vertical="center" wrapText="1"/>
    </xf>
    <xf numFmtId="164" fontId="1" fillId="0" borderId="0" applyFont="0" applyFill="0" applyBorder="0" applyAlignment="0" applyProtection="0"/>
    <xf numFmtId="9" fontId="1" fillId="0" borderId="0" applyFont="0" applyFill="0" applyBorder="0" applyAlignment="0" applyProtection="0"/>
    <xf numFmtId="165" fontId="64" fillId="0" borderId="0" applyFont="0" applyFill="0" applyBorder="0" applyAlignment="0" applyProtection="0"/>
    <xf numFmtId="0" fontId="64" fillId="0" borderId="0"/>
    <xf numFmtId="0" fontId="18" fillId="0" borderId="0" applyNumberFormat="0" applyFill="0" applyBorder="0" applyProtection="0">
      <alignment horizontal="center" vertical="center"/>
    </xf>
    <xf numFmtId="0" fontId="69" fillId="0" borderId="0" applyNumberFormat="0" applyFill="0" applyBorder="0" applyAlignment="0" applyProtection="0">
      <alignment vertical="top"/>
      <protection locked="0"/>
    </xf>
    <xf numFmtId="165" fontId="64" fillId="0" borderId="0" applyFont="0" applyFill="0" applyBorder="0" applyAlignment="0" applyProtection="0"/>
    <xf numFmtId="165" fontId="64" fillId="0" borderId="0" applyFont="0" applyFill="0" applyBorder="0" applyAlignment="0" applyProtection="0"/>
    <xf numFmtId="0" fontId="77" fillId="0" borderId="0"/>
    <xf numFmtId="0" fontId="85" fillId="0" borderId="0"/>
    <xf numFmtId="9" fontId="85" fillId="0" borderId="0" applyFont="0" applyFill="0" applyBorder="0" applyAlignment="0" applyProtection="0"/>
    <xf numFmtId="0" fontId="94" fillId="0" borderId="0"/>
    <xf numFmtId="165" fontId="64" fillId="0" borderId="0" applyFont="0" applyFill="0" applyBorder="0" applyAlignment="0" applyProtection="0"/>
    <xf numFmtId="165" fontId="1" fillId="0" borderId="0" applyFont="0" applyFill="0" applyBorder="0" applyAlignment="0" applyProtection="0"/>
    <xf numFmtId="165" fontId="64" fillId="0" borderId="0" applyFont="0" applyFill="0" applyBorder="0" applyAlignment="0" applyProtection="0"/>
    <xf numFmtId="165" fontId="64" fillId="0" borderId="0" applyFont="0" applyFill="0" applyBorder="0" applyAlignment="0" applyProtection="0"/>
    <xf numFmtId="164" fontId="64" fillId="0" borderId="0" applyFont="0" applyFill="0" applyBorder="0" applyAlignment="0" applyProtection="0"/>
    <xf numFmtId="0" fontId="64" fillId="0" borderId="0"/>
  </cellStyleXfs>
  <cellXfs count="1033">
    <xf numFmtId="0" fontId="0" fillId="0" borderId="0" xfId="0"/>
    <xf numFmtId="0" fontId="0" fillId="0" borderId="0" xfId="0"/>
    <xf numFmtId="49" fontId="10" fillId="0" borderId="0" xfId="12" applyFill="1" applyBorder="1" applyAlignment="1">
      <alignment horizontal="center" vertical="center" wrapText="1"/>
      <protection locked="0"/>
    </xf>
    <xf numFmtId="0" fontId="10" fillId="0" borderId="0" xfId="0" applyFont="1"/>
    <xf numFmtId="0" fontId="11" fillId="0" borderId="0" xfId="0" applyFont="1"/>
    <xf numFmtId="0" fontId="12" fillId="0" borderId="0" xfId="0" applyFont="1"/>
    <xf numFmtId="49" fontId="17" fillId="0" borderId="0" xfId="11" applyFill="1" applyBorder="1" applyAlignment="1">
      <alignment vertical="center" wrapText="1"/>
    </xf>
    <xf numFmtId="0" fontId="2" fillId="0" borderId="0" xfId="0" applyFont="1" applyBorder="1"/>
    <xf numFmtId="0" fontId="2" fillId="0" borderId="0" xfId="0" applyFont="1" applyBorder="1" applyAlignment="1">
      <alignment horizontal="center" vertical="center" wrapText="1"/>
    </xf>
    <xf numFmtId="0" fontId="3" fillId="0" borderId="0" xfId="6" applyFont="1" applyFill="1" applyBorder="1" applyAlignment="1">
      <alignment horizontal="center" vertical="center"/>
      <protection locked="0"/>
    </xf>
    <xf numFmtId="0" fontId="0" fillId="0" borderId="0" xfId="0" applyAlignment="1">
      <alignment vertical="center"/>
    </xf>
    <xf numFmtId="0" fontId="11" fillId="0" borderId="0" xfId="0" applyFont="1" applyBorder="1"/>
    <xf numFmtId="49" fontId="17" fillId="0" borderId="6" xfId="11" applyFill="1" applyBorder="1" applyAlignment="1">
      <alignment vertical="center" wrapText="1"/>
    </xf>
    <xf numFmtId="0" fontId="11" fillId="0" borderId="6" xfId="0" applyFont="1" applyBorder="1"/>
    <xf numFmtId="0" fontId="0" fillId="0" borderId="7" xfId="0" applyBorder="1"/>
    <xf numFmtId="0" fontId="0" fillId="0" borderId="4" xfId="0" applyBorder="1"/>
    <xf numFmtId="49" fontId="6" fillId="0" borderId="10" xfId="11" applyFont="1" applyFill="1" applyBorder="1" applyAlignment="1" applyProtection="1">
      <alignment horizontal="center" vertical="center" wrapText="1"/>
      <protection locked="0"/>
    </xf>
    <xf numFmtId="0" fontId="3" fillId="0" borderId="10" xfId="6" applyFont="1" applyFill="1" applyBorder="1" applyAlignment="1">
      <alignment horizontal="center" vertical="center"/>
      <protection locked="0"/>
    </xf>
    <xf numFmtId="49" fontId="10" fillId="0" borderId="10" xfId="12" applyFill="1" applyBorder="1" applyAlignment="1">
      <alignment horizontal="center" vertical="center" wrapText="1"/>
      <protection locked="0"/>
    </xf>
    <xf numFmtId="0" fontId="11" fillId="0" borderId="10" xfId="0" applyFont="1" applyBorder="1"/>
    <xf numFmtId="0" fontId="0" fillId="0" borderId="11" xfId="0" applyBorder="1"/>
    <xf numFmtId="0" fontId="0" fillId="0" borderId="0" xfId="0"/>
    <xf numFmtId="0" fontId="0" fillId="0" borderId="0" xfId="0" applyBorder="1" applyAlignment="1">
      <alignment vertical="center"/>
    </xf>
    <xf numFmtId="0" fontId="11" fillId="0" borderId="0" xfId="0" applyFont="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11" fillId="0" borderId="10" xfId="0" applyFont="1" applyBorder="1" applyAlignment="1">
      <alignment vertical="center"/>
    </xf>
    <xf numFmtId="0" fontId="0" fillId="0" borderId="11" xfId="0" applyBorder="1" applyAlignment="1">
      <alignment vertical="center"/>
    </xf>
    <xf numFmtId="0" fontId="0" fillId="0" borderId="0" xfId="0" applyFill="1"/>
    <xf numFmtId="0" fontId="0" fillId="0" borderId="0" xfId="0" applyAlignment="1">
      <alignment vertical="center"/>
    </xf>
    <xf numFmtId="0" fontId="0" fillId="0" borderId="13" xfId="0" applyBorder="1"/>
    <xf numFmtId="0" fontId="0" fillId="0" borderId="0" xfId="0" applyBorder="1"/>
    <xf numFmtId="0" fontId="0" fillId="0" borderId="15" xfId="0" applyBorder="1"/>
    <xf numFmtId="0" fontId="0" fillId="0" borderId="2" xfId="0" applyBorder="1"/>
    <xf numFmtId="0" fontId="0" fillId="0" borderId="16" xfId="0" applyBorder="1"/>
    <xf numFmtId="0" fontId="21" fillId="0" borderId="0" xfId="0" applyFont="1"/>
    <xf numFmtId="0" fontId="0" fillId="0" borderId="0" xfId="0" applyProtection="1"/>
    <xf numFmtId="0" fontId="0" fillId="0" borderId="0" xfId="0" applyFill="1" applyProtection="1"/>
    <xf numFmtId="0" fontId="8" fillId="0" borderId="0" xfId="0" applyFont="1" applyFill="1" applyBorder="1" applyAlignment="1" applyProtection="1">
      <alignment horizontal="center" vertical="center" wrapText="1"/>
    </xf>
    <xf numFmtId="0" fontId="0" fillId="0" borderId="8" xfId="0" applyBorder="1" applyProtection="1"/>
    <xf numFmtId="0" fontId="10" fillId="0" borderId="4" xfId="14" applyBorder="1" applyProtection="1">
      <alignment horizontal="left" vertical="center" wrapText="1"/>
    </xf>
    <xf numFmtId="0" fontId="15" fillId="0" borderId="0" xfId="0" applyFont="1" applyFill="1" applyBorder="1" applyAlignment="1" applyProtection="1">
      <alignment horizontal="left" vertical="center" wrapText="1"/>
    </xf>
    <xf numFmtId="0" fontId="8" fillId="0" borderId="4" xfId="0" applyFont="1" applyFill="1" applyBorder="1" applyAlignment="1" applyProtection="1">
      <alignment horizontal="center" vertical="center" wrapText="1"/>
    </xf>
    <xf numFmtId="171" fontId="14" fillId="0" borderId="0" xfId="13" applyNumberFormat="1" applyFont="1" applyFill="1" applyBorder="1" applyAlignment="1" applyProtection="1">
      <alignment horizontal="left" vertical="center" wrapText="1"/>
    </xf>
    <xf numFmtId="172" fontId="14" fillId="0" borderId="0" xfId="13" applyNumberFormat="1" applyFont="1" applyFill="1" applyBorder="1" applyAlignment="1" applyProtection="1">
      <alignment horizontal="left" vertical="center" wrapText="1"/>
    </xf>
    <xf numFmtId="0" fontId="0" fillId="0" borderId="9" xfId="0" applyBorder="1" applyProtection="1"/>
    <xf numFmtId="172" fontId="7" fillId="0" borderId="10" xfId="13" applyNumberFormat="1" applyFont="1" applyFill="1" applyBorder="1" applyAlignment="1" applyProtection="1">
      <alignment horizontal="left" vertical="center" wrapText="1"/>
    </xf>
    <xf numFmtId="172" fontId="14" fillId="0" borderId="10" xfId="13" applyNumberFormat="1" applyFont="1" applyFill="1" applyBorder="1" applyAlignment="1" applyProtection="1">
      <alignment horizontal="left" vertical="center" wrapText="1"/>
    </xf>
    <xf numFmtId="0" fontId="10" fillId="0" borderId="11" xfId="14" applyBorder="1" applyProtection="1">
      <alignment horizontal="left" vertical="center" wrapText="1"/>
    </xf>
    <xf numFmtId="0" fontId="0" fillId="0" borderId="0" xfId="0" applyBorder="1" applyProtection="1"/>
    <xf numFmtId="172" fontId="7" fillId="0" borderId="0" xfId="13" applyNumberFormat="1" applyFont="1" applyFill="1" applyBorder="1" applyAlignment="1" applyProtection="1">
      <alignment horizontal="left" vertical="center" wrapText="1"/>
    </xf>
    <xf numFmtId="0" fontId="10" fillId="0" borderId="0" xfId="14" applyBorder="1" applyProtection="1">
      <alignment horizontal="left" vertical="center" wrapText="1"/>
    </xf>
    <xf numFmtId="0" fontId="0" fillId="0" borderId="13" xfId="0" applyBorder="1" applyProtection="1"/>
    <xf numFmtId="0" fontId="10" fillId="0" borderId="14" xfId="14" applyBorder="1" applyProtection="1">
      <alignment horizontal="left" vertical="center" wrapText="1"/>
    </xf>
    <xf numFmtId="0" fontId="14" fillId="0" borderId="0" xfId="13" applyFont="1" applyFill="1" applyBorder="1" applyAlignment="1" applyProtection="1">
      <alignment horizontal="left" vertical="center" wrapText="1"/>
    </xf>
    <xf numFmtId="0" fontId="0" fillId="0" borderId="15" xfId="0" applyBorder="1" applyProtection="1"/>
    <xf numFmtId="0" fontId="0" fillId="0" borderId="2" xfId="0" applyBorder="1" applyProtection="1"/>
    <xf numFmtId="0" fontId="0" fillId="0" borderId="2" xfId="0" applyFill="1" applyBorder="1" applyProtection="1"/>
    <xf numFmtId="0" fontId="0" fillId="0" borderId="16" xfId="0" applyBorder="1" applyProtection="1"/>
    <xf numFmtId="0" fontId="0" fillId="0" borderId="0" xfId="0" applyFill="1" applyBorder="1" applyProtection="1"/>
    <xf numFmtId="0" fontId="0" fillId="0" borderId="10" xfId="0" applyFill="1" applyBorder="1" applyAlignment="1">
      <alignment vertical="center"/>
    </xf>
    <xf numFmtId="49" fontId="19" fillId="0" borderId="23" xfId="11" applyFont="1" applyFill="1" applyBorder="1" applyAlignment="1" applyProtection="1">
      <alignment horizontal="center" vertical="center" wrapText="1"/>
      <protection locked="0"/>
    </xf>
    <xf numFmtId="0" fontId="0" fillId="0" borderId="0" xfId="0"/>
    <xf numFmtId="49" fontId="17" fillId="0" borderId="0" xfId="11" applyFill="1" applyBorder="1" applyAlignment="1">
      <alignment vertical="center" wrapText="1"/>
    </xf>
    <xf numFmtId="0" fontId="2" fillId="0" borderId="0" xfId="0" applyFont="1" applyBorder="1"/>
    <xf numFmtId="0" fontId="0" fillId="0" borderId="0" xfId="0" applyAlignment="1">
      <alignment vertical="center"/>
    </xf>
    <xf numFmtId="49" fontId="17" fillId="0" borderId="6" xfId="11" applyFill="1" applyBorder="1" applyAlignment="1">
      <alignment vertical="center" wrapText="1"/>
    </xf>
    <xf numFmtId="49" fontId="6" fillId="0" borderId="10" xfId="11" applyFont="1" applyFill="1" applyBorder="1" applyAlignment="1" applyProtection="1">
      <alignment horizontal="center" vertical="center" wrapText="1"/>
      <protection locked="0"/>
    </xf>
    <xf numFmtId="0" fontId="0" fillId="0" borderId="0" xfId="0" applyBorder="1" applyAlignment="1">
      <alignment vertical="center"/>
    </xf>
    <xf numFmtId="0" fontId="21" fillId="0" borderId="0" xfId="0" applyFont="1" applyProtection="1"/>
    <xf numFmtId="0" fontId="16" fillId="0" borderId="0" xfId="0" applyFont="1" applyFill="1" applyBorder="1" applyAlignment="1">
      <alignment horizontal="left" vertical="center" wrapText="1"/>
    </xf>
    <xf numFmtId="0" fontId="0" fillId="0" borderId="0" xfId="0"/>
    <xf numFmtId="0" fontId="10" fillId="0" borderId="0" xfId="0" applyFont="1"/>
    <xf numFmtId="0" fontId="0" fillId="0" borderId="0" xfId="0" applyAlignment="1">
      <alignment vertical="center"/>
    </xf>
    <xf numFmtId="0" fontId="0" fillId="0" borderId="8" xfId="0" applyBorder="1" applyAlignment="1">
      <alignment vertical="center"/>
    </xf>
    <xf numFmtId="0" fontId="2" fillId="0" borderId="27" xfId="0" applyFont="1" applyBorder="1" applyAlignment="1">
      <alignment horizontal="center"/>
    </xf>
    <xf numFmtId="0" fontId="2" fillId="0" borderId="12" xfId="42" applyBorder="1">
      <alignment horizontal="center" vertical="center" wrapText="1"/>
    </xf>
    <xf numFmtId="49" fontId="23" fillId="18" borderId="1" xfId="11" applyFont="1" applyFill="1" applyBorder="1" applyAlignment="1" applyProtection="1">
      <alignment horizontal="center" vertical="center" wrapText="1"/>
      <protection locked="0"/>
    </xf>
    <xf numFmtId="0" fontId="19" fillId="0" borderId="26" xfId="11" applyNumberFormat="1" applyFont="1" applyFill="1" applyBorder="1" applyAlignment="1" applyProtection="1">
      <alignment horizontal="center" vertical="center" wrapText="1"/>
    </xf>
    <xf numFmtId="0" fontId="22" fillId="17" borderId="29" xfId="0" applyFont="1" applyFill="1" applyBorder="1" applyAlignment="1">
      <alignment vertical="center"/>
    </xf>
    <xf numFmtId="0" fontId="22" fillId="17" borderId="29" xfId="0" applyFont="1" applyFill="1" applyBorder="1" applyAlignment="1">
      <alignment horizontal="center" vertical="center"/>
    </xf>
    <xf numFmtId="0" fontId="22" fillId="0" borderId="26" xfId="0" applyFont="1" applyBorder="1" applyAlignment="1">
      <alignment vertical="center"/>
    </xf>
    <xf numFmtId="0" fontId="0" fillId="0" borderId="21" xfId="0" applyBorder="1" applyAlignment="1">
      <alignment vertical="center"/>
    </xf>
    <xf numFmtId="0" fontId="0" fillId="16" borderId="1" xfId="0" applyFill="1" applyBorder="1" applyAlignment="1" applyProtection="1">
      <alignment vertical="center"/>
      <protection locked="0"/>
    </xf>
    <xf numFmtId="0" fontId="0" fillId="16" borderId="1" xfId="0" applyFill="1" applyBorder="1" applyAlignment="1">
      <alignment vertical="center"/>
    </xf>
    <xf numFmtId="0" fontId="0" fillId="0" borderId="22" xfId="0" applyBorder="1" applyAlignment="1">
      <alignment vertical="center"/>
    </xf>
    <xf numFmtId="49" fontId="22" fillId="0" borderId="1" xfId="0" applyNumberFormat="1" applyFont="1" applyBorder="1" applyAlignment="1">
      <alignment horizontal="left" vertical="center"/>
    </xf>
    <xf numFmtId="0" fontId="0" fillId="0" borderId="4" xfId="0" applyBorder="1" applyAlignment="1">
      <alignment vertical="center"/>
    </xf>
    <xf numFmtId="0" fontId="10" fillId="3" borderId="18" xfId="6" applyFill="1" applyBorder="1" applyAlignment="1">
      <alignment horizontal="center" vertical="center" wrapText="1"/>
      <protection locked="0"/>
    </xf>
    <xf numFmtId="0" fontId="10" fillId="3" borderId="17" xfId="6" applyFill="1" applyBorder="1" applyAlignment="1">
      <alignment horizontal="center" vertical="center" wrapText="1"/>
      <protection locked="0"/>
    </xf>
    <xf numFmtId="0" fontId="22" fillId="17" borderId="30" xfId="0" applyFont="1" applyFill="1" applyBorder="1" applyAlignment="1">
      <alignment vertical="center"/>
    </xf>
    <xf numFmtId="0" fontId="22" fillId="17" borderId="20" xfId="0" applyFont="1" applyFill="1" applyBorder="1" applyAlignment="1">
      <alignment vertical="center"/>
    </xf>
    <xf numFmtId="0" fontId="4" fillId="0" borderId="24" xfId="12" applyNumberFormat="1" applyFont="1" applyFill="1" applyBorder="1" applyAlignment="1" applyProtection="1">
      <alignment horizontal="center" vertical="center" wrapText="1"/>
    </xf>
    <xf numFmtId="177" fontId="22" fillId="0" borderId="1" xfId="0" applyNumberFormat="1" applyFont="1" applyBorder="1" applyAlignment="1">
      <alignment horizontal="left" vertical="center"/>
    </xf>
    <xf numFmtId="177" fontId="22" fillId="0" borderId="26" xfId="100" applyNumberFormat="1" applyFont="1" applyBorder="1" applyAlignment="1">
      <alignment vertical="center"/>
    </xf>
    <xf numFmtId="177" fontId="27" fillId="0" borderId="1" xfId="0" applyNumberFormat="1" applyFont="1" applyBorder="1" applyAlignment="1">
      <alignment horizontal="left" vertical="center"/>
    </xf>
    <xf numFmtId="177" fontId="27" fillId="0" borderId="26" xfId="100" applyNumberFormat="1" applyFont="1" applyBorder="1" applyAlignment="1">
      <alignment horizontal="right" vertical="center" indent="1"/>
    </xf>
    <xf numFmtId="49" fontId="6" fillId="16" borderId="19" xfId="11" applyFont="1" applyFill="1" applyBorder="1" applyAlignment="1" applyProtection="1">
      <alignment horizontal="center" vertical="center"/>
      <protection locked="0"/>
    </xf>
    <xf numFmtId="49" fontId="6" fillId="16" borderId="1" xfId="11" applyFont="1" applyFill="1" applyBorder="1" applyAlignment="1" applyProtection="1">
      <alignment horizontal="center" vertical="center"/>
      <protection locked="0"/>
    </xf>
    <xf numFmtId="2" fontId="6" fillId="16" borderId="1" xfId="11" applyNumberFormat="1" applyFont="1" applyFill="1" applyBorder="1" applyAlignment="1" applyProtection="1">
      <alignment horizontal="center" vertical="center"/>
      <protection locked="0"/>
    </xf>
    <xf numFmtId="1" fontId="6" fillId="16" borderId="1" xfId="11" applyNumberFormat="1" applyFont="1" applyFill="1" applyBorder="1" applyAlignment="1" applyProtection="1">
      <alignment horizontal="center" vertical="center"/>
      <protection locked="0"/>
    </xf>
    <xf numFmtId="2" fontId="6" fillId="16" borderId="18" xfId="11" applyNumberFormat="1" applyFont="1" applyFill="1" applyBorder="1" applyAlignment="1" applyProtection="1">
      <alignment horizontal="center" vertical="center"/>
      <protection locked="0"/>
    </xf>
    <xf numFmtId="0" fontId="28" fillId="19" borderId="0" xfId="0" applyFont="1" applyFill="1" applyBorder="1"/>
    <xf numFmtId="0" fontId="28" fillId="19" borderId="0" xfId="0" applyFont="1" applyFill="1"/>
    <xf numFmtId="0" fontId="29" fillId="19" borderId="0" xfId="0" applyFont="1" applyFill="1" applyBorder="1" applyAlignment="1">
      <alignment horizontal="right" vertical="center" indent="1"/>
    </xf>
    <xf numFmtId="0" fontId="30" fillId="19" borderId="0" xfId="0" applyFont="1" applyFill="1" applyBorder="1" applyAlignment="1">
      <alignment horizontal="right" vertical="center" indent="1"/>
    </xf>
    <xf numFmtId="0" fontId="12" fillId="19" borderId="25" xfId="0" applyFont="1" applyFill="1" applyBorder="1"/>
    <xf numFmtId="0" fontId="0" fillId="0" borderId="24" xfId="0" applyBorder="1" applyAlignment="1">
      <alignment vertical="center"/>
    </xf>
    <xf numFmtId="0" fontId="24" fillId="0" borderId="24" xfId="11" applyNumberFormat="1" applyFont="1" applyFill="1" applyBorder="1" applyAlignment="1" applyProtection="1">
      <alignment horizontal="center" vertical="center" wrapText="1"/>
      <protection locked="0"/>
    </xf>
    <xf numFmtId="0" fontId="28" fillId="0" borderId="0" xfId="0" applyFont="1" applyFill="1" applyBorder="1"/>
    <xf numFmtId="0" fontId="12" fillId="0" borderId="25" xfId="0" applyFont="1" applyFill="1" applyBorder="1"/>
    <xf numFmtId="0" fontId="34" fillId="3" borderId="33" xfId="0" applyFont="1" applyFill="1" applyBorder="1" applyAlignment="1"/>
    <xf numFmtId="0" fontId="34" fillId="3" borderId="34" xfId="0" applyFont="1" applyFill="1" applyBorder="1" applyAlignment="1"/>
    <xf numFmtId="0" fontId="34" fillId="3" borderId="34" xfId="0" applyFont="1" applyFill="1" applyBorder="1" applyAlignment="1">
      <alignment horizontal="center" vertical="center"/>
    </xf>
    <xf numFmtId="0" fontId="34" fillId="3" borderId="35" xfId="0" applyFont="1" applyFill="1" applyBorder="1" applyAlignment="1"/>
    <xf numFmtId="0" fontId="36" fillId="3" borderId="34" xfId="0" applyFont="1" applyFill="1" applyBorder="1" applyAlignment="1">
      <alignment vertical="center"/>
    </xf>
    <xf numFmtId="0" fontId="3" fillId="3" borderId="19" xfId="6" applyFont="1" applyFill="1" applyBorder="1" applyAlignment="1" applyProtection="1">
      <alignment horizontal="left" vertical="center" wrapText="1"/>
      <protection locked="0"/>
    </xf>
    <xf numFmtId="165" fontId="3" fillId="3" borderId="1" xfId="100" applyFont="1" applyFill="1" applyBorder="1" applyAlignment="1" applyProtection="1">
      <alignment horizontal="center" vertical="center" wrapText="1"/>
      <protection locked="0"/>
    </xf>
    <xf numFmtId="49" fontId="4" fillId="3" borderId="1" xfId="12" applyFont="1" applyFill="1" applyBorder="1" applyAlignment="1" applyProtection="1">
      <alignment horizontal="center" vertical="center" wrapText="1"/>
      <protection locked="0"/>
    </xf>
    <xf numFmtId="49" fontId="3" fillId="3" borderId="1" xfId="12" applyFont="1" applyFill="1" applyBorder="1" applyAlignment="1" applyProtection="1">
      <alignment horizontal="center" vertical="center" wrapText="1"/>
      <protection locked="0"/>
    </xf>
    <xf numFmtId="14" fontId="3" fillId="3" borderId="1" xfId="12" applyNumberFormat="1" applyFont="1" applyFill="1" applyBorder="1" applyAlignment="1" applyProtection="1">
      <alignment horizontal="center" vertical="center" wrapText="1"/>
      <protection locked="0"/>
    </xf>
    <xf numFmtId="165" fontId="4" fillId="3" borderId="31" xfId="100" applyFont="1" applyFill="1" applyBorder="1" applyAlignment="1" applyProtection="1">
      <alignment horizontal="center" vertical="center" wrapText="1"/>
      <protection locked="0"/>
    </xf>
    <xf numFmtId="49" fontId="4" fillId="3" borderId="31" xfId="12" applyFont="1" applyFill="1" applyBorder="1" applyAlignment="1" applyProtection="1">
      <alignment horizontal="center" vertical="center" wrapText="1"/>
      <protection locked="0"/>
    </xf>
    <xf numFmtId="14" fontId="3" fillId="3" borderId="28" xfId="12" applyNumberFormat="1" applyFont="1" applyFill="1" applyBorder="1" applyAlignment="1" applyProtection="1">
      <alignment horizontal="center" vertical="center" wrapText="1"/>
      <protection locked="0"/>
    </xf>
    <xf numFmtId="0" fontId="3" fillId="3" borderId="20" xfId="6" applyFont="1" applyFill="1" applyBorder="1" applyAlignment="1" applyProtection="1">
      <alignment horizontal="left" vertical="center" wrapText="1"/>
      <protection locked="0"/>
    </xf>
    <xf numFmtId="0" fontId="28" fillId="0" borderId="0" xfId="0" applyFont="1" applyFill="1" applyProtection="1"/>
    <xf numFmtId="0" fontId="26" fillId="0" borderId="0" xfId="0" applyFont="1" applyFill="1" applyAlignment="1">
      <alignment vertical="center" wrapText="1"/>
    </xf>
    <xf numFmtId="0" fontId="25" fillId="0" borderId="0" xfId="0" applyFont="1" applyFill="1" applyAlignment="1">
      <alignment vertical="center" wrapText="1"/>
    </xf>
    <xf numFmtId="0" fontId="38" fillId="0" borderId="0" xfId="0" applyFont="1" applyFill="1" applyAlignment="1" applyProtection="1">
      <alignment horizontal="left"/>
    </xf>
    <xf numFmtId="0" fontId="35" fillId="19" borderId="25" xfId="42" applyFont="1" applyFill="1" applyBorder="1" applyAlignment="1">
      <alignment horizontal="center" vertical="center" wrapText="1"/>
    </xf>
    <xf numFmtId="0" fontId="2" fillId="0" borderId="12" xfId="0" applyFont="1" applyBorder="1" applyAlignment="1">
      <alignment horizontal="center"/>
    </xf>
    <xf numFmtId="0" fontId="0" fillId="0" borderId="0" xfId="0" applyFill="1" applyBorder="1"/>
    <xf numFmtId="0" fontId="13" fillId="0" borderId="0" xfId="43">
      <alignment horizontal="left" vertical="center" wrapText="1"/>
    </xf>
    <xf numFmtId="0" fontId="10" fillId="0" borderId="14" xfId="14" applyBorder="1">
      <alignment horizontal="left" vertical="center" wrapText="1"/>
    </xf>
    <xf numFmtId="0" fontId="8" fillId="0" borderId="14" xfId="0" applyFont="1" applyFill="1" applyBorder="1" applyAlignment="1">
      <alignment horizontal="center" vertical="center" wrapText="1"/>
    </xf>
    <xf numFmtId="0" fontId="0" fillId="0" borderId="2" xfId="0" applyFill="1" applyBorder="1"/>
    <xf numFmtId="0" fontId="13" fillId="0" borderId="0" xfId="19" applyFont="1" applyFill="1" applyBorder="1" applyAlignment="1">
      <alignment vertical="center" wrapText="1"/>
      <protection locked="0"/>
    </xf>
    <xf numFmtId="178" fontId="41" fillId="0" borderId="6" xfId="0" applyNumberFormat="1" applyFont="1" applyBorder="1" applyAlignment="1">
      <alignment horizontal="right" vertical="center" indent="1"/>
    </xf>
    <xf numFmtId="178" fontId="41" fillId="0" borderId="6" xfId="0" applyNumberFormat="1" applyFont="1" applyFill="1" applyBorder="1" applyAlignment="1">
      <alignment horizontal="right" vertical="center" indent="1"/>
    </xf>
    <xf numFmtId="49" fontId="42" fillId="21" borderId="37" xfId="11" applyFont="1" applyFill="1" applyBorder="1" applyAlignment="1" applyProtection="1">
      <alignment horizontal="center" vertical="center" wrapText="1"/>
      <protection locked="0"/>
    </xf>
    <xf numFmtId="0" fontId="11" fillId="0" borderId="6" xfId="0" applyFont="1" applyBorder="1" applyAlignment="1">
      <alignment vertical="center"/>
    </xf>
    <xf numFmtId="0" fontId="0" fillId="0" borderId="7" xfId="0" applyBorder="1" applyAlignment="1">
      <alignment vertical="center"/>
    </xf>
    <xf numFmtId="0" fontId="0" fillId="0" borderId="8" xfId="0" applyBorder="1"/>
    <xf numFmtId="165" fontId="0" fillId="0" borderId="1" xfId="22" applyFont="1" applyBorder="1"/>
    <xf numFmtId="0" fontId="0" fillId="0" borderId="1" xfId="0" applyBorder="1"/>
    <xf numFmtId="165" fontId="0" fillId="0" borderId="20" xfId="22" applyFont="1" applyBorder="1"/>
    <xf numFmtId="165" fontId="0" fillId="0" borderId="20" xfId="22" applyFont="1" applyFill="1" applyBorder="1"/>
    <xf numFmtId="0" fontId="0" fillId="0" borderId="18" xfId="0" applyBorder="1"/>
    <xf numFmtId="49" fontId="4" fillId="0" borderId="0" xfId="12" applyFont="1" applyFill="1" applyBorder="1" applyAlignment="1" applyProtection="1">
      <alignment horizontal="center" vertical="center" wrapText="1"/>
      <protection locked="0"/>
    </xf>
    <xf numFmtId="0" fontId="0" fillId="0" borderId="19" xfId="0" applyBorder="1"/>
    <xf numFmtId="49" fontId="17" fillId="0" borderId="10" xfId="11" applyFill="1" applyBorder="1" applyAlignment="1">
      <alignment vertical="center" wrapText="1"/>
    </xf>
    <xf numFmtId="0" fontId="0" fillId="19" borderId="0" xfId="0" applyFill="1" applyProtection="1"/>
    <xf numFmtId="0" fontId="8" fillId="19" borderId="0" xfId="0" applyFont="1" applyFill="1" applyBorder="1" applyAlignment="1" applyProtection="1">
      <alignment horizontal="center" vertical="center" wrapText="1"/>
    </xf>
    <xf numFmtId="0" fontId="43" fillId="0" borderId="0" xfId="0" applyFont="1" applyFill="1" applyAlignment="1" applyProtection="1">
      <alignment horizontal="left"/>
    </xf>
    <xf numFmtId="0" fontId="8" fillId="0" borderId="10" xfId="0" applyFont="1" applyFill="1" applyBorder="1" applyAlignment="1" applyProtection="1">
      <alignment horizontal="center" vertical="center" wrapText="1"/>
    </xf>
    <xf numFmtId="0" fontId="10" fillId="0" borderId="10" xfId="14" applyBorder="1" applyProtection="1">
      <alignment horizontal="left" vertical="center" wrapText="1"/>
    </xf>
    <xf numFmtId="0" fontId="10" fillId="0" borderId="10" xfId="14" applyFill="1" applyBorder="1" applyProtection="1">
      <alignment horizontal="left" vertical="center" wrapText="1"/>
    </xf>
    <xf numFmtId="0" fontId="10" fillId="0" borderId="10" xfId="14" applyBorder="1">
      <alignment horizontal="left" vertical="center" wrapText="1"/>
    </xf>
    <xf numFmtId="0" fontId="0" fillId="0" borderId="10" xfId="0" applyFill="1" applyBorder="1"/>
    <xf numFmtId="0" fontId="0" fillId="0" borderId="10" xfId="0" applyFill="1" applyBorder="1" applyProtection="1"/>
    <xf numFmtId="0" fontId="44" fillId="0" borderId="0" xfId="0" applyFont="1" applyFill="1" applyBorder="1" applyAlignment="1" applyProtection="1">
      <alignment horizontal="left" vertical="top" wrapText="1"/>
      <protection locked="0"/>
    </xf>
    <xf numFmtId="0" fontId="0" fillId="0" borderId="0" xfId="0" applyFill="1" applyAlignment="1" applyProtection="1">
      <alignment vertical="top"/>
    </xf>
    <xf numFmtId="0" fontId="0" fillId="0" borderId="0" xfId="0" applyFill="1" applyAlignment="1" applyProtection="1">
      <alignment vertical="top" wrapText="1"/>
    </xf>
    <xf numFmtId="0" fontId="8" fillId="0" borderId="0" xfId="0" applyFont="1" applyFill="1" applyBorder="1" applyAlignment="1" applyProtection="1">
      <alignment horizontal="center" vertical="top" wrapText="1"/>
    </xf>
    <xf numFmtId="0" fontId="47" fillId="0" borderId="0" xfId="0" applyFont="1" applyFill="1" applyBorder="1" applyAlignment="1" applyProtection="1">
      <alignment horizontal="center" vertical="center" wrapText="1"/>
    </xf>
    <xf numFmtId="0" fontId="40" fillId="19" borderId="44" xfId="23" applyFont="1" applyFill="1" applyBorder="1" applyAlignment="1" applyProtection="1">
      <alignment horizontal="center" vertical="center" wrapText="1"/>
      <protection locked="0"/>
    </xf>
    <xf numFmtId="0" fontId="35" fillId="19" borderId="25" xfId="42" applyFont="1" applyFill="1" applyBorder="1" applyAlignment="1">
      <alignment horizontal="center" vertical="center" wrapText="1"/>
    </xf>
    <xf numFmtId="49" fontId="6" fillId="16" borderId="0" xfId="11" applyFont="1" applyFill="1" applyBorder="1" applyAlignment="1" applyProtection="1">
      <alignment horizontal="center" vertical="center"/>
      <protection locked="0"/>
    </xf>
    <xf numFmtId="49" fontId="6" fillId="16" borderId="18" xfId="11" applyFont="1" applyFill="1" applyBorder="1" applyAlignment="1" applyProtection="1">
      <alignment horizontal="center" vertical="center"/>
      <protection locked="0"/>
    </xf>
    <xf numFmtId="49" fontId="6" fillId="16" borderId="20" xfId="11" applyFont="1" applyFill="1" applyBorder="1" applyAlignment="1" applyProtection="1">
      <alignment horizontal="center" vertical="center"/>
      <protection locked="0"/>
    </xf>
    <xf numFmtId="49" fontId="6" fillId="16" borderId="3" xfId="11" applyFont="1" applyFill="1" applyBorder="1" applyAlignment="1" applyProtection="1">
      <alignment horizontal="center" vertical="center"/>
      <protection locked="0"/>
    </xf>
    <xf numFmtId="0" fontId="49" fillId="0" borderId="26" xfId="11" applyNumberFormat="1" applyFont="1" applyFill="1" applyBorder="1" applyAlignment="1" applyProtection="1">
      <alignment horizontal="center" vertical="center" wrapText="1"/>
      <protection locked="0"/>
    </xf>
    <xf numFmtId="0" fontId="50" fillId="0" borderId="26" xfId="11" applyNumberFormat="1" applyFont="1" applyFill="1" applyBorder="1" applyAlignment="1" applyProtection="1">
      <alignment horizontal="center" vertical="center" wrapText="1"/>
    </xf>
    <xf numFmtId="0" fontId="35" fillId="19" borderId="25" xfId="42" applyFont="1" applyFill="1" applyBorder="1" applyAlignment="1">
      <alignment horizontal="center" vertical="center" wrapText="1"/>
    </xf>
    <xf numFmtId="0" fontId="6" fillId="16" borderId="18" xfId="11" applyNumberFormat="1" applyFont="1" applyFill="1" applyBorder="1" applyAlignment="1" applyProtection="1">
      <alignment horizontal="center" vertical="center"/>
    </xf>
    <xf numFmtId="0" fontId="22" fillId="17" borderId="20" xfId="0" applyFont="1" applyFill="1" applyBorder="1" applyAlignment="1">
      <alignment horizontal="center" vertical="center"/>
    </xf>
    <xf numFmtId="0" fontId="51" fillId="23" borderId="1" xfId="11" applyNumberFormat="1" applyFont="1" applyFill="1" applyBorder="1" applyAlignment="1" applyProtection="1">
      <alignment horizontal="center" vertical="center" wrapText="1"/>
      <protection locked="0"/>
    </xf>
    <xf numFmtId="49" fontId="52" fillId="3" borderId="1" xfId="11" applyFont="1" applyFill="1" applyBorder="1" applyAlignment="1" applyProtection="1">
      <alignment horizontal="center" vertical="center" wrapText="1"/>
      <protection locked="0"/>
    </xf>
    <xf numFmtId="49" fontId="53" fillId="3" borderId="1" xfId="11" applyFont="1" applyFill="1" applyBorder="1" applyAlignment="1" applyProtection="1">
      <alignment horizontal="center" vertical="center" wrapText="1"/>
      <protection locked="0"/>
    </xf>
    <xf numFmtId="0" fontId="37" fillId="23" borderId="1" xfId="11" applyNumberFormat="1" applyFont="1" applyFill="1" applyBorder="1" applyAlignment="1" applyProtection="1">
      <alignment horizontal="center" vertical="center" wrapText="1"/>
    </xf>
    <xf numFmtId="0" fontId="37" fillId="0" borderId="26" xfId="11" applyNumberFormat="1" applyFont="1" applyFill="1" applyBorder="1" applyAlignment="1" applyProtection="1">
      <alignment horizontal="center" vertical="center" wrapText="1"/>
    </xf>
    <xf numFmtId="171" fontId="54" fillId="23" borderId="1" xfId="12" applyNumberFormat="1" applyFont="1" applyFill="1" applyBorder="1" applyAlignment="1" applyProtection="1">
      <alignment horizontal="center" vertical="center" wrapText="1"/>
      <protection locked="0"/>
    </xf>
    <xf numFmtId="0" fontId="54" fillId="23" borderId="20" xfId="6" applyFont="1" applyFill="1" applyBorder="1" applyAlignment="1" applyProtection="1">
      <alignment horizontal="center" vertical="center" wrapText="1"/>
      <protection locked="0"/>
    </xf>
    <xf numFmtId="172" fontId="7" fillId="0" borderId="0" xfId="13" applyNumberFormat="1" applyFont="1" applyFill="1" applyBorder="1" applyAlignment="1">
      <alignment horizontal="left" vertical="center" wrapText="1"/>
      <protection locked="0"/>
    </xf>
    <xf numFmtId="0" fontId="10" fillId="0" borderId="0" xfId="14" applyBorder="1">
      <alignment horizontal="left" vertical="center" wrapText="1"/>
    </xf>
    <xf numFmtId="0" fontId="0" fillId="0" borderId="45" xfId="0" applyBorder="1"/>
    <xf numFmtId="0" fontId="0" fillId="0" borderId="47" xfId="0" applyBorder="1"/>
    <xf numFmtId="0" fontId="10" fillId="0" borderId="47" xfId="14" applyBorder="1">
      <alignment horizontal="left" vertical="center" wrapText="1"/>
    </xf>
    <xf numFmtId="0" fontId="9" fillId="0" borderId="47" xfId="43" applyFont="1" applyBorder="1">
      <alignment horizontal="left" vertical="center" wrapText="1"/>
    </xf>
    <xf numFmtId="0" fontId="0" fillId="0" borderId="47" xfId="0" applyFill="1" applyBorder="1"/>
    <xf numFmtId="0" fontId="0" fillId="0" borderId="48" xfId="0" applyFill="1" applyBorder="1"/>
    <xf numFmtId="0" fontId="0" fillId="0" borderId="49" xfId="0" applyBorder="1"/>
    <xf numFmtId="0" fontId="0" fillId="0" borderId="50" xfId="0" applyFill="1" applyBorder="1"/>
    <xf numFmtId="0" fontId="9" fillId="0" borderId="0" xfId="43" applyFont="1" applyBorder="1">
      <alignment horizontal="left" vertical="center" wrapText="1"/>
    </xf>
    <xf numFmtId="0" fontId="0" fillId="0" borderId="51" xfId="0" applyBorder="1"/>
    <xf numFmtId="172" fontId="7" fillId="0" borderId="52" xfId="13" applyNumberFormat="1" applyFont="1" applyFill="1" applyBorder="1" applyAlignment="1">
      <alignment horizontal="left" vertical="center" wrapText="1"/>
      <protection locked="0"/>
    </xf>
    <xf numFmtId="172" fontId="14" fillId="0" borderId="52" xfId="13" applyNumberFormat="1" applyFont="1" applyFill="1" applyBorder="1" applyAlignment="1">
      <alignment horizontal="left" vertical="center" wrapText="1"/>
      <protection locked="0"/>
    </xf>
    <xf numFmtId="0" fontId="10" fillId="0" borderId="52" xfId="14" applyBorder="1">
      <alignment horizontal="left" vertical="center" wrapText="1"/>
    </xf>
    <xf numFmtId="0" fontId="0" fillId="0" borderId="52" xfId="0" applyBorder="1"/>
    <xf numFmtId="0" fontId="0" fillId="0" borderId="52" xfId="0" applyFill="1" applyBorder="1"/>
    <xf numFmtId="0" fontId="0" fillId="0" borderId="53" xfId="0" applyFill="1" applyBorder="1"/>
    <xf numFmtId="0" fontId="9" fillId="0" borderId="39" xfId="43" applyFont="1" applyBorder="1" applyAlignment="1" applyProtection="1">
      <alignment wrapText="1"/>
    </xf>
    <xf numFmtId="0" fontId="9" fillId="0" borderId="54" xfId="43" applyFont="1" applyBorder="1" applyAlignment="1" applyProtection="1">
      <alignment wrapText="1"/>
    </xf>
    <xf numFmtId="0" fontId="9" fillId="0" borderId="54" xfId="43" applyFont="1" applyBorder="1" applyAlignment="1" applyProtection="1">
      <alignment horizontal="left"/>
    </xf>
    <xf numFmtId="49" fontId="6" fillId="16" borderId="19" xfId="11" applyFont="1" applyFill="1" applyBorder="1" applyAlignment="1" applyProtection="1">
      <alignment horizontal="center" vertical="center"/>
    </xf>
    <xf numFmtId="49" fontId="6" fillId="16" borderId="1" xfId="11" applyFont="1" applyFill="1" applyBorder="1" applyAlignment="1" applyProtection="1">
      <alignment horizontal="center" vertical="center"/>
    </xf>
    <xf numFmtId="2" fontId="6" fillId="16" borderId="1" xfId="11" applyNumberFormat="1" applyFont="1" applyFill="1" applyBorder="1" applyAlignment="1" applyProtection="1">
      <alignment horizontal="center" vertical="center"/>
    </xf>
    <xf numFmtId="1" fontId="6" fillId="16" borderId="1" xfId="11" applyNumberFormat="1" applyFont="1" applyFill="1" applyBorder="1" applyAlignment="1" applyProtection="1">
      <alignment horizontal="center" vertical="center"/>
    </xf>
    <xf numFmtId="49" fontId="6" fillId="16" borderId="31" xfId="11" applyFont="1" applyFill="1" applyBorder="1" applyAlignment="1" applyProtection="1">
      <alignment horizontal="center" vertical="center"/>
    </xf>
    <xf numFmtId="2" fontId="6" fillId="16" borderId="32" xfId="11" applyNumberFormat="1" applyFont="1" applyFill="1" applyBorder="1" applyAlignment="1" applyProtection="1">
      <alignment horizontal="center" vertical="center"/>
    </xf>
    <xf numFmtId="49" fontId="55" fillId="20" borderId="1" xfId="11" applyFont="1" applyFill="1" applyBorder="1" applyAlignment="1" applyProtection="1">
      <alignment horizontal="center" vertical="center" wrapText="1"/>
      <protection locked="0"/>
    </xf>
    <xf numFmtId="0" fontId="59" fillId="0" borderId="0" xfId="0" applyFont="1"/>
    <xf numFmtId="0" fontId="61" fillId="0" borderId="0" xfId="0" applyFont="1"/>
    <xf numFmtId="0" fontId="62" fillId="0" borderId="0" xfId="0" applyFont="1"/>
    <xf numFmtId="0" fontId="59" fillId="0" borderId="0" xfId="0" applyFont="1" applyFill="1"/>
    <xf numFmtId="0" fontId="59" fillId="0" borderId="0" xfId="0" applyFont="1" applyFill="1" applyAlignment="1">
      <alignment horizontal="center"/>
    </xf>
    <xf numFmtId="0" fontId="59" fillId="0" borderId="0" xfId="0" applyFont="1" applyBorder="1"/>
    <xf numFmtId="0" fontId="59" fillId="0" borderId="0" xfId="0" applyFont="1" applyFill="1" applyAlignment="1">
      <alignment vertical="center" wrapText="1"/>
    </xf>
    <xf numFmtId="0" fontId="59" fillId="0" borderId="66" xfId="0" applyFont="1" applyBorder="1"/>
    <xf numFmtId="0" fontId="59" fillId="0" borderId="71" xfId="0" applyFont="1" applyBorder="1"/>
    <xf numFmtId="0" fontId="59" fillId="0" borderId="0" xfId="0" applyFont="1" applyAlignment="1"/>
    <xf numFmtId="184" fontId="59" fillId="0" borderId="0" xfId="22" applyNumberFormat="1" applyFont="1" applyBorder="1" applyAlignment="1">
      <alignment horizontal="center" vertical="center"/>
    </xf>
    <xf numFmtId="184" fontId="59" fillId="0" borderId="63" xfId="22" applyNumberFormat="1" applyFont="1" applyBorder="1" applyAlignment="1">
      <alignment horizontal="center" vertical="center"/>
    </xf>
    <xf numFmtId="22" fontId="0" fillId="0" borderId="0" xfId="0" applyNumberFormat="1"/>
    <xf numFmtId="0" fontId="69" fillId="0" borderId="0" xfId="145" applyFont="1" applyAlignment="1" applyProtection="1">
      <alignment horizontal="left" wrapText="1"/>
    </xf>
    <xf numFmtId="0" fontId="64" fillId="0" borderId="0" xfId="143" applyFont="1" applyFill="1"/>
    <xf numFmtId="0" fontId="64" fillId="0" borderId="0" xfId="143" applyFont="1"/>
    <xf numFmtId="0" fontId="71" fillId="0" borderId="0" xfId="0" applyFont="1" applyAlignment="1"/>
    <xf numFmtId="0" fontId="64" fillId="0" borderId="0" xfId="143" applyFont="1" applyAlignment="1">
      <alignment horizontal="left"/>
    </xf>
    <xf numFmtId="14" fontId="63" fillId="0" borderId="0" xfId="146" applyNumberFormat="1" applyFont="1" applyFill="1" applyAlignment="1">
      <alignment horizontal="right"/>
    </xf>
    <xf numFmtId="165" fontId="63" fillId="0" borderId="0" xfId="146" applyFont="1" applyFill="1" applyAlignment="1">
      <alignment horizontal="right"/>
    </xf>
    <xf numFmtId="0" fontId="69" fillId="0" borderId="0" xfId="145" applyAlignment="1" applyProtection="1">
      <alignment horizontal="left" vertical="center"/>
    </xf>
    <xf numFmtId="165" fontId="63" fillId="0" borderId="0" xfId="146" applyFont="1" applyAlignment="1">
      <alignment horizontal="left"/>
    </xf>
    <xf numFmtId="0" fontId="63" fillId="0" borderId="0" xfId="143" applyFont="1"/>
    <xf numFmtId="165" fontId="63" fillId="0" borderId="0" xfId="146" applyFont="1" applyFill="1" applyAlignment="1"/>
    <xf numFmtId="165" fontId="63" fillId="0" borderId="0" xfId="22" applyFont="1" applyFill="1" applyBorder="1" applyAlignment="1">
      <alignment horizontal="center"/>
    </xf>
    <xf numFmtId="0" fontId="72" fillId="0" borderId="0" xfId="0" applyFont="1" applyAlignment="1">
      <alignment horizontal="left" vertical="center"/>
    </xf>
    <xf numFmtId="0" fontId="63" fillId="0" borderId="0" xfId="143" applyFont="1" applyAlignment="1">
      <alignment horizontal="left"/>
    </xf>
    <xf numFmtId="165" fontId="63" fillId="0" borderId="0" xfId="22" applyFont="1" applyFill="1" applyAlignment="1">
      <alignment horizontal="center"/>
    </xf>
    <xf numFmtId="165" fontId="63" fillId="0" borderId="69" xfId="146" applyFont="1" applyBorder="1" applyAlignment="1">
      <alignment horizontal="left"/>
    </xf>
    <xf numFmtId="0" fontId="64" fillId="0" borderId="69" xfId="143" applyFont="1" applyBorder="1" applyAlignment="1">
      <alignment horizontal="left"/>
    </xf>
    <xf numFmtId="165" fontId="63" fillId="0" borderId="69" xfId="146" applyFont="1" applyFill="1" applyBorder="1" applyAlignment="1"/>
    <xf numFmtId="165" fontId="63" fillId="0" borderId="69" xfId="22" applyFont="1" applyFill="1" applyBorder="1" applyAlignment="1">
      <alignment horizontal="right"/>
    </xf>
    <xf numFmtId="0" fontId="69" fillId="0" borderId="0" xfId="145" applyAlignment="1" applyProtection="1"/>
    <xf numFmtId="165" fontId="63" fillId="0" borderId="0" xfId="146" applyFont="1" applyBorder="1" applyAlignment="1">
      <alignment horizontal="left"/>
    </xf>
    <xf numFmtId="0" fontId="64" fillId="0" borderId="0" xfId="143" applyFont="1" applyBorder="1" applyAlignment="1">
      <alignment horizontal="left"/>
    </xf>
    <xf numFmtId="165" fontId="63" fillId="0" borderId="0" xfId="146" applyFont="1" applyFill="1" applyBorder="1" applyAlignment="1"/>
    <xf numFmtId="165" fontId="63" fillId="0" borderId="0" xfId="22" applyFont="1" applyFill="1" applyBorder="1" applyAlignment="1">
      <alignment horizontal="right"/>
    </xf>
    <xf numFmtId="0" fontId="0" fillId="0" borderId="0" xfId="0" applyAlignment="1">
      <alignment horizontal="left" vertical="center"/>
    </xf>
    <xf numFmtId="0" fontId="74" fillId="0" borderId="0" xfId="147" applyNumberFormat="1" applyFont="1" applyFill="1" applyBorder="1" applyAlignment="1">
      <alignment horizontal="center"/>
    </xf>
    <xf numFmtId="0" fontId="73" fillId="0" borderId="0" xfId="0" applyFont="1" applyFill="1" applyAlignment="1"/>
    <xf numFmtId="165" fontId="76" fillId="0" borderId="0" xfId="147" applyFont="1" applyFill="1" applyBorder="1" applyAlignment="1"/>
    <xf numFmtId="165" fontId="64" fillId="0" borderId="0" xfId="146" applyFont="1"/>
    <xf numFmtId="0" fontId="78" fillId="0" borderId="0" xfId="148" applyFont="1" applyFill="1" applyAlignment="1">
      <alignment horizontal="center"/>
    </xf>
    <xf numFmtId="0" fontId="79" fillId="0" borderId="0" xfId="148" applyFont="1" applyFill="1" applyAlignment="1">
      <alignment horizontal="center"/>
    </xf>
    <xf numFmtId="165" fontId="80" fillId="0" borderId="0" xfId="146" applyFont="1" applyAlignment="1">
      <alignment horizontal="left"/>
    </xf>
    <xf numFmtId="0" fontId="62" fillId="0" borderId="82" xfId="0" applyFont="1" applyBorder="1" applyAlignment="1">
      <alignment horizontal="center" vertical="center" wrapText="1"/>
    </xf>
    <xf numFmtId="9" fontId="59" fillId="0" borderId="82" xfId="0" applyNumberFormat="1" applyFont="1" applyBorder="1" applyAlignment="1">
      <alignment horizontal="center" vertical="center" wrapText="1"/>
    </xf>
    <xf numFmtId="165" fontId="63" fillId="0" borderId="0" xfId="146" applyFont="1"/>
    <xf numFmtId="14" fontId="63" fillId="0" borderId="0" xfId="146" applyNumberFormat="1" applyFont="1"/>
    <xf numFmtId="165" fontId="63" fillId="0" borderId="0" xfId="22" applyFont="1" applyFill="1" applyAlignment="1">
      <alignment horizontal="right"/>
    </xf>
    <xf numFmtId="0" fontId="64" fillId="0" borderId="66" xfId="143" applyFont="1" applyBorder="1"/>
    <xf numFmtId="0" fontId="76" fillId="0" borderId="0" xfId="143" applyFont="1" applyAlignment="1">
      <alignment horizontal="justify" vertical="top" wrapText="1"/>
    </xf>
    <xf numFmtId="0" fontId="76" fillId="0" borderId="0" xfId="143" applyFont="1" applyFill="1"/>
    <xf numFmtId="0" fontId="63" fillId="0" borderId="0" xfId="143" applyFont="1" applyFill="1" applyAlignment="1">
      <alignment horizontal="center"/>
    </xf>
    <xf numFmtId="0" fontId="81" fillId="0" borderId="0" xfId="143" applyFont="1" applyFill="1"/>
    <xf numFmtId="0" fontId="82" fillId="0" borderId="0" xfId="143" applyFont="1" applyFill="1"/>
    <xf numFmtId="185" fontId="76" fillId="0" borderId="0" xfId="22" applyNumberFormat="1" applyFont="1" applyFill="1"/>
    <xf numFmtId="0" fontId="83" fillId="0" borderId="0" xfId="143" applyFont="1" applyFill="1"/>
    <xf numFmtId="185" fontId="76" fillId="0" borderId="0" xfId="22" applyNumberFormat="1" applyFont="1" applyFill="1" applyBorder="1"/>
    <xf numFmtId="0" fontId="76" fillId="0" borderId="0" xfId="143" applyFont="1"/>
    <xf numFmtId="4" fontId="69" fillId="0" borderId="0" xfId="145" applyNumberFormat="1" applyAlignment="1" applyProtection="1"/>
    <xf numFmtId="4" fontId="64" fillId="0" borderId="0" xfId="149" applyNumberFormat="1" applyFont="1"/>
    <xf numFmtId="186" fontId="64" fillId="0" borderId="0" xfId="149" applyNumberFormat="1" applyFont="1"/>
    <xf numFmtId="4" fontId="88" fillId="0" borderId="0" xfId="149" applyNumberFormat="1" applyFont="1"/>
    <xf numFmtId="4" fontId="64" fillId="0" borderId="0" xfId="149" applyNumberFormat="1" applyFont="1" applyFill="1"/>
    <xf numFmtId="4" fontId="63" fillId="0" borderId="0" xfId="149" applyNumberFormat="1" applyFont="1" applyFill="1" applyAlignment="1">
      <alignment horizontal="left"/>
    </xf>
    <xf numFmtId="4" fontId="63" fillId="0" borderId="0" xfId="149" applyNumberFormat="1" applyFont="1" applyFill="1" applyAlignment="1">
      <alignment horizontal="center"/>
    </xf>
    <xf numFmtId="4" fontId="64" fillId="0" borderId="0" xfId="149" applyNumberFormat="1" applyFont="1" applyFill="1" applyAlignment="1"/>
    <xf numFmtId="9" fontId="64" fillId="0" borderId="0" xfId="150" applyFont="1" applyFill="1" applyAlignment="1">
      <alignment horizontal="right"/>
    </xf>
    <xf numFmtId="4" fontId="88" fillId="0" borderId="0" xfId="149" applyNumberFormat="1" applyFont="1" applyFill="1"/>
    <xf numFmtId="9" fontId="64" fillId="0" borderId="0" xfId="150" applyFont="1" applyFill="1"/>
    <xf numFmtId="4" fontId="64" fillId="0" borderId="0" xfId="149" applyNumberFormat="1" applyFont="1" applyBorder="1"/>
    <xf numFmtId="186" fontId="64" fillId="0" borderId="0" xfId="149" applyNumberFormat="1" applyFont="1" applyBorder="1"/>
    <xf numFmtId="4" fontId="64" fillId="0" borderId="0" xfId="149" applyNumberFormat="1" applyFont="1" applyFill="1" applyAlignment="1">
      <alignment horizontal="left"/>
    </xf>
    <xf numFmtId="4" fontId="64" fillId="0" borderId="0" xfId="149" applyNumberFormat="1" applyFont="1" applyFill="1" applyAlignment="1">
      <alignment horizontal="right"/>
    </xf>
    <xf numFmtId="10" fontId="64" fillId="0" borderId="0" xfId="150" applyNumberFormat="1" applyFont="1" applyFill="1" applyAlignment="1">
      <alignment horizontal="right"/>
    </xf>
    <xf numFmtId="4" fontId="60" fillId="0" borderId="0" xfId="149" applyNumberFormat="1" applyFont="1" applyFill="1"/>
    <xf numFmtId="4" fontId="70" fillId="0" borderId="0" xfId="149" applyNumberFormat="1" applyFont="1" applyFill="1"/>
    <xf numFmtId="15" fontId="60" fillId="0" borderId="0" xfId="149" quotePrefix="1" applyNumberFormat="1" applyFont="1" applyFill="1"/>
    <xf numFmtId="4" fontId="60" fillId="0" borderId="0" xfId="149" quotePrefix="1" applyNumberFormat="1" applyFont="1" applyFill="1"/>
    <xf numFmtId="4" fontId="68" fillId="0" borderId="0" xfId="149" applyNumberFormat="1" applyFont="1" applyFill="1" applyAlignment="1">
      <alignment horizontal="center"/>
    </xf>
    <xf numFmtId="4" fontId="90" fillId="0" borderId="0" xfId="149" applyNumberFormat="1" applyFont="1" applyFill="1"/>
    <xf numFmtId="4" fontId="91" fillId="0" borderId="0" xfId="149" applyNumberFormat="1" applyFont="1" applyFill="1"/>
    <xf numFmtId="9" fontId="60" fillId="0" borderId="0" xfId="150" applyFont="1" applyFill="1" applyAlignment="1">
      <alignment horizontal="right"/>
    </xf>
    <xf numFmtId="4" fontId="92" fillId="0" borderId="0" xfId="149" applyNumberFormat="1" applyFont="1" applyFill="1"/>
    <xf numFmtId="9" fontId="64" fillId="0" borderId="0" xfId="150" applyNumberFormat="1" applyFont="1" applyFill="1"/>
    <xf numFmtId="9" fontId="60" fillId="0" borderId="0" xfId="150" applyFont="1" applyFill="1"/>
    <xf numFmtId="4" fontId="64" fillId="0" borderId="0" xfId="149" applyNumberFormat="1" applyFont="1" applyFill="1" applyAlignment="1">
      <alignment horizontal="center"/>
    </xf>
    <xf numFmtId="4" fontId="93" fillId="0" borderId="0" xfId="149" applyNumberFormat="1" applyFont="1" applyFill="1"/>
    <xf numFmtId="4" fontId="94" fillId="0" borderId="0" xfId="149" applyNumberFormat="1" applyFont="1" applyFill="1"/>
    <xf numFmtId="4" fontId="63" fillId="0" borderId="0" xfId="149" applyNumberFormat="1" applyFont="1" applyFill="1"/>
    <xf numFmtId="0" fontId="89" fillId="0" borderId="0" xfId="0" applyFont="1"/>
    <xf numFmtId="165" fontId="63" fillId="0" borderId="66" xfId="146" applyFont="1" applyBorder="1"/>
    <xf numFmtId="165" fontId="63" fillId="0" borderId="66" xfId="22" applyFont="1" applyFill="1" applyBorder="1" applyAlignment="1">
      <alignment horizontal="right"/>
    </xf>
    <xf numFmtId="165" fontId="63" fillId="0" borderId="0" xfId="146" applyFont="1" applyAlignment="1">
      <alignment horizontal="center"/>
    </xf>
    <xf numFmtId="165" fontId="64" fillId="0" borderId="0" xfId="146" applyFont="1" applyFill="1" applyBorder="1" applyAlignment="1">
      <alignment vertical="top" wrapText="1"/>
    </xf>
    <xf numFmtId="0" fontId="64" fillId="0" borderId="0" xfId="151" applyFont="1" applyFill="1" applyBorder="1" applyAlignment="1"/>
    <xf numFmtId="0" fontId="64" fillId="0" borderId="100" xfId="151" applyFont="1" applyFill="1" applyBorder="1" applyAlignment="1"/>
    <xf numFmtId="165" fontId="63" fillId="0" borderId="0" xfId="22" applyFont="1"/>
    <xf numFmtId="0" fontId="59" fillId="0" borderId="0" xfId="0" applyFont="1" applyFill="1" applyAlignment="1">
      <alignment vertical="top" wrapText="1"/>
    </xf>
    <xf numFmtId="0" fontId="95" fillId="0" borderId="0" xfId="0" applyFont="1"/>
    <xf numFmtId="0" fontId="59" fillId="23" borderId="0" xfId="0" applyFont="1" applyFill="1" applyBorder="1" applyAlignment="1">
      <alignment horizontal="center"/>
    </xf>
    <xf numFmtId="0" fontId="0" fillId="0" borderId="0" xfId="0" applyAlignment="1"/>
    <xf numFmtId="0" fontId="88" fillId="0" borderId="0" xfId="0" applyFont="1"/>
    <xf numFmtId="0" fontId="59" fillId="0" borderId="0" xfId="0" applyNumberFormat="1" applyFont="1" applyFill="1" applyAlignment="1">
      <alignment horizontal="center"/>
    </xf>
    <xf numFmtId="0" fontId="88" fillId="0" borderId="0" xfId="0" applyFont="1" applyFill="1"/>
    <xf numFmtId="0" fontId="95" fillId="0" borderId="0" xfId="0" applyFont="1" applyAlignment="1">
      <alignment wrapText="1"/>
    </xf>
    <xf numFmtId="165" fontId="59" fillId="0" borderId="69" xfId="0" applyNumberFormat="1" applyFont="1" applyBorder="1"/>
    <xf numFmtId="165" fontId="62" fillId="0" borderId="93" xfId="0" applyNumberFormat="1" applyFont="1" applyBorder="1"/>
    <xf numFmtId="165" fontId="64" fillId="0" borderId="0" xfId="146" applyFont="1" applyAlignment="1"/>
    <xf numFmtId="0" fontId="19" fillId="0" borderId="0" xfId="0" applyFont="1" applyFill="1" applyBorder="1" applyAlignment="1">
      <alignment horizontal="center" vertical="top"/>
    </xf>
    <xf numFmtId="0" fontId="62" fillId="0" borderId="0" xfId="0" applyFont="1" applyAlignment="1">
      <alignment horizontal="center" wrapText="1"/>
    </xf>
    <xf numFmtId="0" fontId="62" fillId="0" borderId="0" xfId="0" applyFont="1" applyBorder="1" applyAlignment="1">
      <alignment horizontal="center" vertical="top" wrapText="1"/>
    </xf>
    <xf numFmtId="0" fontId="97" fillId="0" borderId="66" xfId="0" applyFont="1" applyBorder="1" applyAlignment="1">
      <alignment vertical="top"/>
    </xf>
    <xf numFmtId="0" fontId="98" fillId="0" borderId="66" xfId="0" applyFont="1" applyBorder="1" applyAlignment="1">
      <alignment horizontal="center" vertical="top"/>
    </xf>
    <xf numFmtId="0" fontId="97" fillId="0" borderId="66" xfId="0" applyFont="1" applyBorder="1" applyAlignment="1">
      <alignment horizontal="center" vertical="top"/>
    </xf>
    <xf numFmtId="0" fontId="98" fillId="0" borderId="0" xfId="0" applyFont="1" applyBorder="1" applyAlignment="1">
      <alignment horizontal="center" vertical="top"/>
    </xf>
    <xf numFmtId="0" fontId="99" fillId="0" borderId="83" xfId="0" applyFont="1" applyFill="1" applyBorder="1" applyAlignment="1">
      <alignment vertical="top"/>
    </xf>
    <xf numFmtId="0" fontId="0" fillId="0" borderId="71" xfId="0" applyBorder="1" applyAlignment="1">
      <alignment vertical="top"/>
    </xf>
    <xf numFmtId="188" fontId="0" fillId="0" borderId="71" xfId="22" applyNumberFormat="1" applyFont="1" applyBorder="1" applyAlignment="1">
      <alignment vertical="top"/>
    </xf>
    <xf numFmtId="165" fontId="0" fillId="0" borderId="71" xfId="22" applyFont="1" applyBorder="1" applyAlignment="1">
      <alignment vertical="top"/>
    </xf>
    <xf numFmtId="0" fontId="0" fillId="0" borderId="84" xfId="0" applyBorder="1" applyAlignment="1">
      <alignment vertical="top"/>
    </xf>
    <xf numFmtId="0" fontId="0" fillId="0" borderId="0" xfId="0" applyBorder="1" applyAlignment="1">
      <alignment vertical="top"/>
    </xf>
    <xf numFmtId="22" fontId="59" fillId="0" borderId="0" xfId="0" applyNumberFormat="1" applyFont="1"/>
    <xf numFmtId="165" fontId="0" fillId="0" borderId="0" xfId="22" applyFont="1"/>
    <xf numFmtId="188" fontId="0" fillId="0" borderId="0" xfId="22" applyNumberFormat="1" applyFont="1"/>
    <xf numFmtId="0" fontId="100" fillId="0" borderId="76" xfId="0" applyFont="1" applyBorder="1" applyAlignment="1">
      <alignment vertical="top"/>
    </xf>
    <xf numFmtId="165" fontId="0" fillId="0" borderId="0" xfId="22" applyFont="1" applyBorder="1" applyAlignment="1">
      <alignment vertical="top"/>
    </xf>
    <xf numFmtId="188" fontId="0" fillId="0" borderId="0" xfId="22" applyNumberFormat="1" applyFont="1" applyBorder="1" applyAlignment="1">
      <alignment vertical="top"/>
    </xf>
    <xf numFmtId="165" fontId="0" fillId="0" borderId="89" xfId="22" applyFont="1" applyBorder="1" applyAlignment="1">
      <alignment vertical="top"/>
    </xf>
    <xf numFmtId="0" fontId="0" fillId="0" borderId="76" xfId="0" applyBorder="1" applyAlignment="1">
      <alignment vertical="top"/>
    </xf>
    <xf numFmtId="165" fontId="100" fillId="0" borderId="0" xfId="22" applyFont="1" applyBorder="1" applyAlignment="1">
      <alignment vertical="top"/>
    </xf>
    <xf numFmtId="165" fontId="100" fillId="0" borderId="89" xfId="22" applyFont="1" applyBorder="1" applyAlignment="1">
      <alignment vertical="top"/>
    </xf>
    <xf numFmtId="0" fontId="99" fillId="0" borderId="76" xfId="0" applyFont="1" applyBorder="1" applyAlignment="1">
      <alignment vertical="top"/>
    </xf>
    <xf numFmtId="0" fontId="62" fillId="0" borderId="0" xfId="0" applyFont="1" applyAlignment="1">
      <alignment horizontal="center"/>
    </xf>
    <xf numFmtId="165" fontId="59" fillId="0" borderId="0" xfId="22" applyFont="1"/>
    <xf numFmtId="165" fontId="59" fillId="0" borderId="0" xfId="0" applyNumberFormat="1" applyFont="1"/>
    <xf numFmtId="165" fontId="62" fillId="0" borderId="74" xfId="0" applyNumberFormat="1" applyFont="1" applyBorder="1"/>
    <xf numFmtId="0" fontId="63" fillId="0" borderId="0" xfId="142" applyNumberFormat="1" applyFont="1" applyFill="1" applyBorder="1" applyAlignment="1">
      <alignment horizontal="center"/>
    </xf>
    <xf numFmtId="0" fontId="59" fillId="0" borderId="0" xfId="0" applyNumberFormat="1" applyFont="1" applyFill="1" applyBorder="1" applyAlignment="1">
      <alignment horizontal="left"/>
    </xf>
    <xf numFmtId="0" fontId="64" fillId="0" borderId="62" xfId="0" applyFont="1" applyBorder="1" applyAlignment="1">
      <alignment vertical="center"/>
    </xf>
    <xf numFmtId="0" fontId="59" fillId="0" borderId="0" xfId="0" applyFont="1" applyAlignment="1">
      <alignment vertical="center"/>
    </xf>
    <xf numFmtId="0" fontId="59" fillId="0" borderId="0" xfId="0" applyFont="1" applyFill="1" applyAlignment="1">
      <alignment vertical="center"/>
    </xf>
    <xf numFmtId="184" fontId="59" fillId="0" borderId="0" xfId="22" applyNumberFormat="1"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184" fontId="62" fillId="0" borderId="0" xfId="140" applyNumberFormat="1" applyFont="1" applyAlignment="1">
      <alignment vertical="center"/>
    </xf>
    <xf numFmtId="184" fontId="62" fillId="0" borderId="0" xfId="140" applyNumberFormat="1" applyFont="1" applyFill="1" applyAlignment="1">
      <alignment vertical="center"/>
    </xf>
    <xf numFmtId="0" fontId="59" fillId="0" borderId="0" xfId="0" applyFont="1" applyAlignment="1">
      <alignment horizontal="left" vertical="center"/>
    </xf>
    <xf numFmtId="0" fontId="59" fillId="0" borderId="0" xfId="0" applyFont="1" applyAlignment="1">
      <alignment horizontal="center" vertical="center"/>
    </xf>
    <xf numFmtId="0" fontId="62" fillId="0" borderId="56" xfId="0" applyFont="1" applyBorder="1" applyAlignment="1">
      <alignment vertical="center"/>
    </xf>
    <xf numFmtId="14" fontId="63" fillId="3" borderId="57" xfId="0" applyNumberFormat="1" applyFont="1" applyFill="1" applyBorder="1" applyAlignment="1">
      <alignment horizontal="center" vertical="center"/>
    </xf>
    <xf numFmtId="0" fontId="64" fillId="0" borderId="0" xfId="0" applyFont="1" applyFill="1" applyAlignment="1">
      <alignment horizontal="left" vertical="center"/>
    </xf>
    <xf numFmtId="0" fontId="64" fillId="0" borderId="0" xfId="0" applyFont="1" applyFill="1" applyAlignment="1">
      <alignment horizontal="center" vertical="center"/>
    </xf>
    <xf numFmtId="0" fontId="65" fillId="0" borderId="60" xfId="0" applyFont="1" applyFill="1" applyBorder="1" applyAlignment="1">
      <alignment vertical="center"/>
    </xf>
    <xf numFmtId="0" fontId="59" fillId="0" borderId="61" xfId="0" applyFont="1" applyFill="1" applyBorder="1" applyAlignment="1">
      <alignment vertical="center"/>
    </xf>
    <xf numFmtId="0" fontId="59" fillId="0" borderId="62" xfId="0" applyFont="1" applyFill="1" applyBorder="1" applyAlignment="1">
      <alignment vertical="center"/>
    </xf>
    <xf numFmtId="0" fontId="59" fillId="0" borderId="63" xfId="0" applyFont="1" applyFill="1" applyBorder="1" applyAlignment="1">
      <alignment vertical="center"/>
    </xf>
    <xf numFmtId="0" fontId="60" fillId="0" borderId="0" xfId="0" applyFont="1" applyAlignment="1">
      <alignment horizontal="center" vertical="center"/>
    </xf>
    <xf numFmtId="0" fontId="62" fillId="0" borderId="62" xfId="0" applyFont="1" applyFill="1" applyBorder="1" applyAlignment="1">
      <alignment vertical="center"/>
    </xf>
    <xf numFmtId="184" fontId="59" fillId="0" borderId="0" xfId="22" applyNumberFormat="1" applyFont="1" applyFill="1" applyBorder="1" applyAlignment="1">
      <alignment horizontal="center" vertical="center"/>
    </xf>
    <xf numFmtId="165" fontId="59" fillId="0" borderId="63" xfId="22" applyNumberFormat="1" applyFont="1" applyFill="1" applyBorder="1" applyAlignment="1">
      <alignment horizontal="center" vertical="center"/>
    </xf>
    <xf numFmtId="0" fontId="59" fillId="0" borderId="0" xfId="0" applyFont="1" applyFill="1" applyAlignment="1">
      <alignment horizontal="center" vertical="center"/>
    </xf>
    <xf numFmtId="0" fontId="59" fillId="0" borderId="62" xfId="0" applyFont="1" applyBorder="1" applyAlignment="1">
      <alignment vertical="center"/>
    </xf>
    <xf numFmtId="0" fontId="59" fillId="0" borderId="0" xfId="0" applyFont="1" applyBorder="1" applyAlignment="1">
      <alignment vertical="center"/>
    </xf>
    <xf numFmtId="184" fontId="59" fillId="0" borderId="0" xfId="140" applyNumberFormat="1" applyFont="1" applyFill="1" applyAlignment="1">
      <alignment vertical="center"/>
    </xf>
    <xf numFmtId="0" fontId="59" fillId="0" borderId="0" xfId="0" applyFont="1" applyFill="1" applyBorder="1" applyAlignment="1">
      <alignment vertical="center"/>
    </xf>
    <xf numFmtId="0" fontId="59" fillId="0" borderId="65" xfId="0" applyFont="1" applyBorder="1" applyAlignment="1">
      <alignment vertical="center"/>
    </xf>
    <xf numFmtId="184" fontId="59" fillId="0" borderId="0" xfId="140" applyNumberFormat="1" applyFont="1" applyAlignment="1">
      <alignment vertical="center"/>
    </xf>
    <xf numFmtId="0" fontId="62" fillId="3" borderId="58" xfId="0" applyFont="1" applyFill="1" applyBorder="1" applyAlignment="1">
      <alignment vertical="center"/>
    </xf>
    <xf numFmtId="0" fontId="62" fillId="3" borderId="69" xfId="0" applyFont="1" applyFill="1" applyBorder="1" applyAlignment="1">
      <alignment vertical="center"/>
    </xf>
    <xf numFmtId="0" fontId="59" fillId="3" borderId="69" xfId="0" applyFont="1" applyFill="1" applyBorder="1" applyAlignment="1">
      <alignment vertical="center"/>
    </xf>
    <xf numFmtId="184" fontId="59" fillId="3" borderId="69" xfId="140" applyNumberFormat="1" applyFont="1" applyFill="1" applyBorder="1" applyAlignment="1">
      <alignment vertical="center"/>
    </xf>
    <xf numFmtId="184" fontId="59" fillId="3" borderId="69" xfId="22" applyNumberFormat="1" applyFont="1" applyFill="1" applyBorder="1" applyAlignment="1">
      <alignment horizontal="center" vertical="center"/>
    </xf>
    <xf numFmtId="184" fontId="59" fillId="3" borderId="59" xfId="22" applyNumberFormat="1" applyFont="1" applyFill="1" applyBorder="1" applyAlignment="1">
      <alignment horizontal="center" vertical="center"/>
    </xf>
    <xf numFmtId="0" fontId="59" fillId="0" borderId="63" xfId="0" applyFont="1" applyBorder="1" applyAlignment="1">
      <alignment vertical="center"/>
    </xf>
    <xf numFmtId="0" fontId="62" fillId="0" borderId="0" xfId="0" applyFont="1" applyBorder="1" applyAlignment="1">
      <alignment vertical="center"/>
    </xf>
    <xf numFmtId="0" fontId="62" fillId="0" borderId="0" xfId="0" applyFont="1" applyBorder="1" applyAlignment="1">
      <alignment horizontal="center" vertical="center"/>
    </xf>
    <xf numFmtId="184" fontId="62" fillId="0" borderId="0" xfId="140" applyNumberFormat="1" applyFont="1" applyBorder="1" applyAlignment="1">
      <alignment horizontal="center" vertical="center"/>
    </xf>
    <xf numFmtId="184" fontId="59" fillId="0" borderId="0" xfId="140" applyNumberFormat="1" applyFont="1" applyFill="1" applyBorder="1" applyAlignment="1">
      <alignment vertical="center"/>
    </xf>
    <xf numFmtId="0" fontId="59" fillId="0" borderId="0" xfId="0" applyFont="1" applyBorder="1" applyAlignment="1">
      <alignment horizontal="center" vertical="center"/>
    </xf>
    <xf numFmtId="184" fontId="59" fillId="0" borderId="0" xfId="140" applyNumberFormat="1" applyFont="1" applyFill="1" applyBorder="1" applyAlignment="1">
      <alignment horizontal="center" vertical="center"/>
    </xf>
    <xf numFmtId="184" fontId="59" fillId="0" borderId="0" xfId="140" applyNumberFormat="1" applyFont="1" applyBorder="1" applyAlignment="1">
      <alignment horizontal="center" vertical="center"/>
    </xf>
    <xf numFmtId="0" fontId="59" fillId="0" borderId="67" xfId="0" applyFont="1" applyBorder="1" applyAlignment="1">
      <alignment vertical="center"/>
    </xf>
    <xf numFmtId="184" fontId="65" fillId="0" borderId="0" xfId="22" applyNumberFormat="1" applyFont="1" applyBorder="1" applyAlignment="1">
      <alignment horizontal="center" vertical="center"/>
    </xf>
    <xf numFmtId="0" fontId="59" fillId="0" borderId="0" xfId="22" applyNumberFormat="1" applyFont="1" applyBorder="1" applyAlignment="1">
      <alignment horizontal="left" vertical="center"/>
    </xf>
    <xf numFmtId="0" fontId="59" fillId="0" borderId="0" xfId="22" applyNumberFormat="1" applyFont="1" applyBorder="1" applyAlignment="1">
      <alignment horizontal="center" vertical="center"/>
    </xf>
    <xf numFmtId="0" fontId="59" fillId="0" borderId="63" xfId="22" applyNumberFormat="1" applyFont="1" applyBorder="1" applyAlignment="1">
      <alignment horizontal="center" vertical="center"/>
    </xf>
    <xf numFmtId="184" fontId="59" fillId="0" borderId="0" xfId="140" applyNumberFormat="1" applyFont="1" applyBorder="1" applyAlignment="1">
      <alignment vertical="center"/>
    </xf>
    <xf numFmtId="0" fontId="64" fillId="0" borderId="0" xfId="22" applyNumberFormat="1" applyFont="1" applyBorder="1" applyAlignment="1">
      <alignment horizontal="center" vertical="center"/>
    </xf>
    <xf numFmtId="0" fontId="64" fillId="0" borderId="63" xfId="22" applyNumberFormat="1" applyFont="1" applyBorder="1" applyAlignment="1">
      <alignment horizontal="center" vertical="center"/>
    </xf>
    <xf numFmtId="0" fontId="62" fillId="3" borderId="73" xfId="0" applyFont="1" applyFill="1" applyBorder="1" applyAlignment="1">
      <alignment vertical="center"/>
    </xf>
    <xf numFmtId="0" fontId="62" fillId="3" borderId="74" xfId="0" applyFont="1" applyFill="1" applyBorder="1" applyAlignment="1">
      <alignment vertical="center"/>
    </xf>
    <xf numFmtId="0" fontId="62" fillId="3" borderId="74" xfId="0" applyFont="1" applyFill="1" applyBorder="1" applyAlignment="1">
      <alignment horizontal="center" vertical="center"/>
    </xf>
    <xf numFmtId="184" fontId="62" fillId="3" borderId="74" xfId="140" applyNumberFormat="1" applyFont="1" applyFill="1" applyBorder="1" applyAlignment="1">
      <alignment horizontal="center" vertical="center"/>
    </xf>
    <xf numFmtId="184" fontId="62" fillId="3" borderId="74" xfId="22" applyNumberFormat="1" applyFont="1" applyFill="1" applyBorder="1" applyAlignment="1">
      <alignment horizontal="center" vertical="center"/>
    </xf>
    <xf numFmtId="184" fontId="62" fillId="3" borderId="75" xfId="22" applyNumberFormat="1" applyFont="1" applyFill="1" applyBorder="1" applyAlignment="1">
      <alignment horizontal="center" vertical="center"/>
    </xf>
    <xf numFmtId="184" fontId="69" fillId="0" borderId="0" xfId="145" applyNumberFormat="1" applyFill="1" applyBorder="1" applyAlignment="1" applyProtection="1">
      <alignment vertical="center"/>
    </xf>
    <xf numFmtId="0" fontId="59" fillId="0" borderId="0" xfId="0" applyFont="1" applyFill="1" applyAlignment="1">
      <alignment horizontal="left" vertical="center"/>
    </xf>
    <xf numFmtId="0" fontId="60" fillId="0" borderId="0" xfId="22" applyNumberFormat="1" applyFont="1" applyBorder="1" applyAlignment="1">
      <alignment horizontal="left" vertical="center"/>
    </xf>
    <xf numFmtId="184" fontId="62" fillId="0" borderId="0" xfId="140" applyNumberFormat="1" applyFont="1" applyFill="1" applyBorder="1" applyAlignment="1">
      <alignment horizontal="center" vertical="center"/>
    </xf>
    <xf numFmtId="0" fontId="59" fillId="0" borderId="0" xfId="0" applyFont="1" applyBorder="1" applyAlignment="1">
      <alignment horizontal="left" vertical="center"/>
    </xf>
    <xf numFmtId="184" fontId="62" fillId="0" borderId="0" xfId="22" applyNumberFormat="1" applyFont="1" applyBorder="1" applyAlignment="1">
      <alignment horizontal="center" vertical="center"/>
    </xf>
    <xf numFmtId="184" fontId="59" fillId="0" borderId="67" xfId="22" applyNumberFormat="1" applyFont="1" applyBorder="1" applyAlignment="1">
      <alignment horizontal="center" vertical="center"/>
    </xf>
    <xf numFmtId="0" fontId="59" fillId="0" borderId="76" xfId="0" applyFont="1" applyBorder="1" applyAlignment="1">
      <alignment vertical="center"/>
    </xf>
    <xf numFmtId="0" fontId="63" fillId="25" borderId="77" xfId="0" applyFont="1" applyFill="1" applyBorder="1" applyAlignment="1">
      <alignment horizontal="center" vertical="center"/>
    </xf>
    <xf numFmtId="0" fontId="63" fillId="25" borderId="78" xfId="0" applyFont="1" applyFill="1" applyBorder="1" applyAlignment="1">
      <alignment horizontal="center" vertical="center"/>
    </xf>
    <xf numFmtId="0" fontId="63" fillId="25" borderId="79" xfId="0" applyFont="1" applyFill="1" applyBorder="1" applyAlignment="1">
      <alignment horizontal="center" vertical="center"/>
    </xf>
    <xf numFmtId="0" fontId="62" fillId="25" borderId="60" xfId="0" applyFont="1" applyFill="1" applyBorder="1" applyAlignment="1">
      <alignment vertical="center"/>
    </xf>
    <xf numFmtId="0" fontId="62" fillId="25" borderId="64" xfId="0" applyFont="1" applyFill="1" applyBorder="1" applyAlignment="1">
      <alignment vertical="center"/>
    </xf>
    <xf numFmtId="0" fontId="62" fillId="25" borderId="64" xfId="0" applyFont="1" applyFill="1" applyBorder="1" applyAlignment="1">
      <alignment horizontal="center" vertical="center"/>
    </xf>
    <xf numFmtId="184" fontId="62" fillId="25" borderId="64" xfId="140" applyNumberFormat="1" applyFont="1" applyFill="1" applyBorder="1" applyAlignment="1">
      <alignment horizontal="center" vertical="center"/>
    </xf>
    <xf numFmtId="184" fontId="62" fillId="25" borderId="64" xfId="22" applyNumberFormat="1" applyFont="1" applyFill="1" applyBorder="1" applyAlignment="1">
      <alignment horizontal="center" vertical="center"/>
    </xf>
    <xf numFmtId="184" fontId="62" fillId="25" borderId="61" xfId="22" applyNumberFormat="1" applyFont="1" applyFill="1" applyBorder="1" applyAlignment="1">
      <alignment horizontal="center" vertical="center"/>
    </xf>
    <xf numFmtId="0" fontId="70" fillId="0" borderId="0" xfId="0" applyFont="1" applyBorder="1" applyAlignment="1">
      <alignment vertical="center"/>
    </xf>
    <xf numFmtId="0" fontId="64" fillId="25" borderId="0" xfId="0" applyFont="1" applyFill="1" applyBorder="1" applyAlignment="1">
      <alignment horizontal="center" vertical="center"/>
    </xf>
    <xf numFmtId="0" fontId="70" fillId="0" borderId="0" xfId="0" applyFont="1" applyFill="1" applyBorder="1" applyAlignment="1">
      <alignment horizontal="center" vertical="center"/>
    </xf>
    <xf numFmtId="0" fontId="70" fillId="0" borderId="0" xfId="0" applyFont="1" applyBorder="1" applyAlignment="1">
      <alignment horizontal="center" vertical="center"/>
    </xf>
    <xf numFmtId="184" fontId="70" fillId="0" borderId="0" xfId="140" applyNumberFormat="1" applyFont="1" applyFill="1" applyBorder="1" applyAlignment="1">
      <alignment horizontal="center" vertical="center"/>
    </xf>
    <xf numFmtId="184" fontId="59" fillId="0" borderId="68" xfId="140" applyNumberFormat="1" applyFont="1" applyBorder="1" applyAlignment="1">
      <alignment vertical="center"/>
    </xf>
    <xf numFmtId="184" fontId="59" fillId="0" borderId="68" xfId="140" applyNumberFormat="1" applyFont="1" applyFill="1" applyBorder="1" applyAlignment="1">
      <alignment vertical="center"/>
    </xf>
    <xf numFmtId="0" fontId="64" fillId="0" borderId="0" xfId="0" applyFont="1" applyAlignment="1">
      <alignment vertical="center"/>
    </xf>
    <xf numFmtId="0" fontId="64" fillId="0" borderId="82" xfId="0" applyFont="1" applyFill="1" applyBorder="1" applyAlignment="1">
      <alignment horizontal="center" vertical="center"/>
    </xf>
    <xf numFmtId="14" fontId="64" fillId="0" borderId="82" xfId="0" applyNumberFormat="1" applyFont="1" applyFill="1" applyBorder="1" applyAlignment="1">
      <alignment horizontal="center" vertical="center"/>
    </xf>
    <xf numFmtId="164" fontId="64" fillId="0" borderId="0" xfId="140" applyFont="1" applyFill="1" applyBorder="1" applyAlignment="1">
      <alignment horizontal="center" vertical="center"/>
    </xf>
    <xf numFmtId="0" fontId="62" fillId="0" borderId="111" xfId="0" applyFont="1" applyBorder="1" applyAlignment="1">
      <alignment vertical="center"/>
    </xf>
    <xf numFmtId="0" fontId="62" fillId="0" borderId="113" xfId="0" applyFont="1" applyBorder="1" applyAlignment="1">
      <alignment vertical="center"/>
    </xf>
    <xf numFmtId="0" fontId="59" fillId="0" borderId="116" xfId="0" applyFont="1" applyBorder="1" applyAlignment="1">
      <alignment vertical="center"/>
    </xf>
    <xf numFmtId="0" fontId="59" fillId="0" borderId="117" xfId="0" applyFont="1" applyBorder="1" applyAlignment="1">
      <alignment vertical="center"/>
    </xf>
    <xf numFmtId="0" fontId="59" fillId="0" borderId="117" xfId="0" applyFont="1" applyFill="1" applyBorder="1" applyAlignment="1">
      <alignment vertical="center"/>
    </xf>
    <xf numFmtId="0" fontId="59" fillId="0" borderId="118" xfId="0" applyFont="1" applyFill="1" applyBorder="1" applyAlignment="1">
      <alignment vertical="center"/>
    </xf>
    <xf numFmtId="184" fontId="62" fillId="0" borderId="81" xfId="22" applyNumberFormat="1" applyFont="1" applyBorder="1" applyAlignment="1">
      <alignment horizontal="left" vertical="center"/>
    </xf>
    <xf numFmtId="0" fontId="59" fillId="28" borderId="56" xfId="0" applyFont="1" applyFill="1" applyBorder="1" applyAlignment="1">
      <alignment vertical="center"/>
    </xf>
    <xf numFmtId="0" fontId="59" fillId="28" borderId="57" xfId="0" applyFont="1" applyFill="1" applyBorder="1" applyAlignment="1">
      <alignment vertical="center"/>
    </xf>
    <xf numFmtId="0" fontId="64" fillId="0" borderId="0" xfId="143" applyFill="1" applyAlignment="1">
      <alignment vertical="center"/>
    </xf>
    <xf numFmtId="0" fontId="65" fillId="0" borderId="0" xfId="0" applyFont="1" applyFill="1" applyBorder="1" applyAlignment="1">
      <alignment vertical="center"/>
    </xf>
    <xf numFmtId="185" fontId="64" fillId="0" borderId="0" xfId="22" applyNumberFormat="1" applyFont="1" applyFill="1" applyBorder="1" applyAlignment="1">
      <alignment horizontal="center" vertical="center"/>
    </xf>
    <xf numFmtId="0" fontId="64" fillId="0" borderId="0" xfId="142" applyNumberFormat="1" applyFont="1" applyFill="1" applyBorder="1" applyAlignment="1">
      <alignment horizontal="center" vertical="center"/>
    </xf>
    <xf numFmtId="14" fontId="64" fillId="0" borderId="0" xfId="142" applyNumberFormat="1" applyFont="1" applyFill="1" applyBorder="1" applyAlignment="1">
      <alignment horizontal="center" vertical="center"/>
    </xf>
    <xf numFmtId="184" fontId="60" fillId="0" borderId="0" xfId="22" applyNumberFormat="1" applyFont="1" applyAlignment="1">
      <alignment horizontal="center" vertical="center"/>
    </xf>
    <xf numFmtId="0" fontId="64" fillId="0" borderId="0" xfId="0" applyFont="1" applyAlignment="1">
      <alignment horizontal="left" vertical="center"/>
    </xf>
    <xf numFmtId="184" fontId="59" fillId="0" borderId="0" xfId="22" applyNumberFormat="1" applyFont="1" applyFill="1" applyAlignment="1">
      <alignment horizontal="center" vertical="center"/>
    </xf>
    <xf numFmtId="0" fontId="106" fillId="0" borderId="0" xfId="0" applyFont="1" applyAlignment="1">
      <alignment horizontal="left" vertical="center"/>
    </xf>
    <xf numFmtId="4" fontId="64" fillId="0" borderId="0" xfId="149" applyNumberFormat="1" applyFont="1" applyAlignment="1">
      <alignment horizontal="left"/>
    </xf>
    <xf numFmtId="4" fontId="87" fillId="0" borderId="0" xfId="149" applyNumberFormat="1" applyFont="1" applyAlignment="1">
      <alignment horizontal="left"/>
    </xf>
    <xf numFmtId="165" fontId="62" fillId="0" borderId="93" xfId="0" applyNumberFormat="1" applyFont="1" applyBorder="1"/>
    <xf numFmtId="0" fontId="62" fillId="0" borderId="0" xfId="0" applyFont="1" applyAlignment="1">
      <alignment horizontal="right"/>
    </xf>
    <xf numFmtId="0" fontId="62" fillId="0" borderId="71" xfId="0" applyFont="1" applyBorder="1"/>
    <xf numFmtId="165" fontId="59" fillId="0" borderId="0" xfId="0" applyNumberFormat="1" applyFont="1"/>
    <xf numFmtId="165" fontId="62" fillId="0" borderId="69" xfId="0" applyNumberFormat="1" applyFont="1" applyBorder="1"/>
    <xf numFmtId="9" fontId="59" fillId="0" borderId="0" xfId="0" applyNumberFormat="1" applyFont="1" applyAlignment="1">
      <alignment horizontal="center"/>
    </xf>
    <xf numFmtId="18" fontId="62" fillId="0" borderId="0" xfId="0" applyNumberFormat="1" applyFont="1"/>
    <xf numFmtId="9" fontId="59" fillId="0" borderId="0" xfId="141" applyFont="1" applyAlignment="1">
      <alignment horizontal="center"/>
    </xf>
    <xf numFmtId="165" fontId="64" fillId="0" borderId="0" xfId="22" applyFont="1" applyFill="1" applyBorder="1"/>
    <xf numFmtId="165" fontId="62" fillId="0" borderId="74" xfId="0" applyNumberFormat="1" applyFont="1" applyBorder="1"/>
    <xf numFmtId="165" fontId="62" fillId="0" borderId="74" xfId="0" applyNumberFormat="1" applyFont="1" applyFill="1" applyBorder="1"/>
    <xf numFmtId="17" fontId="59" fillId="0" borderId="0" xfId="0" applyNumberFormat="1" applyFont="1"/>
    <xf numFmtId="184" fontId="59" fillId="0" borderId="61" xfId="22" applyNumberFormat="1" applyFont="1" applyBorder="1" applyAlignment="1">
      <alignment horizontal="center" vertical="center"/>
    </xf>
    <xf numFmtId="0" fontId="63" fillId="28" borderId="0" xfId="143" applyFont="1" applyFill="1"/>
    <xf numFmtId="14" fontId="63" fillId="28" borderId="0" xfId="146" applyNumberFormat="1" applyFont="1" applyFill="1" applyAlignment="1">
      <alignment horizontal="right"/>
    </xf>
    <xf numFmtId="184" fontId="59" fillId="0" borderId="0" xfId="22" applyNumberFormat="1" applyFont="1" applyAlignment="1">
      <alignment horizontal="left" vertical="center"/>
    </xf>
    <xf numFmtId="0" fontId="0" fillId="0" borderId="0" xfId="0" applyAlignment="1">
      <alignment horizontal="center"/>
    </xf>
    <xf numFmtId="0" fontId="107" fillId="0" borderId="0" xfId="0" applyNumberFormat="1" applyFont="1" applyFill="1" applyBorder="1" applyAlignment="1" applyProtection="1"/>
    <xf numFmtId="0" fontId="108" fillId="25" borderId="71" xfId="0" applyNumberFormat="1" applyFont="1" applyFill="1" applyBorder="1" applyAlignment="1" applyProtection="1">
      <alignment wrapText="1"/>
    </xf>
    <xf numFmtId="0" fontId="108" fillId="25" borderId="84" xfId="0" applyNumberFormat="1" applyFont="1" applyFill="1" applyBorder="1" applyAlignment="1" applyProtection="1">
      <alignment wrapText="1"/>
    </xf>
    <xf numFmtId="0" fontId="109" fillId="0" borderId="0" xfId="0" applyNumberFormat="1" applyFont="1" applyFill="1" applyBorder="1" applyAlignment="1" applyProtection="1"/>
    <xf numFmtId="0" fontId="109" fillId="0" borderId="89" xfId="0" applyNumberFormat="1" applyFont="1" applyFill="1" applyBorder="1" applyAlignment="1" applyProtection="1"/>
    <xf numFmtId="0" fontId="108" fillId="25" borderId="89" xfId="0" applyNumberFormat="1" applyFont="1" applyFill="1" applyBorder="1" applyAlignment="1" applyProtection="1">
      <alignment wrapText="1"/>
    </xf>
    <xf numFmtId="0" fontId="108" fillId="25" borderId="0" xfId="0" applyNumberFormat="1" applyFont="1" applyFill="1" applyBorder="1" applyAlignment="1" applyProtection="1">
      <alignment wrapText="1"/>
    </xf>
    <xf numFmtId="0" fontId="107" fillId="0" borderId="69" xfId="0" applyNumberFormat="1" applyFont="1" applyFill="1" applyBorder="1" applyAlignment="1" applyProtection="1">
      <alignment vertical="center"/>
    </xf>
    <xf numFmtId="0" fontId="109" fillId="0" borderId="69" xfId="0" applyNumberFormat="1" applyFont="1" applyFill="1" applyBorder="1" applyAlignment="1" applyProtection="1">
      <alignment vertical="center"/>
    </xf>
    <xf numFmtId="0" fontId="107" fillId="0" borderId="0" xfId="0" applyNumberFormat="1" applyFont="1" applyFill="1" applyBorder="1" applyAlignment="1" applyProtection="1">
      <alignment wrapText="1"/>
    </xf>
    <xf numFmtId="0" fontId="107" fillId="0" borderId="0" xfId="0" applyNumberFormat="1" applyFont="1" applyFill="1" applyBorder="1" applyAlignment="1" applyProtection="1">
      <alignment vertical="center"/>
    </xf>
    <xf numFmtId="0" fontId="109" fillId="0" borderId="0" xfId="0" applyNumberFormat="1" applyFont="1" applyFill="1" applyBorder="1" applyAlignment="1" applyProtection="1">
      <alignment horizontal="center" vertical="center"/>
    </xf>
    <xf numFmtId="0" fontId="107" fillId="0" borderId="76" xfId="0" applyNumberFormat="1" applyFont="1" applyFill="1" applyBorder="1" applyAlignment="1" applyProtection="1"/>
    <xf numFmtId="165" fontId="108" fillId="25" borderId="74" xfId="0" applyNumberFormat="1" applyFont="1" applyFill="1" applyBorder="1" applyAlignment="1" applyProtection="1">
      <alignment horizontal="right"/>
    </xf>
    <xf numFmtId="165" fontId="81" fillId="0" borderId="86" xfId="0" applyNumberFormat="1" applyFont="1" applyFill="1" applyBorder="1" applyAlignment="1" applyProtection="1">
      <alignment horizontal="center"/>
    </xf>
    <xf numFmtId="0" fontId="109" fillId="0" borderId="74" xfId="0" applyNumberFormat="1" applyFont="1" applyFill="1" applyBorder="1" applyAlignment="1" applyProtection="1"/>
    <xf numFmtId="0" fontId="107" fillId="26" borderId="71" xfId="0" applyNumberFormat="1" applyFont="1" applyFill="1" applyBorder="1" applyAlignment="1" applyProtection="1"/>
    <xf numFmtId="165" fontId="108" fillId="25" borderId="0" xfId="0" applyNumberFormat="1" applyFont="1" applyFill="1" applyBorder="1" applyAlignment="1" applyProtection="1">
      <alignment horizontal="center"/>
    </xf>
    <xf numFmtId="0" fontId="107" fillId="26" borderId="0" xfId="0" applyNumberFormat="1" applyFont="1" applyFill="1" applyBorder="1" applyAlignment="1" applyProtection="1"/>
    <xf numFmtId="9" fontId="109" fillId="0" borderId="0" xfId="141" applyFont="1" applyFill="1" applyBorder="1" applyAlignment="1" applyProtection="1">
      <alignment horizontal="center" vertical="center"/>
    </xf>
    <xf numFmtId="9" fontId="107" fillId="26" borderId="69" xfId="141" applyFont="1" applyFill="1" applyBorder="1" applyAlignment="1" applyProtection="1"/>
    <xf numFmtId="9" fontId="0" fillId="0" borderId="0" xfId="141" applyFont="1"/>
    <xf numFmtId="0" fontId="107" fillId="0" borderId="69" xfId="0" applyNumberFormat="1" applyFont="1" applyFill="1" applyBorder="1" applyAlignment="1" applyProtection="1"/>
    <xf numFmtId="0" fontId="110" fillId="25" borderId="74" xfId="0" applyNumberFormat="1" applyFont="1" applyFill="1" applyBorder="1" applyAlignment="1" applyProtection="1">
      <alignment wrapText="1"/>
    </xf>
    <xf numFmtId="0" fontId="109" fillId="0" borderId="0" xfId="0" applyNumberFormat="1" applyFont="1" applyFill="1" applyBorder="1" applyAlignment="1" applyProtection="1">
      <alignment horizontal="center"/>
    </xf>
    <xf numFmtId="0" fontId="110" fillId="25" borderId="81" xfId="0" applyNumberFormat="1" applyFont="1" applyFill="1" applyBorder="1" applyAlignment="1" applyProtection="1">
      <alignment wrapText="1"/>
    </xf>
    <xf numFmtId="0" fontId="111" fillId="0" borderId="105" xfId="0" applyNumberFormat="1" applyFont="1" applyFill="1" applyBorder="1" applyAlignment="1" applyProtection="1">
      <alignment vertical="top" wrapText="1"/>
    </xf>
    <xf numFmtId="0" fontId="111" fillId="0" borderId="71" xfId="0" applyNumberFormat="1" applyFont="1" applyFill="1" applyBorder="1" applyAlignment="1" applyProtection="1">
      <alignment vertical="top" wrapText="1"/>
    </xf>
    <xf numFmtId="0" fontId="111" fillId="0" borderId="84" xfId="0" applyNumberFormat="1" applyFont="1" applyFill="1" applyBorder="1" applyAlignment="1" applyProtection="1">
      <alignment vertical="top" wrapText="1"/>
    </xf>
    <xf numFmtId="0" fontId="111" fillId="0" borderId="82" xfId="0" applyNumberFormat="1" applyFont="1" applyFill="1" applyBorder="1" applyAlignment="1" applyProtection="1">
      <alignment vertical="top" wrapText="1"/>
    </xf>
    <xf numFmtId="0" fontId="111" fillId="0" borderId="74" xfId="0" applyNumberFormat="1" applyFont="1" applyFill="1" applyBorder="1" applyAlignment="1" applyProtection="1">
      <alignment vertical="top" wrapText="1"/>
    </xf>
    <xf numFmtId="0" fontId="111" fillId="0" borderId="81" xfId="0" applyNumberFormat="1" applyFont="1" applyFill="1" applyBorder="1" applyAlignment="1" applyProtection="1">
      <alignment vertical="top" wrapText="1"/>
    </xf>
    <xf numFmtId="0" fontId="109" fillId="0" borderId="76" xfId="0" applyNumberFormat="1" applyFont="1" applyFill="1" applyBorder="1" applyAlignment="1" applyProtection="1"/>
    <xf numFmtId="0" fontId="109" fillId="0" borderId="0" xfId="0" applyNumberFormat="1" applyFont="1" applyFill="1" applyBorder="1" applyAlignment="1" applyProtection="1">
      <alignment vertical="center"/>
    </xf>
    <xf numFmtId="0" fontId="111" fillId="0" borderId="82" xfId="0" applyNumberFormat="1" applyFont="1" applyFill="1" applyBorder="1" applyAlignment="1" applyProtection="1">
      <alignment vertical="center" wrapText="1"/>
      <protection locked="0"/>
    </xf>
    <xf numFmtId="0" fontId="111" fillId="0" borderId="80" xfId="0" applyNumberFormat="1" applyFont="1" applyFill="1" applyBorder="1" applyAlignment="1" applyProtection="1">
      <alignment vertical="top" wrapText="1"/>
    </xf>
    <xf numFmtId="0" fontId="111" fillId="0" borderId="82" xfId="0" applyNumberFormat="1" applyFont="1" applyFill="1" applyBorder="1" applyAlignment="1" applyProtection="1">
      <alignment horizontal="center" vertical="center" wrapText="1"/>
    </xf>
    <xf numFmtId="0" fontId="111" fillId="0" borderId="105" xfId="0" applyNumberFormat="1" applyFont="1" applyFill="1" applyBorder="1" applyAlignment="1" applyProtection="1">
      <alignment horizontal="center" vertical="center" wrapText="1"/>
    </xf>
    <xf numFmtId="0" fontId="0" fillId="0" borderId="82" xfId="0" applyBorder="1" applyAlignment="1">
      <alignment horizontal="center" vertical="center"/>
    </xf>
    <xf numFmtId="0" fontId="111" fillId="0" borderId="82" xfId="0" applyNumberFormat="1" applyFont="1" applyFill="1" applyBorder="1" applyAlignment="1" applyProtection="1">
      <alignment horizontal="left" vertical="center"/>
    </xf>
    <xf numFmtId="0" fontId="107" fillId="0" borderId="82" xfId="0" applyNumberFormat="1" applyFont="1" applyFill="1" applyBorder="1" applyAlignment="1" applyProtection="1"/>
    <xf numFmtId="0" fontId="81" fillId="0" borderId="82" xfId="0" applyNumberFormat="1" applyFont="1" applyFill="1" applyBorder="1" applyAlignment="1" applyProtection="1">
      <alignment vertical="center" wrapText="1"/>
    </xf>
    <xf numFmtId="165" fontId="81" fillId="0" borderId="82" xfId="0" applyNumberFormat="1" applyFont="1" applyFill="1" applyBorder="1" applyAlignment="1" applyProtection="1">
      <alignment horizontal="left"/>
    </xf>
    <xf numFmtId="0" fontId="76" fillId="0" borderId="0" xfId="0" applyNumberFormat="1" applyFont="1" applyFill="1" applyBorder="1" applyAlignment="1" applyProtection="1"/>
    <xf numFmtId="0" fontId="112" fillId="0" borderId="0" xfId="0" applyFont="1"/>
    <xf numFmtId="0" fontId="81" fillId="0" borderId="0" xfId="0" applyNumberFormat="1" applyFont="1" applyFill="1" applyBorder="1" applyAlignment="1" applyProtection="1"/>
    <xf numFmtId="0" fontId="59" fillId="0" borderId="63" xfId="22" applyNumberFormat="1" applyFont="1" applyBorder="1" applyAlignment="1">
      <alignment horizontal="left" vertical="center"/>
    </xf>
    <xf numFmtId="0" fontId="116" fillId="0" borderId="0" xfId="149" applyFont="1" applyFill="1" applyBorder="1" applyAlignment="1">
      <alignment vertical="center" wrapText="1"/>
    </xf>
    <xf numFmtId="0" fontId="1" fillId="0" borderId="0" xfId="0" applyFont="1" applyAlignment="1">
      <alignment horizontal="justify"/>
    </xf>
    <xf numFmtId="0" fontId="117" fillId="0" borderId="0" xfId="143" applyFont="1"/>
    <xf numFmtId="0" fontId="112" fillId="0" borderId="0" xfId="143" applyFont="1" applyAlignment="1">
      <alignment vertical="top" wrapText="1"/>
    </xf>
    <xf numFmtId="0" fontId="112" fillId="0" borderId="0" xfId="143" applyFont="1" applyAlignment="1">
      <alignment horizontal="justify" vertical="top" wrapText="1"/>
    </xf>
    <xf numFmtId="0" fontId="112" fillId="0" borderId="0" xfId="143" applyFont="1" applyAlignment="1">
      <alignment vertical="top"/>
    </xf>
    <xf numFmtId="0" fontId="112" fillId="0" borderId="0" xfId="143" applyFont="1" applyFill="1"/>
    <xf numFmtId="185" fontId="112" fillId="0" borderId="0" xfId="22" applyNumberFormat="1" applyFont="1" applyFill="1" applyBorder="1"/>
    <xf numFmtId="0" fontId="1" fillId="0" borderId="0" xfId="0" applyFont="1" applyAlignment="1">
      <alignment horizontal="left" vertical="center" wrapText="1"/>
    </xf>
    <xf numFmtId="0" fontId="21" fillId="0" borderId="0" xfId="0" applyFont="1" applyFill="1" applyAlignment="1">
      <alignment horizontal="left" vertical="center"/>
    </xf>
    <xf numFmtId="0" fontId="1" fillId="0" borderId="0" xfId="0" applyFont="1" applyFill="1" applyAlignment="1">
      <alignment horizontal="justify" vertical="center" wrapText="1"/>
    </xf>
    <xf numFmtId="0" fontId="118" fillId="0" borderId="0" xfId="143" applyFont="1" applyFill="1" applyAlignment="1">
      <alignment horizontal="center"/>
    </xf>
    <xf numFmtId="0" fontId="21" fillId="0" borderId="0" xfId="0" applyFont="1" applyFill="1" applyAlignment="1">
      <alignment horizontal="center" vertical="center"/>
    </xf>
    <xf numFmtId="9" fontId="112" fillId="0" borderId="0" xfId="141" applyFont="1" applyFill="1" applyAlignment="1">
      <alignment horizontal="center"/>
    </xf>
    <xf numFmtId="165" fontId="112" fillId="0" borderId="0" xfId="22" applyFont="1" applyFill="1" applyAlignment="1">
      <alignment horizontal="center"/>
    </xf>
    <xf numFmtId="165" fontId="1" fillId="0" borderId="0" xfId="22" applyFont="1" applyFill="1" applyAlignment="1">
      <alignment horizontal="center" vertical="center"/>
    </xf>
    <xf numFmtId="165" fontId="112" fillId="0" borderId="69" xfId="22" applyFont="1" applyFill="1" applyBorder="1" applyAlignment="1">
      <alignment horizontal="center"/>
    </xf>
    <xf numFmtId="165" fontId="1" fillId="0" borderId="69" xfId="22" applyFont="1" applyFill="1" applyBorder="1" applyAlignment="1">
      <alignment horizontal="center" vertical="center"/>
    </xf>
    <xf numFmtId="9" fontId="113" fillId="0" borderId="0" xfId="141" applyFont="1" applyFill="1" applyAlignment="1">
      <alignment horizontal="center"/>
    </xf>
    <xf numFmtId="0" fontId="117" fillId="0" borderId="0" xfId="143" applyFont="1" applyFill="1"/>
    <xf numFmtId="0" fontId="112" fillId="0" borderId="0" xfId="143" applyFont="1"/>
    <xf numFmtId="9" fontId="112" fillId="0" borderId="0" xfId="141" applyFont="1" applyAlignment="1">
      <alignment horizontal="center"/>
    </xf>
    <xf numFmtId="0" fontId="117" fillId="0" borderId="62" xfId="149" applyFont="1" applyBorder="1"/>
    <xf numFmtId="4" fontId="96" fillId="0" borderId="0" xfId="149" applyNumberFormat="1" applyFont="1" applyBorder="1" applyAlignment="1">
      <alignment horizontal="center"/>
    </xf>
    <xf numFmtId="186" fontId="96" fillId="0" borderId="89" xfId="143" applyNumberFormat="1" applyFont="1" applyFill="1" applyBorder="1" applyAlignment="1">
      <alignment horizontal="center" wrapText="1"/>
    </xf>
    <xf numFmtId="186" fontId="96" fillId="0" borderId="90" xfId="149" applyNumberFormat="1" applyFont="1" applyFill="1" applyBorder="1" applyAlignment="1">
      <alignment horizontal="center" wrapText="1"/>
    </xf>
    <xf numFmtId="186" fontId="117" fillId="0" borderId="0" xfId="149" applyNumberFormat="1" applyFont="1" applyFill="1" applyBorder="1" applyAlignment="1"/>
    <xf numFmtId="186" fontId="96" fillId="0" borderId="90" xfId="149" applyNumberFormat="1" applyFont="1" applyFill="1" applyBorder="1" applyAlignment="1">
      <alignment horizontal="right"/>
    </xf>
    <xf numFmtId="186" fontId="117" fillId="0" borderId="89" xfId="149" applyNumberFormat="1" applyFont="1" applyFill="1" applyBorder="1" applyAlignment="1"/>
    <xf numFmtId="4" fontId="96" fillId="25" borderId="62" xfId="149" applyNumberFormat="1" applyFont="1" applyFill="1" applyBorder="1"/>
    <xf numFmtId="4" fontId="96" fillId="25" borderId="0" xfId="149" applyNumberFormat="1" applyFont="1" applyFill="1" applyBorder="1"/>
    <xf numFmtId="186" fontId="96" fillId="25" borderId="89" xfId="149" applyNumberFormat="1" applyFont="1" applyFill="1" applyBorder="1"/>
    <xf numFmtId="186" fontId="96" fillId="25" borderId="90" xfId="149" applyNumberFormat="1" applyFont="1" applyFill="1" applyBorder="1" applyAlignment="1">
      <alignment horizontal="right"/>
    </xf>
    <xf numFmtId="4" fontId="96" fillId="0" borderId="62" xfId="149" applyNumberFormat="1" applyFont="1" applyFill="1" applyBorder="1"/>
    <xf numFmtId="4" fontId="117" fillId="0" borderId="0" xfId="149" applyNumberFormat="1" applyFont="1" applyFill="1" applyBorder="1"/>
    <xf numFmtId="186" fontId="96" fillId="0" borderId="89" xfId="149" applyNumberFormat="1" applyFont="1" applyBorder="1" applyAlignment="1"/>
    <xf numFmtId="186" fontId="96" fillId="0" borderId="63" xfId="149" applyNumberFormat="1" applyFont="1" applyFill="1" applyBorder="1" applyAlignment="1">
      <alignment horizontal="right"/>
    </xf>
    <xf numFmtId="4" fontId="117" fillId="0" borderId="62" xfId="149" applyNumberFormat="1" applyFont="1" applyFill="1" applyBorder="1"/>
    <xf numFmtId="4" fontId="96" fillId="0" borderId="0" xfId="149" applyNumberFormat="1" applyFont="1" applyFill="1" applyBorder="1"/>
    <xf numFmtId="186" fontId="117" fillId="0" borderId="89" xfId="149" applyNumberFormat="1" applyFont="1" applyBorder="1" applyAlignment="1"/>
    <xf numFmtId="186" fontId="96" fillId="0" borderId="63" xfId="149" applyNumberFormat="1" applyFont="1" applyBorder="1" applyAlignment="1">
      <alignment horizontal="right"/>
    </xf>
    <xf numFmtId="4" fontId="117" fillId="0" borderId="62" xfId="143" quotePrefix="1" applyNumberFormat="1" applyFont="1" applyFill="1" applyBorder="1"/>
    <xf numFmtId="4" fontId="19" fillId="27" borderId="62" xfId="149" applyNumberFormat="1" applyFont="1" applyFill="1" applyBorder="1"/>
    <xf numFmtId="4" fontId="19" fillId="27" borderId="0" xfId="149" applyNumberFormat="1" applyFont="1" applyFill="1" applyBorder="1"/>
    <xf numFmtId="186" fontId="19" fillId="27" borderId="89" xfId="149" applyNumberFormat="1" applyFont="1" applyFill="1" applyBorder="1"/>
    <xf numFmtId="186" fontId="19" fillId="27" borderId="63" xfId="149" applyNumberFormat="1" applyFont="1" applyFill="1" applyBorder="1" applyAlignment="1">
      <alignment horizontal="right"/>
    </xf>
    <xf numFmtId="4" fontId="19" fillId="0" borderId="62" xfId="149" applyNumberFormat="1" applyFont="1" applyFill="1" applyBorder="1"/>
    <xf numFmtId="4" fontId="19" fillId="0" borderId="0" xfId="149" applyNumberFormat="1" applyFont="1" applyFill="1" applyBorder="1"/>
    <xf numFmtId="186" fontId="19" fillId="0" borderId="89" xfId="149" applyNumberFormat="1" applyFont="1" applyFill="1" applyBorder="1"/>
    <xf numFmtId="186" fontId="19" fillId="0" borderId="63" xfId="149" applyNumberFormat="1" applyFont="1" applyFill="1" applyBorder="1" applyAlignment="1">
      <alignment horizontal="right"/>
    </xf>
    <xf numFmtId="186" fontId="117" fillId="0" borderId="89" xfId="149" applyNumberFormat="1" applyFont="1" applyFill="1" applyBorder="1"/>
    <xf numFmtId="4" fontId="120" fillId="27" borderId="62" xfId="149" applyNumberFormat="1" applyFont="1" applyFill="1" applyBorder="1"/>
    <xf numFmtId="187" fontId="19" fillId="27" borderId="89" xfId="149" quotePrefix="1" applyNumberFormat="1" applyFont="1" applyFill="1" applyBorder="1" applyAlignment="1">
      <alignment horizontal="center"/>
    </xf>
    <xf numFmtId="170" fontId="19" fillId="27" borderId="63" xfId="149" applyNumberFormat="1" applyFont="1" applyFill="1" applyBorder="1" applyAlignment="1">
      <alignment horizontal="right"/>
    </xf>
    <xf numFmtId="187" fontId="19" fillId="0" borderId="89" xfId="149" quotePrefix="1" applyNumberFormat="1" applyFont="1" applyFill="1" applyBorder="1" applyAlignment="1">
      <alignment horizontal="center"/>
    </xf>
    <xf numFmtId="4" fontId="96" fillId="0" borderId="89" xfId="149" applyNumberFormat="1" applyFont="1" applyFill="1" applyBorder="1"/>
    <xf numFmtId="4" fontId="96" fillId="0" borderId="63" xfId="149" applyNumberFormat="1" applyFont="1" applyFill="1" applyBorder="1" applyAlignment="1">
      <alignment horizontal="right"/>
    </xf>
    <xf numFmtId="186" fontId="96" fillId="0" borderId="0" xfId="149" applyNumberFormat="1" applyFont="1" applyFill="1" applyBorder="1"/>
    <xf numFmtId="4" fontId="117" fillId="0" borderId="0" xfId="149" applyNumberFormat="1" applyFont="1" applyFill="1"/>
    <xf numFmtId="4" fontId="96" fillId="0" borderId="0" xfId="149" applyNumberFormat="1" applyFont="1" applyFill="1" applyBorder="1" applyAlignment="1">
      <alignment horizontal="center"/>
    </xf>
    <xf numFmtId="186" fontId="96" fillId="0" borderId="90" xfId="149" applyNumberFormat="1" applyFont="1" applyBorder="1" applyAlignment="1">
      <alignment horizontal="right"/>
    </xf>
    <xf numFmtId="4" fontId="117" fillId="0" borderId="62" xfId="143" applyNumberFormat="1" applyFont="1" applyFill="1" applyBorder="1"/>
    <xf numFmtId="4" fontId="121" fillId="0" borderId="0" xfId="149" applyNumberFormat="1" applyFont="1" applyFill="1"/>
    <xf numFmtId="4" fontId="117" fillId="0" borderId="65" xfId="149" quotePrefix="1" applyNumberFormat="1" applyFont="1" applyFill="1" applyBorder="1"/>
    <xf numFmtId="4" fontId="117" fillId="0" borderId="66" xfId="149" applyNumberFormat="1" applyFont="1" applyFill="1" applyBorder="1"/>
    <xf numFmtId="186" fontId="96" fillId="0" borderId="66" xfId="149" quotePrefix="1" applyNumberFormat="1" applyFont="1" applyBorder="1" applyAlignment="1">
      <alignment horizontal="left"/>
    </xf>
    <xf numFmtId="186" fontId="96" fillId="0" borderId="92" xfId="149" quotePrefix="1" applyNumberFormat="1" applyFont="1" applyBorder="1" applyAlignment="1">
      <alignment horizontal="right"/>
    </xf>
    <xf numFmtId="0" fontId="59" fillId="0" borderId="62" xfId="0" applyFont="1" applyBorder="1" applyAlignment="1">
      <alignment vertical="center"/>
    </xf>
    <xf numFmtId="0" fontId="59" fillId="0" borderId="0" xfId="0" applyFont="1" applyBorder="1" applyAlignment="1">
      <alignment vertical="center"/>
    </xf>
    <xf numFmtId="0" fontId="59" fillId="0" borderId="0" xfId="0" applyFont="1" applyBorder="1" applyAlignment="1">
      <alignment vertical="center"/>
    </xf>
    <xf numFmtId="184" fontId="64" fillId="0" borderId="0" xfId="145" applyNumberFormat="1" applyFont="1" applyFill="1" applyBorder="1" applyAlignment="1" applyProtection="1">
      <alignment horizontal="left" vertical="center"/>
    </xf>
    <xf numFmtId="184" fontId="64" fillId="0" borderId="63" xfId="145" applyNumberFormat="1" applyFont="1" applyFill="1" applyBorder="1" applyAlignment="1" applyProtection="1">
      <alignment horizontal="left" vertical="center"/>
    </xf>
    <xf numFmtId="0" fontId="59" fillId="0" borderId="64" xfId="0" applyFont="1" applyBorder="1" applyAlignment="1">
      <alignment vertical="center"/>
    </xf>
    <xf numFmtId="165" fontId="76" fillId="0" borderId="0" xfId="147" applyFont="1" applyFill="1" applyBorder="1" applyAlignment="1">
      <alignment vertical="top"/>
    </xf>
    <xf numFmtId="0" fontId="64" fillId="0" borderId="0" xfId="143" applyFont="1" applyAlignment="1">
      <alignment horizontal="center"/>
    </xf>
    <xf numFmtId="165" fontId="75" fillId="0" borderId="0" xfId="147" applyFont="1" applyFill="1" applyBorder="1" applyAlignment="1"/>
    <xf numFmtId="0" fontId="75" fillId="0" borderId="0" xfId="143" applyFont="1"/>
    <xf numFmtId="0" fontId="64" fillId="0" borderId="69" xfId="143" applyFont="1" applyBorder="1"/>
    <xf numFmtId="0" fontId="64" fillId="0" borderId="0" xfId="143" applyFont="1" applyAlignment="1"/>
    <xf numFmtId="0" fontId="63" fillId="0" borderId="0" xfId="143" applyFont="1" applyFill="1" applyBorder="1" applyAlignment="1">
      <alignment wrapText="1"/>
    </xf>
    <xf numFmtId="0" fontId="64" fillId="0" borderId="0" xfId="143" applyFont="1" applyAlignment="1">
      <alignment vertical="top"/>
    </xf>
    <xf numFmtId="0" fontId="60" fillId="0" borderId="63" xfId="22" applyNumberFormat="1" applyFont="1" applyBorder="1" applyAlignment="1">
      <alignment vertical="center"/>
    </xf>
    <xf numFmtId="0" fontId="59" fillId="0" borderId="64" xfId="0" applyFont="1" applyBorder="1" applyAlignment="1">
      <alignment horizontal="center" vertical="center"/>
    </xf>
    <xf numFmtId="184" fontId="59" fillId="0" borderId="64" xfId="140" applyNumberFormat="1" applyFont="1" applyFill="1" applyBorder="1" applyAlignment="1">
      <alignment horizontal="center" vertical="center"/>
    </xf>
    <xf numFmtId="184" fontId="59" fillId="0" borderId="66" xfId="140" applyNumberFormat="1" applyFont="1" applyBorder="1" applyAlignment="1">
      <alignment horizontal="center" vertical="center"/>
    </xf>
    <xf numFmtId="184" fontId="59" fillId="0" borderId="66" xfId="140" applyNumberFormat="1" applyFont="1" applyFill="1" applyBorder="1" applyAlignment="1">
      <alignment horizontal="center" vertical="center"/>
    </xf>
    <xf numFmtId="0" fontId="0" fillId="0" borderId="69" xfId="0" applyBorder="1"/>
    <xf numFmtId="0" fontId="59" fillId="0" borderId="0" xfId="0" applyFont="1" applyFill="1" applyAlignment="1">
      <alignment wrapText="1"/>
    </xf>
    <xf numFmtId="184" fontId="62" fillId="0" borderId="0" xfId="22" applyNumberFormat="1" applyFont="1" applyFill="1" applyBorder="1" applyAlignment="1">
      <alignment vertical="center"/>
    </xf>
    <xf numFmtId="184" fontId="59" fillId="0" borderId="63" xfId="22" applyNumberFormat="1" applyFont="1" applyBorder="1" applyAlignment="1">
      <alignment horizontal="left" vertical="center"/>
    </xf>
    <xf numFmtId="184" fontId="59" fillId="0" borderId="67" xfId="22" applyNumberFormat="1" applyFont="1" applyBorder="1" applyAlignment="1">
      <alignment horizontal="left" vertical="center"/>
    </xf>
    <xf numFmtId="0" fontId="59" fillId="0" borderId="66" xfId="0" applyFont="1" applyBorder="1" applyAlignment="1">
      <alignment horizontal="center" vertical="center"/>
    </xf>
    <xf numFmtId="0" fontId="59" fillId="0" borderId="0" xfId="22" applyNumberFormat="1" applyFont="1" applyBorder="1" applyAlignment="1">
      <alignment horizontal="left" vertical="center"/>
    </xf>
    <xf numFmtId="0" fontId="59" fillId="0" borderId="0" xfId="0" applyFont="1" applyBorder="1" applyAlignment="1">
      <alignment vertical="center"/>
    </xf>
    <xf numFmtId="165" fontId="75" fillId="0" borderId="0" xfId="147" applyFont="1" applyFill="1" applyBorder="1" applyAlignment="1">
      <alignment horizontal="left"/>
    </xf>
    <xf numFmtId="0" fontId="64" fillId="0" borderId="0" xfId="143" applyFont="1" applyAlignment="1">
      <alignment horizontal="center"/>
    </xf>
    <xf numFmtId="0" fontId="64" fillId="0" borderId="0" xfId="143" applyFont="1" applyAlignment="1">
      <alignment horizontal="left"/>
    </xf>
    <xf numFmtId="0" fontId="118" fillId="19" borderId="0" xfId="143" applyFont="1" applyFill="1"/>
    <xf numFmtId="0" fontId="112" fillId="19" borderId="0" xfId="143" applyFont="1" applyFill="1"/>
    <xf numFmtId="0" fontId="112" fillId="26" borderId="0" xfId="143" applyFont="1" applyFill="1"/>
    <xf numFmtId="164" fontId="64" fillId="0" borderId="63" xfId="140" applyFont="1" applyFill="1" applyBorder="1" applyAlignment="1">
      <alignment horizontal="center" vertical="center"/>
    </xf>
    <xf numFmtId="0" fontId="62" fillId="19" borderId="108" xfId="0" applyFont="1" applyFill="1" applyBorder="1" applyAlignment="1">
      <alignment vertical="center"/>
    </xf>
    <xf numFmtId="0" fontId="62" fillId="19" borderId="111" xfId="0" applyFont="1" applyFill="1" applyBorder="1" applyAlignment="1">
      <alignment vertical="center"/>
    </xf>
    <xf numFmtId="0" fontId="63" fillId="19" borderId="56" xfId="0" applyFont="1" applyFill="1" applyBorder="1" applyAlignment="1">
      <alignment horizontal="left" vertical="center"/>
    </xf>
    <xf numFmtId="0" fontId="63" fillId="19" borderId="68" xfId="0" applyFont="1" applyFill="1" applyBorder="1" applyAlignment="1">
      <alignment horizontal="center" vertical="center"/>
    </xf>
    <xf numFmtId="0" fontId="63" fillId="19" borderId="57" xfId="0" applyFont="1" applyFill="1" applyBorder="1" applyAlignment="1">
      <alignment horizontal="center" vertical="center"/>
    </xf>
    <xf numFmtId="185" fontId="63" fillId="19" borderId="63" xfId="22" applyNumberFormat="1" applyFont="1" applyFill="1" applyBorder="1" applyAlignment="1">
      <alignment horizontal="center" vertical="center"/>
    </xf>
    <xf numFmtId="0" fontId="64" fillId="19" borderId="63" xfId="142" applyNumberFormat="1" applyFont="1" applyFill="1" applyBorder="1" applyAlignment="1">
      <alignment horizontal="center" vertical="center"/>
    </xf>
    <xf numFmtId="14" fontId="64" fillId="19" borderId="63" xfId="142" applyNumberFormat="1" applyFont="1" applyFill="1" applyBorder="1" applyAlignment="1">
      <alignment horizontal="center" vertical="center"/>
    </xf>
    <xf numFmtId="0" fontId="59" fillId="19" borderId="0" xfId="0" applyFont="1" applyFill="1" applyBorder="1" applyAlignment="1">
      <alignment horizontal="center" vertical="center"/>
    </xf>
    <xf numFmtId="164" fontId="59" fillId="19" borderId="0" xfId="140" applyFont="1" applyFill="1" applyBorder="1" applyAlignment="1">
      <alignment horizontal="left" vertical="center"/>
    </xf>
    <xf numFmtId="0" fontId="62" fillId="19" borderId="56" xfId="0" applyFont="1" applyFill="1" applyBorder="1" applyAlignment="1">
      <alignment horizontal="left" vertical="center"/>
    </xf>
    <xf numFmtId="0" fontId="62" fillId="19" borderId="68" xfId="0" applyFont="1" applyFill="1" applyBorder="1" applyAlignment="1">
      <alignment vertical="center"/>
    </xf>
    <xf numFmtId="184" fontId="62" fillId="19" borderId="68" xfId="140" applyNumberFormat="1" applyFont="1" applyFill="1" applyBorder="1" applyAlignment="1">
      <alignment vertical="center"/>
    </xf>
    <xf numFmtId="184" fontId="62" fillId="19" borderId="68" xfId="22" applyNumberFormat="1" applyFont="1" applyFill="1" applyBorder="1" applyAlignment="1">
      <alignment vertical="center"/>
    </xf>
    <xf numFmtId="184" fontId="62" fillId="19" borderId="57" xfId="22" applyNumberFormat="1" applyFont="1" applyFill="1" applyBorder="1" applyAlignment="1">
      <alignment vertical="center"/>
    </xf>
    <xf numFmtId="0" fontId="59" fillId="19" borderId="64" xfId="0" applyFont="1" applyFill="1" applyBorder="1" applyAlignment="1">
      <alignment horizontal="center" vertical="center"/>
    </xf>
    <xf numFmtId="0" fontId="62" fillId="19" borderId="56" xfId="0" applyFont="1" applyFill="1" applyBorder="1" applyAlignment="1">
      <alignment vertical="center"/>
    </xf>
    <xf numFmtId="0" fontId="62" fillId="19" borderId="68" xfId="0" applyFont="1" applyFill="1" applyBorder="1" applyAlignment="1">
      <alignment horizontal="center" vertical="center"/>
    </xf>
    <xf numFmtId="184" fontId="62" fillId="19" borderId="68" xfId="140" applyNumberFormat="1" applyFont="1" applyFill="1" applyBorder="1" applyAlignment="1">
      <alignment horizontal="center" vertical="center"/>
    </xf>
    <xf numFmtId="184" fontId="62" fillId="19" borderId="68" xfId="22" applyNumberFormat="1" applyFont="1" applyFill="1" applyBorder="1" applyAlignment="1">
      <alignment horizontal="center" vertical="center"/>
    </xf>
    <xf numFmtId="0" fontId="62" fillId="19" borderId="68" xfId="0" applyFont="1" applyFill="1" applyBorder="1" applyAlignment="1">
      <alignment horizontal="left" vertical="center"/>
    </xf>
    <xf numFmtId="0" fontId="62" fillId="19" borderId="57" xfId="0" applyFont="1" applyFill="1" applyBorder="1" applyAlignment="1">
      <alignment horizontal="left" vertical="center"/>
    </xf>
    <xf numFmtId="14" fontId="59" fillId="19" borderId="0" xfId="22" applyNumberFormat="1" applyFont="1" applyFill="1" applyBorder="1" applyAlignment="1">
      <alignment horizontal="center" vertical="center"/>
    </xf>
    <xf numFmtId="184" fontId="62" fillId="19" borderId="57" xfId="22" applyNumberFormat="1" applyFont="1" applyFill="1" applyBorder="1" applyAlignment="1">
      <alignment horizontal="center" vertical="center"/>
    </xf>
    <xf numFmtId="184" fontId="59" fillId="19" borderId="0" xfId="140" applyNumberFormat="1" applyFont="1" applyFill="1" applyBorder="1" applyAlignment="1">
      <alignment horizontal="center" vertical="center"/>
    </xf>
    <xf numFmtId="184" fontId="63" fillId="19" borderId="68" xfId="22" applyNumberFormat="1" applyFont="1" applyFill="1" applyBorder="1" applyAlignment="1">
      <alignment horizontal="left" vertical="center"/>
    </xf>
    <xf numFmtId="0" fontId="64" fillId="19" borderId="101" xfId="0" applyFont="1" applyFill="1" applyBorder="1" applyAlignment="1">
      <alignment horizontal="center" vertical="center"/>
    </xf>
    <xf numFmtId="0" fontId="64" fillId="19" borderId="102" xfId="0" applyFont="1" applyFill="1" applyBorder="1" applyAlignment="1">
      <alignment horizontal="center" vertical="center"/>
    </xf>
    <xf numFmtId="0" fontId="64" fillId="19" borderId="107" xfId="0" applyFont="1" applyFill="1" applyBorder="1" applyAlignment="1">
      <alignment horizontal="center" vertical="center"/>
    </xf>
    <xf numFmtId="0" fontId="76" fillId="19" borderId="80" xfId="0" applyNumberFormat="1" applyFont="1" applyFill="1" applyBorder="1" applyAlignment="1" applyProtection="1">
      <alignment vertical="top" wrapText="1"/>
    </xf>
    <xf numFmtId="0" fontId="81" fillId="19" borderId="80" xfId="0" applyNumberFormat="1" applyFont="1" applyFill="1" applyBorder="1" applyAlignment="1" applyProtection="1">
      <alignment horizontal="center" vertical="center" wrapText="1"/>
    </xf>
    <xf numFmtId="0" fontId="81" fillId="19" borderId="82" xfId="0" applyNumberFormat="1" applyFont="1" applyFill="1" applyBorder="1" applyAlignment="1" applyProtection="1">
      <alignment horizontal="center" vertical="center" wrapText="1"/>
    </xf>
    <xf numFmtId="165" fontId="76" fillId="19" borderId="82" xfId="0" applyNumberFormat="1" applyFont="1" applyFill="1" applyBorder="1" applyAlignment="1" applyProtection="1"/>
    <xf numFmtId="165" fontId="76" fillId="19" borderId="81" xfId="0" applyNumberFormat="1" applyFont="1" applyFill="1" applyBorder="1" applyAlignment="1" applyProtection="1">
      <alignment horizontal="center"/>
    </xf>
    <xf numFmtId="0" fontId="81" fillId="19" borderId="82" xfId="0" applyNumberFormat="1" applyFont="1" applyFill="1" applyBorder="1" applyAlignment="1" applyProtection="1">
      <alignment wrapText="1"/>
    </xf>
    <xf numFmtId="14" fontId="108" fillId="19" borderId="82" xfId="0" applyNumberFormat="1" applyFont="1" applyFill="1" applyBorder="1" applyAlignment="1" applyProtection="1">
      <alignment horizontal="center"/>
    </xf>
    <xf numFmtId="165" fontId="108" fillId="19" borderId="82" xfId="0" applyNumberFormat="1" applyFont="1" applyFill="1" applyBorder="1" applyAlignment="1" applyProtection="1">
      <alignment horizontal="center"/>
    </xf>
    <xf numFmtId="0" fontId="108" fillId="19" borderId="80" xfId="0" applyNumberFormat="1" applyFont="1" applyFill="1" applyBorder="1" applyAlignment="1" applyProtection="1">
      <alignment vertical="top" wrapText="1"/>
    </xf>
    <xf numFmtId="165" fontId="76" fillId="19" borderId="82" xfId="0" applyNumberFormat="1" applyFont="1" applyFill="1" applyBorder="1" applyAlignment="1" applyProtection="1">
      <alignment horizontal="left"/>
    </xf>
    <xf numFmtId="0" fontId="122" fillId="19" borderId="74" xfId="143" applyFont="1" applyFill="1" applyBorder="1" applyAlignment="1">
      <alignment wrapText="1"/>
    </xf>
    <xf numFmtId="0" fontId="123" fillId="19" borderId="74" xfId="0" applyFont="1" applyFill="1" applyBorder="1" applyAlignment="1">
      <alignment horizontal="left" vertical="center"/>
    </xf>
    <xf numFmtId="0" fontId="123" fillId="19" borderId="81" xfId="0" applyFont="1" applyFill="1" applyBorder="1"/>
    <xf numFmtId="0" fontId="122" fillId="19" borderId="80" xfId="143" applyFont="1" applyFill="1" applyBorder="1" applyAlignment="1">
      <alignment wrapText="1"/>
    </xf>
    <xf numFmtId="165" fontId="64" fillId="19" borderId="0" xfId="22" applyNumberFormat="1" applyFont="1" applyFill="1" applyBorder="1"/>
    <xf numFmtId="165" fontId="59" fillId="19" borderId="0" xfId="0" applyNumberFormat="1" applyFont="1" applyFill="1"/>
    <xf numFmtId="165" fontId="64" fillId="19" borderId="69" xfId="22" applyNumberFormat="1" applyFont="1" applyFill="1" applyBorder="1"/>
    <xf numFmtId="165" fontId="64" fillId="19" borderId="0" xfId="22" applyFont="1" applyFill="1" applyBorder="1"/>
    <xf numFmtId="9" fontId="64" fillId="19" borderId="0" xfId="141" applyFont="1" applyFill="1" applyBorder="1" applyAlignment="1">
      <alignment horizontal="center"/>
    </xf>
    <xf numFmtId="14" fontId="60" fillId="0" borderId="0" xfId="149" quotePrefix="1" applyNumberFormat="1" applyFont="1" applyFill="1"/>
    <xf numFmtId="165" fontId="80" fillId="0" borderId="0" xfId="152" applyFont="1" applyAlignment="1">
      <alignment horizontal="left"/>
    </xf>
    <xf numFmtId="165" fontId="64" fillId="0" borderId="0" xfId="152" applyFont="1"/>
    <xf numFmtId="165" fontId="63" fillId="0" borderId="0" xfId="152" applyFont="1"/>
    <xf numFmtId="165" fontId="63" fillId="0" borderId="0" xfId="153" applyFont="1"/>
    <xf numFmtId="14" fontId="63" fillId="0" borderId="0" xfId="152" applyNumberFormat="1" applyFont="1" applyFill="1" applyAlignment="1">
      <alignment horizontal="right"/>
    </xf>
    <xf numFmtId="165" fontId="63" fillId="0" borderId="0" xfId="153" applyFont="1" applyFill="1" applyBorder="1" applyAlignment="1">
      <alignment horizontal="right"/>
    </xf>
    <xf numFmtId="165" fontId="63" fillId="0" borderId="0" xfId="153" applyFont="1" applyFill="1" applyAlignment="1">
      <alignment horizontal="right"/>
    </xf>
    <xf numFmtId="0" fontId="64" fillId="0" borderId="0" xfId="154" applyNumberFormat="1" applyFont="1" applyFill="1" applyBorder="1"/>
    <xf numFmtId="165" fontId="59" fillId="0" borderId="0" xfId="0" applyNumberFormat="1" applyFont="1" applyBorder="1"/>
    <xf numFmtId="165" fontId="59" fillId="0" borderId="69" xfId="0" applyNumberFormat="1" applyFont="1" applyBorder="1"/>
    <xf numFmtId="165" fontId="62" fillId="0" borderId="0" xfId="0" applyNumberFormat="1" applyFont="1"/>
    <xf numFmtId="0" fontId="60" fillId="0" borderId="0" xfId="0" applyFont="1"/>
    <xf numFmtId="0" fontId="64" fillId="0" borderId="0" xfId="154" applyNumberFormat="1" applyFont="1" applyFill="1" applyBorder="1" applyAlignment="1"/>
    <xf numFmtId="0" fontId="59" fillId="0" borderId="0" xfId="0" applyFont="1" applyAlignment="1">
      <alignment horizontal="left"/>
    </xf>
    <xf numFmtId="165" fontId="59" fillId="0" borderId="0" xfId="0" applyNumberFormat="1" applyFont="1"/>
    <xf numFmtId="185" fontId="64" fillId="0" borderId="0" xfId="155" applyNumberFormat="1" applyFont="1"/>
    <xf numFmtId="14" fontId="64" fillId="0" borderId="0" xfId="143" applyNumberFormat="1" applyFont="1"/>
    <xf numFmtId="0" fontId="63" fillId="0" borderId="0" xfId="143" applyFont="1" applyAlignment="1">
      <alignment horizontal="center"/>
    </xf>
    <xf numFmtId="164" fontId="64" fillId="0" borderId="0" xfId="143" applyNumberFormat="1" applyFont="1"/>
    <xf numFmtId="189" fontId="64" fillId="0" borderId="0" xfId="157" applyNumberFormat="1" applyFont="1" applyFill="1" applyBorder="1" applyAlignment="1">
      <alignment horizontal="right"/>
    </xf>
    <xf numFmtId="9" fontId="64" fillId="19" borderId="0" xfId="141" applyFont="1" applyFill="1" applyBorder="1"/>
    <xf numFmtId="165" fontId="64" fillId="19" borderId="0" xfId="153" applyFont="1" applyFill="1" applyBorder="1"/>
    <xf numFmtId="165" fontId="64" fillId="19" borderId="69" xfId="153" applyFont="1" applyFill="1" applyBorder="1"/>
    <xf numFmtId="165" fontId="64" fillId="19" borderId="0" xfId="155" applyFont="1" applyFill="1"/>
    <xf numFmtId="164" fontId="64" fillId="19" borderId="0" xfId="156" applyFont="1" applyFill="1"/>
    <xf numFmtId="14" fontId="64" fillId="19" borderId="0" xfId="143" applyNumberFormat="1" applyFont="1" applyFill="1"/>
    <xf numFmtId="0" fontId="56" fillId="0" borderId="0" xfId="23"/>
    <xf numFmtId="0" fontId="64" fillId="0" borderId="0" xfId="23" applyFont="1"/>
    <xf numFmtId="0" fontId="102" fillId="0" borderId="0" xfId="23" applyFont="1"/>
    <xf numFmtId="165" fontId="76" fillId="3" borderId="0" xfId="147" applyFont="1" applyFill="1" applyBorder="1" applyAlignment="1">
      <alignment vertical="top"/>
    </xf>
    <xf numFmtId="165" fontId="76" fillId="3" borderId="0" xfId="147" applyFont="1" applyFill="1" applyBorder="1" applyAlignment="1"/>
    <xf numFmtId="0" fontId="64" fillId="18" borderId="82" xfId="154" applyNumberFormat="1" applyFont="1" applyFill="1" applyBorder="1" applyAlignment="1"/>
    <xf numFmtId="0" fontId="0" fillId="0" borderId="64" xfId="0" applyBorder="1" applyAlignment="1"/>
    <xf numFmtId="0" fontId="0" fillId="0" borderId="61" xfId="0" applyBorder="1" applyAlignment="1"/>
    <xf numFmtId="0" fontId="59" fillId="0" borderId="62" xfId="0" applyFont="1" applyBorder="1" applyAlignment="1">
      <alignment vertical="center"/>
    </xf>
    <xf numFmtId="0" fontId="59" fillId="0" borderId="0" xfId="0" applyFont="1" applyBorder="1" applyAlignment="1">
      <alignment vertical="center"/>
    </xf>
    <xf numFmtId="0" fontId="102" fillId="0" borderId="62" xfId="23" applyFont="1" applyBorder="1" applyAlignment="1" applyProtection="1">
      <alignment vertical="center"/>
    </xf>
    <xf numFmtId="0" fontId="102" fillId="0" borderId="0" xfId="23" applyFont="1" applyBorder="1" applyAlignment="1" applyProtection="1">
      <alignment vertical="center"/>
    </xf>
    <xf numFmtId="0" fontId="102" fillId="0" borderId="62" xfId="23" applyFont="1" applyBorder="1" applyAlignment="1">
      <alignment vertical="center"/>
    </xf>
    <xf numFmtId="0" fontId="102" fillId="0" borderId="0" xfId="23" applyFont="1" applyBorder="1" applyAlignment="1">
      <alignment vertical="center"/>
    </xf>
    <xf numFmtId="0" fontId="103" fillId="0" borderId="62" xfId="144" applyFont="1" applyBorder="1" applyAlignment="1" applyProtection="1">
      <alignment vertical="center"/>
    </xf>
    <xf numFmtId="0" fontId="103" fillId="0" borderId="0" xfId="144" applyFont="1" applyBorder="1" applyAlignment="1" applyProtection="1">
      <alignment vertical="center"/>
    </xf>
    <xf numFmtId="0" fontId="64" fillId="29" borderId="82" xfId="142" applyNumberFormat="1" applyFont="1" applyFill="1" applyBorder="1" applyAlignment="1"/>
    <xf numFmtId="0" fontId="75" fillId="3" borderId="0" xfId="147" applyNumberFormat="1" applyFont="1" applyFill="1" applyBorder="1" applyAlignment="1"/>
    <xf numFmtId="0" fontId="76" fillId="3" borderId="0" xfId="147" applyNumberFormat="1" applyFont="1" applyFill="1" applyBorder="1" applyAlignment="1">
      <alignment vertical="top"/>
    </xf>
    <xf numFmtId="0" fontId="64" fillId="29" borderId="80" xfId="142" applyNumberFormat="1" applyFont="1" applyFill="1" applyBorder="1" applyAlignment="1"/>
    <xf numFmtId="0" fontId="64" fillId="0" borderId="0" xfId="142" applyNumberFormat="1" applyFont="1" applyFill="1" applyBorder="1" applyAlignment="1"/>
    <xf numFmtId="0" fontId="56" fillId="0" borderId="119" xfId="23" applyBorder="1" applyAlignment="1"/>
    <xf numFmtId="0" fontId="0" fillId="16" borderId="1" xfId="0" quotePrefix="1" applyFill="1" applyBorder="1" applyAlignment="1">
      <alignment vertical="center"/>
    </xf>
    <xf numFmtId="49" fontId="125" fillId="0" borderId="26" xfId="0" applyNumberFormat="1" applyFont="1" applyBorder="1" applyAlignment="1">
      <alignment vertical="center"/>
    </xf>
    <xf numFmtId="49" fontId="126" fillId="0" borderId="26" xfId="0" applyNumberFormat="1" applyFont="1" applyBorder="1" applyAlignment="1">
      <alignment vertical="center"/>
    </xf>
    <xf numFmtId="49" fontId="127" fillId="0" borderId="26" xfId="0" applyNumberFormat="1" applyFont="1" applyBorder="1" applyAlignment="1">
      <alignment horizontal="left" vertical="center" indent="1"/>
    </xf>
    <xf numFmtId="49" fontId="127" fillId="0" borderId="26" xfId="0" applyNumberFormat="1" applyFont="1" applyBorder="1" applyAlignment="1">
      <alignment horizontal="left" vertical="center" indent="2"/>
    </xf>
    <xf numFmtId="49" fontId="128" fillId="0" borderId="26" xfId="0" applyNumberFormat="1" applyFont="1" applyBorder="1" applyAlignment="1">
      <alignment horizontal="left" vertical="center" indent="3"/>
    </xf>
    <xf numFmtId="190" fontId="128" fillId="0" borderId="26" xfId="100" applyNumberFormat="1" applyFont="1" applyBorder="1" applyAlignment="1">
      <alignment vertical="center"/>
    </xf>
    <xf numFmtId="190" fontId="127" fillId="0" borderId="26" xfId="100" applyNumberFormat="1" applyFont="1" applyBorder="1" applyAlignment="1">
      <alignment vertical="center"/>
    </xf>
    <xf numFmtId="49" fontId="128" fillId="0" borderId="26" xfId="0" applyNumberFormat="1" applyFont="1" applyBorder="1" applyAlignment="1">
      <alignment horizontal="left" vertical="center" indent="1"/>
    </xf>
    <xf numFmtId="49" fontId="128" fillId="0" borderId="26" xfId="0" applyNumberFormat="1" applyFont="1" applyBorder="1" applyAlignment="1">
      <alignment vertical="center"/>
    </xf>
    <xf numFmtId="49" fontId="128" fillId="0" borderId="26" xfId="0" applyNumberFormat="1" applyFont="1" applyBorder="1" applyAlignment="1">
      <alignment horizontal="left" vertical="center" indent="2"/>
    </xf>
    <xf numFmtId="0" fontId="59" fillId="0" borderId="0" xfId="0" applyNumberFormat="1" applyFont="1" applyFill="1" applyBorder="1" applyAlignment="1">
      <alignment horizontal="center"/>
    </xf>
    <xf numFmtId="0" fontId="59" fillId="0" borderId="0" xfId="0" applyFont="1" applyFill="1" applyBorder="1"/>
    <xf numFmtId="165" fontId="0" fillId="22" borderId="71" xfId="22" applyFont="1" applyFill="1" applyBorder="1" applyAlignment="1">
      <alignment vertical="top"/>
    </xf>
    <xf numFmtId="165" fontId="0" fillId="22" borderId="0" xfId="22" applyFont="1" applyFill="1"/>
    <xf numFmtId="0" fontId="0" fillId="22" borderId="0" xfId="0" applyFill="1"/>
    <xf numFmtId="14" fontId="0" fillId="0" borderId="0" xfId="0" applyNumberFormat="1"/>
    <xf numFmtId="0" fontId="0" fillId="0" borderId="82" xfId="0" applyBorder="1"/>
    <xf numFmtId="14" fontId="0" fillId="0" borderId="82" xfId="0" applyNumberFormat="1" applyBorder="1"/>
    <xf numFmtId="165" fontId="0" fillId="0" borderId="82" xfId="22" applyFont="1" applyBorder="1"/>
    <xf numFmtId="14" fontId="0" fillId="0" borderId="106" xfId="0" applyNumberFormat="1" applyBorder="1"/>
    <xf numFmtId="165" fontId="0" fillId="0" borderId="106" xfId="22" applyFont="1" applyBorder="1"/>
    <xf numFmtId="165" fontId="0" fillId="0" borderId="85" xfId="22" applyFont="1" applyBorder="1"/>
    <xf numFmtId="0" fontId="0" fillId="0" borderId="85" xfId="0" applyBorder="1"/>
    <xf numFmtId="0" fontId="21" fillId="0" borderId="60" xfId="0" applyFont="1" applyBorder="1"/>
    <xf numFmtId="0" fontId="21" fillId="0" borderId="119" xfId="0" applyFont="1" applyBorder="1"/>
    <xf numFmtId="0" fontId="21" fillId="0" borderId="88" xfId="0" applyFont="1" applyBorder="1"/>
    <xf numFmtId="0" fontId="21" fillId="0" borderId="65" xfId="0" applyFont="1" applyBorder="1"/>
    <xf numFmtId="0" fontId="21" fillId="0" borderId="120" xfId="0" applyFont="1" applyBorder="1"/>
    <xf numFmtId="0" fontId="0" fillId="0" borderId="92" xfId="0" applyBorder="1"/>
    <xf numFmtId="14" fontId="0" fillId="0" borderId="121" xfId="0" applyNumberFormat="1" applyBorder="1"/>
    <xf numFmtId="0" fontId="0" fillId="0" borderId="122" xfId="0" applyBorder="1"/>
    <xf numFmtId="0" fontId="0" fillId="0" borderId="111" xfId="0" applyBorder="1"/>
    <xf numFmtId="0" fontId="0" fillId="0" borderId="112" xfId="0" applyBorder="1"/>
    <xf numFmtId="0" fontId="0" fillId="0" borderId="105" xfId="0" applyBorder="1"/>
    <xf numFmtId="0" fontId="0" fillId="0" borderId="123" xfId="0" applyBorder="1"/>
    <xf numFmtId="165" fontId="21" fillId="0" borderId="124" xfId="22" applyFont="1" applyBorder="1"/>
    <xf numFmtId="165" fontId="21" fillId="0" borderId="125" xfId="22" applyFont="1" applyBorder="1"/>
    <xf numFmtId="14" fontId="0" fillId="0" borderId="126" xfId="0" applyNumberFormat="1" applyBorder="1"/>
    <xf numFmtId="165" fontId="0" fillId="0" borderId="105" xfId="0" applyNumberFormat="1" applyBorder="1"/>
    <xf numFmtId="14" fontId="0" fillId="0" borderId="105" xfId="0" applyNumberFormat="1" applyBorder="1"/>
    <xf numFmtId="0" fontId="0" fillId="0" borderId="56" xfId="0" applyBorder="1"/>
    <xf numFmtId="0" fontId="0" fillId="0" borderId="68" xfId="0" applyBorder="1"/>
    <xf numFmtId="165" fontId="21" fillId="0" borderId="0" xfId="22" applyFont="1" applyBorder="1"/>
    <xf numFmtId="0" fontId="64" fillId="0" borderId="68" xfId="22" applyNumberFormat="1" applyFont="1" applyBorder="1" applyAlignment="1">
      <alignment horizontal="left" vertical="center"/>
    </xf>
    <xf numFmtId="0" fontId="64" fillId="0" borderId="57" xfId="22" applyNumberFormat="1" applyFont="1" applyBorder="1" applyAlignment="1">
      <alignment horizontal="left" vertical="center"/>
    </xf>
    <xf numFmtId="0" fontId="60" fillId="0" borderId="56" xfId="0" applyFont="1" applyBorder="1" applyAlignment="1">
      <alignment horizontal="left" vertical="center"/>
    </xf>
    <xf numFmtId="0" fontId="60" fillId="0" borderId="57" xfId="0" applyFont="1" applyBorder="1" applyAlignment="1">
      <alignment horizontal="left" vertical="center"/>
    </xf>
    <xf numFmtId="184" fontId="59" fillId="0" borderId="69" xfId="22" applyNumberFormat="1" applyFont="1" applyBorder="1" applyAlignment="1">
      <alignment horizontal="left" vertical="center"/>
    </xf>
    <xf numFmtId="184" fontId="59" fillId="0" borderId="59" xfId="22" applyNumberFormat="1" applyFont="1" applyBorder="1" applyAlignment="1">
      <alignment horizontal="left" vertical="center"/>
    </xf>
    <xf numFmtId="0" fontId="59" fillId="0" borderId="58" xfId="0" applyFont="1" applyBorder="1" applyAlignment="1">
      <alignment vertical="center"/>
    </xf>
    <xf numFmtId="0" fontId="59" fillId="0" borderId="69" xfId="0" applyFont="1" applyBorder="1" applyAlignment="1">
      <alignment vertical="center"/>
    </xf>
    <xf numFmtId="0" fontId="69" fillId="0" borderId="65" xfId="145" applyFont="1" applyBorder="1" applyAlignment="1" applyProtection="1">
      <alignment vertical="center"/>
    </xf>
    <xf numFmtId="0" fontId="69" fillId="0" borderId="66" xfId="145" applyFont="1" applyBorder="1" applyAlignment="1" applyProtection="1">
      <alignment vertical="center"/>
    </xf>
    <xf numFmtId="184" fontId="59" fillId="0" borderId="0" xfId="22" applyNumberFormat="1" applyFont="1" applyBorder="1" applyAlignment="1">
      <alignment horizontal="left" vertical="center"/>
    </xf>
    <xf numFmtId="184" fontId="59" fillId="0" borderId="63" xfId="22" applyNumberFormat="1" applyFont="1" applyBorder="1" applyAlignment="1">
      <alignment horizontal="left" vertical="center"/>
    </xf>
    <xf numFmtId="184" fontId="65" fillId="0" borderId="0" xfId="22" applyNumberFormat="1" applyFont="1" applyBorder="1" applyAlignment="1">
      <alignment horizontal="left" vertical="center"/>
    </xf>
    <xf numFmtId="184" fontId="65" fillId="0" borderId="63" xfId="22" applyNumberFormat="1" applyFont="1" applyBorder="1" applyAlignment="1">
      <alignment horizontal="left" vertical="center"/>
    </xf>
    <xf numFmtId="184" fontId="65" fillId="0" borderId="71" xfId="22" applyNumberFormat="1" applyFont="1" applyBorder="1" applyAlignment="1">
      <alignment horizontal="left" vertical="center"/>
    </xf>
    <xf numFmtId="184" fontId="65" fillId="0" borderId="72" xfId="22" applyNumberFormat="1" applyFont="1" applyBorder="1" applyAlignment="1">
      <alignment horizontal="left" vertical="center"/>
    </xf>
    <xf numFmtId="0" fontId="59" fillId="0" borderId="66" xfId="22" applyNumberFormat="1" applyFont="1" applyBorder="1" applyAlignment="1">
      <alignment horizontal="left" vertical="center"/>
    </xf>
    <xf numFmtId="0" fontId="59" fillId="0" borderId="67" xfId="22" applyNumberFormat="1" applyFont="1" applyBorder="1" applyAlignment="1">
      <alignment horizontal="left" vertical="center"/>
    </xf>
    <xf numFmtId="0" fontId="59" fillId="0" borderId="62" xfId="0" applyFont="1" applyBorder="1" applyAlignment="1">
      <alignment vertical="center"/>
    </xf>
    <xf numFmtId="0" fontId="59" fillId="0" borderId="0" xfId="0" applyFont="1" applyBorder="1" applyAlignment="1">
      <alignment vertical="center"/>
    </xf>
    <xf numFmtId="0" fontId="66" fillId="0" borderId="70" xfId="0" applyFont="1" applyBorder="1" applyAlignment="1">
      <alignment vertical="center"/>
    </xf>
    <xf numFmtId="0" fontId="66" fillId="0" borderId="71" xfId="0" applyFont="1" applyBorder="1" applyAlignment="1">
      <alignment vertical="center"/>
    </xf>
    <xf numFmtId="0" fontId="59" fillId="0" borderId="65" xfId="0" applyFont="1" applyBorder="1" applyAlignment="1">
      <alignment horizontal="left" vertical="center"/>
    </xf>
    <xf numFmtId="0" fontId="59" fillId="0" borderId="66" xfId="0" applyFont="1" applyBorder="1" applyAlignment="1">
      <alignment horizontal="left" vertical="center"/>
    </xf>
    <xf numFmtId="0" fontId="64" fillId="0" borderId="0" xfId="22" applyNumberFormat="1" applyFont="1" applyBorder="1" applyAlignment="1">
      <alignment horizontal="left" vertical="center"/>
    </xf>
    <xf numFmtId="0" fontId="64" fillId="0" borderId="63" xfId="22" applyNumberFormat="1" applyFont="1" applyBorder="1" applyAlignment="1">
      <alignment horizontal="left" vertical="center"/>
    </xf>
    <xf numFmtId="184" fontId="65" fillId="0" borderId="0" xfId="22" applyNumberFormat="1" applyFont="1" applyBorder="1" applyAlignment="1">
      <alignment horizontal="center" vertical="center"/>
    </xf>
    <xf numFmtId="184" fontId="65" fillId="0" borderId="63" xfId="22" applyNumberFormat="1" applyFont="1" applyBorder="1" applyAlignment="1">
      <alignment horizontal="center" vertical="center"/>
    </xf>
    <xf numFmtId="0" fontId="66" fillId="0" borderId="62" xfId="0" applyFont="1" applyBorder="1" applyAlignment="1">
      <alignment horizontal="left" vertical="center"/>
    </xf>
    <xf numFmtId="0" fontId="66" fillId="0" borderId="0" xfId="0" applyFont="1" applyBorder="1" applyAlignment="1">
      <alignment horizontal="left" vertical="center"/>
    </xf>
    <xf numFmtId="0" fontId="59" fillId="0" borderId="62" xfId="0" applyFont="1" applyBorder="1" applyAlignment="1">
      <alignment horizontal="left" vertical="center"/>
    </xf>
    <xf numFmtId="0" fontId="59" fillId="0" borderId="0" xfId="0" applyFont="1" applyBorder="1" applyAlignment="1">
      <alignment horizontal="left" vertical="center"/>
    </xf>
    <xf numFmtId="0" fontId="59" fillId="0" borderId="70" xfId="0" applyFont="1" applyBorder="1" applyAlignment="1">
      <alignment horizontal="center" vertical="center"/>
    </xf>
    <xf numFmtId="0" fontId="59" fillId="0" borderId="71" xfId="0" applyFont="1" applyBorder="1" applyAlignment="1">
      <alignment horizontal="center" vertical="center"/>
    </xf>
    <xf numFmtId="0" fontId="59" fillId="0" borderId="72" xfId="0" applyFont="1" applyBorder="1" applyAlignment="1">
      <alignment horizontal="center" vertical="center"/>
    </xf>
    <xf numFmtId="0" fontId="63" fillId="19" borderId="56" xfId="0" applyFont="1" applyFill="1" applyBorder="1" applyAlignment="1">
      <alignment horizontal="center" vertical="center"/>
    </xf>
    <xf numFmtId="0" fontId="63" fillId="19" borderId="68" xfId="0" applyFont="1" applyFill="1" applyBorder="1" applyAlignment="1">
      <alignment horizontal="center" vertical="center"/>
    </xf>
    <xf numFmtId="0" fontId="63" fillId="19" borderId="57" xfId="0" applyFont="1" applyFill="1" applyBorder="1" applyAlignment="1">
      <alignment horizontal="center" vertical="center"/>
    </xf>
    <xf numFmtId="0" fontId="56" fillId="0" borderId="76" xfId="23" applyBorder="1" applyAlignment="1">
      <alignment horizontal="center"/>
    </xf>
    <xf numFmtId="0" fontId="0" fillId="0" borderId="0" xfId="0" applyBorder="1" applyAlignment="1">
      <alignment horizontal="center"/>
    </xf>
    <xf numFmtId="0" fontId="0" fillId="0" borderId="63" xfId="0" applyBorder="1" applyAlignment="1">
      <alignment horizontal="center"/>
    </xf>
    <xf numFmtId="184" fontId="59" fillId="0" borderId="60" xfId="22" applyNumberFormat="1" applyFont="1" applyBorder="1" applyAlignment="1">
      <alignment horizontal="left" vertical="center"/>
    </xf>
    <xf numFmtId="184" fontId="59" fillId="0" borderId="64" xfId="22" applyNumberFormat="1" applyFont="1" applyBorder="1" applyAlignment="1">
      <alignment horizontal="left" vertical="center"/>
    </xf>
    <xf numFmtId="184" fontId="59" fillId="0" borderId="87" xfId="22" applyNumberFormat="1" applyFont="1" applyBorder="1" applyAlignment="1">
      <alignment horizontal="left" vertical="center"/>
    </xf>
    <xf numFmtId="184" fontId="59" fillId="0" borderId="62" xfId="22" applyNumberFormat="1" applyFont="1" applyBorder="1" applyAlignment="1">
      <alignment horizontal="left" vertical="center"/>
    </xf>
    <xf numFmtId="184" fontId="59" fillId="0" borderId="89" xfId="22" applyNumberFormat="1" applyFont="1" applyBorder="1" applyAlignment="1">
      <alignment horizontal="left" vertical="center"/>
    </xf>
    <xf numFmtId="0" fontId="0" fillId="0" borderId="76" xfId="0" applyBorder="1" applyAlignment="1">
      <alignment horizontal="center"/>
    </xf>
    <xf numFmtId="0" fontId="0" fillId="0" borderId="120" xfId="0" applyBorder="1" applyAlignment="1">
      <alignment horizontal="center"/>
    </xf>
    <xf numFmtId="0" fontId="0" fillId="0" borderId="66" xfId="0" applyBorder="1" applyAlignment="1">
      <alignment horizontal="center"/>
    </xf>
    <xf numFmtId="0" fontId="0" fillId="0" borderId="67" xfId="0" applyBorder="1" applyAlignment="1">
      <alignment horizontal="center"/>
    </xf>
    <xf numFmtId="184" fontId="62" fillId="19" borderId="58" xfId="22" applyNumberFormat="1" applyFont="1" applyFill="1" applyBorder="1" applyAlignment="1">
      <alignment horizontal="center" vertical="center"/>
    </xf>
    <xf numFmtId="184" fontId="62" fillId="19" borderId="59" xfId="22" applyNumberFormat="1" applyFont="1" applyFill="1" applyBorder="1" applyAlignment="1">
      <alignment horizontal="center" vertical="center"/>
    </xf>
    <xf numFmtId="0" fontId="64" fillId="19" borderId="82" xfId="0" applyFont="1" applyFill="1" applyBorder="1" applyAlignment="1">
      <alignment horizontal="center" vertical="center"/>
    </xf>
    <xf numFmtId="0" fontId="64" fillId="19" borderId="112" xfId="0" applyFont="1" applyFill="1" applyBorder="1" applyAlignment="1">
      <alignment horizontal="center" vertical="center"/>
    </xf>
    <xf numFmtId="0" fontId="64" fillId="0" borderId="80" xfId="0" applyFont="1" applyFill="1" applyBorder="1" applyAlignment="1">
      <alignment horizontal="center" vertical="center"/>
    </xf>
    <xf numFmtId="0" fontId="64" fillId="0" borderId="74" xfId="0" applyFont="1" applyFill="1" applyBorder="1" applyAlignment="1">
      <alignment horizontal="center" vertical="center"/>
    </xf>
    <xf numFmtId="0" fontId="64" fillId="0" borderId="75" xfId="0" applyFont="1" applyFill="1" applyBorder="1" applyAlignment="1">
      <alignment horizontal="center" vertical="center"/>
    </xf>
    <xf numFmtId="0" fontId="59" fillId="28" borderId="62" xfId="0" applyFont="1" applyFill="1" applyBorder="1" applyAlignment="1">
      <alignment vertical="center"/>
    </xf>
    <xf numFmtId="0" fontId="59" fillId="28" borderId="63" xfId="0" applyFont="1" applyFill="1" applyBorder="1" applyAlignment="1">
      <alignment vertical="center"/>
    </xf>
    <xf numFmtId="0" fontId="59" fillId="28" borderId="65" xfId="0" applyFont="1" applyFill="1" applyBorder="1" applyAlignment="1">
      <alignment vertical="center"/>
    </xf>
    <xf numFmtId="0" fontId="59" fillId="28" borderId="67" xfId="0" applyFont="1" applyFill="1" applyBorder="1" applyAlignment="1">
      <alignment vertical="center"/>
    </xf>
    <xf numFmtId="0" fontId="64" fillId="0" borderId="82" xfId="0" applyFont="1" applyFill="1" applyBorder="1" applyAlignment="1">
      <alignment horizontal="center" vertical="center"/>
    </xf>
    <xf numFmtId="0" fontId="64" fillId="0" borderId="112" xfId="0" applyFont="1" applyFill="1" applyBorder="1" applyAlignment="1">
      <alignment horizontal="center" vertical="center"/>
    </xf>
    <xf numFmtId="14" fontId="64" fillId="0" borderId="82" xfId="0" applyNumberFormat="1" applyFont="1" applyFill="1" applyBorder="1" applyAlignment="1">
      <alignment horizontal="center" vertical="center"/>
    </xf>
    <xf numFmtId="0" fontId="65" fillId="0" borderId="62" xfId="0" applyFont="1" applyFill="1" applyBorder="1" applyAlignment="1">
      <alignment horizontal="center" vertical="center"/>
    </xf>
    <xf numFmtId="0" fontId="65" fillId="0" borderId="63" xfId="0" applyFont="1" applyFill="1" applyBorder="1" applyAlignment="1">
      <alignment horizontal="center" vertical="center"/>
    </xf>
    <xf numFmtId="14" fontId="64" fillId="0" borderId="114" xfId="0" applyNumberFormat="1" applyFont="1" applyFill="1" applyBorder="1" applyAlignment="1">
      <alignment horizontal="center" vertical="center"/>
    </xf>
    <xf numFmtId="0" fontId="64" fillId="0" borderId="114" xfId="0" applyFont="1" applyFill="1" applyBorder="1" applyAlignment="1">
      <alignment horizontal="center" vertical="center"/>
    </xf>
    <xf numFmtId="0" fontId="64" fillId="0" borderId="115" xfId="0" applyFont="1" applyFill="1" applyBorder="1" applyAlignment="1">
      <alignment horizontal="center" vertical="center"/>
    </xf>
    <xf numFmtId="0" fontId="62" fillId="0" borderId="0" xfId="0" applyFont="1" applyFill="1" applyAlignment="1">
      <alignment horizontal="center" vertical="center"/>
    </xf>
    <xf numFmtId="184" fontId="59" fillId="0" borderId="66" xfId="22" applyNumberFormat="1" applyFont="1" applyBorder="1" applyAlignment="1">
      <alignment horizontal="center" vertical="center"/>
    </xf>
    <xf numFmtId="0" fontId="59" fillId="0" borderId="66" xfId="0" applyFont="1" applyBorder="1" applyAlignment="1">
      <alignment horizontal="center" vertical="center"/>
    </xf>
    <xf numFmtId="0" fontId="64" fillId="19" borderId="109" xfId="0" applyFont="1" applyFill="1" applyBorder="1" applyAlignment="1">
      <alignment horizontal="center" vertical="center"/>
    </xf>
    <xf numFmtId="0" fontId="64" fillId="19" borderId="110" xfId="0" applyFont="1" applyFill="1" applyBorder="1" applyAlignment="1">
      <alignment horizontal="center" vertical="center"/>
    </xf>
    <xf numFmtId="184" fontId="59" fillId="0" borderId="65" xfId="22" applyNumberFormat="1" applyFont="1" applyBorder="1" applyAlignment="1">
      <alignment horizontal="left" vertical="center"/>
    </xf>
    <xf numFmtId="184" fontId="59" fillId="0" borderId="66" xfId="22" applyNumberFormat="1" applyFont="1" applyBorder="1" applyAlignment="1">
      <alignment horizontal="left" vertical="center"/>
    </xf>
    <xf numFmtId="184" fontId="59" fillId="0" borderId="91" xfId="22" applyNumberFormat="1" applyFont="1" applyBorder="1" applyAlignment="1">
      <alignment horizontal="left" vertical="center"/>
    </xf>
    <xf numFmtId="0" fontId="59" fillId="0" borderId="60" xfId="0" applyFont="1" applyBorder="1" applyAlignment="1">
      <alignment horizontal="left" vertical="center"/>
    </xf>
    <xf numFmtId="0" fontId="59" fillId="0" borderId="64" xfId="0" applyFont="1" applyBorder="1" applyAlignment="1">
      <alignment horizontal="left" vertical="center"/>
    </xf>
    <xf numFmtId="0" fontId="56" fillId="0" borderId="0" xfId="23" applyBorder="1" applyAlignment="1">
      <alignment horizontal="center"/>
    </xf>
    <xf numFmtId="0" fontId="56" fillId="0" borderId="63" xfId="23" applyBorder="1" applyAlignment="1">
      <alignment horizontal="center"/>
    </xf>
    <xf numFmtId="0" fontId="59" fillId="0" borderId="0" xfId="22" applyNumberFormat="1" applyFont="1" applyBorder="1" applyAlignment="1">
      <alignment horizontal="left" vertical="center"/>
    </xf>
    <xf numFmtId="0" fontId="59" fillId="0" borderId="63" xfId="22" applyNumberFormat="1" applyFont="1" applyBorder="1" applyAlignment="1">
      <alignment horizontal="left" vertical="center"/>
    </xf>
    <xf numFmtId="0" fontId="64" fillId="0" borderId="0" xfId="22" applyNumberFormat="1" applyFont="1" applyBorder="1" applyAlignment="1">
      <alignment horizontal="left" vertical="center" wrapText="1"/>
    </xf>
    <xf numFmtId="0" fontId="64" fillId="0" borderId="63" xfId="22" applyNumberFormat="1" applyFont="1" applyBorder="1" applyAlignment="1">
      <alignment horizontal="left" vertical="center" wrapText="1"/>
    </xf>
    <xf numFmtId="0" fontId="59" fillId="0" borderId="64" xfId="22" applyNumberFormat="1" applyFont="1" applyBorder="1" applyAlignment="1">
      <alignment horizontal="left" vertical="center"/>
    </xf>
    <xf numFmtId="0" fontId="59" fillId="0" borderId="61" xfId="22" applyNumberFormat="1" applyFont="1" applyBorder="1" applyAlignment="1">
      <alignment horizontal="left" vertical="center"/>
    </xf>
    <xf numFmtId="184" fontId="59" fillId="0" borderId="67" xfId="22" applyNumberFormat="1" applyFont="1" applyBorder="1" applyAlignment="1">
      <alignment horizontal="left" vertical="center"/>
    </xf>
    <xf numFmtId="0" fontId="59" fillId="0" borderId="63" xfId="0" applyFont="1" applyBorder="1" applyAlignment="1">
      <alignment horizontal="left" vertical="center"/>
    </xf>
    <xf numFmtId="184" fontId="69" fillId="0" borderId="64" xfId="145" applyNumberFormat="1" applyFill="1" applyBorder="1" applyAlignment="1" applyProtection="1">
      <alignment horizontal="left" vertical="center"/>
    </xf>
    <xf numFmtId="184" fontId="69" fillId="0" borderId="61" xfId="145" applyNumberFormat="1" applyFill="1" applyBorder="1" applyAlignment="1" applyProtection="1">
      <alignment horizontal="left" vertical="center"/>
    </xf>
    <xf numFmtId="184" fontId="69" fillId="0" borderId="0" xfId="145" applyNumberFormat="1" applyBorder="1" applyAlignment="1" applyProtection="1">
      <alignment horizontal="left" vertical="center"/>
    </xf>
    <xf numFmtId="184" fontId="69" fillId="0" borderId="63" xfId="145" applyNumberFormat="1" applyBorder="1" applyAlignment="1" applyProtection="1">
      <alignment horizontal="left" vertical="center"/>
    </xf>
    <xf numFmtId="0" fontId="59" fillId="0" borderId="65" xfId="0" applyFont="1" applyBorder="1" applyAlignment="1">
      <alignment horizontal="center" vertical="center"/>
    </xf>
    <xf numFmtId="0" fontId="59" fillId="0" borderId="67" xfId="0" applyFont="1" applyBorder="1" applyAlignment="1">
      <alignment horizontal="center" vertical="center"/>
    </xf>
    <xf numFmtId="0" fontId="64" fillId="0" borderId="60" xfId="0" applyFont="1" applyBorder="1" applyAlignment="1">
      <alignment horizontal="left" vertical="center"/>
    </xf>
    <xf numFmtId="0" fontId="64" fillId="0" borderId="61" xfId="0" applyFont="1" applyBorder="1" applyAlignment="1">
      <alignment horizontal="left" vertical="center"/>
    </xf>
    <xf numFmtId="0" fontId="64" fillId="0" borderId="62" xfId="0" applyFont="1" applyBorder="1" applyAlignment="1">
      <alignment horizontal="left" vertical="center"/>
    </xf>
    <xf numFmtId="0" fontId="64" fillId="0" borderId="63" xfId="0" applyFont="1" applyBorder="1" applyAlignment="1">
      <alignment horizontal="left" vertical="center"/>
    </xf>
    <xf numFmtId="0" fontId="64" fillId="0" borderId="65" xfId="0" applyFont="1" applyBorder="1" applyAlignment="1">
      <alignment horizontal="left" vertical="center"/>
    </xf>
    <xf numFmtId="0" fontId="64" fillId="0" borderId="67" xfId="0" applyFont="1" applyBorder="1" applyAlignment="1">
      <alignment horizontal="left" vertical="center"/>
    </xf>
    <xf numFmtId="165" fontId="108" fillId="25" borderId="74" xfId="0" applyNumberFormat="1" applyFont="1" applyFill="1" applyBorder="1" applyAlignment="1" applyProtection="1">
      <alignment horizontal="right"/>
    </xf>
    <xf numFmtId="0" fontId="76" fillId="19" borderId="0" xfId="0" applyNumberFormat="1" applyFont="1" applyFill="1" applyBorder="1" applyAlignment="1" applyProtection="1">
      <alignment horizontal="center" wrapText="1"/>
    </xf>
    <xf numFmtId="14" fontId="76" fillId="19" borderId="0" xfId="0" applyNumberFormat="1" applyFont="1" applyFill="1" applyBorder="1" applyAlignment="1" applyProtection="1">
      <alignment horizontal="center" wrapText="1"/>
    </xf>
    <xf numFmtId="0" fontId="107" fillId="0" borderId="0" xfId="0" applyNumberFormat="1" applyFont="1" applyFill="1" applyBorder="1" applyAlignment="1" applyProtection="1">
      <alignment horizontal="left" wrapText="1"/>
    </xf>
    <xf numFmtId="0" fontId="110" fillId="25" borderId="71" xfId="0" applyNumberFormat="1" applyFont="1" applyFill="1" applyBorder="1" applyAlignment="1" applyProtection="1">
      <alignment horizontal="center" vertical="center" wrapText="1"/>
    </xf>
    <xf numFmtId="165" fontId="108" fillId="25" borderId="74" xfId="0" applyNumberFormat="1" applyFont="1" applyFill="1" applyBorder="1" applyAlignment="1" applyProtection="1">
      <alignment horizontal="center"/>
    </xf>
    <xf numFmtId="0" fontId="107" fillId="0" borderId="76" xfId="0" applyNumberFormat="1" applyFont="1" applyFill="1" applyBorder="1" applyAlignment="1" applyProtection="1"/>
    <xf numFmtId="0" fontId="107" fillId="0" borderId="0" xfId="0" applyNumberFormat="1" applyFont="1" applyFill="1" applyBorder="1" applyAlignment="1" applyProtection="1"/>
    <xf numFmtId="165" fontId="81" fillId="19" borderId="80" xfId="0" applyNumberFormat="1" applyFont="1" applyFill="1" applyBorder="1" applyAlignment="1" applyProtection="1">
      <alignment horizontal="center"/>
    </xf>
    <xf numFmtId="165" fontId="81" fillId="19" borderId="74" xfId="0" applyNumberFormat="1" applyFont="1" applyFill="1" applyBorder="1" applyAlignment="1" applyProtection="1">
      <alignment horizontal="center"/>
    </xf>
    <xf numFmtId="165" fontId="81" fillId="19" borderId="81" xfId="0" applyNumberFormat="1" applyFont="1" applyFill="1" applyBorder="1" applyAlignment="1" applyProtection="1">
      <alignment horizontal="center"/>
    </xf>
    <xf numFmtId="9" fontId="99" fillId="23" borderId="80" xfId="141" applyFont="1" applyFill="1" applyBorder="1" applyAlignment="1" applyProtection="1">
      <alignment horizontal="left" vertical="center" wrapText="1"/>
    </xf>
    <xf numFmtId="9" fontId="99" fillId="23" borderId="74" xfId="141" applyFont="1" applyFill="1" applyBorder="1" applyAlignment="1" applyProtection="1">
      <alignment horizontal="left" vertical="center" wrapText="1"/>
    </xf>
    <xf numFmtId="9" fontId="99" fillId="23" borderId="81" xfId="141" applyFont="1" applyFill="1" applyBorder="1" applyAlignment="1" applyProtection="1">
      <alignment horizontal="left" vertical="center" wrapText="1"/>
    </xf>
    <xf numFmtId="9" fontId="99" fillId="23" borderId="80" xfId="141" applyFont="1" applyFill="1" applyBorder="1" applyAlignment="1" applyProtection="1">
      <alignment horizontal="center" vertical="center" wrapText="1"/>
    </xf>
    <xf numFmtId="9" fontId="99" fillId="23" borderId="74" xfId="141" applyFont="1" applyFill="1" applyBorder="1" applyAlignment="1" applyProtection="1">
      <alignment horizontal="center" vertical="center" wrapText="1"/>
    </xf>
    <xf numFmtId="9" fontId="99" fillId="23" borderId="81" xfId="141" applyFont="1" applyFill="1" applyBorder="1" applyAlignment="1" applyProtection="1">
      <alignment horizontal="center" vertical="center" wrapText="1"/>
    </xf>
    <xf numFmtId="0" fontId="111" fillId="0" borderId="80" xfId="0" applyNumberFormat="1" applyFont="1" applyFill="1" applyBorder="1" applyAlignment="1" applyProtection="1">
      <alignment horizontal="left" vertical="center" wrapText="1"/>
    </xf>
    <xf numFmtId="0" fontId="0" fillId="0" borderId="81" xfId="0" applyBorder="1" applyAlignment="1">
      <alignment horizontal="left" vertical="center" wrapText="1"/>
    </xf>
    <xf numFmtId="0" fontId="81" fillId="19" borderId="80" xfId="0" applyNumberFormat="1" applyFont="1" applyFill="1" applyBorder="1" applyAlignment="1" applyProtection="1">
      <alignment horizontal="center" vertical="center" wrapText="1"/>
    </xf>
    <xf numFmtId="0" fontId="81" fillId="19" borderId="81" xfId="0" applyNumberFormat="1" applyFont="1" applyFill="1" applyBorder="1" applyAlignment="1" applyProtection="1">
      <alignment horizontal="center" vertical="center" wrapText="1"/>
    </xf>
    <xf numFmtId="0" fontId="111" fillId="0" borderId="80" xfId="0" applyNumberFormat="1" applyFont="1" applyFill="1" applyBorder="1" applyAlignment="1" applyProtection="1">
      <alignment horizontal="left" vertical="center" wrapText="1"/>
      <protection locked="0"/>
    </xf>
    <xf numFmtId="0" fontId="111" fillId="0" borderId="81" xfId="0" applyNumberFormat="1" applyFont="1" applyFill="1" applyBorder="1" applyAlignment="1" applyProtection="1">
      <alignment horizontal="left" vertical="center" wrapText="1"/>
      <protection locked="0"/>
    </xf>
    <xf numFmtId="0" fontId="111" fillId="0" borderId="82" xfId="0" applyNumberFormat="1" applyFont="1" applyFill="1" applyBorder="1" applyAlignment="1" applyProtection="1">
      <alignment horizontal="center" vertical="center" wrapText="1"/>
      <protection locked="0"/>
    </xf>
    <xf numFmtId="0" fontId="111" fillId="0" borderId="82" xfId="0" applyNumberFormat="1" applyFont="1" applyFill="1" applyBorder="1" applyAlignment="1" applyProtection="1">
      <alignment horizontal="left" vertical="center" wrapText="1"/>
      <protection locked="0"/>
    </xf>
    <xf numFmtId="0" fontId="111" fillId="0" borderId="82" xfId="0" applyNumberFormat="1" applyFont="1" applyFill="1" applyBorder="1" applyAlignment="1" applyProtection="1">
      <alignment horizontal="left" vertical="center"/>
    </xf>
    <xf numFmtId="0" fontId="111" fillId="0" borderId="80" xfId="0" applyNumberFormat="1" applyFont="1" applyFill="1" applyBorder="1" applyAlignment="1" applyProtection="1">
      <alignment horizontal="center" vertical="top" wrapText="1"/>
    </xf>
    <xf numFmtId="0" fontId="111" fillId="0" borderId="74" xfId="0" applyNumberFormat="1" applyFont="1" applyFill="1" applyBorder="1" applyAlignment="1" applyProtection="1">
      <alignment horizontal="center" vertical="top" wrapText="1"/>
    </xf>
    <xf numFmtId="0" fontId="111" fillId="0" borderId="81" xfId="0" applyNumberFormat="1" applyFont="1" applyFill="1" applyBorder="1" applyAlignment="1" applyProtection="1">
      <alignment horizontal="center" vertical="top" wrapText="1"/>
    </xf>
    <xf numFmtId="0" fontId="81" fillId="19" borderId="83" xfId="0" applyNumberFormat="1" applyFont="1" applyFill="1" applyBorder="1" applyAlignment="1" applyProtection="1">
      <alignment horizontal="center" wrapText="1"/>
    </xf>
    <xf numFmtId="0" fontId="81" fillId="19" borderId="71" xfId="0" applyNumberFormat="1" applyFont="1" applyFill="1" applyBorder="1" applyAlignment="1" applyProtection="1">
      <alignment horizontal="center" wrapText="1"/>
    </xf>
    <xf numFmtId="0" fontId="111" fillId="0" borderId="105" xfId="0" applyNumberFormat="1" applyFont="1" applyFill="1" applyBorder="1" applyAlignment="1" applyProtection="1">
      <alignment horizontal="left" vertical="center" wrapText="1"/>
      <protection locked="0"/>
    </xf>
    <xf numFmtId="0" fontId="111" fillId="0" borderId="104" xfId="0" applyNumberFormat="1" applyFont="1" applyFill="1" applyBorder="1" applyAlignment="1" applyProtection="1">
      <alignment horizontal="left" vertical="center" wrapText="1"/>
      <protection locked="0"/>
    </xf>
    <xf numFmtId="0" fontId="111" fillId="0" borderId="106" xfId="0" applyNumberFormat="1" applyFont="1" applyFill="1" applyBorder="1" applyAlignment="1" applyProtection="1">
      <alignment horizontal="left" vertical="center" wrapText="1"/>
      <protection locked="0"/>
    </xf>
    <xf numFmtId="165" fontId="75" fillId="0" borderId="0" xfId="147" applyFont="1" applyFill="1" applyBorder="1" applyAlignment="1">
      <alignment horizontal="left"/>
    </xf>
    <xf numFmtId="165" fontId="75" fillId="0" borderId="0" xfId="147" applyFont="1" applyFill="1" applyBorder="1" applyAlignment="1">
      <alignment horizontal="center"/>
    </xf>
    <xf numFmtId="0" fontId="64" fillId="0" borderId="0" xfId="143" applyFont="1" applyAlignment="1">
      <alignment horizontal="center"/>
    </xf>
    <xf numFmtId="0" fontId="64" fillId="0" borderId="0" xfId="143" applyFont="1" applyAlignment="1">
      <alignment horizontal="left"/>
    </xf>
    <xf numFmtId="0" fontId="64" fillId="0" borderId="0" xfId="143" applyFont="1" applyAlignment="1">
      <alignment horizontal="left" vertical="top"/>
    </xf>
    <xf numFmtId="165" fontId="76" fillId="0" borderId="0" xfId="147" applyFont="1" applyFill="1" applyBorder="1" applyAlignment="1">
      <alignment horizontal="center" vertical="top"/>
    </xf>
    <xf numFmtId="165" fontId="76" fillId="0" borderId="0" xfId="147" applyFont="1" applyFill="1" applyBorder="1" applyAlignment="1">
      <alignment horizontal="left" vertical="top"/>
    </xf>
    <xf numFmtId="0" fontId="74" fillId="0" borderId="0" xfId="147" applyNumberFormat="1" applyFont="1" applyFill="1" applyBorder="1" applyAlignment="1">
      <alignment horizontal="center"/>
    </xf>
    <xf numFmtId="165" fontId="76" fillId="0" borderId="0" xfId="147" applyFont="1" applyFill="1" applyBorder="1" applyAlignment="1">
      <alignment horizontal="center"/>
    </xf>
    <xf numFmtId="165" fontId="76" fillId="0" borderId="0" xfId="147" applyFont="1" applyFill="1" applyBorder="1" applyAlignment="1">
      <alignment horizontal="left" vertical="top" wrapText="1"/>
    </xf>
    <xf numFmtId="0" fontId="71" fillId="0" borderId="0" xfId="0" applyFont="1" applyAlignment="1">
      <alignment horizontal="center"/>
    </xf>
    <xf numFmtId="0" fontId="63" fillId="19" borderId="76" xfId="143" applyFont="1" applyFill="1" applyBorder="1" applyAlignment="1">
      <alignment horizontal="center" wrapText="1"/>
    </xf>
    <xf numFmtId="0" fontId="63" fillId="19" borderId="0" xfId="143" applyFont="1" applyFill="1" applyBorder="1" applyAlignment="1">
      <alignment horizontal="center" wrapText="1"/>
    </xf>
    <xf numFmtId="0" fontId="64" fillId="0" borderId="0" xfId="143" applyFont="1" applyFill="1" applyAlignment="1">
      <alignment horizontal="center"/>
    </xf>
    <xf numFmtId="0" fontId="112" fillId="0" borderId="0" xfId="143" applyFont="1" applyFill="1" applyAlignment="1">
      <alignment horizontal="justify" wrapText="1"/>
    </xf>
    <xf numFmtId="0" fontId="112" fillId="0" borderId="0" xfId="143" applyFont="1" applyAlignment="1">
      <alignment horizontal="justify" wrapText="1"/>
    </xf>
    <xf numFmtId="0" fontId="112" fillId="0" borderId="0" xfId="143" applyFont="1" applyFill="1" applyAlignment="1">
      <alignment horizontal="center"/>
    </xf>
    <xf numFmtId="0" fontId="64" fillId="26" borderId="0" xfId="143" applyFont="1" applyFill="1" applyAlignment="1">
      <alignment horizontal="center" vertical="center" wrapText="1"/>
    </xf>
    <xf numFmtId="0" fontId="1" fillId="0" borderId="0" xfId="0" applyFont="1" applyAlignment="1">
      <alignment horizontal="left" vertical="center" wrapText="1"/>
    </xf>
    <xf numFmtId="0" fontId="1" fillId="0" borderId="0" xfId="0" applyFont="1" applyFill="1" applyAlignment="1">
      <alignment horizontal="justify" vertical="center"/>
    </xf>
    <xf numFmtId="0" fontId="1" fillId="0" borderId="0" xfId="0" applyFont="1" applyFill="1" applyAlignment="1">
      <alignment horizontal="justify" vertical="center" wrapText="1"/>
    </xf>
    <xf numFmtId="0" fontId="97" fillId="0" borderId="80" xfId="0" applyFont="1" applyBorder="1" applyAlignment="1">
      <alignment horizontal="center" vertical="center" wrapText="1"/>
    </xf>
    <xf numFmtId="0" fontId="97" fillId="0" borderId="81" xfId="0" applyFont="1" applyBorder="1" applyAlignment="1">
      <alignment horizontal="center" vertical="center" wrapText="1"/>
    </xf>
    <xf numFmtId="9" fontId="22" fillId="0" borderId="80" xfId="0" applyNumberFormat="1" applyFont="1" applyBorder="1" applyAlignment="1">
      <alignment horizontal="center" vertical="center" wrapText="1"/>
    </xf>
    <xf numFmtId="9" fontId="22" fillId="0" borderId="81" xfId="0" applyNumberFormat="1" applyFont="1" applyBorder="1" applyAlignment="1">
      <alignment horizontal="center" vertical="center" wrapText="1"/>
    </xf>
    <xf numFmtId="0" fontId="114" fillId="0" borderId="0" xfId="147" applyNumberFormat="1" applyFont="1" applyFill="1" applyBorder="1" applyAlignment="1">
      <alignment horizontal="left"/>
    </xf>
    <xf numFmtId="0" fontId="115" fillId="0" borderId="0" xfId="149" applyFont="1" applyFill="1" applyBorder="1" applyAlignment="1">
      <alignment horizontal="left" vertical="center" wrapText="1"/>
    </xf>
    <xf numFmtId="0" fontId="112" fillId="0" borderId="0" xfId="143" applyFont="1" applyAlignment="1">
      <alignment horizontal="justify" vertical="top" wrapText="1"/>
    </xf>
    <xf numFmtId="0" fontId="112" fillId="0" borderId="0" xfId="143" applyFont="1" applyAlignment="1">
      <alignment horizontal="left" vertical="top" wrapText="1"/>
    </xf>
    <xf numFmtId="0" fontId="97" fillId="0" borderId="83" xfId="0" applyFont="1" applyBorder="1" applyAlignment="1">
      <alignment horizontal="center" vertical="center" wrapText="1"/>
    </xf>
    <xf numFmtId="0" fontId="97" fillId="0" borderId="84" xfId="0" applyFont="1" applyBorder="1" applyAlignment="1">
      <alignment horizontal="center" vertical="center" wrapText="1"/>
    </xf>
    <xf numFmtId="0" fontId="97" fillId="0" borderId="85" xfId="0" applyFont="1" applyBorder="1" applyAlignment="1">
      <alignment horizontal="center" vertical="center" wrapText="1"/>
    </xf>
    <xf numFmtId="0" fontId="97" fillId="0" borderId="86" xfId="0" applyFont="1" applyBorder="1" applyAlignment="1">
      <alignment horizontal="center" vertical="center" wrapText="1"/>
    </xf>
    <xf numFmtId="0" fontId="62" fillId="0" borderId="82" xfId="0" applyFont="1" applyBorder="1" applyAlignment="1">
      <alignment horizontal="center" vertical="center" wrapText="1"/>
    </xf>
    <xf numFmtId="0" fontId="63" fillId="26" borderId="0" xfId="143" applyFont="1" applyFill="1" applyAlignment="1">
      <alignment horizontal="center"/>
    </xf>
    <xf numFmtId="0" fontId="76" fillId="0" borderId="0" xfId="143" applyFont="1" applyAlignment="1">
      <alignment horizontal="left" vertical="top" wrapText="1"/>
    </xf>
    <xf numFmtId="4" fontId="60" fillId="26" borderId="0" xfId="149" applyNumberFormat="1" applyFont="1" applyFill="1" applyAlignment="1">
      <alignment horizontal="center"/>
    </xf>
    <xf numFmtId="0" fontId="84" fillId="0" borderId="0" xfId="22" applyNumberFormat="1" applyFont="1" applyFill="1" applyAlignment="1"/>
    <xf numFmtId="0" fontId="86" fillId="0" borderId="0" xfId="149" applyFont="1" applyFill="1" applyBorder="1" applyAlignment="1">
      <alignment horizontal="left" vertical="center" wrapText="1"/>
    </xf>
    <xf numFmtId="0" fontId="119" fillId="27" borderId="60" xfId="149" applyFont="1" applyFill="1" applyBorder="1" applyAlignment="1">
      <alignment horizontal="center"/>
    </xf>
    <xf numFmtId="0" fontId="119" fillId="27" borderId="64" xfId="149" applyFont="1" applyFill="1" applyBorder="1" applyAlignment="1">
      <alignment horizontal="center"/>
    </xf>
    <xf numFmtId="0" fontId="119" fillId="27" borderId="87" xfId="149" applyFont="1" applyFill="1" applyBorder="1" applyAlignment="1">
      <alignment horizontal="center"/>
    </xf>
    <xf numFmtId="0" fontId="119" fillId="27" borderId="62" xfId="149" applyFont="1" applyFill="1" applyBorder="1" applyAlignment="1">
      <alignment horizontal="center"/>
    </xf>
    <xf numFmtId="0" fontId="119" fillId="27" borderId="0" xfId="149" applyFont="1" applyFill="1" applyBorder="1" applyAlignment="1">
      <alignment horizontal="center"/>
    </xf>
    <xf numFmtId="0" fontId="119" fillId="27" borderId="89" xfId="149" applyFont="1" applyFill="1" applyBorder="1" applyAlignment="1">
      <alignment horizontal="center"/>
    </xf>
    <xf numFmtId="0" fontId="119" fillId="27" borderId="65" xfId="149" applyFont="1" applyFill="1" applyBorder="1" applyAlignment="1">
      <alignment horizontal="center"/>
    </xf>
    <xf numFmtId="0" fontId="119" fillId="27" borderId="66" xfId="149" applyFont="1" applyFill="1" applyBorder="1" applyAlignment="1">
      <alignment horizontal="center"/>
    </xf>
    <xf numFmtId="0" fontId="119" fillId="27" borderId="91" xfId="149" applyFont="1" applyFill="1" applyBorder="1" applyAlignment="1">
      <alignment horizontal="center"/>
    </xf>
    <xf numFmtId="186" fontId="19" fillId="27" borderId="88" xfId="149" applyNumberFormat="1" applyFont="1" applyFill="1" applyBorder="1" applyAlignment="1">
      <alignment horizontal="center" vertical="center" wrapText="1"/>
    </xf>
    <xf numFmtId="186" fontId="19" fillId="27" borderId="90" xfId="149" applyNumberFormat="1" applyFont="1" applyFill="1" applyBorder="1" applyAlignment="1">
      <alignment horizontal="center" vertical="center" wrapText="1"/>
    </xf>
    <xf numFmtId="186" fontId="19" fillId="27" borderId="92" xfId="149" applyNumberFormat="1" applyFont="1" applyFill="1" applyBorder="1" applyAlignment="1">
      <alignment horizontal="center" vertical="center" wrapText="1"/>
    </xf>
    <xf numFmtId="0" fontId="9" fillId="2" borderId="0" xfId="30" applyAlignment="1">
      <alignment vertical="center" wrapText="1"/>
    </xf>
    <xf numFmtId="0" fontId="0" fillId="0" borderId="0" xfId="0" applyAlignment="1">
      <alignment vertical="center" wrapText="1"/>
    </xf>
    <xf numFmtId="0" fontId="13" fillId="3" borderId="18" xfId="19" applyFont="1" applyBorder="1" applyAlignment="1" applyProtection="1">
      <alignment horizontal="left" vertical="center" wrapText="1"/>
      <protection locked="0"/>
    </xf>
    <xf numFmtId="0" fontId="13" fillId="3" borderId="17" xfId="19" applyFont="1" applyBorder="1" applyAlignment="1" applyProtection="1">
      <alignment horizontal="left" vertical="center" wrapText="1"/>
      <protection locked="0"/>
    </xf>
    <xf numFmtId="0" fontId="9" fillId="0" borderId="46" xfId="43" applyFont="1" applyBorder="1" applyAlignment="1">
      <alignment horizontal="left" vertical="center" wrapText="1"/>
    </xf>
    <xf numFmtId="0" fontId="0" fillId="0" borderId="46" xfId="0" applyBorder="1" applyAlignment="1">
      <alignment horizontal="left" vertical="center" wrapText="1"/>
    </xf>
    <xf numFmtId="0" fontId="9" fillId="0" borderId="39" xfId="43" applyFont="1" applyBorder="1" applyAlignment="1">
      <alignment horizontal="left" vertical="center" wrapText="1"/>
    </xf>
    <xf numFmtId="0" fontId="0" fillId="0" borderId="39" xfId="0" applyBorder="1" applyAlignment="1">
      <alignment horizontal="left" vertical="center" wrapText="1"/>
    </xf>
    <xf numFmtId="0" fontId="13" fillId="3" borderId="19" xfId="19" applyFont="1" applyBorder="1" applyAlignment="1" applyProtection="1">
      <alignment horizontal="left" vertical="center" wrapText="1"/>
      <protection locked="0"/>
    </xf>
    <xf numFmtId="0" fontId="48" fillId="22" borderId="0" xfId="0" applyFont="1" applyFill="1" applyBorder="1" applyAlignment="1" applyProtection="1">
      <alignment horizontal="center" vertical="center"/>
    </xf>
    <xf numFmtId="0" fontId="45" fillId="0" borderId="0" xfId="0" applyFont="1" applyFill="1" applyAlignment="1" applyProtection="1">
      <alignment horizontal="left"/>
    </xf>
    <xf numFmtId="0" fontId="9" fillId="0" borderId="17" xfId="43" applyFont="1" applyBorder="1" applyAlignment="1" applyProtection="1">
      <alignment horizontal="left" wrapText="1"/>
    </xf>
    <xf numFmtId="0" fontId="37" fillId="19" borderId="38" xfId="0" applyFont="1" applyFill="1" applyBorder="1" applyAlignment="1" applyProtection="1">
      <alignment horizontal="center" vertical="center" wrapText="1"/>
      <protection locked="0"/>
    </xf>
    <xf numFmtId="0" fontId="37" fillId="19" borderId="0" xfId="0" applyFont="1" applyFill="1" applyBorder="1" applyAlignment="1" applyProtection="1">
      <alignment horizontal="center" vertical="center" wrapText="1"/>
      <protection locked="0"/>
    </xf>
    <xf numFmtId="0" fontId="9" fillId="0" borderId="39" xfId="43" applyFont="1" applyBorder="1" applyAlignment="1" applyProtection="1">
      <alignment horizontal="left" wrapText="1"/>
    </xf>
    <xf numFmtId="0" fontId="9" fillId="2" borderId="0" xfId="30" applyBorder="1" applyAlignment="1" applyProtection="1">
      <alignment horizontal="center" vertical="center" wrapText="1"/>
    </xf>
    <xf numFmtId="0" fontId="46" fillId="0" borderId="0" xfId="0" applyFont="1" applyAlignment="1">
      <alignment horizontal="left" vertical="top" wrapText="1"/>
    </xf>
    <xf numFmtId="0" fontId="13" fillId="0" borderId="41" xfId="19" applyFont="1" applyFill="1" applyBorder="1" applyAlignment="1" applyProtection="1">
      <alignment horizontal="left" vertical="center" wrapText="1"/>
    </xf>
    <xf numFmtId="170" fontId="13" fillId="3" borderId="18" xfId="33" applyFont="1" applyBorder="1" applyAlignment="1" applyProtection="1">
      <alignment horizontal="left" vertical="center"/>
      <protection locked="0"/>
    </xf>
    <xf numFmtId="170" fontId="13" fillId="3" borderId="17" xfId="33" applyFont="1" applyBorder="1" applyAlignment="1" applyProtection="1">
      <alignment horizontal="left" vertical="center"/>
      <protection locked="0"/>
    </xf>
    <xf numFmtId="170" fontId="13" fillId="3" borderId="19" xfId="33" applyFont="1" applyBorder="1" applyAlignment="1" applyProtection="1">
      <alignment horizontal="left" vertical="center"/>
      <protection locked="0"/>
    </xf>
    <xf numFmtId="0" fontId="9" fillId="0" borderId="40" xfId="43" applyFont="1" applyBorder="1" applyAlignment="1" applyProtection="1">
      <alignment horizontal="left" wrapText="1"/>
    </xf>
    <xf numFmtId="0" fontId="9" fillId="0" borderId="17" xfId="43" applyFont="1" applyBorder="1" applyAlignment="1" applyProtection="1">
      <alignment wrapText="1"/>
    </xf>
    <xf numFmtId="0" fontId="9" fillId="2" borderId="10" xfId="30" applyBorder="1" applyAlignment="1">
      <alignment horizontal="center" vertical="center" wrapText="1"/>
    </xf>
    <xf numFmtId="0" fontId="13" fillId="3" borderId="36" xfId="19" applyFont="1" applyBorder="1" applyAlignment="1" applyProtection="1">
      <alignment horizontal="left" vertical="center" wrapText="1"/>
      <protection locked="0"/>
    </xf>
    <xf numFmtId="0" fontId="13" fillId="3" borderId="0" xfId="19" applyFont="1" applyBorder="1" applyAlignment="1" applyProtection="1">
      <alignment horizontal="left" vertical="center" wrapText="1"/>
      <protection locked="0"/>
    </xf>
    <xf numFmtId="0" fontId="9" fillId="0" borderId="0" xfId="43" applyFont="1" applyAlignment="1">
      <alignment horizontal="left" wrapText="1"/>
    </xf>
    <xf numFmtId="0" fontId="9" fillId="2" borderId="10" xfId="30" applyBorder="1" applyAlignment="1" applyProtection="1">
      <alignment horizontal="center" vertical="center" wrapText="1"/>
    </xf>
    <xf numFmtId="0" fontId="9" fillId="0" borderId="40" xfId="43" applyFont="1" applyBorder="1" applyAlignment="1">
      <alignment horizontal="left" wrapText="1"/>
    </xf>
    <xf numFmtId="179" fontId="13" fillId="3" borderId="18" xfId="22" applyNumberFormat="1" applyFont="1" applyFill="1" applyBorder="1" applyAlignment="1" applyProtection="1">
      <alignment horizontal="left" vertical="center" wrapText="1"/>
      <protection locked="0"/>
    </xf>
    <xf numFmtId="179" fontId="13" fillId="3" borderId="17" xfId="22" applyNumberFormat="1" applyFont="1" applyFill="1" applyBorder="1" applyAlignment="1" applyProtection="1">
      <alignment horizontal="left" vertical="center" wrapText="1"/>
      <protection locked="0"/>
    </xf>
    <xf numFmtId="0" fontId="13" fillId="0" borderId="42" xfId="19" applyFont="1" applyFill="1" applyBorder="1" applyAlignment="1" applyProtection="1">
      <alignment horizontal="left" vertical="center" wrapText="1"/>
    </xf>
    <xf numFmtId="0" fontId="9" fillId="0" borderId="0" xfId="43" applyFont="1" applyBorder="1" applyAlignment="1" applyProtection="1">
      <alignment horizontal="left" wrapText="1"/>
    </xf>
    <xf numFmtId="0" fontId="13" fillId="0" borderId="43" xfId="19" applyFont="1" applyFill="1" applyBorder="1" applyAlignment="1" applyProtection="1">
      <alignment horizontal="left" vertical="center" wrapText="1"/>
    </xf>
    <xf numFmtId="49" fontId="17" fillId="2" borderId="9" xfId="52" applyBorder="1" applyAlignment="1">
      <alignment horizontal="center" vertical="center" wrapText="1"/>
    </xf>
    <xf numFmtId="49" fontId="17" fillId="2" borderId="10" xfId="52" applyBorder="1" applyAlignment="1">
      <alignment horizontal="center" vertical="center" wrapText="1"/>
    </xf>
    <xf numFmtId="49" fontId="17" fillId="2" borderId="11" xfId="52" applyBorder="1" applyAlignment="1">
      <alignment horizontal="center" vertical="center" wrapText="1"/>
    </xf>
    <xf numFmtId="0" fontId="33" fillId="3" borderId="1" xfId="0" applyFont="1" applyFill="1" applyBorder="1" applyAlignment="1">
      <alignment horizontal="center" vertical="center" wrapText="1"/>
    </xf>
    <xf numFmtId="0" fontId="32" fillId="3" borderId="1" xfId="0" applyFont="1" applyFill="1" applyBorder="1" applyAlignment="1">
      <alignment horizontal="center" vertical="center" wrapText="1"/>
    </xf>
    <xf numFmtId="0" fontId="35" fillId="19" borderId="25" xfId="42" applyFont="1" applyFill="1" applyBorder="1" applyAlignment="1">
      <alignment horizontal="center" vertical="center" wrapText="1"/>
    </xf>
    <xf numFmtId="0" fontId="31" fillId="19" borderId="0" xfId="0" applyFont="1" applyFill="1" applyBorder="1" applyAlignment="1">
      <alignment horizontal="center" vertical="center" wrapText="1"/>
    </xf>
    <xf numFmtId="165" fontId="63" fillId="0" borderId="97" xfId="146" applyFont="1" applyFill="1" applyBorder="1" applyAlignment="1">
      <alignment vertical="top" wrapText="1"/>
    </xf>
    <xf numFmtId="165" fontId="63" fillId="0" borderId="98" xfId="146" applyFont="1" applyFill="1" applyBorder="1" applyAlignment="1">
      <alignment vertical="top" wrapText="1"/>
    </xf>
    <xf numFmtId="165" fontId="63" fillId="0" borderId="94" xfId="146" applyFont="1" applyFill="1" applyBorder="1" applyAlignment="1">
      <alignment vertical="top" wrapText="1"/>
    </xf>
    <xf numFmtId="165" fontId="63" fillId="0" borderId="95" xfId="146" applyFont="1" applyFill="1" applyBorder="1" applyAlignment="1">
      <alignment vertical="top" wrapText="1"/>
    </xf>
    <xf numFmtId="0" fontId="63" fillId="0" borderId="98" xfId="151" applyFont="1" applyFill="1" applyBorder="1" applyAlignment="1">
      <alignment horizontal="center"/>
    </xf>
    <xf numFmtId="0" fontId="63" fillId="0" borderId="99" xfId="151" applyFont="1" applyFill="1" applyBorder="1" applyAlignment="1">
      <alignment horizontal="center"/>
    </xf>
    <xf numFmtId="0" fontId="63" fillId="0" borderId="95" xfId="151" applyFont="1" applyFill="1" applyBorder="1" applyAlignment="1">
      <alignment horizontal="center"/>
    </xf>
    <xf numFmtId="0" fontId="63" fillId="0" borderId="96" xfId="151" applyFont="1" applyFill="1" applyBorder="1" applyAlignment="1">
      <alignment horizontal="center"/>
    </xf>
    <xf numFmtId="165" fontId="63" fillId="0" borderId="97" xfId="146" applyFont="1" applyFill="1" applyBorder="1" applyAlignment="1">
      <alignment horizontal="left" vertical="top" wrapText="1"/>
    </xf>
    <xf numFmtId="165" fontId="63" fillId="0" borderId="98" xfId="146" applyFont="1" applyFill="1" applyBorder="1" applyAlignment="1">
      <alignment horizontal="left" vertical="top" wrapText="1"/>
    </xf>
    <xf numFmtId="165" fontId="63" fillId="0" borderId="85" xfId="146" applyFont="1" applyFill="1" applyBorder="1" applyAlignment="1">
      <alignment horizontal="left" vertical="top" wrapText="1"/>
    </xf>
    <xf numFmtId="165" fontId="63" fillId="0" borderId="69" xfId="146" applyFont="1" applyFill="1" applyBorder="1" applyAlignment="1">
      <alignment horizontal="left" vertical="top" wrapText="1"/>
    </xf>
    <xf numFmtId="0" fontId="63" fillId="0" borderId="98" xfId="151" applyFont="1" applyFill="1" applyBorder="1" applyAlignment="1">
      <alignment horizontal="left"/>
    </xf>
    <xf numFmtId="0" fontId="63" fillId="0" borderId="99" xfId="151" applyFont="1" applyFill="1" applyBorder="1" applyAlignment="1">
      <alignment horizontal="left"/>
    </xf>
    <xf numFmtId="0" fontId="63" fillId="0" borderId="69" xfId="151" applyFont="1" applyFill="1" applyBorder="1" applyAlignment="1">
      <alignment horizontal="left"/>
    </xf>
    <xf numFmtId="0" fontId="63" fillId="0" borderId="86" xfId="151" applyFont="1" applyFill="1" applyBorder="1" applyAlignment="1">
      <alignment horizontal="left"/>
    </xf>
    <xf numFmtId="165" fontId="63" fillId="0" borderId="97" xfId="146" applyFont="1" applyFill="1" applyBorder="1" applyAlignment="1">
      <alignment wrapText="1"/>
    </xf>
    <xf numFmtId="165" fontId="63" fillId="0" borderId="98" xfId="146" applyFont="1" applyFill="1" applyBorder="1" applyAlignment="1">
      <alignment wrapText="1"/>
    </xf>
    <xf numFmtId="165" fontId="63" fillId="0" borderId="94" xfId="146" applyFont="1" applyFill="1" applyBorder="1" applyAlignment="1">
      <alignment wrapText="1"/>
    </xf>
    <xf numFmtId="165" fontId="63" fillId="0" borderId="95" xfId="146" applyFont="1" applyFill="1" applyBorder="1" applyAlignment="1">
      <alignment wrapText="1"/>
    </xf>
    <xf numFmtId="0" fontId="63" fillId="0" borderId="98" xfId="151" quotePrefix="1" applyFont="1" applyFill="1" applyBorder="1" applyAlignment="1">
      <alignment horizontal="center"/>
    </xf>
    <xf numFmtId="165" fontId="81" fillId="19" borderId="82" xfId="146" applyFont="1" applyFill="1" applyBorder="1" applyAlignment="1">
      <alignment horizontal="center"/>
    </xf>
    <xf numFmtId="0" fontId="81" fillId="19" borderId="82" xfId="151" applyFont="1" applyFill="1" applyBorder="1" applyAlignment="1">
      <alignment horizontal="center"/>
    </xf>
    <xf numFmtId="165" fontId="63" fillId="0" borderId="83" xfId="146" applyFont="1" applyFill="1" applyBorder="1" applyAlignment="1">
      <alignment vertical="top" wrapText="1"/>
    </xf>
    <xf numFmtId="165" fontId="63" fillId="0" borderId="71" xfId="146" applyFont="1" applyFill="1" applyBorder="1" applyAlignment="1">
      <alignment vertical="top" wrapText="1"/>
    </xf>
    <xf numFmtId="0" fontId="63" fillId="0" borderId="71" xfId="151" applyFont="1" applyFill="1" applyBorder="1" applyAlignment="1">
      <alignment horizontal="center"/>
    </xf>
    <xf numFmtId="0" fontId="63" fillId="0" borderId="84" xfId="151" applyFont="1" applyFill="1" applyBorder="1" applyAlignment="1">
      <alignment horizontal="center"/>
    </xf>
    <xf numFmtId="0" fontId="59" fillId="26" borderId="0" xfId="0" quotePrefix="1" applyFont="1" applyFill="1" applyAlignment="1">
      <alignment horizontal="center" wrapText="1"/>
    </xf>
    <xf numFmtId="0" fontId="59" fillId="26" borderId="0" xfId="0" applyFont="1" applyFill="1" applyAlignment="1">
      <alignment horizontal="center" wrapText="1"/>
    </xf>
    <xf numFmtId="0" fontId="64" fillId="26" borderId="101" xfId="0" applyFont="1" applyFill="1" applyBorder="1" applyAlignment="1">
      <alignment horizontal="center" vertical="center" wrapText="1"/>
    </xf>
    <xf numFmtId="0" fontId="64" fillId="26" borderId="102" xfId="0" applyFont="1" applyFill="1" applyBorder="1" applyAlignment="1">
      <alignment horizontal="center" vertical="center" wrapText="1"/>
    </xf>
    <xf numFmtId="0" fontId="64" fillId="26" borderId="103" xfId="0" applyFont="1" applyFill="1" applyBorder="1" applyAlignment="1">
      <alignment horizontal="center" vertical="center" wrapText="1"/>
    </xf>
    <xf numFmtId="0" fontId="59" fillId="0" borderId="0" xfId="0" applyFont="1" applyFill="1" applyAlignment="1">
      <alignment horizontal="center"/>
    </xf>
    <xf numFmtId="0" fontId="96" fillId="23" borderId="0" xfId="0" applyFont="1" applyFill="1" applyBorder="1" applyAlignment="1">
      <alignment horizontal="center" vertical="top"/>
    </xf>
    <xf numFmtId="0" fontId="59" fillId="0" borderId="0" xfId="0" applyFont="1" applyAlignment="1">
      <alignment horizontal="center"/>
    </xf>
    <xf numFmtId="0" fontId="64" fillId="19" borderId="0" xfId="154" applyNumberFormat="1" applyFont="1" applyFill="1" applyBorder="1" applyAlignment="1">
      <alignment horizontal="left"/>
    </xf>
    <xf numFmtId="189" fontId="64" fillId="0" borderId="0" xfId="157" applyNumberFormat="1" applyFont="1" applyFill="1" applyBorder="1" applyAlignment="1">
      <alignment horizontal="center"/>
    </xf>
    <xf numFmtId="0" fontId="63" fillId="0" borderId="0" xfId="143" applyFont="1" applyAlignment="1">
      <alignment horizontal="center"/>
    </xf>
    <xf numFmtId="0" fontId="62" fillId="0" borderId="0" xfId="0" applyFont="1" applyAlignment="1">
      <alignment horizontal="center" wrapText="1"/>
    </xf>
    <xf numFmtId="0" fontId="0" fillId="0" borderId="0" xfId="0" applyAlignment="1">
      <alignment horizontal="left"/>
    </xf>
    <xf numFmtId="165" fontId="76" fillId="0" borderId="0" xfId="147" applyFont="1" applyFill="1" applyBorder="1" applyAlignment="1">
      <alignment horizontal="left"/>
    </xf>
  </cellXfs>
  <cellStyles count="158">
    <cellStyle name="20% - Accent1 2" xfId="54" xr:uid="{00000000-0005-0000-0000-000000000000}"/>
    <cellStyle name="20% - Accent2 2" xfId="56" xr:uid="{00000000-0005-0000-0000-000001000000}"/>
    <cellStyle name="20% - Accent3 2" xfId="58" xr:uid="{00000000-0005-0000-0000-000002000000}"/>
    <cellStyle name="20% - Accent4 2" xfId="60" xr:uid="{00000000-0005-0000-0000-000003000000}"/>
    <cellStyle name="20% - Accent5 2" xfId="62" xr:uid="{00000000-0005-0000-0000-000004000000}"/>
    <cellStyle name="20% - Accent6 2" xfId="64" xr:uid="{00000000-0005-0000-0000-000005000000}"/>
    <cellStyle name="40% - Accent1 2" xfId="55" xr:uid="{00000000-0005-0000-0000-000006000000}"/>
    <cellStyle name="40% - Accent2 2" xfId="57" xr:uid="{00000000-0005-0000-0000-000007000000}"/>
    <cellStyle name="40% - Accent3 2" xfId="59" xr:uid="{00000000-0005-0000-0000-000008000000}"/>
    <cellStyle name="40% - Accent4 2" xfId="61" xr:uid="{00000000-0005-0000-0000-000009000000}"/>
    <cellStyle name="40% - Accent5 2" xfId="63" xr:uid="{00000000-0005-0000-0000-00000A000000}"/>
    <cellStyle name="40% - Accent6 2" xfId="65" xr:uid="{00000000-0005-0000-0000-00000B000000}"/>
    <cellStyle name="Blank %" xfId="8" xr:uid="{00000000-0005-0000-0000-00000C000000}"/>
    <cellStyle name="Blank % Bold" xfId="106" xr:uid="{00000000-0005-0000-0000-00000D000000}"/>
    <cellStyle name="Blank Bold" xfId="107" xr:uid="{00000000-0005-0000-0000-00000E000000}"/>
    <cellStyle name="Blank Bold Center" xfId="108" xr:uid="{00000000-0005-0000-0000-00000F000000}"/>
    <cellStyle name="Blank Date" xfId="27" xr:uid="{00000000-0005-0000-0000-000010000000}"/>
    <cellStyle name="Blank Text" xfId="7" xr:uid="{00000000-0005-0000-0000-000011000000}"/>
    <cellStyle name="BlankDate" xfId="109" xr:uid="{00000000-0005-0000-0000-000012000000}"/>
    <cellStyle name="Client Contact" xfId="74" xr:uid="{00000000-0005-0000-0000-000013000000}"/>
    <cellStyle name="Comma" xfId="22" builtinId="3" customBuiltin="1"/>
    <cellStyle name="Comma 2" xfId="69" xr:uid="{00000000-0005-0000-0000-000015000000}"/>
    <cellStyle name="Comma 2 2" xfId="80" xr:uid="{00000000-0005-0000-0000-000016000000}"/>
    <cellStyle name="Comma 2 2 2" xfId="100" xr:uid="{00000000-0005-0000-0000-000017000000}"/>
    <cellStyle name="Comma 2 2 3" xfId="147" xr:uid="{00000000-0005-0000-0000-000018000000}"/>
    <cellStyle name="Comma 2 3" xfId="90" xr:uid="{00000000-0005-0000-0000-000019000000}"/>
    <cellStyle name="Comma 2 4" xfId="155" xr:uid="{062DB0C6-ED12-4317-BACB-EB2CFB4936FB}"/>
    <cellStyle name="Comma 3" xfId="75" xr:uid="{00000000-0005-0000-0000-00001A000000}"/>
    <cellStyle name="Comma 3 2" xfId="95" xr:uid="{00000000-0005-0000-0000-00001B000000}"/>
    <cellStyle name="Comma 3 3" xfId="142" xr:uid="{00000000-0005-0000-0000-00001C000000}"/>
    <cellStyle name="Comma 3 4" xfId="154" xr:uid="{77C83C75-84FF-4E20-A3EF-E533B5E4B7A5}"/>
    <cellStyle name="Comma 4" xfId="85" xr:uid="{00000000-0005-0000-0000-00001D000000}"/>
    <cellStyle name="Comma 4 2" xfId="146" xr:uid="{00000000-0005-0000-0000-00001E000000}"/>
    <cellStyle name="Comma 4 3" xfId="152" xr:uid="{CAC87022-2344-494D-A569-8FA65D8C8428}"/>
    <cellStyle name="Comma 5" xfId="153" xr:uid="{028CFEC1-79A9-4A70-AADA-0B5604911A23}"/>
    <cellStyle name="Currency" xfId="140" builtinId="4"/>
    <cellStyle name="Currency 2" xfId="156" xr:uid="{8DB8B872-2A50-4D60-BE81-FC96BCB6309F}"/>
    <cellStyle name="DataField" xfId="6" xr:uid="{00000000-0005-0000-0000-000020000000}"/>
    <cellStyle name="DataField Bold Center" xfId="110" xr:uid="{00000000-0005-0000-0000-000021000000}"/>
    <cellStyle name="DataField Center" xfId="13" xr:uid="{00000000-0005-0000-0000-000022000000}"/>
    <cellStyle name="DataField Center Bold" xfId="28" xr:uid="{00000000-0005-0000-0000-000023000000}"/>
    <cellStyle name="DataField Date" xfId="26" xr:uid="{00000000-0005-0000-0000-000024000000}"/>
    <cellStyle name="DataField Text" xfId="12" xr:uid="{00000000-0005-0000-0000-000025000000}"/>
    <cellStyle name="DataField Text Center" xfId="21" xr:uid="{00000000-0005-0000-0000-000026000000}"/>
    <cellStyle name="DataField#" xfId="39" xr:uid="{00000000-0005-0000-0000-000027000000}"/>
    <cellStyle name="DataField# 1" xfId="111" xr:uid="{00000000-0005-0000-0000-000028000000}"/>
    <cellStyle name="DataField$" xfId="35" xr:uid="{00000000-0005-0000-0000-000029000000}"/>
    <cellStyle name="DataField$Round" xfId="36" xr:uid="{00000000-0005-0000-0000-00002A000000}"/>
    <cellStyle name="DataField$Round 2" xfId="66" xr:uid="{00000000-0005-0000-0000-00002B000000}"/>
    <cellStyle name="DataField$Round 2 2" xfId="71" xr:uid="{00000000-0005-0000-0000-00002C000000}"/>
    <cellStyle name="DataField$Round 2 2 2" xfId="82" xr:uid="{00000000-0005-0000-0000-00002D000000}"/>
    <cellStyle name="DataField$Round 2 2 2 2" xfId="102" xr:uid="{00000000-0005-0000-0000-00002E000000}"/>
    <cellStyle name="DataField$Round 2 2 3" xfId="92" xr:uid="{00000000-0005-0000-0000-00002F000000}"/>
    <cellStyle name="DataField$Round 2 3" xfId="77" xr:uid="{00000000-0005-0000-0000-000030000000}"/>
    <cellStyle name="DataField$Round 2 3 2" xfId="97" xr:uid="{00000000-0005-0000-0000-000031000000}"/>
    <cellStyle name="DataField$Round 2 4" xfId="87" xr:uid="{00000000-0005-0000-0000-000032000000}"/>
    <cellStyle name="DataField%" xfId="20" xr:uid="{00000000-0005-0000-0000-000033000000}"/>
    <cellStyle name="DataField% 1" xfId="112" xr:uid="{00000000-0005-0000-0000-000034000000}"/>
    <cellStyle name="DataField% 2" xfId="113" xr:uid="{00000000-0005-0000-0000-000035000000}"/>
    <cellStyle name="Formula" xfId="114" xr:uid="{00000000-0005-0000-0000-000036000000}"/>
    <cellStyle name="Formula #" xfId="4" xr:uid="{00000000-0005-0000-0000-000037000000}"/>
    <cellStyle name="Formula # 1" xfId="115" xr:uid="{00000000-0005-0000-0000-000038000000}"/>
    <cellStyle name="Formula # 2" xfId="116" xr:uid="{00000000-0005-0000-0000-000039000000}"/>
    <cellStyle name="Formula # 3" xfId="117" xr:uid="{00000000-0005-0000-0000-00003A000000}"/>
    <cellStyle name="Formula # 4" xfId="118" xr:uid="{00000000-0005-0000-0000-00003B000000}"/>
    <cellStyle name="Formula Date" xfId="40" xr:uid="{00000000-0005-0000-0000-00003C000000}"/>
    <cellStyle name="Formula Text" xfId="119" xr:uid="{00000000-0005-0000-0000-00003D000000}"/>
    <cellStyle name="Formula Text Center" xfId="120" xr:uid="{00000000-0005-0000-0000-00003E000000}"/>
    <cellStyle name="Formula Year" xfId="121" xr:uid="{00000000-0005-0000-0000-00003F000000}"/>
    <cellStyle name="Formula$" xfId="38" xr:uid="{00000000-0005-0000-0000-000040000000}"/>
    <cellStyle name="Formula$ Center" xfId="122" xr:uid="{00000000-0005-0000-0000-000041000000}"/>
    <cellStyle name="Formula$Round" xfId="41" xr:uid="{00000000-0005-0000-0000-000042000000}"/>
    <cellStyle name="Formula$Round 2" xfId="67" xr:uid="{00000000-0005-0000-0000-000043000000}"/>
    <cellStyle name="Formula$Round 2 2" xfId="72" xr:uid="{00000000-0005-0000-0000-000044000000}"/>
    <cellStyle name="Formula$Round 2 2 2" xfId="83" xr:uid="{00000000-0005-0000-0000-000045000000}"/>
    <cellStyle name="Formula$Round 2 2 2 2" xfId="103" xr:uid="{00000000-0005-0000-0000-000046000000}"/>
    <cellStyle name="Formula$Round 2 2 3" xfId="93" xr:uid="{00000000-0005-0000-0000-000047000000}"/>
    <cellStyle name="Formula$Round 2 3" xfId="78" xr:uid="{00000000-0005-0000-0000-000048000000}"/>
    <cellStyle name="Formula$Round 2 3 2" xfId="98" xr:uid="{00000000-0005-0000-0000-000049000000}"/>
    <cellStyle name="Formula$Round 2 4" xfId="88" xr:uid="{00000000-0005-0000-0000-00004A000000}"/>
    <cellStyle name="Formula$Round LightGrey" xfId="123" xr:uid="{00000000-0005-0000-0000-00004B000000}"/>
    <cellStyle name="Formula%" xfId="17" xr:uid="{00000000-0005-0000-0000-00004C000000}"/>
    <cellStyle name="Formula% 2" xfId="124" xr:uid="{00000000-0005-0000-0000-00004D000000}"/>
    <cellStyle name="Formula% 3" xfId="125" xr:uid="{00000000-0005-0000-0000-00004E000000}"/>
    <cellStyle name="HomePage Date" xfId="33" xr:uid="{00000000-0005-0000-0000-00004F000000}"/>
    <cellStyle name="HomePage Text" xfId="43" xr:uid="{00000000-0005-0000-0000-000050000000}"/>
    <cellStyle name="HomePage Text Bold" xfId="19" xr:uid="{00000000-0005-0000-0000-000051000000}"/>
    <cellStyle name="Hyperlink" xfId="23" builtinId="8" customBuiltin="1"/>
    <cellStyle name="Hyperlink 2" xfId="126" xr:uid="{00000000-0005-0000-0000-000053000000}"/>
    <cellStyle name="Hyperlink 2 2" xfId="145" xr:uid="{00000000-0005-0000-0000-000054000000}"/>
    <cellStyle name="Hyperlink 3" xfId="144" xr:uid="{00000000-0005-0000-0000-000055000000}"/>
    <cellStyle name="Index" xfId="105" xr:uid="{00000000-0005-0000-0000-000056000000}"/>
    <cellStyle name="Index Information" xfId="52" xr:uid="{00000000-0005-0000-0000-000057000000}"/>
    <cellStyle name="Information" xfId="11" xr:uid="{00000000-0005-0000-0000-000058000000}"/>
    <cellStyle name="Information #" xfId="48" xr:uid="{00000000-0005-0000-0000-000059000000}"/>
    <cellStyle name="Information # 2" xfId="10" xr:uid="{00000000-0005-0000-0000-00005A000000}"/>
    <cellStyle name="Information # 3" xfId="127" xr:uid="{00000000-0005-0000-0000-00005B000000}"/>
    <cellStyle name="Information # 4" xfId="51" xr:uid="{00000000-0005-0000-0000-00005C000000}"/>
    <cellStyle name="Information $" xfId="45" xr:uid="{00000000-0005-0000-0000-00005D000000}"/>
    <cellStyle name="Information $ 2" xfId="70" xr:uid="{00000000-0005-0000-0000-00005E000000}"/>
    <cellStyle name="Information $ 2 2" xfId="81" xr:uid="{00000000-0005-0000-0000-00005F000000}"/>
    <cellStyle name="Information $ 2 2 2" xfId="101" xr:uid="{00000000-0005-0000-0000-000060000000}"/>
    <cellStyle name="Information $ 2 3" xfId="91" xr:uid="{00000000-0005-0000-0000-000061000000}"/>
    <cellStyle name="Information $ 3" xfId="76" xr:uid="{00000000-0005-0000-0000-000062000000}"/>
    <cellStyle name="Information $ 3 2" xfId="96" xr:uid="{00000000-0005-0000-0000-000063000000}"/>
    <cellStyle name="Information $ 4" xfId="86" xr:uid="{00000000-0005-0000-0000-000064000000}"/>
    <cellStyle name="Information %" xfId="46" xr:uid="{00000000-0005-0000-0000-000065000000}"/>
    <cellStyle name="Information % 1" xfId="47" xr:uid="{00000000-0005-0000-0000-000066000000}"/>
    <cellStyle name="Information % 2" xfId="50" xr:uid="{00000000-0005-0000-0000-000067000000}"/>
    <cellStyle name="Information 3" xfId="29" xr:uid="{00000000-0005-0000-0000-000068000000}"/>
    <cellStyle name="Information Bold" xfId="128" xr:uid="{00000000-0005-0000-0000-000069000000}"/>
    <cellStyle name="Information Date" xfId="49" xr:uid="{00000000-0005-0000-0000-00006A000000}"/>
    <cellStyle name="Normal" xfId="0" builtinId="0" customBuiltin="1"/>
    <cellStyle name="Normal 2" xfId="143" xr:uid="{00000000-0005-0000-0000-00006C000000}"/>
    <cellStyle name="Normal 4" xfId="157" xr:uid="{65F46357-DB34-4951-9BE9-8653E3B4C81F}"/>
    <cellStyle name="Normal 7 2" xfId="149" xr:uid="{00000000-0005-0000-0000-00006D000000}"/>
    <cellStyle name="Normal_trust 6" xfId="148" xr:uid="{00000000-0005-0000-0000-00006E000000}"/>
    <cellStyle name="Normal_working papers for carried forward points sheet" xfId="151" xr:uid="{00000000-0005-0000-0000-00006F000000}"/>
    <cellStyle name="Notes" xfId="34" xr:uid="{00000000-0005-0000-0000-000070000000}"/>
    <cellStyle name="Page Title" xfId="37" xr:uid="{00000000-0005-0000-0000-000071000000}"/>
    <cellStyle name="Page Title Center" xfId="129" xr:uid="{00000000-0005-0000-0000-000072000000}"/>
    <cellStyle name="Page Title Date" xfId="130" xr:uid="{00000000-0005-0000-0000-000073000000}"/>
    <cellStyle name="Percent" xfId="141" builtinId="5"/>
    <cellStyle name="Percent 3 2" xfId="150" xr:uid="{00000000-0005-0000-0000-000075000000}"/>
    <cellStyle name="Rollup" xfId="131" xr:uid="{00000000-0005-0000-0000-000076000000}"/>
    <cellStyle name="Sheet Title" xfId="42" xr:uid="{00000000-0005-0000-0000-000077000000}"/>
    <cellStyle name="Sheet Title $" xfId="132" xr:uid="{00000000-0005-0000-0000-000078000000}"/>
    <cellStyle name="Sheet Title $ 2" xfId="133" xr:uid="{00000000-0005-0000-0000-000079000000}"/>
    <cellStyle name="Sheet Title Date" xfId="134" xr:uid="{00000000-0005-0000-0000-00007A000000}"/>
    <cellStyle name="Sheet Title Left" xfId="135" xr:uid="{00000000-0005-0000-0000-00007B000000}"/>
    <cellStyle name="Subtotal$" xfId="31" xr:uid="{00000000-0005-0000-0000-00007C000000}"/>
    <cellStyle name="Subtotal$Round" xfId="18" xr:uid="{00000000-0005-0000-0000-00007D000000}"/>
    <cellStyle name="Subtotal$Round 2" xfId="68" xr:uid="{00000000-0005-0000-0000-00007E000000}"/>
    <cellStyle name="Subtotal$Round 2 2" xfId="73" xr:uid="{00000000-0005-0000-0000-00007F000000}"/>
    <cellStyle name="Subtotal$Round 2 2 2" xfId="84" xr:uid="{00000000-0005-0000-0000-000080000000}"/>
    <cellStyle name="Subtotal$Round 2 2 2 2" xfId="104" xr:uid="{00000000-0005-0000-0000-000081000000}"/>
    <cellStyle name="Subtotal$Round 2 2 3" xfId="94" xr:uid="{00000000-0005-0000-0000-000082000000}"/>
    <cellStyle name="Subtotal$Round 2 3" xfId="79" xr:uid="{00000000-0005-0000-0000-000083000000}"/>
    <cellStyle name="Subtotal$Round 2 3 2" xfId="99" xr:uid="{00000000-0005-0000-0000-000084000000}"/>
    <cellStyle name="Subtotal$Round 2 4" xfId="89" xr:uid="{00000000-0005-0000-0000-000085000000}"/>
    <cellStyle name="Tab Name" xfId="30" xr:uid="{00000000-0005-0000-0000-000086000000}"/>
    <cellStyle name="Tab Name 2" xfId="136" xr:uid="{00000000-0005-0000-0000-000087000000}"/>
    <cellStyle name="TextNoLine" xfId="14" xr:uid="{00000000-0005-0000-0000-000088000000}"/>
    <cellStyle name="TextNoLine Center" xfId="16" xr:uid="{00000000-0005-0000-0000-000089000000}"/>
    <cellStyle name="TextNoLine Right" xfId="25" xr:uid="{00000000-0005-0000-0000-00008A000000}"/>
    <cellStyle name="TextNoLineBold" xfId="9" xr:uid="{00000000-0005-0000-0000-00008B000000}"/>
    <cellStyle name="TextNoLineBold 3" xfId="32" xr:uid="{00000000-0005-0000-0000-00008C000000}"/>
    <cellStyle name="TextNoLineBold Center" xfId="5" xr:uid="{00000000-0005-0000-0000-00008D000000}"/>
    <cellStyle name="TextNoLineBoldRight" xfId="137" xr:uid="{00000000-0005-0000-0000-00008E000000}"/>
    <cellStyle name="Title" xfId="53" builtinId="15" customBuiltin="1"/>
    <cellStyle name="Warning" xfId="138" xr:uid="{00000000-0005-0000-0000-000090000000}"/>
    <cellStyle name="web" xfId="139" xr:uid="{00000000-0005-0000-0000-000091000000}"/>
    <cellStyle name="WP Client" xfId="2" xr:uid="{00000000-0005-0000-0000-000092000000}"/>
    <cellStyle name="WP Client Date" xfId="1" xr:uid="{00000000-0005-0000-0000-000093000000}"/>
    <cellStyle name="WP Ref" xfId="44" xr:uid="{00000000-0005-0000-0000-000094000000}"/>
    <cellStyle name="WP Ref Date" xfId="15" xr:uid="{00000000-0005-0000-0000-000095000000}"/>
    <cellStyle name="WP Ref Head" xfId="3" xr:uid="{00000000-0005-0000-0000-000096000000}"/>
    <cellStyle name="WP Ref Text" xfId="24" xr:uid="{00000000-0005-0000-0000-000097000000}"/>
  </cellStyles>
  <dxfs count="306">
    <dxf>
      <font>
        <strike/>
      </font>
      <fill>
        <patternFill patternType="none">
          <bgColor auto="1"/>
        </patternFill>
      </fill>
    </dxf>
    <dxf>
      <font>
        <strike/>
      </font>
      <fill>
        <patternFill patternType="none">
          <bgColor auto="1"/>
        </patternFill>
      </fill>
    </dxf>
    <dxf>
      <font>
        <strike/>
        <color auto="1"/>
      </font>
      <fill>
        <patternFill>
          <bgColor theme="0" tint="-0.34998626667073579"/>
        </patternFill>
      </fill>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color theme="0"/>
      </font>
      <fill>
        <patternFill patternType="none">
          <bgColor auto="1"/>
        </patternFill>
      </fill>
      <border>
        <top style="thin">
          <color theme="0" tint="-4.9989318521683403E-2"/>
        </top>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theme="9" tint="0.79998168889431442"/>
      </font>
      <fill>
        <patternFill>
          <bgColor theme="0" tint="-4.9989318521683403E-2"/>
        </patternFill>
      </fill>
      <border>
        <left/>
        <right/>
        <top style="thin">
          <color theme="9" tint="-0.24994659260841701"/>
        </top>
        <bottom style="thin">
          <color theme="9" tint="-0.24994659260841701"/>
        </bottom>
      </border>
    </dxf>
    <dxf>
      <border>
        <left style="thin">
          <color theme="9" tint="-0.24994659260841701"/>
        </left>
        <vertical/>
        <horizontal/>
      </border>
    </dxf>
    <dxf>
      <border>
        <right style="thin">
          <color theme="9" tint="-0.24994659260841701"/>
        </right>
        <vertical/>
        <horizontal/>
      </border>
    </dxf>
    <dxf>
      <font>
        <color theme="0"/>
      </font>
      <fill>
        <patternFill>
          <bgColor rgb="FFFF0000"/>
        </patternFill>
      </fill>
    </dxf>
    <dxf>
      <font>
        <color theme="0"/>
      </font>
      <fill>
        <patternFill patternType="none">
          <bgColor auto="1"/>
        </patternFill>
      </fill>
      <border>
        <top style="thin">
          <color theme="0" tint="-4.9989318521683403E-2"/>
        </top>
      </border>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color theme="0"/>
      </font>
      <fill>
        <patternFill patternType="none">
          <bgColor auto="1"/>
        </patternFill>
      </fill>
      <border>
        <top style="thin">
          <color theme="0" tint="-4.9989318521683403E-2"/>
        </top>
      </border>
    </dxf>
    <dxf>
      <font>
        <color theme="9" tint="-0.24994659260841701"/>
      </font>
      <fill>
        <patternFill>
          <bgColor theme="0" tint="-4.9989318521683403E-2"/>
        </patternFill>
      </fill>
    </dxf>
    <dxf>
      <font>
        <color theme="0"/>
      </font>
      <fill>
        <patternFill patternType="solid">
          <bgColor theme="0" tint="-0.24994659260841701"/>
        </patternFill>
      </fill>
    </dxf>
    <dxf>
      <font>
        <color theme="1" tint="0.24994659260841701"/>
      </font>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
      <fill>
        <patternFill>
          <bgColor rgb="FFFF5050"/>
        </patternFill>
      </fill>
    </dxf>
    <dxf>
      <font>
        <strike/>
        <color auto="1"/>
      </font>
      <fill>
        <patternFill>
          <bgColor theme="0" tint="-0.34998626667073579"/>
        </patternFill>
      </fill>
    </dxf>
    <dxf>
      <font>
        <strike/>
        <color auto="1"/>
      </font>
      <fill>
        <patternFill>
          <bgColor theme="0" tint="-0.34998626667073579"/>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ont>
        <strike/>
        <color auto="1"/>
      </font>
      <fill>
        <patternFill>
          <bgColor theme="0" tint="-0.34998626667073579"/>
        </patternFill>
      </fill>
    </dxf>
    <dxf>
      <fill>
        <patternFill>
          <bgColor rgb="FFFF5050"/>
        </patternFill>
      </fill>
    </dxf>
    <dxf>
      <fill>
        <patternFill>
          <bgColor rgb="FFFF5050"/>
        </patternFill>
      </fill>
    </dxf>
    <dxf>
      <font>
        <strike/>
        <color auto="1"/>
      </font>
      <fill>
        <patternFill>
          <bgColor theme="0" tint="-0.34998626667073579"/>
        </patternFill>
      </fill>
    </dxf>
    <dxf>
      <fill>
        <patternFill>
          <bgColor rgb="FFFF5050"/>
        </patternFill>
      </fill>
    </dxf>
    <dxf>
      <fill>
        <patternFill>
          <bgColor rgb="FFFF5050"/>
        </patternFill>
      </fill>
    </dxf>
    <dxf>
      <fill>
        <patternFill>
          <bgColor rgb="FFFF5050"/>
        </patternFill>
      </fill>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s>
  <tableStyles count="0" defaultTableStyle="TableStyleMedium2" defaultPivotStyle="PivotStyleLight16"/>
  <colors>
    <mruColors>
      <color rgb="FF56B900"/>
      <color rgb="FF00ACD4"/>
      <color rgb="FFCFE7F5"/>
      <color rgb="FF8DC63F"/>
      <color rgb="FF008EB0"/>
      <color rgb="FFF9C705"/>
      <color rgb="FF55ABDE"/>
      <color rgb="FF333333"/>
      <color rgb="FF97EBFF"/>
      <color rgb="FF00C1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9.emf"/></Relationships>
</file>

<file path=xl/drawings/_rels/drawing2.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_rels/drawing9.x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6</xdr:col>
      <xdr:colOff>861789</xdr:colOff>
      <xdr:row>0</xdr:row>
      <xdr:rowOff>18142</xdr:rowOff>
    </xdr:from>
    <xdr:to>
      <xdr:col>10</xdr:col>
      <xdr:colOff>18146</xdr:colOff>
      <xdr:row>2</xdr:row>
      <xdr:rowOff>161535</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a:stretch>
          <a:fillRect/>
        </a:stretch>
      </xdr:blipFill>
      <xdr:spPr>
        <a:xfrm>
          <a:off x="6386289" y="18142"/>
          <a:ext cx="2195286" cy="59696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5</xdr:col>
      <xdr:colOff>826216</xdr:colOff>
      <xdr:row>0</xdr:row>
      <xdr:rowOff>28575</xdr:rowOff>
    </xdr:from>
    <xdr:to>
      <xdr:col>8</xdr:col>
      <xdr:colOff>872620</xdr:colOff>
      <xdr:row>4</xdr:row>
      <xdr:rowOff>104775</xdr:rowOff>
    </xdr:to>
    <xdr:pic>
      <xdr:nvPicPr>
        <xdr:cNvPr id="2" name="Picture 1">
          <a:extLst>
            <a:ext uri="{FF2B5EF4-FFF2-40B4-BE49-F238E27FC236}">
              <a16:creationId xmlns:a16="http://schemas.microsoft.com/office/drawing/2014/main" id="{00000000-0008-0000-1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760041" y="28575"/>
          <a:ext cx="2046654" cy="81915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190500</xdr:colOff>
          <xdr:row>27</xdr:row>
          <xdr:rowOff>85725</xdr:rowOff>
        </xdr:from>
        <xdr:to>
          <xdr:col>3</xdr:col>
          <xdr:colOff>438150</xdr:colOff>
          <xdr:row>27</xdr:row>
          <xdr:rowOff>295275</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6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190500</xdr:colOff>
          <xdr:row>28</xdr:row>
          <xdr:rowOff>85725</xdr:rowOff>
        </xdr:from>
        <xdr:to>
          <xdr:col>3</xdr:col>
          <xdr:colOff>438150</xdr:colOff>
          <xdr:row>28</xdr:row>
          <xdr:rowOff>295275</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6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29</xdr:row>
          <xdr:rowOff>47625</xdr:rowOff>
        </xdr:from>
        <xdr:to>
          <xdr:col>3</xdr:col>
          <xdr:colOff>428625</xdr:colOff>
          <xdr:row>29</xdr:row>
          <xdr:rowOff>266700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6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30</xdr:row>
          <xdr:rowOff>85725</xdr:rowOff>
        </xdr:from>
        <xdr:to>
          <xdr:col>3</xdr:col>
          <xdr:colOff>428625</xdr:colOff>
          <xdr:row>30</xdr:row>
          <xdr:rowOff>295275</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6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31</xdr:row>
          <xdr:rowOff>85725</xdr:rowOff>
        </xdr:from>
        <xdr:to>
          <xdr:col>3</xdr:col>
          <xdr:colOff>428625</xdr:colOff>
          <xdr:row>31</xdr:row>
          <xdr:rowOff>295275</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6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32</xdr:row>
          <xdr:rowOff>85725</xdr:rowOff>
        </xdr:from>
        <xdr:to>
          <xdr:col>3</xdr:col>
          <xdr:colOff>428625</xdr:colOff>
          <xdr:row>32</xdr:row>
          <xdr:rowOff>295275</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6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33</xdr:row>
          <xdr:rowOff>85725</xdr:rowOff>
        </xdr:from>
        <xdr:to>
          <xdr:col>3</xdr:col>
          <xdr:colOff>428625</xdr:colOff>
          <xdr:row>33</xdr:row>
          <xdr:rowOff>295275</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6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34</xdr:row>
          <xdr:rowOff>85725</xdr:rowOff>
        </xdr:from>
        <xdr:to>
          <xdr:col>3</xdr:col>
          <xdr:colOff>428625</xdr:colOff>
          <xdr:row>34</xdr:row>
          <xdr:rowOff>295275</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6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xdr:col>
      <xdr:colOff>200025</xdr:colOff>
      <xdr:row>26</xdr:row>
      <xdr:rowOff>95250</xdr:rowOff>
    </xdr:from>
    <xdr:to>
      <xdr:col>3</xdr:col>
      <xdr:colOff>352425</xdr:colOff>
      <xdr:row>26</xdr:row>
      <xdr:rowOff>247650</xdr:rowOff>
    </xdr:to>
    <xdr:pic>
      <xdr:nvPicPr>
        <xdr:cNvPr id="10" name="Graphic 9" descr="Checkmark">
          <a:extLst>
            <a:ext uri="{FF2B5EF4-FFF2-40B4-BE49-F238E27FC236}">
              <a16:creationId xmlns:a16="http://schemas.microsoft.com/office/drawing/2014/main" id="{00000000-0008-0000-06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518275" y="5105400"/>
          <a:ext cx="152400" cy="152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419100</xdr:colOff>
          <xdr:row>28</xdr:row>
          <xdr:rowOff>9525</xdr:rowOff>
        </xdr:from>
        <xdr:to>
          <xdr:col>1</xdr:col>
          <xdr:colOff>666750</xdr:colOff>
          <xdr:row>29</xdr:row>
          <xdr:rowOff>28575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7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419100</xdr:colOff>
          <xdr:row>30</xdr:row>
          <xdr:rowOff>161925</xdr:rowOff>
        </xdr:from>
        <xdr:to>
          <xdr:col>1</xdr:col>
          <xdr:colOff>666750</xdr:colOff>
          <xdr:row>32</xdr:row>
          <xdr:rowOff>28575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7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419100</xdr:colOff>
          <xdr:row>29</xdr:row>
          <xdr:rowOff>171450</xdr:rowOff>
        </xdr:from>
        <xdr:to>
          <xdr:col>1</xdr:col>
          <xdr:colOff>666750</xdr:colOff>
          <xdr:row>31</xdr:row>
          <xdr:rowOff>19050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700-00000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419100</xdr:colOff>
          <xdr:row>28</xdr:row>
          <xdr:rowOff>200025</xdr:rowOff>
        </xdr:from>
        <xdr:to>
          <xdr:col>1</xdr:col>
          <xdr:colOff>666750</xdr:colOff>
          <xdr:row>30</xdr:row>
          <xdr:rowOff>28575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7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4</xdr:col>
      <xdr:colOff>579967</xdr:colOff>
      <xdr:row>0</xdr:row>
      <xdr:rowOff>42333</xdr:rowOff>
    </xdr:from>
    <xdr:to>
      <xdr:col>7</xdr:col>
      <xdr:colOff>588027</xdr:colOff>
      <xdr:row>3</xdr:row>
      <xdr:rowOff>5348</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stretch>
          <a:fillRect/>
        </a:stretch>
      </xdr:blipFill>
      <xdr:spPr>
        <a:xfrm>
          <a:off x="4643967" y="42333"/>
          <a:ext cx="1913060" cy="56626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1098550</xdr:colOff>
      <xdr:row>0</xdr:row>
      <xdr:rowOff>0</xdr:rowOff>
    </xdr:from>
    <xdr:to>
      <xdr:col>7</xdr:col>
      <xdr:colOff>13881</xdr:colOff>
      <xdr:row>2</xdr:row>
      <xdr:rowOff>230272</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a:stretch>
          <a:fillRect/>
        </a:stretch>
      </xdr:blipFill>
      <xdr:spPr>
        <a:xfrm>
          <a:off x="4533900" y="0"/>
          <a:ext cx="2107793" cy="573172"/>
        </a:xfrm>
        <a:prstGeom prst="rect">
          <a:avLst/>
        </a:prstGeom>
      </xdr:spPr>
    </xdr:pic>
    <xdr:clientData/>
  </xdr:twoCellAnchor>
  <xdr:twoCellAnchor editAs="oneCell">
    <xdr:from>
      <xdr:col>5</xdr:col>
      <xdr:colOff>59531</xdr:colOff>
      <xdr:row>13</xdr:row>
      <xdr:rowOff>178594</xdr:rowOff>
    </xdr:from>
    <xdr:to>
      <xdr:col>8</xdr:col>
      <xdr:colOff>111125</xdr:colOff>
      <xdr:row>16</xdr:row>
      <xdr:rowOff>296679</xdr:rowOff>
    </xdr:to>
    <xdr:pic>
      <xdr:nvPicPr>
        <xdr:cNvPr id="3" name="Picture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405312" y="2667000"/>
          <a:ext cx="2047875" cy="79674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2126686</xdr:colOff>
      <xdr:row>2</xdr:row>
      <xdr:rowOff>83238</xdr:rowOff>
    </xdr:from>
    <xdr:to>
      <xdr:col>6</xdr:col>
      <xdr:colOff>66675</xdr:colOff>
      <xdr:row>5</xdr:row>
      <xdr:rowOff>19050</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12736" y="407088"/>
          <a:ext cx="1940489" cy="75496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1400175</xdr:colOff>
      <xdr:row>1</xdr:row>
      <xdr:rowOff>114300</xdr:rowOff>
    </xdr:from>
    <xdr:to>
      <xdr:col>6</xdr:col>
      <xdr:colOff>2343152</xdr:colOff>
      <xdr:row>2</xdr:row>
      <xdr:rowOff>9525</xdr:rowOff>
    </xdr:to>
    <xdr:pic>
      <xdr:nvPicPr>
        <xdr:cNvPr id="3" name="Picture 2">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72025" y="209550"/>
          <a:ext cx="942977" cy="314325"/>
        </a:xfrm>
        <a:prstGeom prst="rect">
          <a:avLst/>
        </a:prstGeom>
      </xdr:spPr>
    </xdr:pic>
    <xdr:clientData/>
  </xdr:twoCellAnchor>
  <xdr:twoCellAnchor editAs="oneCell">
    <xdr:from>
      <xdr:col>7</xdr:col>
      <xdr:colOff>0</xdr:colOff>
      <xdr:row>1</xdr:row>
      <xdr:rowOff>9525</xdr:rowOff>
    </xdr:from>
    <xdr:to>
      <xdr:col>9</xdr:col>
      <xdr:colOff>9525</xdr:colOff>
      <xdr:row>4</xdr:row>
      <xdr:rowOff>9525</xdr:rowOff>
    </xdr:to>
    <xdr:pic>
      <xdr:nvPicPr>
        <xdr:cNvPr id="4" name="Picture 3">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2"/>
        <a:stretch>
          <a:fillRect/>
        </a:stretch>
      </xdr:blipFill>
      <xdr:spPr>
        <a:xfrm>
          <a:off x="5848350" y="104775"/>
          <a:ext cx="476250" cy="5143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60960</xdr:colOff>
      <xdr:row>4</xdr:row>
      <xdr:rowOff>9525</xdr:rowOff>
    </xdr:from>
    <xdr:to>
      <xdr:col>8</xdr:col>
      <xdr:colOff>744106</xdr:colOff>
      <xdr:row>6</xdr:row>
      <xdr:rowOff>280539</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a:stretch>
          <a:fillRect/>
        </a:stretch>
      </xdr:blipFill>
      <xdr:spPr>
        <a:xfrm>
          <a:off x="194310" y="9525"/>
          <a:ext cx="749821" cy="75678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7</xdr:col>
      <xdr:colOff>311866</xdr:colOff>
      <xdr:row>0</xdr:row>
      <xdr:rowOff>114300</xdr:rowOff>
    </xdr:from>
    <xdr:to>
      <xdr:col>8</xdr:col>
      <xdr:colOff>1037004</xdr:colOff>
      <xdr:row>3</xdr:row>
      <xdr:rowOff>142875</xdr:rowOff>
    </xdr:to>
    <xdr:pic>
      <xdr:nvPicPr>
        <xdr:cNvPr id="2" name="Picture 2">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712666" y="114300"/>
          <a:ext cx="1639538" cy="6381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AA%20Copy%20of%20Copy%20of%202017%20Class%20SMSF%20Workpapers%20Hickey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py%20of%20Copy%20of%202017%20Class%20SMSF%20Workpapers%20Hickey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ymPhillips\AppData\Local\Microsoft\Windows\INetCache\Content.Outlook\RYQDY5WF\Job%20Brief%20and%20De%20Brief%20Docume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NSW_StatusLog"/>
      <sheetName val="HNSW_ItemsCount"/>
      <sheetName val="Assignment To do"/>
      <sheetName val="Agenda &amp; Partner Points"/>
      <sheetName val="Pension Advice Schedule"/>
      <sheetName val="GST &amp; BAS Rec"/>
      <sheetName val="Tax Payment Sch"/>
      <sheetName val="Home"/>
      <sheetName val="Index"/>
      <sheetName val="Review Points"/>
      <sheetName val="Invoice Wording"/>
      <sheetName val="Prov for Income Tax"/>
      <sheetName val="Investments"/>
      <sheetName val="Investment Summary"/>
      <sheetName val="Interest Receivable"/>
      <sheetName val="Property CB &amp; MV"/>
      <sheetName val="Unlisted Unit Trust"/>
      <sheetName val="Loans"/>
      <sheetName val="CGT Relief"/>
      <sheetName val="Rep_Settings"/>
      <sheetName val="Rep_Status"/>
      <sheetName val="Howtohownow"/>
    </sheetNames>
    <sheetDataSet>
      <sheetData sheetId="0" refreshError="1"/>
      <sheetData sheetId="1" refreshError="1"/>
      <sheetData sheetId="2">
        <row r="4">
          <cell r="B4" t="str">
            <v>XYZ Superannuation Fund</v>
          </cell>
        </row>
      </sheetData>
      <sheetData sheetId="3"/>
      <sheetData sheetId="4"/>
      <sheetData sheetId="5"/>
      <sheetData sheetId="6"/>
      <sheetData sheetId="7">
        <row r="6">
          <cell r="K6" t="b">
            <v>1</v>
          </cell>
        </row>
        <row r="23">
          <cell r="G23">
            <v>42916</v>
          </cell>
        </row>
        <row r="55">
          <cell r="C55" t="str">
            <v>HIC03S1</v>
          </cell>
        </row>
        <row r="57">
          <cell r="C57" t="str">
            <v>A &amp; C Hickey Pty Ltd Superannuation Fund</v>
          </cell>
        </row>
        <row r="75">
          <cell r="C75">
            <v>0.01</v>
          </cell>
        </row>
      </sheetData>
      <sheetData sheetId="8">
        <row r="1">
          <cell r="C1" t="str">
            <v>SortId</v>
          </cell>
          <cell r="D1" t="str">
            <v>SortOrder</v>
          </cell>
          <cell r="E1" t="str">
            <v>Level</v>
          </cell>
          <cell r="F1" t="str">
            <v>Formatting</v>
          </cell>
          <cell r="G1" t="str">
            <v>Mode</v>
          </cell>
          <cell r="H1" t="str">
            <v>Commands</v>
          </cell>
          <cell r="I1" t="str">
            <v>AccountName</v>
          </cell>
          <cell r="J1" t="str">
            <v>Balance</v>
          </cell>
          <cell r="K1" t="str">
            <v>Comparatives</v>
          </cell>
          <cell r="L1" t="str">
            <v>Variance</v>
          </cell>
          <cell r="N1" t="str">
            <v>Links</v>
          </cell>
          <cell r="O1" t="str">
            <v>WPCount</v>
          </cell>
          <cell r="P1" t="str">
            <v>WPTag</v>
          </cell>
          <cell r="Q1" t="str">
            <v>WPType</v>
          </cell>
          <cell r="R1" t="str">
            <v>Ref</v>
          </cell>
          <cell r="S1" t="str">
            <v>Template</v>
          </cell>
          <cell r="T1" t="str">
            <v>RelatedBalance</v>
          </cell>
          <cell r="U1" t="str">
            <v>Reconcile</v>
          </cell>
          <cell r="V1" t="str">
            <v>Reconciled</v>
          </cell>
          <cell r="W1" t="str">
            <v>ReconciledStatus</v>
          </cell>
          <cell r="X1" t="str">
            <v>StatusOrder</v>
          </cell>
          <cell r="Y1" t="str">
            <v>HasChat</v>
          </cell>
          <cell r="Z1" t="str">
            <v>HasUnreadChat</v>
          </cell>
          <cell r="AA1" t="str">
            <v>HasUnresolvedItems</v>
          </cell>
          <cell r="AB1" t="str">
            <v>Items</v>
          </cell>
          <cell r="AC1" t="str">
            <v>Expanded</v>
          </cell>
          <cell r="AD1" t="str">
            <v>Notes</v>
          </cell>
          <cell r="AE1" t="str">
            <v>Flag</v>
          </cell>
          <cell r="AF1" t="str">
            <v>Chat</v>
          </cell>
          <cell r="AG1" t="str">
            <v>Items</v>
          </cell>
          <cell r="AH1" t="str">
            <v>Reconcile To</v>
          </cell>
          <cell r="AI1" t="str">
            <v>Status</v>
          </cell>
          <cell r="AJ1" t="str">
            <v>StatusUpdatedBy</v>
          </cell>
          <cell r="AK1" t="str">
            <v>StatusChangeDate</v>
          </cell>
          <cell r="AL1" t="str">
            <v>RollOver</v>
          </cell>
          <cell r="AM1" t="str">
            <v>Del</v>
          </cell>
        </row>
        <row r="9">
          <cell r="AI9">
            <v>0</v>
          </cell>
          <cell r="AJ9" t="b">
            <v>1</v>
          </cell>
          <cell r="AK9">
            <v>0</v>
          </cell>
          <cell r="AL9">
            <v>0</v>
          </cell>
          <cell r="AM9">
            <v>0</v>
          </cell>
        </row>
        <row r="32">
          <cell r="J32">
            <v>42916</v>
          </cell>
          <cell r="K32">
            <v>42551</v>
          </cell>
          <cell r="M32" t="str">
            <v>+</v>
          </cell>
          <cell r="N32" t="str">
            <v>-</v>
          </cell>
        </row>
        <row r="33">
          <cell r="C33" t="str">
            <v>Income</v>
          </cell>
          <cell r="D33">
            <v>1</v>
          </cell>
          <cell r="E33">
            <v>1</v>
          </cell>
          <cell r="F33" t="str">
            <v>Header_1</v>
          </cell>
          <cell r="G33" t="str">
            <v>AddE</v>
          </cell>
          <cell r="I33" t="str">
            <v>Income</v>
          </cell>
          <cell r="J33">
            <v>0</v>
          </cell>
          <cell r="K33">
            <v>0</v>
          </cell>
          <cell r="L33">
            <v>0</v>
          </cell>
          <cell r="M33">
            <v>0</v>
          </cell>
          <cell r="O33">
            <v>0</v>
          </cell>
          <cell r="V33" t="str">
            <v>NA</v>
          </cell>
          <cell r="X33">
            <v>0</v>
          </cell>
          <cell r="Y33" t="b">
            <v>0</v>
          </cell>
          <cell r="Z33" t="b">
            <v>0</v>
          </cell>
          <cell r="AA33" t="b">
            <v>0</v>
          </cell>
          <cell r="AB33">
            <v>0</v>
          </cell>
          <cell r="AC33" t="b">
            <v>1</v>
          </cell>
          <cell r="AE33" t="str">
            <v>P</v>
          </cell>
          <cell r="AF33"/>
          <cell r="AG33">
            <v>0</v>
          </cell>
          <cell r="AI33"/>
        </row>
        <row r="34">
          <cell r="C34" t="str">
            <v>investment_gains</v>
          </cell>
          <cell r="D34">
            <v>2</v>
          </cell>
          <cell r="E34">
            <v>2</v>
          </cell>
          <cell r="F34" t="str">
            <v>Header_2</v>
          </cell>
          <cell r="G34" t="str">
            <v>AddE</v>
          </cell>
          <cell r="I34" t="str">
            <v>Investment Gains</v>
          </cell>
          <cell r="J34">
            <v>0</v>
          </cell>
          <cell r="K34">
            <v>0</v>
          </cell>
          <cell r="L34">
            <v>0</v>
          </cell>
          <cell r="M34">
            <v>0</v>
          </cell>
          <cell r="O34">
            <v>0</v>
          </cell>
          <cell r="V34" t="str">
            <v>NA</v>
          </cell>
          <cell r="X34">
            <v>0</v>
          </cell>
          <cell r="Y34" t="b">
            <v>0</v>
          </cell>
          <cell r="Z34" t="b">
            <v>0</v>
          </cell>
          <cell r="AA34" t="b">
            <v>0</v>
          </cell>
          <cell r="AB34">
            <v>0</v>
          </cell>
          <cell r="AC34" t="b">
            <v>1</v>
          </cell>
          <cell r="AE34" t="str">
            <v>P</v>
          </cell>
          <cell r="AF34"/>
          <cell r="AG34">
            <v>0</v>
          </cell>
          <cell r="AI34"/>
        </row>
        <row r="35">
          <cell r="C35" t="str">
            <v>realised_capital_gains</v>
          </cell>
          <cell r="D35">
            <v>3</v>
          </cell>
          <cell r="E35">
            <v>3</v>
          </cell>
          <cell r="F35" t="str">
            <v>Header_3</v>
          </cell>
          <cell r="G35" t="str">
            <v>AddE</v>
          </cell>
          <cell r="I35" t="str">
            <v>Realised Capital Gains</v>
          </cell>
          <cell r="J35">
            <v>0</v>
          </cell>
          <cell r="K35">
            <v>0</v>
          </cell>
          <cell r="L35">
            <v>0</v>
          </cell>
          <cell r="M35">
            <v>0</v>
          </cell>
          <cell r="O35">
            <v>0</v>
          </cell>
          <cell r="V35" t="str">
            <v>NA</v>
          </cell>
          <cell r="X35">
            <v>0</v>
          </cell>
          <cell r="Y35" t="b">
            <v>0</v>
          </cell>
          <cell r="Z35" t="b">
            <v>0</v>
          </cell>
          <cell r="AA35" t="b">
            <v>0</v>
          </cell>
          <cell r="AB35">
            <v>0</v>
          </cell>
          <cell r="AC35" t="b">
            <v>1</v>
          </cell>
          <cell r="AE35" t="str">
            <v>P</v>
          </cell>
          <cell r="AF35"/>
          <cell r="AG35">
            <v>0</v>
          </cell>
          <cell r="AI35"/>
        </row>
        <row r="36">
          <cell r="C36" t="str">
            <v>realised_capital_gains.ListedShares</v>
          </cell>
          <cell r="D36">
            <v>4</v>
          </cell>
          <cell r="E36">
            <v>4</v>
          </cell>
          <cell r="F36" t="str">
            <v>Header_4</v>
          </cell>
          <cell r="G36" t="str">
            <v>AddE</v>
          </cell>
          <cell r="I36" t="str">
            <v>Shares in Listed Companies</v>
          </cell>
          <cell r="J36">
            <v>0</v>
          </cell>
          <cell r="K36">
            <v>0</v>
          </cell>
          <cell r="L36">
            <v>0</v>
          </cell>
          <cell r="M36">
            <v>0</v>
          </cell>
          <cell r="O36">
            <v>0</v>
          </cell>
          <cell r="V36" t="str">
            <v>NA</v>
          </cell>
          <cell r="X36">
            <v>0</v>
          </cell>
          <cell r="Y36" t="b">
            <v>0</v>
          </cell>
          <cell r="Z36" t="b">
            <v>0</v>
          </cell>
          <cell r="AA36" t="b">
            <v>0</v>
          </cell>
          <cell r="AB36">
            <v>0</v>
          </cell>
          <cell r="AC36" t="b">
            <v>1</v>
          </cell>
          <cell r="AE36" t="str">
            <v>P</v>
          </cell>
          <cell r="AF36"/>
          <cell r="AG36">
            <v>0</v>
          </cell>
          <cell r="AI36"/>
        </row>
        <row r="37">
          <cell r="C37" t="str">
            <v>realised_capital_gains.ListedShares.ea88510b-2578-4e3e-954a-a34881259d6d</v>
          </cell>
          <cell r="D37">
            <v>5</v>
          </cell>
          <cell r="E37">
            <v>5</v>
          </cell>
          <cell r="F37" t="str">
            <v>Line_5</v>
          </cell>
          <cell r="G37" t="str">
            <v>AddE</v>
          </cell>
          <cell r="I37" t="str">
            <v>South32 Limited</v>
          </cell>
          <cell r="J37">
            <v>20654.759999999998</v>
          </cell>
          <cell r="K37">
            <v>0</v>
          </cell>
          <cell r="L37">
            <v>20654.759999999998</v>
          </cell>
          <cell r="M37">
            <v>0</v>
          </cell>
          <cell r="N37" t="str">
            <v>Add</v>
          </cell>
          <cell r="O37">
            <v>0</v>
          </cell>
          <cell r="V37" t="str">
            <v>NA</v>
          </cell>
          <cell r="X37">
            <v>0</v>
          </cell>
          <cell r="Y37" t="b">
            <v>0</v>
          </cell>
          <cell r="Z37" t="b">
            <v>0</v>
          </cell>
          <cell r="AA37" t="b">
            <v>0</v>
          </cell>
          <cell r="AB37">
            <v>0</v>
          </cell>
          <cell r="AC37" t="b">
            <v>1</v>
          </cell>
          <cell r="AE37" t="str">
            <v>P</v>
          </cell>
          <cell r="AF37"/>
          <cell r="AG37">
            <v>0</v>
          </cell>
          <cell r="AI37"/>
        </row>
        <row r="38">
          <cell r="C38" t="str">
            <v>Totalrealised_capital_gains.ListedShares</v>
          </cell>
          <cell r="D38">
            <v>6</v>
          </cell>
          <cell r="E38">
            <v>4</v>
          </cell>
          <cell r="F38" t="str">
            <v>Total_4</v>
          </cell>
          <cell r="G38" t="str">
            <v>AddE</v>
          </cell>
          <cell r="I38" t="str">
            <v>Total Shares in Listed Companies</v>
          </cell>
          <cell r="J38">
            <v>20654.759999999998</v>
          </cell>
          <cell r="K38">
            <v>0</v>
          </cell>
          <cell r="L38">
            <v>20654.759999999998</v>
          </cell>
          <cell r="M38">
            <v>0</v>
          </cell>
          <cell r="N38" t="str">
            <v>Add</v>
          </cell>
          <cell r="O38">
            <v>0</v>
          </cell>
          <cell r="V38" t="str">
            <v>NA</v>
          </cell>
          <cell r="X38">
            <v>0</v>
          </cell>
          <cell r="Y38" t="b">
            <v>0</v>
          </cell>
          <cell r="Z38" t="b">
            <v>0</v>
          </cell>
          <cell r="AA38" t="b">
            <v>0</v>
          </cell>
          <cell r="AB38">
            <v>0</v>
          </cell>
          <cell r="AC38" t="b">
            <v>1</v>
          </cell>
          <cell r="AE38" t="str">
            <v>P</v>
          </cell>
          <cell r="AF38"/>
          <cell r="AG38">
            <v>0</v>
          </cell>
          <cell r="AI38"/>
        </row>
        <row r="39">
          <cell r="C39" t="str">
            <v>realised_capital_gains.ForeignListedShares</v>
          </cell>
          <cell r="D39">
            <v>7</v>
          </cell>
          <cell r="E39">
            <v>4</v>
          </cell>
          <cell r="F39" t="str">
            <v>Header_4</v>
          </cell>
          <cell r="G39" t="str">
            <v>AddE</v>
          </cell>
          <cell r="I39" t="str">
            <v>Shares in Listed Companies - Foreign</v>
          </cell>
          <cell r="J39">
            <v>0</v>
          </cell>
          <cell r="K39">
            <v>0</v>
          </cell>
          <cell r="L39">
            <v>0</v>
          </cell>
          <cell r="M39">
            <v>0</v>
          </cell>
          <cell r="O39">
            <v>0</v>
          </cell>
          <cell r="V39" t="str">
            <v>NA</v>
          </cell>
          <cell r="X39">
            <v>0</v>
          </cell>
          <cell r="Y39" t="b">
            <v>0</v>
          </cell>
          <cell r="Z39" t="b">
            <v>0</v>
          </cell>
          <cell r="AA39" t="b">
            <v>0</v>
          </cell>
          <cell r="AB39">
            <v>0</v>
          </cell>
          <cell r="AC39" t="b">
            <v>1</v>
          </cell>
          <cell r="AE39" t="str">
            <v>P</v>
          </cell>
          <cell r="AF39"/>
          <cell r="AG39">
            <v>0</v>
          </cell>
          <cell r="AI39"/>
        </row>
        <row r="40">
          <cell r="C40" t="str">
            <v>realised_capital_gains.ForeignListedShares.fb5a4a86-f3c8-43ca-8e78-c9c07fb47132</v>
          </cell>
          <cell r="D40">
            <v>8</v>
          </cell>
          <cell r="E40">
            <v>5</v>
          </cell>
          <cell r="F40" t="str">
            <v>Line_5</v>
          </cell>
          <cell r="G40" t="str">
            <v>AddE</v>
          </cell>
          <cell r="I40" t="str">
            <v>Adesto Technologies Corp</v>
          </cell>
          <cell r="J40">
            <v>-1613.96</v>
          </cell>
          <cell r="K40">
            <v>0</v>
          </cell>
          <cell r="L40">
            <v>-1613.96</v>
          </cell>
          <cell r="M40">
            <v>0</v>
          </cell>
          <cell r="N40" t="str">
            <v>Add</v>
          </cell>
          <cell r="O40">
            <v>0</v>
          </cell>
          <cell r="V40" t="str">
            <v>NA</v>
          </cell>
          <cell r="X40">
            <v>0</v>
          </cell>
          <cell r="Y40" t="b">
            <v>0</v>
          </cell>
          <cell r="Z40" t="b">
            <v>0</v>
          </cell>
          <cell r="AA40" t="b">
            <v>0</v>
          </cell>
          <cell r="AB40">
            <v>0</v>
          </cell>
          <cell r="AC40" t="b">
            <v>1</v>
          </cell>
          <cell r="AE40" t="str">
            <v>P</v>
          </cell>
          <cell r="AF40"/>
          <cell r="AG40">
            <v>0</v>
          </cell>
          <cell r="AI40"/>
        </row>
        <row r="41">
          <cell r="C41" t="str">
            <v>realised_capital_gains.ForeignListedShares.36446962-3293-4091-a138-5bb5e7dce627</v>
          </cell>
          <cell r="D41">
            <v>9</v>
          </cell>
          <cell r="E41">
            <v>5</v>
          </cell>
          <cell r="F41" t="str">
            <v>Line_5</v>
          </cell>
          <cell r="G41" t="str">
            <v>AddE</v>
          </cell>
          <cell r="I41" t="str">
            <v>Imprivata Inc</v>
          </cell>
          <cell r="J41">
            <v>1167.0899999999999</v>
          </cell>
          <cell r="K41">
            <v>0</v>
          </cell>
          <cell r="L41">
            <v>1167.0899999999999</v>
          </cell>
          <cell r="M41">
            <v>0</v>
          </cell>
          <cell r="N41" t="str">
            <v>Add</v>
          </cell>
          <cell r="O41">
            <v>0</v>
          </cell>
          <cell r="V41" t="str">
            <v>NA</v>
          </cell>
          <cell r="X41">
            <v>0</v>
          </cell>
          <cell r="Y41" t="b">
            <v>0</v>
          </cell>
          <cell r="Z41" t="b">
            <v>0</v>
          </cell>
          <cell r="AA41" t="b">
            <v>0</v>
          </cell>
          <cell r="AB41">
            <v>0</v>
          </cell>
          <cell r="AC41" t="b">
            <v>1</v>
          </cell>
          <cell r="AE41" t="str">
            <v>P</v>
          </cell>
          <cell r="AF41"/>
          <cell r="AG41">
            <v>0</v>
          </cell>
          <cell r="AI41"/>
        </row>
        <row r="42">
          <cell r="C42" t="str">
            <v>Totalrealised_capital_gains.ForeignListedShares</v>
          </cell>
          <cell r="D42">
            <v>10</v>
          </cell>
          <cell r="E42">
            <v>4</v>
          </cell>
          <cell r="F42" t="str">
            <v>Total_4</v>
          </cell>
          <cell r="G42" t="str">
            <v>AddE</v>
          </cell>
          <cell r="I42" t="str">
            <v>Total Shares in Listed Companies - Foreign</v>
          </cell>
          <cell r="J42">
            <v>-446.87</v>
          </cell>
          <cell r="K42">
            <v>0</v>
          </cell>
          <cell r="L42">
            <v>-446.87</v>
          </cell>
          <cell r="M42">
            <v>0</v>
          </cell>
          <cell r="N42" t="str">
            <v>Add</v>
          </cell>
          <cell r="O42">
            <v>0</v>
          </cell>
          <cell r="V42" t="str">
            <v>NA</v>
          </cell>
          <cell r="X42">
            <v>0</v>
          </cell>
          <cell r="Y42" t="b">
            <v>0</v>
          </cell>
          <cell r="Z42" t="b">
            <v>0</v>
          </cell>
          <cell r="AA42" t="b">
            <v>0</v>
          </cell>
          <cell r="AB42">
            <v>0</v>
          </cell>
          <cell r="AC42" t="b">
            <v>1</v>
          </cell>
          <cell r="AE42" t="str">
            <v>P</v>
          </cell>
          <cell r="AF42"/>
          <cell r="AG42">
            <v>0</v>
          </cell>
          <cell r="AI42"/>
        </row>
        <row r="43">
          <cell r="C43" t="str">
            <v>realised_capital_gains.UnitTrusts</v>
          </cell>
          <cell r="D43">
            <v>11</v>
          </cell>
          <cell r="E43">
            <v>4</v>
          </cell>
          <cell r="F43" t="str">
            <v>Header_4</v>
          </cell>
          <cell r="G43" t="str">
            <v>AddE</v>
          </cell>
          <cell r="I43" t="str">
            <v>Units In Listed Unit Trusts</v>
          </cell>
          <cell r="J43">
            <v>0</v>
          </cell>
          <cell r="K43">
            <v>0</v>
          </cell>
          <cell r="L43">
            <v>0</v>
          </cell>
          <cell r="M43">
            <v>0</v>
          </cell>
          <cell r="O43">
            <v>0</v>
          </cell>
          <cell r="V43" t="str">
            <v>NA</v>
          </cell>
          <cell r="X43">
            <v>0</v>
          </cell>
          <cell r="Y43" t="b">
            <v>0</v>
          </cell>
          <cell r="Z43" t="b">
            <v>0</v>
          </cell>
          <cell r="AA43" t="b">
            <v>0</v>
          </cell>
          <cell r="AB43">
            <v>0</v>
          </cell>
          <cell r="AC43" t="b">
            <v>1</v>
          </cell>
          <cell r="AE43" t="str">
            <v>P</v>
          </cell>
          <cell r="AF43"/>
          <cell r="AG43">
            <v>0</v>
          </cell>
          <cell r="AI43"/>
        </row>
        <row r="44">
          <cell r="C44" t="str">
            <v>realised_capital_gains.UnitTrusts.585f5263-8705-4fe9-a474-8235212ecee1</v>
          </cell>
          <cell r="D44">
            <v>12</v>
          </cell>
          <cell r="E44">
            <v>5</v>
          </cell>
          <cell r="F44" t="str">
            <v>Line_5</v>
          </cell>
          <cell r="G44" t="str">
            <v>AddE</v>
          </cell>
          <cell r="I44" t="str">
            <v>Vanguard Us Total Market Shares Index ETF - CDI's 1:1</v>
          </cell>
          <cell r="J44">
            <v>1549.2</v>
          </cell>
          <cell r="K44">
            <v>0</v>
          </cell>
          <cell r="L44">
            <v>1549.2</v>
          </cell>
          <cell r="M44">
            <v>0</v>
          </cell>
          <cell r="N44" t="str">
            <v>Add</v>
          </cell>
          <cell r="O44">
            <v>0</v>
          </cell>
          <cell r="V44" t="str">
            <v>NA</v>
          </cell>
          <cell r="X44">
            <v>0</v>
          </cell>
          <cell r="Y44" t="b">
            <v>0</v>
          </cell>
          <cell r="Z44" t="b">
            <v>0</v>
          </cell>
          <cell r="AA44" t="b">
            <v>0</v>
          </cell>
          <cell r="AB44">
            <v>0</v>
          </cell>
          <cell r="AC44" t="b">
            <v>1</v>
          </cell>
          <cell r="AE44" t="str">
            <v>P</v>
          </cell>
          <cell r="AF44"/>
          <cell r="AG44">
            <v>0</v>
          </cell>
          <cell r="AI44"/>
        </row>
        <row r="45">
          <cell r="C45" t="str">
            <v>Totalrealised_capital_gains.UnitTrusts</v>
          </cell>
          <cell r="D45">
            <v>13</v>
          </cell>
          <cell r="E45">
            <v>4</v>
          </cell>
          <cell r="F45" t="str">
            <v>Total_4</v>
          </cell>
          <cell r="G45" t="str">
            <v>AddE</v>
          </cell>
          <cell r="I45" t="str">
            <v>Total Units In Listed Unit Trusts</v>
          </cell>
          <cell r="J45">
            <v>1549.2</v>
          </cell>
          <cell r="K45">
            <v>0</v>
          </cell>
          <cell r="L45">
            <v>1549.2</v>
          </cell>
          <cell r="M45">
            <v>0</v>
          </cell>
          <cell r="N45" t="str">
            <v>Add</v>
          </cell>
          <cell r="O45">
            <v>0</v>
          </cell>
          <cell r="V45" t="str">
            <v>NA</v>
          </cell>
          <cell r="X45">
            <v>0</v>
          </cell>
          <cell r="Y45" t="b">
            <v>0</v>
          </cell>
          <cell r="Z45" t="b">
            <v>0</v>
          </cell>
          <cell r="AA45" t="b">
            <v>0</v>
          </cell>
          <cell r="AB45">
            <v>0</v>
          </cell>
          <cell r="AC45" t="b">
            <v>1</v>
          </cell>
          <cell r="AE45" t="str">
            <v>P</v>
          </cell>
          <cell r="AF45"/>
          <cell r="AG45">
            <v>0</v>
          </cell>
          <cell r="AI45"/>
        </row>
        <row r="46">
          <cell r="C46" t="str">
            <v>Totalrealised_capital_gains</v>
          </cell>
          <cell r="D46">
            <v>14</v>
          </cell>
          <cell r="E46">
            <v>3</v>
          </cell>
          <cell r="F46" t="str">
            <v>Total_3</v>
          </cell>
          <cell r="G46" t="str">
            <v>AddE</v>
          </cell>
          <cell r="I46" t="str">
            <v>Total Realised Capital Gains</v>
          </cell>
          <cell r="J46">
            <v>21757.09</v>
          </cell>
          <cell r="K46">
            <v>0</v>
          </cell>
          <cell r="L46">
            <v>21757.09</v>
          </cell>
          <cell r="M46">
            <v>0</v>
          </cell>
          <cell r="N46" t="str">
            <v>Add</v>
          </cell>
          <cell r="O46">
            <v>0</v>
          </cell>
          <cell r="V46" t="str">
            <v>NA</v>
          </cell>
          <cell r="X46">
            <v>0</v>
          </cell>
          <cell r="Y46" t="b">
            <v>0</v>
          </cell>
          <cell r="Z46" t="b">
            <v>0</v>
          </cell>
          <cell r="AA46" t="b">
            <v>0</v>
          </cell>
          <cell r="AB46">
            <v>0</v>
          </cell>
          <cell r="AC46" t="b">
            <v>1</v>
          </cell>
          <cell r="AE46" t="str">
            <v>P</v>
          </cell>
          <cell r="AF46"/>
          <cell r="AG46">
            <v>0</v>
          </cell>
          <cell r="AI46"/>
        </row>
        <row r="47">
          <cell r="C47" t="str">
            <v>Totalinvestment_gains</v>
          </cell>
          <cell r="D47">
            <v>15</v>
          </cell>
          <cell r="E47">
            <v>2</v>
          </cell>
          <cell r="F47" t="str">
            <v>Total_2</v>
          </cell>
          <cell r="G47" t="str">
            <v>AddE</v>
          </cell>
          <cell r="I47" t="str">
            <v>Total Investment Gains</v>
          </cell>
          <cell r="J47">
            <v>21757.09</v>
          </cell>
          <cell r="K47">
            <v>0</v>
          </cell>
          <cell r="L47">
            <v>21757.09</v>
          </cell>
          <cell r="M47">
            <v>0</v>
          </cell>
          <cell r="N47" t="str">
            <v>Add</v>
          </cell>
          <cell r="O47">
            <v>0</v>
          </cell>
          <cell r="V47" t="str">
            <v>NA</v>
          </cell>
          <cell r="X47">
            <v>0</v>
          </cell>
          <cell r="Y47" t="b">
            <v>0</v>
          </cell>
          <cell r="Z47" t="b">
            <v>0</v>
          </cell>
          <cell r="AA47" t="b">
            <v>0</v>
          </cell>
          <cell r="AB47">
            <v>0</v>
          </cell>
          <cell r="AC47" t="b">
            <v>1</v>
          </cell>
          <cell r="AE47" t="str">
            <v>P</v>
          </cell>
          <cell r="AF47"/>
          <cell r="AG47">
            <v>0</v>
          </cell>
          <cell r="AI47"/>
        </row>
        <row r="48">
          <cell r="C48" t="str">
            <v>investment_income</v>
          </cell>
          <cell r="D48">
            <v>16</v>
          </cell>
          <cell r="E48">
            <v>2</v>
          </cell>
          <cell r="F48" t="str">
            <v>Header_2</v>
          </cell>
          <cell r="G48" t="str">
            <v>AddE</v>
          </cell>
          <cell r="I48" t="str">
            <v>Investment Income</v>
          </cell>
          <cell r="J48">
            <v>0</v>
          </cell>
          <cell r="K48">
            <v>0</v>
          </cell>
          <cell r="L48">
            <v>0</v>
          </cell>
          <cell r="M48">
            <v>0</v>
          </cell>
          <cell r="O48">
            <v>0</v>
          </cell>
          <cell r="V48" t="str">
            <v>NA</v>
          </cell>
          <cell r="X48">
            <v>0</v>
          </cell>
          <cell r="Y48" t="b">
            <v>0</v>
          </cell>
          <cell r="Z48" t="b">
            <v>0</v>
          </cell>
          <cell r="AA48" t="b">
            <v>0</v>
          </cell>
          <cell r="AB48">
            <v>0</v>
          </cell>
          <cell r="AC48" t="b">
            <v>1</v>
          </cell>
          <cell r="AE48" t="str">
            <v>P</v>
          </cell>
          <cell r="AF48"/>
          <cell r="AG48">
            <v>0</v>
          </cell>
          <cell r="AI48"/>
        </row>
        <row r="49">
          <cell r="C49" t="str">
            <v>distributions</v>
          </cell>
          <cell r="D49">
            <v>17</v>
          </cell>
          <cell r="E49">
            <v>3</v>
          </cell>
          <cell r="F49" t="str">
            <v>Header_3</v>
          </cell>
          <cell r="G49" t="str">
            <v>AddE</v>
          </cell>
          <cell r="I49" t="str">
            <v>Distributions</v>
          </cell>
          <cell r="J49">
            <v>0</v>
          </cell>
          <cell r="K49">
            <v>0</v>
          </cell>
          <cell r="L49">
            <v>0</v>
          </cell>
          <cell r="M49">
            <v>0</v>
          </cell>
          <cell r="O49">
            <v>0</v>
          </cell>
          <cell r="V49" t="str">
            <v>NA</v>
          </cell>
          <cell r="X49">
            <v>0</v>
          </cell>
          <cell r="Y49" t="b">
            <v>0</v>
          </cell>
          <cell r="Z49" t="b">
            <v>0</v>
          </cell>
          <cell r="AA49" t="b">
            <v>0</v>
          </cell>
          <cell r="AB49">
            <v>0</v>
          </cell>
          <cell r="AC49" t="b">
            <v>1</v>
          </cell>
          <cell r="AE49" t="str">
            <v>P</v>
          </cell>
          <cell r="AF49"/>
          <cell r="AG49">
            <v>0</v>
          </cell>
          <cell r="AI49"/>
        </row>
        <row r="50">
          <cell r="C50" t="str">
            <v>distributions.Stapled</v>
          </cell>
          <cell r="D50">
            <v>18</v>
          </cell>
          <cell r="E50">
            <v>4</v>
          </cell>
          <cell r="F50" t="str">
            <v>Header_4</v>
          </cell>
          <cell r="G50" t="str">
            <v>AddE</v>
          </cell>
          <cell r="I50" t="str">
            <v>Stapled Securities</v>
          </cell>
          <cell r="J50">
            <v>0</v>
          </cell>
          <cell r="K50">
            <v>0</v>
          </cell>
          <cell r="L50">
            <v>0</v>
          </cell>
          <cell r="M50">
            <v>0</v>
          </cell>
          <cell r="O50">
            <v>0</v>
          </cell>
          <cell r="V50" t="str">
            <v>NA</v>
          </cell>
          <cell r="X50">
            <v>0</v>
          </cell>
          <cell r="Y50" t="b">
            <v>0</v>
          </cell>
          <cell r="Z50" t="b">
            <v>0</v>
          </cell>
          <cell r="AA50" t="b">
            <v>0</v>
          </cell>
          <cell r="AB50">
            <v>0</v>
          </cell>
          <cell r="AC50" t="b">
            <v>1</v>
          </cell>
          <cell r="AE50" t="str">
            <v>P</v>
          </cell>
          <cell r="AF50"/>
          <cell r="AG50">
            <v>0</v>
          </cell>
          <cell r="AI50"/>
        </row>
        <row r="51">
          <cell r="C51" t="str">
            <v>distributions.Stapled.8e9a6fc7-bafd-4650-b416-d03fe7049f79</v>
          </cell>
          <cell r="D51">
            <v>19</v>
          </cell>
          <cell r="E51">
            <v>5</v>
          </cell>
          <cell r="F51" t="str">
            <v>Line_5</v>
          </cell>
          <cell r="G51" t="str">
            <v>AddE</v>
          </cell>
          <cell r="I51" t="str">
            <v>Scentre Group - Stapled Securities</v>
          </cell>
          <cell r="J51">
            <v>6752.05</v>
          </cell>
          <cell r="K51">
            <v>0</v>
          </cell>
          <cell r="L51">
            <v>6752.05</v>
          </cell>
          <cell r="M51">
            <v>0</v>
          </cell>
          <cell r="N51" t="str">
            <v>Add</v>
          </cell>
          <cell r="O51">
            <v>0</v>
          </cell>
          <cell r="V51" t="str">
            <v>NA</v>
          </cell>
          <cell r="X51">
            <v>0</v>
          </cell>
          <cell r="Y51" t="b">
            <v>0</v>
          </cell>
          <cell r="Z51" t="b">
            <v>0</v>
          </cell>
          <cell r="AA51" t="b">
            <v>0</v>
          </cell>
          <cell r="AB51">
            <v>0</v>
          </cell>
          <cell r="AC51" t="b">
            <v>1</v>
          </cell>
          <cell r="AE51" t="str">
            <v>P</v>
          </cell>
          <cell r="AF51"/>
          <cell r="AG51">
            <v>0</v>
          </cell>
          <cell r="AI51"/>
        </row>
        <row r="52">
          <cell r="C52" t="str">
            <v>distributions.Stapled.b8dc8ea2-cad6-47a7-854d-100beb381eae</v>
          </cell>
          <cell r="D52">
            <v>20</v>
          </cell>
          <cell r="E52">
            <v>5</v>
          </cell>
          <cell r="F52" t="str">
            <v>Line_5</v>
          </cell>
          <cell r="G52" t="str">
            <v>AddE</v>
          </cell>
          <cell r="I52" t="str">
            <v>Spark Infrastructure Group - Stapled $0.65 Loan Note And Unit Us Prohibited</v>
          </cell>
          <cell r="J52">
            <v>24990.76</v>
          </cell>
          <cell r="K52">
            <v>0</v>
          </cell>
          <cell r="L52">
            <v>24990.76</v>
          </cell>
          <cell r="M52">
            <v>0</v>
          </cell>
          <cell r="N52" t="str">
            <v>Add</v>
          </cell>
          <cell r="O52">
            <v>0</v>
          </cell>
          <cell r="V52" t="str">
            <v>NA</v>
          </cell>
          <cell r="X52">
            <v>0</v>
          </cell>
          <cell r="Y52" t="b">
            <v>0</v>
          </cell>
          <cell r="Z52" t="b">
            <v>0</v>
          </cell>
          <cell r="AA52" t="b">
            <v>0</v>
          </cell>
          <cell r="AB52">
            <v>0</v>
          </cell>
          <cell r="AC52" t="b">
            <v>1</v>
          </cell>
          <cell r="AE52" t="str">
            <v>P</v>
          </cell>
          <cell r="AF52"/>
          <cell r="AG52">
            <v>0</v>
          </cell>
          <cell r="AI52"/>
        </row>
        <row r="53">
          <cell r="C53" t="str">
            <v>distributions.Stapled.dcba5c26-922b-4e46-b526-e0abc4efb0a4</v>
          </cell>
          <cell r="D53">
            <v>21</v>
          </cell>
          <cell r="E53">
            <v>5</v>
          </cell>
          <cell r="F53" t="str">
            <v>Line_5</v>
          </cell>
          <cell r="G53" t="str">
            <v>AddE</v>
          </cell>
          <cell r="I53" t="str">
            <v>Westfield Corporation - Stapled Securities</v>
          </cell>
          <cell r="J53">
            <v>8890.9</v>
          </cell>
          <cell r="K53">
            <v>0</v>
          </cell>
          <cell r="L53">
            <v>8890.9</v>
          </cell>
          <cell r="M53">
            <v>0</v>
          </cell>
          <cell r="N53" t="str">
            <v>Add</v>
          </cell>
          <cell r="O53">
            <v>0</v>
          </cell>
          <cell r="V53" t="str">
            <v>NA</v>
          </cell>
          <cell r="X53">
            <v>0</v>
          </cell>
          <cell r="Y53" t="b">
            <v>0</v>
          </cell>
          <cell r="Z53" t="b">
            <v>0</v>
          </cell>
          <cell r="AA53" t="b">
            <v>0</v>
          </cell>
          <cell r="AB53">
            <v>0</v>
          </cell>
          <cell r="AC53" t="b">
            <v>1</v>
          </cell>
          <cell r="AE53" t="str">
            <v>P</v>
          </cell>
          <cell r="AF53"/>
          <cell r="AG53">
            <v>0</v>
          </cell>
          <cell r="AI53"/>
        </row>
        <row r="54">
          <cell r="C54" t="str">
            <v>Totaldistributions.Stapled</v>
          </cell>
          <cell r="D54">
            <v>22</v>
          </cell>
          <cell r="E54">
            <v>4</v>
          </cell>
          <cell r="F54" t="str">
            <v>Total_4</v>
          </cell>
          <cell r="G54" t="str">
            <v>AddE</v>
          </cell>
          <cell r="I54" t="str">
            <v>Total Stapled Securities</v>
          </cell>
          <cell r="J54">
            <v>40633.71</v>
          </cell>
          <cell r="K54">
            <v>0</v>
          </cell>
          <cell r="L54">
            <v>40633.71</v>
          </cell>
          <cell r="M54">
            <v>0</v>
          </cell>
          <cell r="N54" t="str">
            <v>Add</v>
          </cell>
          <cell r="O54">
            <v>0</v>
          </cell>
          <cell r="V54" t="str">
            <v>NA</v>
          </cell>
          <cell r="X54">
            <v>0</v>
          </cell>
          <cell r="Y54" t="b">
            <v>0</v>
          </cell>
          <cell r="Z54" t="b">
            <v>0</v>
          </cell>
          <cell r="AA54" t="b">
            <v>0</v>
          </cell>
          <cell r="AB54">
            <v>0</v>
          </cell>
          <cell r="AC54" t="b">
            <v>1</v>
          </cell>
          <cell r="AE54" t="str">
            <v>P</v>
          </cell>
          <cell r="AF54"/>
          <cell r="AG54">
            <v>0</v>
          </cell>
          <cell r="AI54"/>
        </row>
        <row r="55">
          <cell r="C55" t="str">
            <v>Totaldistributions</v>
          </cell>
          <cell r="D55">
            <v>23</v>
          </cell>
          <cell r="E55">
            <v>3</v>
          </cell>
          <cell r="F55" t="str">
            <v>Total_3</v>
          </cell>
          <cell r="G55" t="str">
            <v>AddE</v>
          </cell>
          <cell r="I55" t="str">
            <v>Total Distributions</v>
          </cell>
          <cell r="J55">
            <v>40633.71</v>
          </cell>
          <cell r="K55">
            <v>0</v>
          </cell>
          <cell r="L55">
            <v>40633.71</v>
          </cell>
          <cell r="M55">
            <v>0</v>
          </cell>
          <cell r="N55" t="str">
            <v>Add</v>
          </cell>
          <cell r="O55">
            <v>0</v>
          </cell>
          <cell r="V55" t="str">
            <v>NA</v>
          </cell>
          <cell r="X55">
            <v>0</v>
          </cell>
          <cell r="Y55" t="b">
            <v>0</v>
          </cell>
          <cell r="Z55" t="b">
            <v>0</v>
          </cell>
          <cell r="AA55" t="b">
            <v>0</v>
          </cell>
          <cell r="AB55">
            <v>0</v>
          </cell>
          <cell r="AC55" t="b">
            <v>1</v>
          </cell>
          <cell r="AE55" t="str">
            <v>P</v>
          </cell>
          <cell r="AF55"/>
          <cell r="AG55">
            <v>0</v>
          </cell>
          <cell r="AI55"/>
        </row>
        <row r="56">
          <cell r="C56" t="str">
            <v>dividends</v>
          </cell>
          <cell r="D56">
            <v>24</v>
          </cell>
          <cell r="E56">
            <v>3</v>
          </cell>
          <cell r="F56" t="str">
            <v>Header_3</v>
          </cell>
          <cell r="G56" t="str">
            <v>AddE</v>
          </cell>
          <cell r="I56" t="str">
            <v>Dividends</v>
          </cell>
          <cell r="J56">
            <v>0</v>
          </cell>
          <cell r="K56">
            <v>0</v>
          </cell>
          <cell r="L56">
            <v>0</v>
          </cell>
          <cell r="M56">
            <v>0</v>
          </cell>
          <cell r="O56">
            <v>0</v>
          </cell>
          <cell r="V56" t="str">
            <v>NA</v>
          </cell>
          <cell r="X56">
            <v>0</v>
          </cell>
          <cell r="Y56" t="b">
            <v>0</v>
          </cell>
          <cell r="Z56" t="b">
            <v>0</v>
          </cell>
          <cell r="AA56" t="b">
            <v>0</v>
          </cell>
          <cell r="AB56">
            <v>0</v>
          </cell>
          <cell r="AC56" t="b">
            <v>1</v>
          </cell>
          <cell r="AE56" t="str">
            <v>P</v>
          </cell>
          <cell r="AF56"/>
          <cell r="AG56">
            <v>0</v>
          </cell>
          <cell r="AI56"/>
        </row>
        <row r="57">
          <cell r="C57" t="str">
            <v>dividends.OtherFixedInterest</v>
          </cell>
          <cell r="D57">
            <v>25</v>
          </cell>
          <cell r="E57">
            <v>4</v>
          </cell>
          <cell r="F57" t="str">
            <v>Header_4</v>
          </cell>
          <cell r="G57" t="str">
            <v>AddE</v>
          </cell>
          <cell r="I57" t="str">
            <v>Other Fixed Interest Securities</v>
          </cell>
          <cell r="J57">
            <v>0</v>
          </cell>
          <cell r="K57">
            <v>0</v>
          </cell>
          <cell r="L57">
            <v>0</v>
          </cell>
          <cell r="M57">
            <v>0</v>
          </cell>
          <cell r="O57">
            <v>0</v>
          </cell>
          <cell r="V57" t="str">
            <v>NA</v>
          </cell>
          <cell r="X57">
            <v>0</v>
          </cell>
          <cell r="Y57" t="b">
            <v>0</v>
          </cell>
          <cell r="Z57" t="b">
            <v>0</v>
          </cell>
          <cell r="AA57" t="b">
            <v>0</v>
          </cell>
          <cell r="AB57">
            <v>0</v>
          </cell>
          <cell r="AC57" t="b">
            <v>1</v>
          </cell>
          <cell r="AE57" t="str">
            <v>P</v>
          </cell>
          <cell r="AF57"/>
          <cell r="AG57">
            <v>0</v>
          </cell>
          <cell r="AI57"/>
        </row>
        <row r="58">
          <cell r="C58" t="str">
            <v>dividends.OtherFixedInterest.8095f795-30a9-40b9-8e6f-d3cb26fb2897</v>
          </cell>
          <cell r="D58">
            <v>26</v>
          </cell>
          <cell r="E58">
            <v>5</v>
          </cell>
          <cell r="F58" t="str">
            <v>Line_5</v>
          </cell>
          <cell r="G58" t="str">
            <v>AddE</v>
          </cell>
          <cell r="I58" t="str">
            <v>NAB Ltd - Hybrid 3-Bbsw+1.25% Perp Sub Exch Non-Cum Stap</v>
          </cell>
          <cell r="J58">
            <v>613.89</v>
          </cell>
          <cell r="K58">
            <v>0</v>
          </cell>
          <cell r="L58">
            <v>613.89</v>
          </cell>
          <cell r="M58">
            <v>0</v>
          </cell>
          <cell r="N58" t="str">
            <v>Add</v>
          </cell>
          <cell r="O58">
            <v>0</v>
          </cell>
          <cell r="V58" t="str">
            <v>NA</v>
          </cell>
          <cell r="X58">
            <v>0</v>
          </cell>
          <cell r="Y58" t="b">
            <v>0</v>
          </cell>
          <cell r="Z58" t="b">
            <v>0</v>
          </cell>
          <cell r="AA58" t="b">
            <v>0</v>
          </cell>
          <cell r="AB58">
            <v>0</v>
          </cell>
          <cell r="AC58" t="b">
            <v>1</v>
          </cell>
          <cell r="AE58" t="str">
            <v>P</v>
          </cell>
          <cell r="AF58"/>
          <cell r="AG58">
            <v>0</v>
          </cell>
          <cell r="AI58"/>
        </row>
        <row r="59">
          <cell r="C59" t="str">
            <v>Totaldividends.OtherFixedInterest</v>
          </cell>
          <cell r="D59">
            <v>27</v>
          </cell>
          <cell r="E59">
            <v>4</v>
          </cell>
          <cell r="F59" t="str">
            <v>Total_4</v>
          </cell>
          <cell r="G59" t="str">
            <v>AddE</v>
          </cell>
          <cell r="I59" t="str">
            <v>Total Other Fixed Interest Securities</v>
          </cell>
          <cell r="J59">
            <v>613.89</v>
          </cell>
          <cell r="K59">
            <v>0</v>
          </cell>
          <cell r="L59">
            <v>613.89</v>
          </cell>
          <cell r="M59">
            <v>0</v>
          </cell>
          <cell r="N59" t="str">
            <v>Add</v>
          </cell>
          <cell r="O59">
            <v>0</v>
          </cell>
          <cell r="V59" t="str">
            <v>NA</v>
          </cell>
          <cell r="X59">
            <v>0</v>
          </cell>
          <cell r="Y59" t="b">
            <v>0</v>
          </cell>
          <cell r="Z59" t="b">
            <v>0</v>
          </cell>
          <cell r="AA59" t="b">
            <v>0</v>
          </cell>
          <cell r="AB59">
            <v>0</v>
          </cell>
          <cell r="AC59" t="b">
            <v>1</v>
          </cell>
          <cell r="AE59" t="str">
            <v>P</v>
          </cell>
          <cell r="AF59"/>
          <cell r="AG59">
            <v>0</v>
          </cell>
          <cell r="AI59"/>
        </row>
        <row r="60">
          <cell r="C60" t="str">
            <v>dividends.ListedShares</v>
          </cell>
          <cell r="D60">
            <v>28</v>
          </cell>
          <cell r="E60">
            <v>4</v>
          </cell>
          <cell r="F60" t="str">
            <v>Header_4</v>
          </cell>
          <cell r="G60" t="str">
            <v>AddE</v>
          </cell>
          <cell r="I60" t="str">
            <v>Shares in Listed Companies</v>
          </cell>
          <cell r="J60">
            <v>0</v>
          </cell>
          <cell r="K60">
            <v>0</v>
          </cell>
          <cell r="L60">
            <v>0</v>
          </cell>
          <cell r="M60">
            <v>0</v>
          </cell>
          <cell r="O60">
            <v>0</v>
          </cell>
          <cell r="V60" t="str">
            <v>NA</v>
          </cell>
          <cell r="X60">
            <v>0</v>
          </cell>
          <cell r="Y60" t="b">
            <v>0</v>
          </cell>
          <cell r="Z60" t="b">
            <v>0</v>
          </cell>
          <cell r="AA60" t="b">
            <v>0</v>
          </cell>
          <cell r="AB60">
            <v>0</v>
          </cell>
          <cell r="AC60" t="b">
            <v>1</v>
          </cell>
          <cell r="AE60" t="str">
            <v>P</v>
          </cell>
          <cell r="AF60"/>
          <cell r="AG60">
            <v>0</v>
          </cell>
          <cell r="AI60"/>
        </row>
        <row r="61">
          <cell r="C61" t="str">
            <v>dividends.ListedShares.ea7fe5a2-6a50-4e1c-b2bf-ab7ac3754bf6</v>
          </cell>
          <cell r="D61">
            <v>29</v>
          </cell>
          <cell r="E61">
            <v>5</v>
          </cell>
          <cell r="F61" t="str">
            <v>Line_5</v>
          </cell>
          <cell r="G61" t="str">
            <v>AddE</v>
          </cell>
          <cell r="I61" t="str">
            <v>ANZ Banking Group Ltd - Cnv Pref 6-Bbsw+3.10% Perp Sub Non-Cum T-09-19</v>
          </cell>
          <cell r="J61">
            <v>5261.86</v>
          </cell>
          <cell r="K61">
            <v>0</v>
          </cell>
          <cell r="L61">
            <v>5261.86</v>
          </cell>
          <cell r="M61">
            <v>0</v>
          </cell>
          <cell r="N61" t="str">
            <v>Add</v>
          </cell>
          <cell r="O61">
            <v>0</v>
          </cell>
          <cell r="V61" t="str">
            <v>NA</v>
          </cell>
          <cell r="X61">
            <v>0</v>
          </cell>
          <cell r="Y61" t="b">
            <v>0</v>
          </cell>
          <cell r="Z61" t="b">
            <v>0</v>
          </cell>
          <cell r="AA61" t="b">
            <v>0</v>
          </cell>
          <cell r="AB61">
            <v>0</v>
          </cell>
          <cell r="AC61" t="b">
            <v>1</v>
          </cell>
          <cell r="AE61" t="str">
            <v>P</v>
          </cell>
          <cell r="AF61"/>
          <cell r="AG61">
            <v>0</v>
          </cell>
          <cell r="AI61"/>
        </row>
        <row r="62">
          <cell r="C62" t="str">
            <v>dividends.ListedShares.c661fd1f-7227-4c8d-84cb-8704d5b3ff83</v>
          </cell>
          <cell r="D62">
            <v>30</v>
          </cell>
          <cell r="E62">
            <v>5</v>
          </cell>
          <cell r="F62" t="str">
            <v>Line_5</v>
          </cell>
          <cell r="G62" t="str">
            <v>AddE</v>
          </cell>
          <cell r="I62" t="str">
            <v>BHP Billiton Limited</v>
          </cell>
          <cell r="J62">
            <v>9966.07</v>
          </cell>
          <cell r="K62">
            <v>0</v>
          </cell>
          <cell r="L62">
            <v>9966.07</v>
          </cell>
          <cell r="M62">
            <v>0</v>
          </cell>
          <cell r="N62" t="str">
            <v>Add</v>
          </cell>
          <cell r="O62">
            <v>0</v>
          </cell>
          <cell r="V62" t="str">
            <v>NA</v>
          </cell>
          <cell r="X62">
            <v>0</v>
          </cell>
          <cell r="Y62" t="b">
            <v>0</v>
          </cell>
          <cell r="Z62" t="b">
            <v>0</v>
          </cell>
          <cell r="AA62" t="b">
            <v>0</v>
          </cell>
          <cell r="AB62">
            <v>0</v>
          </cell>
          <cell r="AC62" t="b">
            <v>1</v>
          </cell>
          <cell r="AE62" t="str">
            <v>P</v>
          </cell>
          <cell r="AF62"/>
          <cell r="AG62">
            <v>0</v>
          </cell>
          <cell r="AI62"/>
        </row>
        <row r="63">
          <cell r="C63" t="str">
            <v>dividends.ListedShares.1eaa5cbe-0ce4-470e-83e9-f0eda6d6e2da</v>
          </cell>
          <cell r="D63">
            <v>31</v>
          </cell>
          <cell r="E63">
            <v>5</v>
          </cell>
          <cell r="F63" t="str">
            <v>Line_5</v>
          </cell>
          <cell r="G63" t="str">
            <v>AddE</v>
          </cell>
          <cell r="I63" t="str">
            <v>Commonwealth Bank Of Australia.</v>
          </cell>
          <cell r="J63">
            <v>20105.759999999998</v>
          </cell>
          <cell r="K63">
            <v>0</v>
          </cell>
          <cell r="L63">
            <v>20105.759999999998</v>
          </cell>
          <cell r="M63">
            <v>0</v>
          </cell>
          <cell r="N63" t="str">
            <v>Add</v>
          </cell>
          <cell r="O63">
            <v>0</v>
          </cell>
          <cell r="V63" t="str">
            <v>NA</v>
          </cell>
          <cell r="X63">
            <v>0</v>
          </cell>
          <cell r="Y63" t="b">
            <v>0</v>
          </cell>
          <cell r="Z63" t="b">
            <v>0</v>
          </cell>
          <cell r="AA63" t="b">
            <v>0</v>
          </cell>
          <cell r="AB63">
            <v>0</v>
          </cell>
          <cell r="AC63" t="b">
            <v>1</v>
          </cell>
          <cell r="AE63" t="str">
            <v>P</v>
          </cell>
          <cell r="AF63"/>
          <cell r="AG63">
            <v>0</v>
          </cell>
          <cell r="AI63"/>
        </row>
        <row r="64">
          <cell r="C64" t="str">
            <v>dividends.ListedShares.24fef001-f628-4dc4-9bf6-8ee82dd62ed3</v>
          </cell>
          <cell r="D64">
            <v>32</v>
          </cell>
          <cell r="E64">
            <v>5</v>
          </cell>
          <cell r="F64" t="str">
            <v>Line_5</v>
          </cell>
          <cell r="G64" t="str">
            <v>AddE</v>
          </cell>
          <cell r="I64" t="str">
            <v>Lycopodium Limited</v>
          </cell>
          <cell r="J64">
            <v>7521.43</v>
          </cell>
          <cell r="K64">
            <v>0</v>
          </cell>
          <cell r="L64">
            <v>7521.43</v>
          </cell>
          <cell r="M64">
            <v>0</v>
          </cell>
          <cell r="N64" t="str">
            <v>Add</v>
          </cell>
          <cell r="O64">
            <v>0</v>
          </cell>
          <cell r="V64" t="str">
            <v>NA</v>
          </cell>
          <cell r="X64">
            <v>0</v>
          </cell>
          <cell r="Y64" t="b">
            <v>0</v>
          </cell>
          <cell r="Z64" t="b">
            <v>0</v>
          </cell>
          <cell r="AA64" t="b">
            <v>0</v>
          </cell>
          <cell r="AB64">
            <v>0</v>
          </cell>
          <cell r="AC64" t="b">
            <v>1</v>
          </cell>
          <cell r="AE64" t="str">
            <v>P</v>
          </cell>
          <cell r="AF64"/>
          <cell r="AG64">
            <v>0</v>
          </cell>
          <cell r="AI64"/>
        </row>
        <row r="65">
          <cell r="C65" t="str">
            <v>dividends.ListedShares.11031a76-c558-42b0-9844-9a11dee4c1e8</v>
          </cell>
          <cell r="D65">
            <v>33</v>
          </cell>
          <cell r="E65">
            <v>5</v>
          </cell>
          <cell r="F65" t="str">
            <v>Line_5</v>
          </cell>
          <cell r="G65" t="str">
            <v>AddE</v>
          </cell>
          <cell r="I65" t="str">
            <v>RCG Corporation Limited</v>
          </cell>
          <cell r="J65">
            <v>49696.72</v>
          </cell>
          <cell r="K65">
            <v>0</v>
          </cell>
          <cell r="L65">
            <v>49696.72</v>
          </cell>
          <cell r="M65">
            <v>0</v>
          </cell>
          <cell r="N65" t="str">
            <v>Add</v>
          </cell>
          <cell r="O65">
            <v>0</v>
          </cell>
          <cell r="V65" t="str">
            <v>NA</v>
          </cell>
          <cell r="X65">
            <v>0</v>
          </cell>
          <cell r="Y65" t="b">
            <v>0</v>
          </cell>
          <cell r="Z65" t="b">
            <v>0</v>
          </cell>
          <cell r="AA65" t="b">
            <v>0</v>
          </cell>
          <cell r="AB65">
            <v>0</v>
          </cell>
          <cell r="AC65" t="b">
            <v>1</v>
          </cell>
          <cell r="AE65" t="str">
            <v>P</v>
          </cell>
          <cell r="AF65"/>
          <cell r="AG65">
            <v>0</v>
          </cell>
          <cell r="AI65"/>
        </row>
        <row r="66">
          <cell r="C66" t="str">
            <v>dividends.ListedShares.ea88510b-2578-4e3e-954a-a34881259d6d</v>
          </cell>
          <cell r="D66">
            <v>34</v>
          </cell>
          <cell r="E66">
            <v>5</v>
          </cell>
          <cell r="F66" t="str">
            <v>Line_5</v>
          </cell>
          <cell r="G66" t="str">
            <v>AddE</v>
          </cell>
          <cell r="I66" t="str">
            <v>South32 Limited</v>
          </cell>
          <cell r="J66">
            <v>108.16</v>
          </cell>
          <cell r="K66">
            <v>0</v>
          </cell>
          <cell r="L66">
            <v>108.16</v>
          </cell>
          <cell r="M66">
            <v>0</v>
          </cell>
          <cell r="N66" t="str">
            <v>Add</v>
          </cell>
          <cell r="O66">
            <v>0</v>
          </cell>
          <cell r="V66" t="str">
            <v>NA</v>
          </cell>
          <cell r="X66">
            <v>0</v>
          </cell>
          <cell r="Y66" t="b">
            <v>0</v>
          </cell>
          <cell r="Z66" t="b">
            <v>0</v>
          </cell>
          <cell r="AA66" t="b">
            <v>0</v>
          </cell>
          <cell r="AB66">
            <v>0</v>
          </cell>
          <cell r="AC66" t="b">
            <v>1</v>
          </cell>
          <cell r="AE66" t="str">
            <v>P</v>
          </cell>
          <cell r="AF66"/>
          <cell r="AG66">
            <v>0</v>
          </cell>
          <cell r="AI66"/>
        </row>
        <row r="67">
          <cell r="C67" t="str">
            <v>dividends.ListedShares.70ba86ed-c44b-4771-b5a2-be7e62412e91</v>
          </cell>
          <cell r="D67">
            <v>35</v>
          </cell>
          <cell r="E67">
            <v>5</v>
          </cell>
          <cell r="F67" t="str">
            <v>Line_5</v>
          </cell>
          <cell r="G67" t="str">
            <v>AddE</v>
          </cell>
          <cell r="I67" t="str">
            <v>Wesfarmers Limited</v>
          </cell>
          <cell r="J67">
            <v>15059.32</v>
          </cell>
          <cell r="K67">
            <v>0</v>
          </cell>
          <cell r="L67">
            <v>15059.32</v>
          </cell>
          <cell r="M67">
            <v>0</v>
          </cell>
          <cell r="N67" t="str">
            <v>Add</v>
          </cell>
          <cell r="O67">
            <v>0</v>
          </cell>
          <cell r="V67" t="str">
            <v>NA</v>
          </cell>
          <cell r="X67">
            <v>0</v>
          </cell>
          <cell r="Y67" t="b">
            <v>0</v>
          </cell>
          <cell r="Z67" t="b">
            <v>0</v>
          </cell>
          <cell r="AA67" t="b">
            <v>0</v>
          </cell>
          <cell r="AB67">
            <v>0</v>
          </cell>
          <cell r="AC67" t="b">
            <v>1</v>
          </cell>
          <cell r="AE67" t="str">
            <v>P</v>
          </cell>
          <cell r="AF67"/>
          <cell r="AG67">
            <v>0</v>
          </cell>
          <cell r="AI67"/>
        </row>
        <row r="68">
          <cell r="C68" t="str">
            <v>Totaldividends.ListedShares</v>
          </cell>
          <cell r="D68">
            <v>36</v>
          </cell>
          <cell r="E68">
            <v>4</v>
          </cell>
          <cell r="F68" t="str">
            <v>Total_4</v>
          </cell>
          <cell r="G68" t="str">
            <v>AddE</v>
          </cell>
          <cell r="I68" t="str">
            <v>Total Shares in Listed Companies</v>
          </cell>
          <cell r="J68">
            <v>107719.32</v>
          </cell>
          <cell r="K68">
            <v>0</v>
          </cell>
          <cell r="L68">
            <v>107719.32</v>
          </cell>
          <cell r="M68">
            <v>0</v>
          </cell>
          <cell r="N68" t="str">
            <v>Add</v>
          </cell>
          <cell r="O68">
            <v>0</v>
          </cell>
          <cell r="V68" t="str">
            <v>NA</v>
          </cell>
          <cell r="X68">
            <v>0</v>
          </cell>
          <cell r="Y68" t="b">
            <v>0</v>
          </cell>
          <cell r="Z68" t="b">
            <v>0</v>
          </cell>
          <cell r="AA68" t="b">
            <v>0</v>
          </cell>
          <cell r="AB68">
            <v>0</v>
          </cell>
          <cell r="AC68" t="b">
            <v>1</v>
          </cell>
          <cell r="AE68" t="str">
            <v>P</v>
          </cell>
          <cell r="AF68"/>
          <cell r="AG68">
            <v>0</v>
          </cell>
          <cell r="AI68"/>
        </row>
        <row r="69">
          <cell r="C69" t="str">
            <v>Totaldividends</v>
          </cell>
          <cell r="D69">
            <v>37</v>
          </cell>
          <cell r="E69">
            <v>3</v>
          </cell>
          <cell r="F69" t="str">
            <v>Total_3</v>
          </cell>
          <cell r="G69" t="str">
            <v>AddE</v>
          </cell>
          <cell r="I69" t="str">
            <v>Total Dividends</v>
          </cell>
          <cell r="J69">
            <v>108333.21</v>
          </cell>
          <cell r="K69">
            <v>0</v>
          </cell>
          <cell r="L69">
            <v>108333.21</v>
          </cell>
          <cell r="M69">
            <v>0</v>
          </cell>
          <cell r="N69" t="str">
            <v>Add</v>
          </cell>
          <cell r="O69">
            <v>0</v>
          </cell>
          <cell r="V69" t="str">
            <v>NA</v>
          </cell>
          <cell r="X69">
            <v>0</v>
          </cell>
          <cell r="Y69" t="b">
            <v>0</v>
          </cell>
          <cell r="Z69" t="b">
            <v>0</v>
          </cell>
          <cell r="AA69" t="b">
            <v>0</v>
          </cell>
          <cell r="AB69">
            <v>0</v>
          </cell>
          <cell r="AC69" t="b">
            <v>1</v>
          </cell>
          <cell r="AE69" t="str">
            <v>P</v>
          </cell>
          <cell r="AF69"/>
          <cell r="AG69">
            <v>0</v>
          </cell>
          <cell r="AI69"/>
        </row>
        <row r="70">
          <cell r="C70" t="str">
            <v>foreign_income</v>
          </cell>
          <cell r="D70">
            <v>38</v>
          </cell>
          <cell r="E70">
            <v>3</v>
          </cell>
          <cell r="F70" t="str">
            <v>Header_3</v>
          </cell>
          <cell r="G70" t="str">
            <v>AddE</v>
          </cell>
          <cell r="I70" t="str">
            <v>Foreign Income</v>
          </cell>
          <cell r="J70">
            <v>0</v>
          </cell>
          <cell r="K70">
            <v>0</v>
          </cell>
          <cell r="L70">
            <v>0</v>
          </cell>
          <cell r="M70">
            <v>0</v>
          </cell>
          <cell r="O70">
            <v>0</v>
          </cell>
          <cell r="V70" t="str">
            <v>NA</v>
          </cell>
          <cell r="X70">
            <v>0</v>
          </cell>
          <cell r="Y70" t="b">
            <v>0</v>
          </cell>
          <cell r="Z70" t="b">
            <v>0</v>
          </cell>
          <cell r="AA70" t="b">
            <v>0</v>
          </cell>
          <cell r="AB70">
            <v>0</v>
          </cell>
          <cell r="AC70" t="b">
            <v>1</v>
          </cell>
          <cell r="AE70" t="str">
            <v>P</v>
          </cell>
          <cell r="AF70"/>
          <cell r="AG70">
            <v>0</v>
          </cell>
          <cell r="AI70"/>
        </row>
        <row r="71">
          <cell r="C71" t="str">
            <v>foreign_income.ForeignIncome.ForeignDividend</v>
          </cell>
          <cell r="D71">
            <v>39</v>
          </cell>
          <cell r="E71">
            <v>4</v>
          </cell>
          <cell r="F71" t="str">
            <v>Header_4</v>
          </cell>
          <cell r="G71" t="str">
            <v>AddE</v>
          </cell>
          <cell r="I71" t="str">
            <v>Foreign Dividend</v>
          </cell>
          <cell r="J71">
            <v>0</v>
          </cell>
          <cell r="K71">
            <v>0</v>
          </cell>
          <cell r="L71">
            <v>0</v>
          </cell>
          <cell r="M71">
            <v>0</v>
          </cell>
          <cell r="O71">
            <v>0</v>
          </cell>
          <cell r="V71" t="str">
            <v>NA</v>
          </cell>
          <cell r="X71">
            <v>0</v>
          </cell>
          <cell r="Y71" t="b">
            <v>0</v>
          </cell>
          <cell r="Z71" t="b">
            <v>0</v>
          </cell>
          <cell r="AA71" t="b">
            <v>0</v>
          </cell>
          <cell r="AB71">
            <v>0</v>
          </cell>
          <cell r="AC71" t="b">
            <v>1</v>
          </cell>
          <cell r="AE71" t="str">
            <v>P</v>
          </cell>
          <cell r="AF71"/>
          <cell r="AG71">
            <v>0</v>
          </cell>
          <cell r="AI71"/>
        </row>
        <row r="72">
          <cell r="C72" t="str">
            <v>foreign_income.ForeignIncome.ForeignDividend.UnitTrusts</v>
          </cell>
          <cell r="D72">
            <v>40</v>
          </cell>
          <cell r="E72">
            <v>5</v>
          </cell>
          <cell r="F72" t="str">
            <v>Header_5</v>
          </cell>
          <cell r="G72" t="str">
            <v>AddE</v>
          </cell>
          <cell r="I72" t="str">
            <v>Units In Listed Unit Trusts</v>
          </cell>
          <cell r="J72">
            <v>0</v>
          </cell>
          <cell r="K72">
            <v>0</v>
          </cell>
          <cell r="L72">
            <v>0</v>
          </cell>
          <cell r="M72">
            <v>0</v>
          </cell>
          <cell r="O72">
            <v>0</v>
          </cell>
          <cell r="V72" t="str">
            <v>NA</v>
          </cell>
          <cell r="X72">
            <v>0</v>
          </cell>
          <cell r="Y72" t="b">
            <v>0</v>
          </cell>
          <cell r="Z72" t="b">
            <v>0</v>
          </cell>
          <cell r="AA72" t="b">
            <v>0</v>
          </cell>
          <cell r="AB72">
            <v>0</v>
          </cell>
          <cell r="AC72" t="b">
            <v>1</v>
          </cell>
          <cell r="AE72" t="str">
            <v>P</v>
          </cell>
          <cell r="AF72"/>
          <cell r="AG72">
            <v>0</v>
          </cell>
          <cell r="AI72"/>
        </row>
        <row r="73">
          <cell r="C73" t="str">
            <v>foreign_income.ForeignIncome.ForeignDividend.UnitTrusts.585f5263-8705-4fe9-a474-8235212ecee1</v>
          </cell>
          <cell r="D73">
            <v>41</v>
          </cell>
          <cell r="E73">
            <v>6</v>
          </cell>
          <cell r="F73" t="str">
            <v>Line_6</v>
          </cell>
          <cell r="G73" t="str">
            <v>AddE</v>
          </cell>
          <cell r="I73" t="str">
            <v>Vanguard Us Total Market Shares Index ETF - CDI's 1:1</v>
          </cell>
          <cell r="J73">
            <v>178.51</v>
          </cell>
          <cell r="K73">
            <v>0</v>
          </cell>
          <cell r="L73">
            <v>178.51</v>
          </cell>
          <cell r="M73">
            <v>0</v>
          </cell>
          <cell r="N73" t="str">
            <v>Add</v>
          </cell>
          <cell r="O73">
            <v>0</v>
          </cell>
          <cell r="V73" t="str">
            <v>NA</v>
          </cell>
          <cell r="X73">
            <v>0</v>
          </cell>
          <cell r="Y73" t="b">
            <v>0</v>
          </cell>
          <cell r="Z73" t="b">
            <v>0</v>
          </cell>
          <cell r="AA73" t="b">
            <v>0</v>
          </cell>
          <cell r="AB73">
            <v>0</v>
          </cell>
          <cell r="AC73" t="b">
            <v>1</v>
          </cell>
          <cell r="AE73" t="str">
            <v>P</v>
          </cell>
          <cell r="AF73"/>
          <cell r="AG73">
            <v>0</v>
          </cell>
          <cell r="AI73"/>
        </row>
        <row r="74">
          <cell r="C74" t="str">
            <v>Totalforeign_income.ForeignIncome.ForeignDividend.UnitTrusts</v>
          </cell>
          <cell r="D74">
            <v>42</v>
          </cell>
          <cell r="E74">
            <v>5</v>
          </cell>
          <cell r="F74" t="str">
            <v>Total_5</v>
          </cell>
          <cell r="G74" t="str">
            <v>AddE</v>
          </cell>
          <cell r="I74" t="str">
            <v>Total Units In Listed Unit Trusts</v>
          </cell>
          <cell r="J74">
            <v>178.51</v>
          </cell>
          <cell r="K74">
            <v>0</v>
          </cell>
          <cell r="L74">
            <v>178.51</v>
          </cell>
          <cell r="M74">
            <v>0</v>
          </cell>
          <cell r="N74" t="str">
            <v>Add</v>
          </cell>
          <cell r="O74">
            <v>0</v>
          </cell>
          <cell r="V74" t="str">
            <v>NA</v>
          </cell>
          <cell r="X74">
            <v>0</v>
          </cell>
          <cell r="Y74" t="b">
            <v>0</v>
          </cell>
          <cell r="Z74" t="b">
            <v>0</v>
          </cell>
          <cell r="AA74" t="b">
            <v>0</v>
          </cell>
          <cell r="AB74">
            <v>0</v>
          </cell>
          <cell r="AC74" t="b">
            <v>1</v>
          </cell>
          <cell r="AE74" t="str">
            <v>P</v>
          </cell>
          <cell r="AF74"/>
          <cell r="AG74">
            <v>0</v>
          </cell>
          <cell r="AI74"/>
        </row>
        <row r="75">
          <cell r="C75" t="str">
            <v>Totalforeign_income.ForeignIncome.ForeignDividend</v>
          </cell>
          <cell r="D75">
            <v>43</v>
          </cell>
          <cell r="E75">
            <v>4</v>
          </cell>
          <cell r="F75" t="str">
            <v>Total_4</v>
          </cell>
          <cell r="G75" t="str">
            <v>AddE</v>
          </cell>
          <cell r="I75" t="str">
            <v>Total Foreign Dividend</v>
          </cell>
          <cell r="J75">
            <v>178.51</v>
          </cell>
          <cell r="K75">
            <v>0</v>
          </cell>
          <cell r="L75">
            <v>178.51</v>
          </cell>
          <cell r="M75">
            <v>0</v>
          </cell>
          <cell r="N75" t="str">
            <v>Add</v>
          </cell>
          <cell r="O75">
            <v>0</v>
          </cell>
          <cell r="V75" t="str">
            <v>NA</v>
          </cell>
          <cell r="X75">
            <v>0</v>
          </cell>
          <cell r="Y75" t="b">
            <v>0</v>
          </cell>
          <cell r="Z75" t="b">
            <v>0</v>
          </cell>
          <cell r="AA75" t="b">
            <v>0</v>
          </cell>
          <cell r="AB75">
            <v>0</v>
          </cell>
          <cell r="AC75" t="b">
            <v>1</v>
          </cell>
          <cell r="AE75" t="str">
            <v>P</v>
          </cell>
          <cell r="AF75"/>
          <cell r="AG75">
            <v>0</v>
          </cell>
          <cell r="AI75"/>
        </row>
        <row r="76">
          <cell r="C76" t="str">
            <v>Totalforeign_income</v>
          </cell>
          <cell r="D76">
            <v>44</v>
          </cell>
          <cell r="E76">
            <v>3</v>
          </cell>
          <cell r="F76" t="str">
            <v>Total_3</v>
          </cell>
          <cell r="G76" t="str">
            <v>AddE</v>
          </cell>
          <cell r="I76" t="str">
            <v>Total Foreign Income</v>
          </cell>
          <cell r="J76">
            <v>178.51</v>
          </cell>
          <cell r="K76">
            <v>0</v>
          </cell>
          <cell r="L76">
            <v>178.51</v>
          </cell>
          <cell r="M76">
            <v>0</v>
          </cell>
          <cell r="N76" t="str">
            <v>Add</v>
          </cell>
          <cell r="O76">
            <v>0</v>
          </cell>
          <cell r="V76" t="str">
            <v>NA</v>
          </cell>
          <cell r="X76">
            <v>0</v>
          </cell>
          <cell r="Y76" t="b">
            <v>0</v>
          </cell>
          <cell r="Z76" t="b">
            <v>0</v>
          </cell>
          <cell r="AA76" t="b">
            <v>0</v>
          </cell>
          <cell r="AB76">
            <v>0</v>
          </cell>
          <cell r="AC76" t="b">
            <v>1</v>
          </cell>
          <cell r="AE76" t="str">
            <v>P</v>
          </cell>
          <cell r="AF76"/>
          <cell r="AG76">
            <v>0</v>
          </cell>
          <cell r="AI76"/>
        </row>
        <row r="77">
          <cell r="C77" t="str">
            <v>interest</v>
          </cell>
          <cell r="D77">
            <v>45</v>
          </cell>
          <cell r="E77">
            <v>3</v>
          </cell>
          <cell r="F77" t="str">
            <v>Header_3</v>
          </cell>
          <cell r="G77" t="str">
            <v>AddE</v>
          </cell>
          <cell r="I77" t="str">
            <v>Interest</v>
          </cell>
          <cell r="J77">
            <v>0</v>
          </cell>
          <cell r="K77">
            <v>0</v>
          </cell>
          <cell r="L77">
            <v>0</v>
          </cell>
          <cell r="M77">
            <v>0</v>
          </cell>
          <cell r="O77">
            <v>0</v>
          </cell>
          <cell r="V77" t="str">
            <v>NA</v>
          </cell>
          <cell r="X77">
            <v>0</v>
          </cell>
          <cell r="Y77" t="b">
            <v>0</v>
          </cell>
          <cell r="Z77" t="b">
            <v>0</v>
          </cell>
          <cell r="AA77" t="b">
            <v>0</v>
          </cell>
          <cell r="AB77">
            <v>0</v>
          </cell>
          <cell r="AC77" t="b">
            <v>1</v>
          </cell>
          <cell r="AE77" t="str">
            <v>P</v>
          </cell>
          <cell r="AF77"/>
          <cell r="AG77">
            <v>0</v>
          </cell>
          <cell r="AI77"/>
        </row>
        <row r="78">
          <cell r="C78" t="str">
            <v>interest.Cash</v>
          </cell>
          <cell r="D78">
            <v>46</v>
          </cell>
          <cell r="E78">
            <v>4</v>
          </cell>
          <cell r="F78" t="str">
            <v>Header_4</v>
          </cell>
          <cell r="G78" t="str">
            <v>AddE</v>
          </cell>
          <cell r="I78" t="str">
            <v>Cash and Cash Equivalents</v>
          </cell>
          <cell r="J78">
            <v>0</v>
          </cell>
          <cell r="K78">
            <v>0</v>
          </cell>
          <cell r="L78">
            <v>0</v>
          </cell>
          <cell r="M78">
            <v>0</v>
          </cell>
          <cell r="O78">
            <v>0</v>
          </cell>
          <cell r="V78" t="str">
            <v>NA</v>
          </cell>
          <cell r="X78">
            <v>0</v>
          </cell>
          <cell r="Y78" t="b">
            <v>0</v>
          </cell>
          <cell r="Z78" t="b">
            <v>0</v>
          </cell>
          <cell r="AA78" t="b">
            <v>0</v>
          </cell>
          <cell r="AB78">
            <v>0</v>
          </cell>
          <cell r="AC78" t="b">
            <v>1</v>
          </cell>
          <cell r="AE78" t="str">
            <v>P</v>
          </cell>
          <cell r="AF78"/>
          <cell r="AG78">
            <v>0</v>
          </cell>
          <cell r="AI78"/>
        </row>
        <row r="79">
          <cell r="C79" t="str">
            <v>interest.Cash.9a1a4a8d-126a-4a73-82c7-f3888256c7d5</v>
          </cell>
          <cell r="D79">
            <v>47</v>
          </cell>
          <cell r="E79">
            <v>5</v>
          </cell>
          <cell r="F79" t="str">
            <v>Line_5</v>
          </cell>
          <cell r="G79" t="str">
            <v>AddE</v>
          </cell>
          <cell r="I79" t="str">
            <v>Term Deposit ING 84613066</v>
          </cell>
          <cell r="J79">
            <v>8643.41</v>
          </cell>
          <cell r="K79">
            <v>0</v>
          </cell>
          <cell r="L79">
            <v>8643.41</v>
          </cell>
          <cell r="M79">
            <v>0</v>
          </cell>
          <cell r="N79" t="str">
            <v>Add</v>
          </cell>
          <cell r="O79">
            <v>0</v>
          </cell>
          <cell r="V79" t="str">
            <v>NA</v>
          </cell>
          <cell r="X79">
            <v>0</v>
          </cell>
          <cell r="Y79" t="b">
            <v>0</v>
          </cell>
          <cell r="Z79" t="b">
            <v>0</v>
          </cell>
          <cell r="AA79" t="b">
            <v>0</v>
          </cell>
          <cell r="AB79">
            <v>0</v>
          </cell>
          <cell r="AC79" t="b">
            <v>1</v>
          </cell>
          <cell r="AE79" t="str">
            <v>P</v>
          </cell>
          <cell r="AF79"/>
          <cell r="AG79">
            <v>0</v>
          </cell>
          <cell r="AI79"/>
        </row>
        <row r="80">
          <cell r="C80" t="str">
            <v>interest.Cash.4f350160-46c5-4076-bb84-401c0a4fbb02</v>
          </cell>
          <cell r="D80">
            <v>48</v>
          </cell>
          <cell r="E80">
            <v>5</v>
          </cell>
          <cell r="F80" t="str">
            <v>Line_5</v>
          </cell>
          <cell r="G80" t="str">
            <v>AddE</v>
          </cell>
          <cell r="I80" t="str">
            <v>Term Deposit UBank</v>
          </cell>
          <cell r="J80">
            <v>46946.28</v>
          </cell>
          <cell r="K80">
            <v>0</v>
          </cell>
          <cell r="L80">
            <v>46946.28</v>
          </cell>
          <cell r="M80">
            <v>0</v>
          </cell>
          <cell r="N80" t="str">
            <v>Add</v>
          </cell>
          <cell r="O80">
            <v>0</v>
          </cell>
          <cell r="V80" t="str">
            <v>NA</v>
          </cell>
          <cell r="X80">
            <v>0</v>
          </cell>
          <cell r="Y80" t="b">
            <v>0</v>
          </cell>
          <cell r="Z80" t="b">
            <v>0</v>
          </cell>
          <cell r="AA80" t="b">
            <v>0</v>
          </cell>
          <cell r="AB80">
            <v>0</v>
          </cell>
          <cell r="AC80" t="b">
            <v>1</v>
          </cell>
          <cell r="AE80" t="str">
            <v>P</v>
          </cell>
          <cell r="AF80"/>
          <cell r="AG80">
            <v>0</v>
          </cell>
          <cell r="AI80"/>
        </row>
        <row r="81">
          <cell r="C81" t="str">
            <v>interest.Cash.2c8e0546-25be-49ff-aef4-a427b595b974</v>
          </cell>
          <cell r="D81">
            <v>49</v>
          </cell>
          <cell r="E81">
            <v>5</v>
          </cell>
          <cell r="F81" t="str">
            <v>Line_5</v>
          </cell>
          <cell r="G81" t="str">
            <v>AddE</v>
          </cell>
          <cell r="I81" t="str">
            <v>Westpac Term Deposit 344139</v>
          </cell>
          <cell r="J81">
            <v>39784.74</v>
          </cell>
          <cell r="K81">
            <v>0</v>
          </cell>
          <cell r="L81">
            <v>39784.74</v>
          </cell>
          <cell r="M81">
            <v>0</v>
          </cell>
          <cell r="N81" t="str">
            <v>Add</v>
          </cell>
          <cell r="O81">
            <v>0</v>
          </cell>
          <cell r="V81" t="str">
            <v>NA</v>
          </cell>
          <cell r="X81">
            <v>0</v>
          </cell>
          <cell r="Y81" t="b">
            <v>0</v>
          </cell>
          <cell r="Z81" t="b">
            <v>0</v>
          </cell>
          <cell r="AA81" t="b">
            <v>0</v>
          </cell>
          <cell r="AB81">
            <v>0</v>
          </cell>
          <cell r="AC81" t="b">
            <v>1</v>
          </cell>
          <cell r="AE81" t="str">
            <v>P</v>
          </cell>
          <cell r="AF81"/>
          <cell r="AG81">
            <v>0</v>
          </cell>
          <cell r="AI81"/>
        </row>
        <row r="82">
          <cell r="C82" t="str">
            <v>interest.Cash.31e47dab-4edc-46a3-b1fb-dc9e2e3fbf4e</v>
          </cell>
          <cell r="D82">
            <v>50</v>
          </cell>
          <cell r="E82">
            <v>5</v>
          </cell>
          <cell r="F82" t="str">
            <v>Line_5</v>
          </cell>
          <cell r="G82" t="str">
            <v>AddE</v>
          </cell>
          <cell r="I82" t="str">
            <v>Westpac Term Deposit 365028</v>
          </cell>
          <cell r="J82">
            <v>1325.81</v>
          </cell>
          <cell r="K82">
            <v>0</v>
          </cell>
          <cell r="L82">
            <v>1325.81</v>
          </cell>
          <cell r="M82">
            <v>0</v>
          </cell>
          <cell r="N82" t="str">
            <v>Add</v>
          </cell>
          <cell r="O82">
            <v>0</v>
          </cell>
          <cell r="V82" t="str">
            <v>NA</v>
          </cell>
          <cell r="X82">
            <v>0</v>
          </cell>
          <cell r="Y82" t="b">
            <v>0</v>
          </cell>
          <cell r="Z82" t="b">
            <v>0</v>
          </cell>
          <cell r="AA82" t="b">
            <v>0</v>
          </cell>
          <cell r="AB82">
            <v>0</v>
          </cell>
          <cell r="AC82" t="b">
            <v>1</v>
          </cell>
          <cell r="AE82" t="str">
            <v>P</v>
          </cell>
          <cell r="AF82"/>
          <cell r="AG82">
            <v>0</v>
          </cell>
          <cell r="AI82"/>
        </row>
        <row r="83">
          <cell r="C83" t="str">
            <v>interest.Cash.a8b2f80e-0607-4219-88b6-91dde001f434</v>
          </cell>
          <cell r="D83">
            <v>51</v>
          </cell>
          <cell r="E83">
            <v>5</v>
          </cell>
          <cell r="F83" t="str">
            <v>Line_5</v>
          </cell>
          <cell r="G83" t="str">
            <v>AddE</v>
          </cell>
          <cell r="I83" t="str">
            <v>Westpac Term Deposit 384413</v>
          </cell>
          <cell r="J83">
            <v>21871.14</v>
          </cell>
          <cell r="K83">
            <v>0</v>
          </cell>
          <cell r="L83">
            <v>21871.14</v>
          </cell>
          <cell r="M83">
            <v>0</v>
          </cell>
          <cell r="N83" t="str">
            <v>Add</v>
          </cell>
          <cell r="O83">
            <v>0</v>
          </cell>
          <cell r="V83" t="str">
            <v>NA</v>
          </cell>
          <cell r="X83">
            <v>0</v>
          </cell>
          <cell r="Y83" t="b">
            <v>0</v>
          </cell>
          <cell r="Z83" t="b">
            <v>0</v>
          </cell>
          <cell r="AA83" t="b">
            <v>0</v>
          </cell>
          <cell r="AB83">
            <v>0</v>
          </cell>
          <cell r="AC83" t="b">
            <v>1</v>
          </cell>
          <cell r="AE83" t="str">
            <v>P</v>
          </cell>
          <cell r="AF83"/>
          <cell r="AG83">
            <v>0</v>
          </cell>
          <cell r="AI83"/>
        </row>
        <row r="84">
          <cell r="C84" t="str">
            <v>Totalinterest.Cash</v>
          </cell>
          <cell r="D84">
            <v>52</v>
          </cell>
          <cell r="E84">
            <v>4</v>
          </cell>
          <cell r="F84" t="str">
            <v>Total_4</v>
          </cell>
          <cell r="G84" t="str">
            <v>AddE</v>
          </cell>
          <cell r="I84" t="str">
            <v>Total Cash and Cash Equivalents</v>
          </cell>
          <cell r="J84">
            <v>118571.38</v>
          </cell>
          <cell r="K84">
            <v>0</v>
          </cell>
          <cell r="L84">
            <v>118571.38</v>
          </cell>
          <cell r="M84">
            <v>0</v>
          </cell>
          <cell r="N84" t="str">
            <v>Add</v>
          </cell>
          <cell r="O84">
            <v>0</v>
          </cell>
          <cell r="V84" t="str">
            <v>NA</v>
          </cell>
          <cell r="X84">
            <v>0</v>
          </cell>
          <cell r="Y84" t="b">
            <v>0</v>
          </cell>
          <cell r="Z84" t="b">
            <v>0</v>
          </cell>
          <cell r="AA84" t="b">
            <v>0</v>
          </cell>
          <cell r="AB84">
            <v>0</v>
          </cell>
          <cell r="AC84" t="b">
            <v>1</v>
          </cell>
          <cell r="AE84" t="str">
            <v>P</v>
          </cell>
          <cell r="AF84"/>
          <cell r="AG84">
            <v>0</v>
          </cell>
          <cell r="AI84"/>
        </row>
        <row r="85">
          <cell r="C85" t="str">
            <v>interest.OtherAssets.CashAtBank</v>
          </cell>
          <cell r="D85">
            <v>53</v>
          </cell>
          <cell r="E85">
            <v>4</v>
          </cell>
          <cell r="F85" t="str">
            <v>Header_4</v>
          </cell>
          <cell r="G85" t="str">
            <v>AddE</v>
          </cell>
          <cell r="I85" t="str">
            <v>Cash At Bank</v>
          </cell>
          <cell r="J85">
            <v>0</v>
          </cell>
          <cell r="K85">
            <v>0</v>
          </cell>
          <cell r="L85">
            <v>0</v>
          </cell>
          <cell r="M85">
            <v>0</v>
          </cell>
          <cell r="O85">
            <v>0</v>
          </cell>
          <cell r="V85" t="str">
            <v>NA</v>
          </cell>
          <cell r="X85">
            <v>0</v>
          </cell>
          <cell r="Y85" t="b">
            <v>0</v>
          </cell>
          <cell r="Z85" t="b">
            <v>0</v>
          </cell>
          <cell r="AA85" t="b">
            <v>0</v>
          </cell>
          <cell r="AB85">
            <v>0</v>
          </cell>
          <cell r="AC85" t="b">
            <v>1</v>
          </cell>
          <cell r="AE85" t="str">
            <v>P</v>
          </cell>
          <cell r="AF85"/>
          <cell r="AG85">
            <v>0</v>
          </cell>
          <cell r="AI85"/>
        </row>
        <row r="86">
          <cell r="C86" t="str">
            <v>interest.OtherAssets.CashAtBank.7ffe9331-78e5-4460-9afe-2b7177093c72</v>
          </cell>
          <cell r="D86">
            <v>54</v>
          </cell>
          <cell r="E86">
            <v>5</v>
          </cell>
          <cell r="F86" t="str">
            <v>Line_5</v>
          </cell>
          <cell r="G86" t="str">
            <v>AddE</v>
          </cell>
          <cell r="I86" t="str">
            <v>ANZ E*Trade Account</v>
          </cell>
          <cell r="J86">
            <v>1871.03</v>
          </cell>
          <cell r="K86">
            <v>0</v>
          </cell>
          <cell r="L86">
            <v>1871.03</v>
          </cell>
          <cell r="M86">
            <v>0</v>
          </cell>
          <cell r="N86" t="str">
            <v>Add</v>
          </cell>
          <cell r="O86">
            <v>0</v>
          </cell>
          <cell r="V86" t="str">
            <v>NA</v>
          </cell>
          <cell r="X86">
            <v>0</v>
          </cell>
          <cell r="Y86" t="b">
            <v>0</v>
          </cell>
          <cell r="Z86" t="b">
            <v>0</v>
          </cell>
          <cell r="AA86" t="b">
            <v>0</v>
          </cell>
          <cell r="AB86">
            <v>0</v>
          </cell>
          <cell r="AC86" t="b">
            <v>1</v>
          </cell>
          <cell r="AE86" t="str">
            <v>P</v>
          </cell>
          <cell r="AF86"/>
          <cell r="AG86">
            <v>0</v>
          </cell>
          <cell r="AI86"/>
        </row>
        <row r="87">
          <cell r="C87" t="str">
            <v>interest.OtherAssets.CashAtBank.6d42be5e-0a5b-47d5-8489-fa3dd40ed86a</v>
          </cell>
          <cell r="D87">
            <v>55</v>
          </cell>
          <cell r="E87">
            <v>5</v>
          </cell>
          <cell r="F87" t="str">
            <v>Line_5</v>
          </cell>
          <cell r="G87" t="str">
            <v>AddE</v>
          </cell>
          <cell r="I87" t="str">
            <v>ING Term Deposit 84613066</v>
          </cell>
          <cell r="J87">
            <v>45868</v>
          </cell>
          <cell r="K87">
            <v>0</v>
          </cell>
          <cell r="L87">
            <v>45868</v>
          </cell>
          <cell r="M87">
            <v>0</v>
          </cell>
          <cell r="N87" t="str">
            <v>Add</v>
          </cell>
          <cell r="O87">
            <v>0</v>
          </cell>
          <cell r="V87" t="str">
            <v>NA</v>
          </cell>
          <cell r="X87">
            <v>0</v>
          </cell>
          <cell r="Y87" t="b">
            <v>0</v>
          </cell>
          <cell r="Z87" t="b">
            <v>0</v>
          </cell>
          <cell r="AA87" t="b">
            <v>0</v>
          </cell>
          <cell r="AB87">
            <v>0</v>
          </cell>
          <cell r="AC87" t="b">
            <v>1</v>
          </cell>
          <cell r="AE87" t="str">
            <v>P</v>
          </cell>
          <cell r="AF87"/>
          <cell r="AG87">
            <v>0</v>
          </cell>
          <cell r="AI87"/>
        </row>
        <row r="88">
          <cell r="C88" t="str">
            <v>interest.OtherAssets.CashAtBank.1a98a0aa-e515-4c2e-bb22-eee2d2d27856</v>
          </cell>
          <cell r="D88">
            <v>56</v>
          </cell>
          <cell r="E88">
            <v>5</v>
          </cell>
          <cell r="F88" t="str">
            <v>Line_5</v>
          </cell>
          <cell r="G88" t="str">
            <v>AddE</v>
          </cell>
          <cell r="I88" t="str">
            <v>Westpac Business Cash Reserve</v>
          </cell>
          <cell r="J88">
            <v>1633.66</v>
          </cell>
          <cell r="K88">
            <v>0</v>
          </cell>
          <cell r="L88">
            <v>1633.66</v>
          </cell>
          <cell r="M88">
            <v>0</v>
          </cell>
          <cell r="N88" t="str">
            <v>Add</v>
          </cell>
          <cell r="O88">
            <v>0</v>
          </cell>
          <cell r="V88" t="str">
            <v>NA</v>
          </cell>
          <cell r="X88">
            <v>0</v>
          </cell>
          <cell r="Y88" t="b">
            <v>0</v>
          </cell>
          <cell r="Z88" t="b">
            <v>0</v>
          </cell>
          <cell r="AA88" t="b">
            <v>0</v>
          </cell>
          <cell r="AB88">
            <v>0</v>
          </cell>
          <cell r="AC88" t="b">
            <v>1</v>
          </cell>
          <cell r="AE88" t="str">
            <v>P</v>
          </cell>
          <cell r="AF88"/>
          <cell r="AG88">
            <v>0</v>
          </cell>
          <cell r="AI88"/>
        </row>
        <row r="89">
          <cell r="C89" t="str">
            <v>Totalinterest.OtherAssets.CashAtBank</v>
          </cell>
          <cell r="D89">
            <v>57</v>
          </cell>
          <cell r="E89">
            <v>4</v>
          </cell>
          <cell r="F89" t="str">
            <v>Total_4</v>
          </cell>
          <cell r="G89" t="str">
            <v>AddE</v>
          </cell>
          <cell r="I89" t="str">
            <v>Total Cash At Bank</v>
          </cell>
          <cell r="J89">
            <v>49372.69</v>
          </cell>
          <cell r="K89">
            <v>0</v>
          </cell>
          <cell r="L89">
            <v>49372.69</v>
          </cell>
          <cell r="M89">
            <v>0</v>
          </cell>
          <cell r="N89" t="str">
            <v>Add</v>
          </cell>
          <cell r="O89">
            <v>0</v>
          </cell>
          <cell r="V89" t="str">
            <v>NA</v>
          </cell>
          <cell r="X89">
            <v>0</v>
          </cell>
          <cell r="Y89" t="b">
            <v>0</v>
          </cell>
          <cell r="Z89" t="b">
            <v>0</v>
          </cell>
          <cell r="AA89" t="b">
            <v>0</v>
          </cell>
          <cell r="AB89">
            <v>0</v>
          </cell>
          <cell r="AC89" t="b">
            <v>1</v>
          </cell>
          <cell r="AE89" t="str">
            <v>P</v>
          </cell>
          <cell r="AF89"/>
          <cell r="AG89">
            <v>0</v>
          </cell>
          <cell r="AI89"/>
        </row>
        <row r="90">
          <cell r="C90" t="str">
            <v>interest.OtherFixedInterest</v>
          </cell>
          <cell r="D90">
            <v>58</v>
          </cell>
          <cell r="E90">
            <v>4</v>
          </cell>
          <cell r="F90" t="str">
            <v>Header_4</v>
          </cell>
          <cell r="G90" t="str">
            <v>AddE</v>
          </cell>
          <cell r="I90" t="str">
            <v>Other Fixed Interest Securities</v>
          </cell>
          <cell r="J90">
            <v>0</v>
          </cell>
          <cell r="K90">
            <v>0</v>
          </cell>
          <cell r="L90">
            <v>0</v>
          </cell>
          <cell r="M90">
            <v>0</v>
          </cell>
          <cell r="O90">
            <v>0</v>
          </cell>
          <cell r="V90" t="str">
            <v>NA</v>
          </cell>
          <cell r="X90">
            <v>0</v>
          </cell>
          <cell r="Y90" t="b">
            <v>0</v>
          </cell>
          <cell r="Z90" t="b">
            <v>0</v>
          </cell>
          <cell r="AA90" t="b">
            <v>0</v>
          </cell>
          <cell r="AB90">
            <v>0</v>
          </cell>
          <cell r="AC90" t="b">
            <v>1</v>
          </cell>
          <cell r="AE90" t="str">
            <v>P</v>
          </cell>
          <cell r="AF90"/>
          <cell r="AG90">
            <v>0</v>
          </cell>
          <cell r="AI90"/>
        </row>
        <row r="91">
          <cell r="C91" t="str">
            <v>interest.OtherFixedInterest.fadeec77-42db-4e5e-85db-6bf9ece3a26c</v>
          </cell>
          <cell r="D91">
            <v>59</v>
          </cell>
          <cell r="E91">
            <v>5</v>
          </cell>
          <cell r="F91" t="str">
            <v>Line_5</v>
          </cell>
          <cell r="G91" t="str">
            <v>AddE</v>
          </cell>
          <cell r="I91" t="str">
            <v>AGL Energy Limited. - Hybrid 3-Bbsw+3.80% 08-06-39 Sub Step T-06-19</v>
          </cell>
          <cell r="J91">
            <v>5624.3</v>
          </cell>
          <cell r="K91">
            <v>0</v>
          </cell>
          <cell r="L91">
            <v>5624.3</v>
          </cell>
          <cell r="M91">
            <v>0</v>
          </cell>
          <cell r="N91" t="str">
            <v>Add</v>
          </cell>
          <cell r="O91">
            <v>0</v>
          </cell>
          <cell r="V91" t="str">
            <v>NA</v>
          </cell>
          <cell r="X91">
            <v>0</v>
          </cell>
          <cell r="Y91" t="b">
            <v>0</v>
          </cell>
          <cell r="Z91" t="b">
            <v>0</v>
          </cell>
          <cell r="AA91" t="b">
            <v>0</v>
          </cell>
          <cell r="AB91">
            <v>0</v>
          </cell>
          <cell r="AC91" t="b">
            <v>1</v>
          </cell>
          <cell r="AE91" t="str">
            <v>P</v>
          </cell>
          <cell r="AF91"/>
          <cell r="AG91">
            <v>0</v>
          </cell>
          <cell r="AI91"/>
        </row>
        <row r="92">
          <cell r="C92" t="str">
            <v>interest.OtherFixedInterest.f0f4db9a-7385-4541-ae22-c5c550e0f92e</v>
          </cell>
          <cell r="D92">
            <v>60</v>
          </cell>
          <cell r="E92">
            <v>5</v>
          </cell>
          <cell r="F92" t="str">
            <v>Line_5</v>
          </cell>
          <cell r="G92" t="str">
            <v>AddE</v>
          </cell>
          <cell r="I92" t="str">
            <v>Macquarie Bank Limited - Hybrid 3-Bbsw+1.70% Perp Sub Non-Cum Stap</v>
          </cell>
          <cell r="J92">
            <v>728.99</v>
          </cell>
          <cell r="K92">
            <v>0</v>
          </cell>
          <cell r="L92">
            <v>728.99</v>
          </cell>
          <cell r="M92">
            <v>0</v>
          </cell>
          <cell r="N92" t="str">
            <v>Add</v>
          </cell>
          <cell r="O92">
            <v>0</v>
          </cell>
          <cell r="V92" t="str">
            <v>NA</v>
          </cell>
          <cell r="X92">
            <v>0</v>
          </cell>
          <cell r="Y92" t="b">
            <v>0</v>
          </cell>
          <cell r="Z92" t="b">
            <v>0</v>
          </cell>
          <cell r="AA92" t="b">
            <v>0</v>
          </cell>
          <cell r="AB92">
            <v>0</v>
          </cell>
          <cell r="AC92" t="b">
            <v>1</v>
          </cell>
          <cell r="AE92" t="str">
            <v>P</v>
          </cell>
          <cell r="AF92"/>
          <cell r="AG92">
            <v>0</v>
          </cell>
          <cell r="AI92"/>
        </row>
        <row r="93">
          <cell r="C93" t="str">
            <v>interest.OtherFixedInterest.d8df9507-7f52-4c67-a6eb-65c956241327</v>
          </cell>
          <cell r="D93">
            <v>61</v>
          </cell>
          <cell r="E93">
            <v>5</v>
          </cell>
          <cell r="F93" t="str">
            <v>Line_5</v>
          </cell>
          <cell r="G93" t="str">
            <v>AddE</v>
          </cell>
          <cell r="I93" t="str">
            <v>Origin Energy Limited - Hybrid 3-Bbsw+4.00% 22-12-71 Sub Cum Red T-12-16</v>
          </cell>
          <cell r="J93">
            <v>2940</v>
          </cell>
          <cell r="K93">
            <v>0</v>
          </cell>
          <cell r="L93">
            <v>2940</v>
          </cell>
          <cell r="M93">
            <v>0</v>
          </cell>
          <cell r="N93" t="str">
            <v>Add</v>
          </cell>
          <cell r="O93">
            <v>0</v>
          </cell>
          <cell r="V93" t="str">
            <v>NA</v>
          </cell>
          <cell r="X93">
            <v>0</v>
          </cell>
          <cell r="Y93" t="b">
            <v>0</v>
          </cell>
          <cell r="Z93" t="b">
            <v>0</v>
          </cell>
          <cell r="AA93" t="b">
            <v>0</v>
          </cell>
          <cell r="AB93">
            <v>0</v>
          </cell>
          <cell r="AC93" t="b">
            <v>1</v>
          </cell>
          <cell r="AE93" t="str">
            <v>P</v>
          </cell>
          <cell r="AF93"/>
          <cell r="AG93">
            <v>0</v>
          </cell>
          <cell r="AI93"/>
        </row>
        <row r="94">
          <cell r="C94" t="str">
            <v>interest.OtherFixedInterest.919b1fa8-a96c-4861-942b-8aad5464e14d</v>
          </cell>
          <cell r="D94">
            <v>62</v>
          </cell>
          <cell r="E94">
            <v>5</v>
          </cell>
          <cell r="F94" t="str">
            <v>Line_5</v>
          </cell>
          <cell r="G94" t="str">
            <v>AddE</v>
          </cell>
          <cell r="I94" t="str">
            <v>Westpac Banking Corporation - Sub Bond 3-Bbsw+2.75% 23-8-22 Red T-08-17</v>
          </cell>
          <cell r="J94">
            <v>4564</v>
          </cell>
          <cell r="K94">
            <v>0</v>
          </cell>
          <cell r="L94">
            <v>4564</v>
          </cell>
          <cell r="M94">
            <v>0</v>
          </cell>
          <cell r="N94" t="str">
            <v>Add</v>
          </cell>
          <cell r="O94">
            <v>0</v>
          </cell>
          <cell r="V94" t="str">
            <v>NA</v>
          </cell>
          <cell r="X94">
            <v>0</v>
          </cell>
          <cell r="Y94" t="b">
            <v>0</v>
          </cell>
          <cell r="Z94" t="b">
            <v>0</v>
          </cell>
          <cell r="AA94" t="b">
            <v>0</v>
          </cell>
          <cell r="AB94">
            <v>0</v>
          </cell>
          <cell r="AC94" t="b">
            <v>1</v>
          </cell>
          <cell r="AE94" t="str">
            <v>P</v>
          </cell>
          <cell r="AF94"/>
          <cell r="AG94">
            <v>0</v>
          </cell>
          <cell r="AI94"/>
        </row>
        <row r="95">
          <cell r="C95" t="str">
            <v>Totalinterest.OtherFixedInterest</v>
          </cell>
          <cell r="D95">
            <v>63</v>
          </cell>
          <cell r="E95">
            <v>4</v>
          </cell>
          <cell r="F95" t="str">
            <v>Total_4</v>
          </cell>
          <cell r="G95" t="str">
            <v>AddE</v>
          </cell>
          <cell r="I95" t="str">
            <v>Total Other Fixed Interest Securities</v>
          </cell>
          <cell r="J95">
            <v>13857.29</v>
          </cell>
          <cell r="K95">
            <v>0</v>
          </cell>
          <cell r="L95">
            <v>13857.29</v>
          </cell>
          <cell r="M95">
            <v>0</v>
          </cell>
          <cell r="N95" t="str">
            <v>Add</v>
          </cell>
          <cell r="O95">
            <v>0</v>
          </cell>
          <cell r="V95" t="str">
            <v>NA</v>
          </cell>
          <cell r="X95">
            <v>0</v>
          </cell>
          <cell r="Y95" t="b">
            <v>0</v>
          </cell>
          <cell r="Z95" t="b">
            <v>0</v>
          </cell>
          <cell r="AA95" t="b">
            <v>0</v>
          </cell>
          <cell r="AB95">
            <v>0</v>
          </cell>
          <cell r="AC95" t="b">
            <v>1</v>
          </cell>
          <cell r="AE95" t="str">
            <v>P</v>
          </cell>
          <cell r="AF95"/>
          <cell r="AG95">
            <v>0</v>
          </cell>
          <cell r="AI95"/>
        </row>
        <row r="96">
          <cell r="C96" t="str">
            <v>Totalinterest</v>
          </cell>
          <cell r="D96">
            <v>64</v>
          </cell>
          <cell r="E96">
            <v>3</v>
          </cell>
          <cell r="F96" t="str">
            <v>Total_3</v>
          </cell>
          <cell r="G96" t="str">
            <v>AddE</v>
          </cell>
          <cell r="I96" t="str">
            <v>Total Interest</v>
          </cell>
          <cell r="J96">
            <v>181801.36</v>
          </cell>
          <cell r="K96">
            <v>0</v>
          </cell>
          <cell r="L96">
            <v>181801.36</v>
          </cell>
          <cell r="M96">
            <v>0</v>
          </cell>
          <cell r="N96" t="str">
            <v>Add</v>
          </cell>
          <cell r="O96">
            <v>0</v>
          </cell>
          <cell r="V96" t="str">
            <v>NA</v>
          </cell>
          <cell r="X96">
            <v>0</v>
          </cell>
          <cell r="Y96" t="b">
            <v>0</v>
          </cell>
          <cell r="Z96" t="b">
            <v>0</v>
          </cell>
          <cell r="AA96" t="b">
            <v>0</v>
          </cell>
          <cell r="AB96">
            <v>0</v>
          </cell>
          <cell r="AC96" t="b">
            <v>1</v>
          </cell>
          <cell r="AE96" t="str">
            <v>P</v>
          </cell>
          <cell r="AF96"/>
          <cell r="AG96">
            <v>0</v>
          </cell>
          <cell r="AI96"/>
        </row>
        <row r="97">
          <cell r="C97" t="str">
            <v>rent</v>
          </cell>
          <cell r="D97">
            <v>65</v>
          </cell>
          <cell r="E97">
            <v>3</v>
          </cell>
          <cell r="F97" t="str">
            <v>Header_3</v>
          </cell>
          <cell r="G97" t="str">
            <v>AddE</v>
          </cell>
          <cell r="I97" t="str">
            <v>Rent</v>
          </cell>
          <cell r="J97">
            <v>0</v>
          </cell>
          <cell r="K97">
            <v>0</v>
          </cell>
          <cell r="L97">
            <v>0</v>
          </cell>
          <cell r="M97">
            <v>0</v>
          </cell>
          <cell r="O97">
            <v>0</v>
          </cell>
          <cell r="V97" t="str">
            <v>NA</v>
          </cell>
          <cell r="X97">
            <v>0</v>
          </cell>
          <cell r="Y97" t="b">
            <v>0</v>
          </cell>
          <cell r="Z97" t="b">
            <v>0</v>
          </cell>
          <cell r="AA97" t="b">
            <v>0</v>
          </cell>
          <cell r="AB97">
            <v>0</v>
          </cell>
          <cell r="AC97" t="b">
            <v>1</v>
          </cell>
          <cell r="AE97" t="str">
            <v>P</v>
          </cell>
          <cell r="AF97"/>
          <cell r="AG97">
            <v>0</v>
          </cell>
          <cell r="AI97"/>
        </row>
        <row r="98">
          <cell r="C98" t="str">
            <v>rent.Property</v>
          </cell>
          <cell r="D98">
            <v>66</v>
          </cell>
          <cell r="E98">
            <v>4</v>
          </cell>
          <cell r="F98" t="str">
            <v>Header_4</v>
          </cell>
          <cell r="G98" t="str">
            <v>AddE</v>
          </cell>
          <cell r="I98" t="str">
            <v>Direct Property</v>
          </cell>
          <cell r="J98">
            <v>0</v>
          </cell>
          <cell r="K98">
            <v>0</v>
          </cell>
          <cell r="L98">
            <v>0</v>
          </cell>
          <cell r="M98">
            <v>0</v>
          </cell>
          <cell r="O98">
            <v>0</v>
          </cell>
          <cell r="V98" t="str">
            <v>NA</v>
          </cell>
          <cell r="X98">
            <v>0</v>
          </cell>
          <cell r="Y98" t="b">
            <v>0</v>
          </cell>
          <cell r="Z98" t="b">
            <v>0</v>
          </cell>
          <cell r="AA98" t="b">
            <v>0</v>
          </cell>
          <cell r="AB98">
            <v>0</v>
          </cell>
          <cell r="AC98" t="b">
            <v>1</v>
          </cell>
          <cell r="AE98" t="str">
            <v>P</v>
          </cell>
          <cell r="AF98"/>
          <cell r="AG98">
            <v>0</v>
          </cell>
          <cell r="AI98"/>
        </row>
        <row r="99">
          <cell r="C99" t="str">
            <v>rent.Property.cb4fb5de-b893-454a-af8c-39d2f9dd8591</v>
          </cell>
          <cell r="D99">
            <v>67</v>
          </cell>
          <cell r="E99">
            <v>5</v>
          </cell>
          <cell r="F99" t="str">
            <v>Line_5</v>
          </cell>
          <cell r="G99" t="str">
            <v>AddE</v>
          </cell>
          <cell r="H99" t="str">
            <v>Class.ImportProperty</v>
          </cell>
          <cell r="I99" t="str">
            <v>Unit 6004, The Peninsular, Mooloolaba</v>
          </cell>
          <cell r="J99">
            <v>82644.72</v>
          </cell>
          <cell r="K99">
            <v>0</v>
          </cell>
          <cell r="L99">
            <v>82644.72</v>
          </cell>
          <cell r="M99">
            <v>0</v>
          </cell>
          <cell r="N99" t="str">
            <v>Add</v>
          </cell>
          <cell r="O99">
            <v>0</v>
          </cell>
          <cell r="V99" t="str">
            <v>NA</v>
          </cell>
          <cell r="X99">
            <v>0</v>
          </cell>
          <cell r="Y99" t="b">
            <v>0</v>
          </cell>
          <cell r="Z99" t="b">
            <v>0</v>
          </cell>
          <cell r="AA99" t="b">
            <v>0</v>
          </cell>
          <cell r="AB99">
            <v>0</v>
          </cell>
          <cell r="AC99" t="b">
            <v>1</v>
          </cell>
          <cell r="AE99" t="str">
            <v>P</v>
          </cell>
          <cell r="AF99"/>
          <cell r="AG99">
            <v>0</v>
          </cell>
          <cell r="AI99"/>
        </row>
        <row r="100">
          <cell r="C100" t="str">
            <v>Totalrent.Property</v>
          </cell>
          <cell r="D100">
            <v>68</v>
          </cell>
          <cell r="E100">
            <v>4</v>
          </cell>
          <cell r="F100" t="str">
            <v>Total_4</v>
          </cell>
          <cell r="G100" t="str">
            <v>AddE</v>
          </cell>
          <cell r="I100" t="str">
            <v>Total Direct Property</v>
          </cell>
          <cell r="J100">
            <v>82644.72</v>
          </cell>
          <cell r="K100">
            <v>0</v>
          </cell>
          <cell r="L100">
            <v>82644.72</v>
          </cell>
          <cell r="M100">
            <v>0</v>
          </cell>
          <cell r="N100" t="str">
            <v>Add</v>
          </cell>
          <cell r="O100">
            <v>0</v>
          </cell>
          <cell r="V100" t="str">
            <v>NA</v>
          </cell>
          <cell r="X100">
            <v>0</v>
          </cell>
          <cell r="Y100" t="b">
            <v>0</v>
          </cell>
          <cell r="Z100" t="b">
            <v>0</v>
          </cell>
          <cell r="AA100" t="b">
            <v>0</v>
          </cell>
          <cell r="AB100">
            <v>0</v>
          </cell>
          <cell r="AC100" t="b">
            <v>1</v>
          </cell>
          <cell r="AE100" t="str">
            <v>P</v>
          </cell>
          <cell r="AF100"/>
          <cell r="AG100">
            <v>0</v>
          </cell>
          <cell r="AI100"/>
        </row>
        <row r="101">
          <cell r="C101" t="str">
            <v>Totalrent</v>
          </cell>
          <cell r="D101">
            <v>69</v>
          </cell>
          <cell r="E101">
            <v>3</v>
          </cell>
          <cell r="F101" t="str">
            <v>Total_3</v>
          </cell>
          <cell r="G101" t="str">
            <v>AddE</v>
          </cell>
          <cell r="I101" t="str">
            <v>Total Rent</v>
          </cell>
          <cell r="J101">
            <v>82644.72</v>
          </cell>
          <cell r="K101">
            <v>0</v>
          </cell>
          <cell r="L101">
            <v>82644.72</v>
          </cell>
          <cell r="M101">
            <v>0</v>
          </cell>
          <cell r="N101" t="str">
            <v>Add</v>
          </cell>
          <cell r="O101">
            <v>0</v>
          </cell>
          <cell r="V101" t="str">
            <v>NA</v>
          </cell>
          <cell r="X101">
            <v>0</v>
          </cell>
          <cell r="Y101" t="b">
            <v>0</v>
          </cell>
          <cell r="Z101" t="b">
            <v>0</v>
          </cell>
          <cell r="AA101" t="b">
            <v>0</v>
          </cell>
          <cell r="AB101">
            <v>0</v>
          </cell>
          <cell r="AC101" t="b">
            <v>1</v>
          </cell>
          <cell r="AE101" t="str">
            <v>P</v>
          </cell>
          <cell r="AF101"/>
          <cell r="AG101">
            <v>0</v>
          </cell>
          <cell r="AI101"/>
        </row>
        <row r="102">
          <cell r="C102" t="str">
            <v>Totalinvestment_income</v>
          </cell>
          <cell r="D102">
            <v>70</v>
          </cell>
          <cell r="E102">
            <v>2</v>
          </cell>
          <cell r="F102" t="str">
            <v>Total_2</v>
          </cell>
          <cell r="G102" t="str">
            <v>AddE</v>
          </cell>
          <cell r="I102" t="str">
            <v>Total Investment Income</v>
          </cell>
          <cell r="J102">
            <v>413591.51</v>
          </cell>
          <cell r="K102">
            <v>0</v>
          </cell>
          <cell r="L102">
            <v>413591.51</v>
          </cell>
          <cell r="M102">
            <v>0</v>
          </cell>
          <cell r="N102" t="str">
            <v>Add</v>
          </cell>
          <cell r="O102">
            <v>0</v>
          </cell>
          <cell r="V102" t="str">
            <v>NA</v>
          </cell>
          <cell r="X102">
            <v>0</v>
          </cell>
          <cell r="Y102" t="b">
            <v>0</v>
          </cell>
          <cell r="Z102" t="b">
            <v>0</v>
          </cell>
          <cell r="AA102" t="b">
            <v>0</v>
          </cell>
          <cell r="AB102">
            <v>0</v>
          </cell>
          <cell r="AC102" t="b">
            <v>1</v>
          </cell>
          <cell r="AE102" t="str">
            <v>P</v>
          </cell>
          <cell r="AF102"/>
          <cell r="AG102">
            <v>0</v>
          </cell>
          <cell r="AI102"/>
        </row>
        <row r="103">
          <cell r="C103" t="str">
            <v>TotalIncome</v>
          </cell>
          <cell r="D103">
            <v>71</v>
          </cell>
          <cell r="E103">
            <v>1</v>
          </cell>
          <cell r="F103" t="str">
            <v>Total_1</v>
          </cell>
          <cell r="G103" t="str">
            <v>AddE</v>
          </cell>
          <cell r="I103" t="str">
            <v>Total Income</v>
          </cell>
          <cell r="J103">
            <v>435348.6</v>
          </cell>
          <cell r="K103">
            <v>0</v>
          </cell>
          <cell r="L103">
            <v>435348.6</v>
          </cell>
          <cell r="M103">
            <v>0</v>
          </cell>
          <cell r="N103" t="str">
            <v>Add</v>
          </cell>
          <cell r="O103">
            <v>0</v>
          </cell>
          <cell r="V103" t="str">
            <v>NA</v>
          </cell>
          <cell r="X103">
            <v>0</v>
          </cell>
          <cell r="Y103" t="b">
            <v>0</v>
          </cell>
          <cell r="Z103" t="b">
            <v>0</v>
          </cell>
          <cell r="AA103" t="b">
            <v>0</v>
          </cell>
          <cell r="AB103">
            <v>0</v>
          </cell>
          <cell r="AC103" t="b">
            <v>1</v>
          </cell>
          <cell r="AE103" t="str">
            <v>P</v>
          </cell>
          <cell r="AF103"/>
          <cell r="AG103">
            <v>0</v>
          </cell>
          <cell r="AI103"/>
        </row>
        <row r="104">
          <cell r="C104" t="str">
            <v>Expense</v>
          </cell>
          <cell r="D104">
            <v>72</v>
          </cell>
          <cell r="E104">
            <v>1</v>
          </cell>
          <cell r="F104" t="str">
            <v>Header_1</v>
          </cell>
          <cell r="G104" t="str">
            <v>AddF</v>
          </cell>
          <cell r="I104" t="str">
            <v>Expense</v>
          </cell>
          <cell r="J104">
            <v>0</v>
          </cell>
          <cell r="K104">
            <v>0</v>
          </cell>
          <cell r="L104">
            <v>0</v>
          </cell>
          <cell r="M104">
            <v>0</v>
          </cell>
          <cell r="O104">
            <v>0</v>
          </cell>
          <cell r="V104" t="str">
            <v>NA</v>
          </cell>
          <cell r="X104">
            <v>0</v>
          </cell>
          <cell r="Y104" t="b">
            <v>0</v>
          </cell>
          <cell r="Z104" t="b">
            <v>0</v>
          </cell>
          <cell r="AA104" t="b">
            <v>0</v>
          </cell>
          <cell r="AB104">
            <v>0</v>
          </cell>
          <cell r="AC104" t="b">
            <v>1</v>
          </cell>
          <cell r="AE104" t="str">
            <v>P</v>
          </cell>
          <cell r="AF104"/>
          <cell r="AG104">
            <v>0</v>
          </cell>
          <cell r="AI104"/>
        </row>
        <row r="105">
          <cell r="C105" t="str">
            <v>member_payments</v>
          </cell>
          <cell r="D105">
            <v>73</v>
          </cell>
          <cell r="E105">
            <v>2</v>
          </cell>
          <cell r="F105" t="str">
            <v>Header_2</v>
          </cell>
          <cell r="G105" t="str">
            <v>AddF</v>
          </cell>
          <cell r="I105" t="str">
            <v>Member Payments</v>
          </cell>
          <cell r="J105">
            <v>0</v>
          </cell>
          <cell r="K105">
            <v>0</v>
          </cell>
          <cell r="L105">
            <v>0</v>
          </cell>
          <cell r="M105">
            <v>0</v>
          </cell>
          <cell r="O105">
            <v>0</v>
          </cell>
          <cell r="V105" t="str">
            <v>NA</v>
          </cell>
          <cell r="X105">
            <v>0</v>
          </cell>
          <cell r="Y105" t="b">
            <v>0</v>
          </cell>
          <cell r="Z105" t="b">
            <v>0</v>
          </cell>
          <cell r="AA105" t="b">
            <v>0</v>
          </cell>
          <cell r="AB105">
            <v>0</v>
          </cell>
          <cell r="AC105" t="b">
            <v>1</v>
          </cell>
          <cell r="AE105" t="str">
            <v>P</v>
          </cell>
          <cell r="AF105"/>
          <cell r="AG105">
            <v>0</v>
          </cell>
          <cell r="AI105"/>
        </row>
        <row r="106">
          <cell r="C106" t="str">
            <v>lump_sums_paid</v>
          </cell>
          <cell r="D106">
            <v>74</v>
          </cell>
          <cell r="E106">
            <v>3</v>
          </cell>
          <cell r="F106" t="str">
            <v>Header_3</v>
          </cell>
          <cell r="G106" t="str">
            <v>AddF</v>
          </cell>
          <cell r="I106" t="str">
            <v>Lump Sums Paid</v>
          </cell>
          <cell r="J106">
            <v>0</v>
          </cell>
          <cell r="K106">
            <v>0</v>
          </cell>
          <cell r="L106">
            <v>0</v>
          </cell>
          <cell r="M106">
            <v>0</v>
          </cell>
          <cell r="O106">
            <v>0</v>
          </cell>
          <cell r="V106" t="str">
            <v>NA</v>
          </cell>
          <cell r="X106">
            <v>0</v>
          </cell>
          <cell r="Y106" t="b">
            <v>0</v>
          </cell>
          <cell r="Z106" t="b">
            <v>0</v>
          </cell>
          <cell r="AA106" t="b">
            <v>0</v>
          </cell>
          <cell r="AB106">
            <v>0</v>
          </cell>
          <cell r="AC106" t="b">
            <v>1</v>
          </cell>
          <cell r="AE106" t="str">
            <v>P</v>
          </cell>
          <cell r="AF106"/>
          <cell r="AG106">
            <v>0</v>
          </cell>
          <cell r="AI106"/>
        </row>
        <row r="107">
          <cell r="C107" t="str">
            <v>lump_sums_paid.HICKEA0</v>
          </cell>
          <cell r="D107">
            <v>75</v>
          </cell>
          <cell r="E107">
            <v>4</v>
          </cell>
          <cell r="F107" t="str">
            <v>Header_4</v>
          </cell>
          <cell r="G107" t="str">
            <v>AddF</v>
          </cell>
          <cell r="I107" t="str">
            <v>Dr Andrew Hickey</v>
          </cell>
          <cell r="J107">
            <v>0</v>
          </cell>
          <cell r="K107">
            <v>0</v>
          </cell>
          <cell r="L107">
            <v>0</v>
          </cell>
          <cell r="M107">
            <v>0</v>
          </cell>
          <cell r="O107">
            <v>0</v>
          </cell>
          <cell r="V107" t="str">
            <v>NA</v>
          </cell>
          <cell r="X107">
            <v>0</v>
          </cell>
          <cell r="Y107" t="b">
            <v>0</v>
          </cell>
          <cell r="Z107" t="b">
            <v>0</v>
          </cell>
          <cell r="AA107" t="b">
            <v>0</v>
          </cell>
          <cell r="AB107">
            <v>0</v>
          </cell>
          <cell r="AC107" t="b">
            <v>1</v>
          </cell>
          <cell r="AE107" t="str">
            <v>P</v>
          </cell>
          <cell r="AF107"/>
          <cell r="AG107">
            <v>0</v>
          </cell>
          <cell r="AI107"/>
        </row>
        <row r="108">
          <cell r="C108" t="str">
            <v>lump_sums_paid.HICKEA0.2a94b71c-6e95-4036-ad4c-abcdde0ecbce</v>
          </cell>
          <cell r="D108">
            <v>76</v>
          </cell>
          <cell r="E108">
            <v>5</v>
          </cell>
          <cell r="F108" t="str">
            <v>Line_5</v>
          </cell>
          <cell r="G108" t="str">
            <v>AddF</v>
          </cell>
          <cell r="I108" t="str">
            <v>Account Based Pension 3% tax free</v>
          </cell>
          <cell r="J108">
            <v>1269254.42</v>
          </cell>
          <cell r="K108">
            <v>0</v>
          </cell>
          <cell r="L108">
            <v>1269254.42</v>
          </cell>
          <cell r="M108">
            <v>0</v>
          </cell>
          <cell r="N108" t="str">
            <v>Add</v>
          </cell>
          <cell r="O108">
            <v>0</v>
          </cell>
          <cell r="V108" t="str">
            <v>NA</v>
          </cell>
          <cell r="X108">
            <v>0</v>
          </cell>
          <cell r="Y108" t="b">
            <v>0</v>
          </cell>
          <cell r="Z108" t="b">
            <v>0</v>
          </cell>
          <cell r="AA108" t="b">
            <v>0</v>
          </cell>
          <cell r="AB108">
            <v>0</v>
          </cell>
          <cell r="AC108" t="b">
            <v>1</v>
          </cell>
          <cell r="AE108" t="str">
            <v>P</v>
          </cell>
          <cell r="AF108"/>
          <cell r="AG108">
            <v>0</v>
          </cell>
          <cell r="AI108"/>
        </row>
        <row r="109">
          <cell r="C109" t="str">
            <v>Totallump_sums_paid.HICKEA0</v>
          </cell>
          <cell r="D109">
            <v>77</v>
          </cell>
          <cell r="E109">
            <v>4</v>
          </cell>
          <cell r="F109" t="str">
            <v>Total_4</v>
          </cell>
          <cell r="G109" t="str">
            <v>AddF</v>
          </cell>
          <cell r="I109" t="str">
            <v>Total Dr Andrew Hickey</v>
          </cell>
          <cell r="J109">
            <v>1269254.42</v>
          </cell>
          <cell r="K109">
            <v>0</v>
          </cell>
          <cell r="L109">
            <v>1269254.42</v>
          </cell>
          <cell r="M109">
            <v>0</v>
          </cell>
          <cell r="N109" t="str">
            <v>Add</v>
          </cell>
          <cell r="O109">
            <v>0</v>
          </cell>
          <cell r="V109" t="str">
            <v>NA</v>
          </cell>
          <cell r="X109">
            <v>0</v>
          </cell>
          <cell r="Y109" t="b">
            <v>0</v>
          </cell>
          <cell r="Z109" t="b">
            <v>0</v>
          </cell>
          <cell r="AA109" t="b">
            <v>0</v>
          </cell>
          <cell r="AB109">
            <v>0</v>
          </cell>
          <cell r="AC109" t="b">
            <v>1</v>
          </cell>
          <cell r="AE109" t="str">
            <v>P</v>
          </cell>
          <cell r="AF109"/>
          <cell r="AG109">
            <v>0</v>
          </cell>
          <cell r="AI109"/>
        </row>
        <row r="110">
          <cell r="C110" t="str">
            <v>Totallump_sums_paid</v>
          </cell>
          <cell r="D110">
            <v>78</v>
          </cell>
          <cell r="E110">
            <v>3</v>
          </cell>
          <cell r="F110" t="str">
            <v>Total_3</v>
          </cell>
          <cell r="G110" t="str">
            <v>AddF</v>
          </cell>
          <cell r="I110" t="str">
            <v>Total Lump Sums Paid</v>
          </cell>
          <cell r="J110">
            <v>1269254.42</v>
          </cell>
          <cell r="K110">
            <v>0</v>
          </cell>
          <cell r="L110">
            <v>1269254.42</v>
          </cell>
          <cell r="M110">
            <v>0</v>
          </cell>
          <cell r="N110" t="str">
            <v>Add</v>
          </cell>
          <cell r="O110">
            <v>0</v>
          </cell>
          <cell r="V110" t="str">
            <v>NA</v>
          </cell>
          <cell r="X110">
            <v>0</v>
          </cell>
          <cell r="Y110" t="b">
            <v>0</v>
          </cell>
          <cell r="Z110" t="b">
            <v>0</v>
          </cell>
          <cell r="AA110" t="b">
            <v>0</v>
          </cell>
          <cell r="AB110">
            <v>0</v>
          </cell>
          <cell r="AC110" t="b">
            <v>1</v>
          </cell>
          <cell r="AE110" t="str">
            <v>P</v>
          </cell>
          <cell r="AF110"/>
          <cell r="AG110">
            <v>0</v>
          </cell>
          <cell r="AI110"/>
        </row>
        <row r="111">
          <cell r="C111" t="str">
            <v>pensions_paid</v>
          </cell>
          <cell r="D111">
            <v>79</v>
          </cell>
          <cell r="E111">
            <v>3</v>
          </cell>
          <cell r="F111" t="str">
            <v>Header_3</v>
          </cell>
          <cell r="G111" t="str">
            <v>AddF</v>
          </cell>
          <cell r="I111" t="str">
            <v>Pensions Paid</v>
          </cell>
          <cell r="J111">
            <v>0</v>
          </cell>
          <cell r="K111">
            <v>0</v>
          </cell>
          <cell r="L111">
            <v>0</v>
          </cell>
          <cell r="M111">
            <v>0</v>
          </cell>
          <cell r="O111">
            <v>0</v>
          </cell>
          <cell r="V111" t="str">
            <v>NA</v>
          </cell>
          <cell r="X111">
            <v>0</v>
          </cell>
          <cell r="Y111" t="b">
            <v>0</v>
          </cell>
          <cell r="Z111" t="b">
            <v>0</v>
          </cell>
          <cell r="AA111" t="b">
            <v>0</v>
          </cell>
          <cell r="AB111">
            <v>0</v>
          </cell>
          <cell r="AC111" t="b">
            <v>1</v>
          </cell>
          <cell r="AE111" t="str">
            <v>P</v>
          </cell>
          <cell r="AF111"/>
          <cell r="AG111">
            <v>0</v>
          </cell>
          <cell r="AI111"/>
        </row>
        <row r="112">
          <cell r="C112" t="str">
            <v>pensions_paid.HICKEA0</v>
          </cell>
          <cell r="D112">
            <v>80</v>
          </cell>
          <cell r="E112">
            <v>4</v>
          </cell>
          <cell r="F112" t="str">
            <v>Header_4</v>
          </cell>
          <cell r="G112" t="str">
            <v>AddF</v>
          </cell>
          <cell r="I112" t="str">
            <v>Dr Andrew Hickey</v>
          </cell>
          <cell r="J112">
            <v>0</v>
          </cell>
          <cell r="K112">
            <v>0</v>
          </cell>
          <cell r="L112">
            <v>0</v>
          </cell>
          <cell r="M112">
            <v>0</v>
          </cell>
          <cell r="O112">
            <v>0</v>
          </cell>
          <cell r="V112" t="str">
            <v>NA</v>
          </cell>
          <cell r="X112">
            <v>0</v>
          </cell>
          <cell r="Y112" t="b">
            <v>0</v>
          </cell>
          <cell r="Z112" t="b">
            <v>0</v>
          </cell>
          <cell r="AA112" t="b">
            <v>0</v>
          </cell>
          <cell r="AB112">
            <v>0</v>
          </cell>
          <cell r="AC112" t="b">
            <v>1</v>
          </cell>
          <cell r="AE112" t="str">
            <v>P</v>
          </cell>
          <cell r="AF112"/>
          <cell r="AG112">
            <v>0</v>
          </cell>
          <cell r="AI112"/>
        </row>
        <row r="113">
          <cell r="C113" t="str">
            <v>pensions_paid.HICKEA0.2a94b71c-6e95-4036-ad4c-abcdde0ecbce</v>
          </cell>
          <cell r="D113">
            <v>81</v>
          </cell>
          <cell r="E113">
            <v>5</v>
          </cell>
          <cell r="F113" t="str">
            <v>Line_5</v>
          </cell>
          <cell r="G113" t="str">
            <v>AddF</v>
          </cell>
          <cell r="I113" t="str">
            <v>Account Based Pension 3% tax free</v>
          </cell>
          <cell r="J113">
            <v>227765.48</v>
          </cell>
          <cell r="K113">
            <v>0</v>
          </cell>
          <cell r="L113">
            <v>227765.48</v>
          </cell>
          <cell r="M113">
            <v>0</v>
          </cell>
          <cell r="N113" t="str">
            <v>Add</v>
          </cell>
          <cell r="O113">
            <v>0</v>
          </cell>
          <cell r="V113" t="str">
            <v>NA</v>
          </cell>
          <cell r="X113">
            <v>0</v>
          </cell>
          <cell r="Y113" t="b">
            <v>0</v>
          </cell>
          <cell r="Z113" t="b">
            <v>0</v>
          </cell>
          <cell r="AA113" t="b">
            <v>0</v>
          </cell>
          <cell r="AB113">
            <v>0</v>
          </cell>
          <cell r="AC113" t="b">
            <v>1</v>
          </cell>
          <cell r="AE113" t="str">
            <v>P</v>
          </cell>
          <cell r="AF113"/>
          <cell r="AG113">
            <v>0</v>
          </cell>
          <cell r="AI113"/>
        </row>
        <row r="114">
          <cell r="C114" t="str">
            <v>pensions_paid.HICKEA0.fbf7df15-0869-46dc-aed8-306d1e38c235</v>
          </cell>
          <cell r="D114">
            <v>82</v>
          </cell>
          <cell r="E114">
            <v>5</v>
          </cell>
          <cell r="F114" t="str">
            <v>Line_5</v>
          </cell>
          <cell r="G114" t="str">
            <v>AddF</v>
          </cell>
          <cell r="I114" t="str">
            <v>Account Based Pension 89% tax free</v>
          </cell>
          <cell r="J114">
            <v>26660</v>
          </cell>
          <cell r="K114">
            <v>0</v>
          </cell>
          <cell r="L114">
            <v>26660</v>
          </cell>
          <cell r="M114">
            <v>0</v>
          </cell>
          <cell r="N114" t="str">
            <v>Add</v>
          </cell>
          <cell r="O114">
            <v>0</v>
          </cell>
          <cell r="V114" t="str">
            <v>NA</v>
          </cell>
          <cell r="X114">
            <v>0</v>
          </cell>
          <cell r="Y114" t="b">
            <v>0</v>
          </cell>
          <cell r="Z114" t="b">
            <v>0</v>
          </cell>
          <cell r="AA114" t="b">
            <v>0</v>
          </cell>
          <cell r="AB114">
            <v>0</v>
          </cell>
          <cell r="AC114" t="b">
            <v>1</v>
          </cell>
          <cell r="AE114" t="str">
            <v>P</v>
          </cell>
          <cell r="AF114"/>
          <cell r="AG114">
            <v>0</v>
          </cell>
          <cell r="AI114"/>
        </row>
        <row r="115">
          <cell r="C115" t="str">
            <v>pensions_paid.HICKEA0.4326ec00-7d85-4879-b886-bb776bd4c9e0</v>
          </cell>
          <cell r="D115">
            <v>83</v>
          </cell>
          <cell r="E115">
            <v>5</v>
          </cell>
          <cell r="F115" t="str">
            <v>Line_5</v>
          </cell>
          <cell r="G115" t="str">
            <v>AddF</v>
          </cell>
          <cell r="I115" t="str">
            <v>Account Based Pension 95% tax free</v>
          </cell>
          <cell r="J115">
            <v>24210</v>
          </cell>
          <cell r="K115">
            <v>0</v>
          </cell>
          <cell r="L115">
            <v>24210</v>
          </cell>
          <cell r="M115">
            <v>0</v>
          </cell>
          <cell r="N115" t="str">
            <v>Add</v>
          </cell>
          <cell r="O115">
            <v>0</v>
          </cell>
          <cell r="V115" t="str">
            <v>NA</v>
          </cell>
          <cell r="X115">
            <v>0</v>
          </cell>
          <cell r="Y115" t="b">
            <v>0</v>
          </cell>
          <cell r="Z115" t="b">
            <v>0</v>
          </cell>
          <cell r="AA115" t="b">
            <v>0</v>
          </cell>
          <cell r="AB115">
            <v>0</v>
          </cell>
          <cell r="AC115" t="b">
            <v>1</v>
          </cell>
          <cell r="AE115" t="str">
            <v>P</v>
          </cell>
          <cell r="AF115"/>
          <cell r="AG115">
            <v>0</v>
          </cell>
          <cell r="AI115"/>
        </row>
        <row r="116">
          <cell r="C116" t="str">
            <v>Totalpensions_paid.HICKEA0</v>
          </cell>
          <cell r="D116">
            <v>84</v>
          </cell>
          <cell r="E116">
            <v>4</v>
          </cell>
          <cell r="F116" t="str">
            <v>Total_4</v>
          </cell>
          <cell r="G116" t="str">
            <v>AddF</v>
          </cell>
          <cell r="I116" t="str">
            <v>Total Dr Andrew Hickey</v>
          </cell>
          <cell r="J116">
            <v>278635.48</v>
          </cell>
          <cell r="K116">
            <v>0</v>
          </cell>
          <cell r="L116">
            <v>278635.48</v>
          </cell>
          <cell r="M116">
            <v>0</v>
          </cell>
          <cell r="N116" t="str">
            <v>Add</v>
          </cell>
          <cell r="O116">
            <v>0</v>
          </cell>
          <cell r="V116" t="str">
            <v>NA</v>
          </cell>
          <cell r="X116">
            <v>0</v>
          </cell>
          <cell r="Y116" t="b">
            <v>0</v>
          </cell>
          <cell r="Z116" t="b">
            <v>0</v>
          </cell>
          <cell r="AA116" t="b">
            <v>0</v>
          </cell>
          <cell r="AB116">
            <v>0</v>
          </cell>
          <cell r="AC116" t="b">
            <v>1</v>
          </cell>
          <cell r="AE116" t="str">
            <v>P</v>
          </cell>
          <cell r="AF116"/>
          <cell r="AG116">
            <v>0</v>
          </cell>
          <cell r="AI116"/>
        </row>
        <row r="117">
          <cell r="C117" t="str">
            <v>pensions_paid.HICKEC0</v>
          </cell>
          <cell r="D117">
            <v>85</v>
          </cell>
          <cell r="E117">
            <v>4</v>
          </cell>
          <cell r="F117" t="str">
            <v>Header_4</v>
          </cell>
          <cell r="G117" t="str">
            <v>AddF</v>
          </cell>
          <cell r="I117" t="str">
            <v>Dr Camille Hickey</v>
          </cell>
          <cell r="J117">
            <v>0</v>
          </cell>
          <cell r="K117">
            <v>0</v>
          </cell>
          <cell r="L117">
            <v>0</v>
          </cell>
          <cell r="M117">
            <v>0</v>
          </cell>
          <cell r="O117">
            <v>0</v>
          </cell>
          <cell r="V117" t="str">
            <v>NA</v>
          </cell>
          <cell r="X117">
            <v>0</v>
          </cell>
          <cell r="Y117" t="b">
            <v>0</v>
          </cell>
          <cell r="Z117" t="b">
            <v>0</v>
          </cell>
          <cell r="AA117" t="b">
            <v>0</v>
          </cell>
          <cell r="AB117">
            <v>0</v>
          </cell>
          <cell r="AC117" t="b">
            <v>1</v>
          </cell>
          <cell r="AE117" t="str">
            <v>P</v>
          </cell>
          <cell r="AF117"/>
          <cell r="AG117">
            <v>0</v>
          </cell>
          <cell r="AI117"/>
        </row>
        <row r="118">
          <cell r="C118" t="str">
            <v>pensions_paid.HICKEC0.222fc773-3513-479b-bf62-f35fe4556112</v>
          </cell>
          <cell r="D118">
            <v>86</v>
          </cell>
          <cell r="E118">
            <v>5</v>
          </cell>
          <cell r="F118" t="str">
            <v>Line_5</v>
          </cell>
          <cell r="G118" t="str">
            <v>AddF</v>
          </cell>
          <cell r="I118" t="str">
            <v>Account Based Pension 100% tax free</v>
          </cell>
          <cell r="J118">
            <v>16420</v>
          </cell>
          <cell r="K118">
            <v>0</v>
          </cell>
          <cell r="L118">
            <v>16420</v>
          </cell>
          <cell r="M118">
            <v>0</v>
          </cell>
          <cell r="N118" t="str">
            <v>Add</v>
          </cell>
          <cell r="O118">
            <v>0</v>
          </cell>
          <cell r="V118" t="str">
            <v>NA</v>
          </cell>
          <cell r="X118">
            <v>0</v>
          </cell>
          <cell r="Y118" t="b">
            <v>0</v>
          </cell>
          <cell r="Z118" t="b">
            <v>0</v>
          </cell>
          <cell r="AA118" t="b">
            <v>0</v>
          </cell>
          <cell r="AB118">
            <v>0</v>
          </cell>
          <cell r="AC118" t="b">
            <v>1</v>
          </cell>
          <cell r="AE118" t="str">
            <v>P</v>
          </cell>
          <cell r="AF118"/>
          <cell r="AG118">
            <v>0</v>
          </cell>
          <cell r="AI118"/>
        </row>
        <row r="119">
          <cell r="C119" t="str">
            <v>pensions_paid.HICKEC0.c88ac5ce-b438-4bf3-96de-ce502ca7dc08</v>
          </cell>
          <cell r="D119">
            <v>87</v>
          </cell>
          <cell r="E119">
            <v>5</v>
          </cell>
          <cell r="F119" t="str">
            <v>Line_5</v>
          </cell>
          <cell r="G119" t="str">
            <v>AddF</v>
          </cell>
          <cell r="I119" t="str">
            <v>Account Based Pension 8% tax free</v>
          </cell>
          <cell r="J119">
            <v>165570</v>
          </cell>
          <cell r="K119">
            <v>0</v>
          </cell>
          <cell r="L119">
            <v>165570</v>
          </cell>
          <cell r="M119">
            <v>0</v>
          </cell>
          <cell r="N119" t="str">
            <v>Add</v>
          </cell>
          <cell r="O119">
            <v>0</v>
          </cell>
          <cell r="V119" t="str">
            <v>NA</v>
          </cell>
          <cell r="X119">
            <v>0</v>
          </cell>
          <cell r="Y119" t="b">
            <v>0</v>
          </cell>
          <cell r="Z119" t="b">
            <v>0</v>
          </cell>
          <cell r="AA119" t="b">
            <v>0</v>
          </cell>
          <cell r="AB119">
            <v>0</v>
          </cell>
          <cell r="AC119" t="b">
            <v>1</v>
          </cell>
          <cell r="AE119" t="str">
            <v>P</v>
          </cell>
          <cell r="AF119"/>
          <cell r="AG119">
            <v>0</v>
          </cell>
          <cell r="AI119"/>
        </row>
        <row r="120">
          <cell r="C120" t="str">
            <v>pensions_paid.HICKEC0.f17f7707-d89f-48cb-bb50-91f13fa40157</v>
          </cell>
          <cell r="D120">
            <v>88</v>
          </cell>
          <cell r="E120">
            <v>5</v>
          </cell>
          <cell r="F120" t="str">
            <v>Line_5</v>
          </cell>
          <cell r="G120" t="str">
            <v>AddF</v>
          </cell>
          <cell r="I120" t="str">
            <v>Account Based Pension 94% tax free</v>
          </cell>
          <cell r="J120">
            <v>6030.1</v>
          </cell>
          <cell r="K120">
            <v>0</v>
          </cell>
          <cell r="L120">
            <v>6030.1</v>
          </cell>
          <cell r="M120">
            <v>0</v>
          </cell>
          <cell r="N120" t="str">
            <v>Add</v>
          </cell>
          <cell r="O120">
            <v>0</v>
          </cell>
          <cell r="V120" t="str">
            <v>NA</v>
          </cell>
          <cell r="X120">
            <v>0</v>
          </cell>
          <cell r="Y120" t="b">
            <v>0</v>
          </cell>
          <cell r="Z120" t="b">
            <v>0</v>
          </cell>
          <cell r="AA120" t="b">
            <v>0</v>
          </cell>
          <cell r="AB120">
            <v>0</v>
          </cell>
          <cell r="AC120" t="b">
            <v>1</v>
          </cell>
          <cell r="AE120" t="str">
            <v>P</v>
          </cell>
          <cell r="AF120"/>
          <cell r="AG120">
            <v>0</v>
          </cell>
          <cell r="AI120"/>
        </row>
        <row r="121">
          <cell r="C121" t="str">
            <v>pensions_paid.HICKEC0.0a494c12-39e5-45a1-8b07-1dde1f534960</v>
          </cell>
          <cell r="D121">
            <v>89</v>
          </cell>
          <cell r="E121">
            <v>5</v>
          </cell>
          <cell r="F121" t="str">
            <v>Line_5</v>
          </cell>
          <cell r="G121" t="str">
            <v>AddF</v>
          </cell>
          <cell r="I121" t="str">
            <v>Account Based Pension 99% tax free</v>
          </cell>
          <cell r="J121">
            <v>26140</v>
          </cell>
          <cell r="K121">
            <v>0</v>
          </cell>
          <cell r="L121">
            <v>26140</v>
          </cell>
          <cell r="M121">
            <v>0</v>
          </cell>
          <cell r="N121" t="str">
            <v>Add</v>
          </cell>
          <cell r="O121">
            <v>0</v>
          </cell>
          <cell r="V121" t="str">
            <v>NA</v>
          </cell>
          <cell r="X121">
            <v>0</v>
          </cell>
          <cell r="Y121" t="b">
            <v>0</v>
          </cell>
          <cell r="Z121" t="b">
            <v>0</v>
          </cell>
          <cell r="AA121" t="b">
            <v>0</v>
          </cell>
          <cell r="AB121">
            <v>0</v>
          </cell>
          <cell r="AC121" t="b">
            <v>1</v>
          </cell>
          <cell r="AE121" t="str">
            <v>P</v>
          </cell>
          <cell r="AF121"/>
          <cell r="AG121">
            <v>0</v>
          </cell>
          <cell r="AI121"/>
        </row>
        <row r="122">
          <cell r="C122" t="str">
            <v>Totalpensions_paid.HICKEC0</v>
          </cell>
          <cell r="D122">
            <v>90</v>
          </cell>
          <cell r="E122">
            <v>4</v>
          </cell>
          <cell r="F122" t="str">
            <v>Total_4</v>
          </cell>
          <cell r="G122" t="str">
            <v>AddF</v>
          </cell>
          <cell r="I122" t="str">
            <v>Total Dr Camille Hickey</v>
          </cell>
          <cell r="J122">
            <v>214160.1</v>
          </cell>
          <cell r="K122">
            <v>0</v>
          </cell>
          <cell r="L122">
            <v>214160.1</v>
          </cell>
          <cell r="M122">
            <v>0</v>
          </cell>
          <cell r="N122" t="str">
            <v>Add</v>
          </cell>
          <cell r="O122">
            <v>0</v>
          </cell>
          <cell r="V122" t="str">
            <v>NA</v>
          </cell>
          <cell r="X122">
            <v>0</v>
          </cell>
          <cell r="Y122" t="b">
            <v>0</v>
          </cell>
          <cell r="Z122" t="b">
            <v>0</v>
          </cell>
          <cell r="AA122" t="b">
            <v>0</v>
          </cell>
          <cell r="AB122">
            <v>0</v>
          </cell>
          <cell r="AC122" t="b">
            <v>1</v>
          </cell>
          <cell r="AE122" t="str">
            <v>P</v>
          </cell>
          <cell r="AF122"/>
          <cell r="AG122">
            <v>0</v>
          </cell>
          <cell r="AI122"/>
        </row>
        <row r="123">
          <cell r="C123" t="str">
            <v>Totalpensions_paid</v>
          </cell>
          <cell r="D123">
            <v>91</v>
          </cell>
          <cell r="E123">
            <v>3</v>
          </cell>
          <cell r="F123" t="str">
            <v>Total_3</v>
          </cell>
          <cell r="G123" t="str">
            <v>AddF</v>
          </cell>
          <cell r="I123" t="str">
            <v>Total Pensions Paid</v>
          </cell>
          <cell r="J123">
            <v>492795.58</v>
          </cell>
          <cell r="K123">
            <v>0</v>
          </cell>
          <cell r="L123">
            <v>492795.58</v>
          </cell>
          <cell r="M123">
            <v>0</v>
          </cell>
          <cell r="N123" t="str">
            <v>Add</v>
          </cell>
          <cell r="O123">
            <v>0</v>
          </cell>
          <cell r="V123" t="str">
            <v>NA</v>
          </cell>
          <cell r="X123">
            <v>0</v>
          </cell>
          <cell r="Y123" t="b">
            <v>0</v>
          </cell>
          <cell r="Z123" t="b">
            <v>0</v>
          </cell>
          <cell r="AA123" t="b">
            <v>0</v>
          </cell>
          <cell r="AB123">
            <v>0</v>
          </cell>
          <cell r="AC123" t="b">
            <v>1</v>
          </cell>
          <cell r="AE123" t="str">
            <v>P</v>
          </cell>
          <cell r="AF123"/>
          <cell r="AG123">
            <v>0</v>
          </cell>
          <cell r="AI123"/>
        </row>
        <row r="124">
          <cell r="C124" t="str">
            <v>Totalmember_payments</v>
          </cell>
          <cell r="D124">
            <v>92</v>
          </cell>
          <cell r="E124">
            <v>2</v>
          </cell>
          <cell r="F124" t="str">
            <v>Total_2</v>
          </cell>
          <cell r="G124" t="str">
            <v>AddF</v>
          </cell>
          <cell r="I124" t="str">
            <v>Total Member Payments</v>
          </cell>
          <cell r="J124">
            <v>1762050</v>
          </cell>
          <cell r="K124">
            <v>0</v>
          </cell>
          <cell r="L124">
            <v>1762050</v>
          </cell>
          <cell r="M124">
            <v>0</v>
          </cell>
          <cell r="N124" t="str">
            <v>Add</v>
          </cell>
          <cell r="O124">
            <v>0</v>
          </cell>
          <cell r="V124" t="str">
            <v>NA</v>
          </cell>
          <cell r="X124">
            <v>0</v>
          </cell>
          <cell r="Y124" t="b">
            <v>0</v>
          </cell>
          <cell r="Z124" t="b">
            <v>0</v>
          </cell>
          <cell r="AA124" t="b">
            <v>0</v>
          </cell>
          <cell r="AB124">
            <v>0</v>
          </cell>
          <cell r="AC124" t="b">
            <v>1</v>
          </cell>
          <cell r="AE124" t="str">
            <v>P</v>
          </cell>
          <cell r="AF124"/>
          <cell r="AG124">
            <v>0</v>
          </cell>
          <cell r="AI124"/>
        </row>
        <row r="125">
          <cell r="C125" t="str">
            <v>other_expenses</v>
          </cell>
          <cell r="D125">
            <v>93</v>
          </cell>
          <cell r="E125">
            <v>2</v>
          </cell>
          <cell r="F125" t="str">
            <v>Header_2</v>
          </cell>
          <cell r="G125" t="str">
            <v>AddF</v>
          </cell>
          <cell r="I125" t="str">
            <v>Other Expenses</v>
          </cell>
          <cell r="J125">
            <v>0</v>
          </cell>
          <cell r="K125">
            <v>0</v>
          </cell>
          <cell r="L125">
            <v>0</v>
          </cell>
          <cell r="M125">
            <v>0</v>
          </cell>
          <cell r="O125">
            <v>0</v>
          </cell>
          <cell r="V125" t="str">
            <v>NA</v>
          </cell>
          <cell r="X125">
            <v>0</v>
          </cell>
          <cell r="Y125" t="b">
            <v>0</v>
          </cell>
          <cell r="Z125" t="b">
            <v>0</v>
          </cell>
          <cell r="AA125" t="b">
            <v>0</v>
          </cell>
          <cell r="AB125">
            <v>0</v>
          </cell>
          <cell r="AC125" t="b">
            <v>1</v>
          </cell>
          <cell r="AE125" t="str">
            <v>P</v>
          </cell>
          <cell r="AF125"/>
          <cell r="AG125">
            <v>0</v>
          </cell>
          <cell r="AI125"/>
        </row>
        <row r="126">
          <cell r="C126" t="str">
            <v>sundries_expense.AdministrationExpense.AccountancyFee</v>
          </cell>
          <cell r="D126">
            <v>94</v>
          </cell>
          <cell r="E126">
            <v>3</v>
          </cell>
          <cell r="F126" t="str">
            <v>Line_3</v>
          </cell>
          <cell r="G126" t="str">
            <v>AddF</v>
          </cell>
          <cell r="I126" t="str">
            <v>Accountancy Fee</v>
          </cell>
          <cell r="J126">
            <v>13750</v>
          </cell>
          <cell r="K126">
            <v>0</v>
          </cell>
          <cell r="L126">
            <v>13750</v>
          </cell>
          <cell r="M126">
            <v>0</v>
          </cell>
          <cell r="N126" t="str">
            <v>Add</v>
          </cell>
          <cell r="O126">
            <v>0</v>
          </cell>
          <cell r="V126" t="str">
            <v>NA</v>
          </cell>
          <cell r="X126">
            <v>0</v>
          </cell>
          <cell r="Y126" t="b">
            <v>0</v>
          </cell>
          <cell r="Z126" t="b">
            <v>0</v>
          </cell>
          <cell r="AA126" t="b">
            <v>0</v>
          </cell>
          <cell r="AB126">
            <v>0</v>
          </cell>
          <cell r="AC126" t="b">
            <v>1</v>
          </cell>
          <cell r="AE126" t="str">
            <v>P</v>
          </cell>
          <cell r="AF126"/>
          <cell r="AG126">
            <v>0</v>
          </cell>
          <cell r="AI126"/>
        </row>
        <row r="127">
          <cell r="C127" t="str">
            <v>sundries_expense.AdministrationExpense.AuditorFee</v>
          </cell>
          <cell r="D127">
            <v>95</v>
          </cell>
          <cell r="E127">
            <v>3</v>
          </cell>
          <cell r="F127" t="str">
            <v>Line_3</v>
          </cell>
          <cell r="G127" t="str">
            <v>AddF</v>
          </cell>
          <cell r="I127" t="str">
            <v>Auditor Fee</v>
          </cell>
          <cell r="J127">
            <v>1760</v>
          </cell>
          <cell r="K127">
            <v>0</v>
          </cell>
          <cell r="L127">
            <v>1760</v>
          </cell>
          <cell r="M127">
            <v>0</v>
          </cell>
          <cell r="N127" t="str">
            <v>Add</v>
          </cell>
          <cell r="O127">
            <v>0</v>
          </cell>
          <cell r="V127" t="str">
            <v>NA</v>
          </cell>
          <cell r="X127">
            <v>0</v>
          </cell>
          <cell r="Y127" t="b">
            <v>0</v>
          </cell>
          <cell r="Z127" t="b">
            <v>0</v>
          </cell>
          <cell r="AA127" t="b">
            <v>0</v>
          </cell>
          <cell r="AB127">
            <v>0</v>
          </cell>
          <cell r="AC127" t="b">
            <v>1</v>
          </cell>
          <cell r="AE127" t="str">
            <v>P</v>
          </cell>
          <cell r="AF127"/>
          <cell r="AG127">
            <v>0</v>
          </cell>
          <cell r="AI127"/>
        </row>
        <row r="128">
          <cell r="C128" t="str">
            <v>bank_fees_expense</v>
          </cell>
          <cell r="D128">
            <v>96</v>
          </cell>
          <cell r="E128">
            <v>3</v>
          </cell>
          <cell r="F128" t="str">
            <v>Header_3</v>
          </cell>
          <cell r="G128" t="str">
            <v>AddF</v>
          </cell>
          <cell r="I128" t="str">
            <v>Bank Fees</v>
          </cell>
          <cell r="J128">
            <v>0</v>
          </cell>
          <cell r="K128">
            <v>0</v>
          </cell>
          <cell r="L128">
            <v>0</v>
          </cell>
          <cell r="M128">
            <v>0</v>
          </cell>
          <cell r="O128">
            <v>0</v>
          </cell>
          <cell r="V128" t="str">
            <v>NA</v>
          </cell>
          <cell r="X128">
            <v>0</v>
          </cell>
          <cell r="Y128" t="b">
            <v>0</v>
          </cell>
          <cell r="Z128" t="b">
            <v>0</v>
          </cell>
          <cell r="AA128" t="b">
            <v>0</v>
          </cell>
          <cell r="AB128">
            <v>0</v>
          </cell>
          <cell r="AC128" t="b">
            <v>1</v>
          </cell>
          <cell r="AE128" t="str">
            <v>P</v>
          </cell>
          <cell r="AF128"/>
          <cell r="AG128">
            <v>0</v>
          </cell>
          <cell r="AI128"/>
        </row>
        <row r="129">
          <cell r="C129" t="str">
            <v>bank_fees_expense.OtherAssets.CashAtBank</v>
          </cell>
          <cell r="D129">
            <v>97</v>
          </cell>
          <cell r="E129">
            <v>4</v>
          </cell>
          <cell r="F129" t="str">
            <v>Header_4</v>
          </cell>
          <cell r="G129" t="str">
            <v>AddF</v>
          </cell>
          <cell r="I129" t="str">
            <v>Cash At Bank</v>
          </cell>
          <cell r="J129">
            <v>0</v>
          </cell>
          <cell r="K129">
            <v>0</v>
          </cell>
          <cell r="L129">
            <v>0</v>
          </cell>
          <cell r="M129">
            <v>0</v>
          </cell>
          <cell r="O129">
            <v>0</v>
          </cell>
          <cell r="V129" t="str">
            <v>NA</v>
          </cell>
          <cell r="X129">
            <v>0</v>
          </cell>
          <cell r="Y129" t="b">
            <v>0</v>
          </cell>
          <cell r="Z129" t="b">
            <v>0</v>
          </cell>
          <cell r="AA129" t="b">
            <v>0</v>
          </cell>
          <cell r="AB129">
            <v>0</v>
          </cell>
          <cell r="AC129" t="b">
            <v>1</v>
          </cell>
          <cell r="AE129" t="str">
            <v>P</v>
          </cell>
          <cell r="AF129"/>
          <cell r="AG129">
            <v>0</v>
          </cell>
          <cell r="AI129"/>
        </row>
        <row r="130">
          <cell r="C130" t="str">
            <v>bank_fees_expense.OtherAssets.CashAtBank.1a98a0aa-e515-4c2e-bb22-eee2d2d27856</v>
          </cell>
          <cell r="D130">
            <v>98</v>
          </cell>
          <cell r="E130">
            <v>5</v>
          </cell>
          <cell r="F130" t="str">
            <v>Line_5</v>
          </cell>
          <cell r="G130" t="str">
            <v>AddF</v>
          </cell>
          <cell r="I130" t="str">
            <v>Westpac Business Cash Reserve</v>
          </cell>
          <cell r="J130">
            <v>5</v>
          </cell>
          <cell r="K130">
            <v>0</v>
          </cell>
          <cell r="L130">
            <v>5</v>
          </cell>
          <cell r="M130">
            <v>0</v>
          </cell>
          <cell r="N130" t="str">
            <v>Add</v>
          </cell>
          <cell r="O130">
            <v>0</v>
          </cell>
          <cell r="V130" t="str">
            <v>NA</v>
          </cell>
          <cell r="X130">
            <v>0</v>
          </cell>
          <cell r="Y130" t="b">
            <v>0</v>
          </cell>
          <cell r="Z130" t="b">
            <v>0</v>
          </cell>
          <cell r="AA130" t="b">
            <v>0</v>
          </cell>
          <cell r="AB130">
            <v>0</v>
          </cell>
          <cell r="AC130" t="b">
            <v>1</v>
          </cell>
          <cell r="AE130" t="str">
            <v>P</v>
          </cell>
          <cell r="AF130"/>
          <cell r="AG130">
            <v>0</v>
          </cell>
          <cell r="AI130"/>
        </row>
        <row r="131">
          <cell r="C131" t="str">
            <v>bank_fees_expense.OtherAssets.CashAtBank.5beeaf26-9c2c-40d4-b3e6-157f339c75a5</v>
          </cell>
          <cell r="D131">
            <v>99</v>
          </cell>
          <cell r="E131">
            <v>5</v>
          </cell>
          <cell r="F131" t="str">
            <v>Line_5</v>
          </cell>
          <cell r="G131" t="str">
            <v>AddF</v>
          </cell>
          <cell r="I131" t="str">
            <v>Westpac Cheque Account</v>
          </cell>
          <cell r="J131">
            <v>17</v>
          </cell>
          <cell r="K131">
            <v>0</v>
          </cell>
          <cell r="L131">
            <v>17</v>
          </cell>
          <cell r="M131">
            <v>0</v>
          </cell>
          <cell r="N131" t="str">
            <v>Add</v>
          </cell>
          <cell r="O131">
            <v>0</v>
          </cell>
          <cell r="V131" t="str">
            <v>NA</v>
          </cell>
          <cell r="X131">
            <v>0</v>
          </cell>
          <cell r="Y131" t="b">
            <v>0</v>
          </cell>
          <cell r="Z131" t="b">
            <v>0</v>
          </cell>
          <cell r="AA131" t="b">
            <v>0</v>
          </cell>
          <cell r="AB131">
            <v>0</v>
          </cell>
          <cell r="AC131" t="b">
            <v>1</v>
          </cell>
          <cell r="AE131" t="str">
            <v>P</v>
          </cell>
          <cell r="AF131"/>
          <cell r="AG131">
            <v>0</v>
          </cell>
          <cell r="AI131"/>
        </row>
        <row r="132">
          <cell r="C132" t="str">
            <v>Totalbank_fees_expense.OtherAssets.CashAtBank</v>
          </cell>
          <cell r="D132">
            <v>100</v>
          </cell>
          <cell r="E132">
            <v>4</v>
          </cell>
          <cell r="F132" t="str">
            <v>Total_4</v>
          </cell>
          <cell r="G132" t="str">
            <v>AddF</v>
          </cell>
          <cell r="I132" t="str">
            <v>Total Cash At Bank</v>
          </cell>
          <cell r="J132">
            <v>22</v>
          </cell>
          <cell r="K132">
            <v>0</v>
          </cell>
          <cell r="L132">
            <v>22</v>
          </cell>
          <cell r="M132">
            <v>0</v>
          </cell>
          <cell r="N132" t="str">
            <v>Add</v>
          </cell>
          <cell r="O132">
            <v>0</v>
          </cell>
          <cell r="V132" t="str">
            <v>NA</v>
          </cell>
          <cell r="X132">
            <v>0</v>
          </cell>
          <cell r="Y132" t="b">
            <v>0</v>
          </cell>
          <cell r="Z132" t="b">
            <v>0</v>
          </cell>
          <cell r="AA132" t="b">
            <v>0</v>
          </cell>
          <cell r="AB132">
            <v>0</v>
          </cell>
          <cell r="AC132" t="b">
            <v>1</v>
          </cell>
          <cell r="AE132" t="str">
            <v>P</v>
          </cell>
          <cell r="AF132"/>
          <cell r="AG132">
            <v>0</v>
          </cell>
          <cell r="AI132"/>
        </row>
        <row r="133">
          <cell r="C133" t="str">
            <v>Totalbank_fees_expense</v>
          </cell>
          <cell r="D133">
            <v>101</v>
          </cell>
          <cell r="E133">
            <v>3</v>
          </cell>
          <cell r="F133" t="str">
            <v>Total_3</v>
          </cell>
          <cell r="G133" t="str">
            <v>AddF</v>
          </cell>
          <cell r="I133" t="str">
            <v>Total Bank Fees</v>
          </cell>
          <cell r="J133">
            <v>22</v>
          </cell>
          <cell r="K133">
            <v>0</v>
          </cell>
          <cell r="L133">
            <v>22</v>
          </cell>
          <cell r="M133">
            <v>0</v>
          </cell>
          <cell r="N133" t="str">
            <v>Add</v>
          </cell>
          <cell r="O133">
            <v>0</v>
          </cell>
          <cell r="V133" t="str">
            <v>NA</v>
          </cell>
          <cell r="X133">
            <v>0</v>
          </cell>
          <cell r="Y133" t="b">
            <v>0</v>
          </cell>
          <cell r="Z133" t="b">
            <v>0</v>
          </cell>
          <cell r="AA133" t="b">
            <v>0</v>
          </cell>
          <cell r="AB133">
            <v>0</v>
          </cell>
          <cell r="AC133" t="b">
            <v>1</v>
          </cell>
          <cell r="AE133" t="str">
            <v>P</v>
          </cell>
          <cell r="AF133"/>
          <cell r="AG133">
            <v>0</v>
          </cell>
          <cell r="AI133"/>
        </row>
        <row r="134">
          <cell r="C134" t="str">
            <v>depreciation_expense</v>
          </cell>
          <cell r="D134">
            <v>102</v>
          </cell>
          <cell r="E134">
            <v>3</v>
          </cell>
          <cell r="F134" t="str">
            <v>Header_3</v>
          </cell>
          <cell r="G134" t="str">
            <v>AddF</v>
          </cell>
          <cell r="I134" t="str">
            <v>Depreciation</v>
          </cell>
          <cell r="J134">
            <v>0</v>
          </cell>
          <cell r="K134">
            <v>0</v>
          </cell>
          <cell r="L134">
            <v>0</v>
          </cell>
          <cell r="M134">
            <v>0</v>
          </cell>
          <cell r="O134">
            <v>0</v>
          </cell>
          <cell r="V134" t="str">
            <v>NA</v>
          </cell>
          <cell r="X134">
            <v>0</v>
          </cell>
          <cell r="Y134" t="b">
            <v>0</v>
          </cell>
          <cell r="Z134" t="b">
            <v>0</v>
          </cell>
          <cell r="AA134" t="b">
            <v>0</v>
          </cell>
          <cell r="AB134">
            <v>0</v>
          </cell>
          <cell r="AC134" t="b">
            <v>1</v>
          </cell>
          <cell r="AE134" t="str">
            <v>P</v>
          </cell>
          <cell r="AF134"/>
          <cell r="AG134">
            <v>0</v>
          </cell>
          <cell r="AI134"/>
        </row>
        <row r="135">
          <cell r="C135" t="str">
            <v>depreciation_expense.DepreciationExpense.PropertyDepreciation</v>
          </cell>
          <cell r="D135">
            <v>103</v>
          </cell>
          <cell r="E135">
            <v>4</v>
          </cell>
          <cell r="F135" t="str">
            <v>Header_4</v>
          </cell>
          <cell r="G135" t="str">
            <v>AddF</v>
          </cell>
          <cell r="I135" t="str">
            <v>Capital Allowances</v>
          </cell>
          <cell r="J135">
            <v>0</v>
          </cell>
          <cell r="K135">
            <v>0</v>
          </cell>
          <cell r="L135">
            <v>0</v>
          </cell>
          <cell r="M135">
            <v>0</v>
          </cell>
          <cell r="O135">
            <v>0</v>
          </cell>
          <cell r="V135" t="str">
            <v>NA</v>
          </cell>
          <cell r="X135">
            <v>0</v>
          </cell>
          <cell r="Y135" t="b">
            <v>0</v>
          </cell>
          <cell r="Z135" t="b">
            <v>0</v>
          </cell>
          <cell r="AA135" t="b">
            <v>0</v>
          </cell>
          <cell r="AB135">
            <v>0</v>
          </cell>
          <cell r="AC135" t="b">
            <v>1</v>
          </cell>
          <cell r="AE135" t="str">
            <v>P</v>
          </cell>
          <cell r="AF135"/>
          <cell r="AG135">
            <v>0</v>
          </cell>
          <cell r="AI135"/>
        </row>
        <row r="136">
          <cell r="C136" t="str">
            <v>depreciation_expense.DepreciationExpense.PropertyDepreciation.Property</v>
          </cell>
          <cell r="D136">
            <v>104</v>
          </cell>
          <cell r="E136">
            <v>5</v>
          </cell>
          <cell r="F136" t="str">
            <v>Header_5</v>
          </cell>
          <cell r="G136" t="str">
            <v>AddF</v>
          </cell>
          <cell r="I136" t="str">
            <v>Direct Property</v>
          </cell>
          <cell r="J136">
            <v>0</v>
          </cell>
          <cell r="K136">
            <v>0</v>
          </cell>
          <cell r="L136">
            <v>0</v>
          </cell>
          <cell r="M136">
            <v>0</v>
          </cell>
          <cell r="O136">
            <v>0</v>
          </cell>
          <cell r="V136" t="str">
            <v>NA</v>
          </cell>
          <cell r="X136">
            <v>0</v>
          </cell>
          <cell r="Y136" t="b">
            <v>0</v>
          </cell>
          <cell r="Z136" t="b">
            <v>0</v>
          </cell>
          <cell r="AA136" t="b">
            <v>0</v>
          </cell>
          <cell r="AB136">
            <v>0</v>
          </cell>
          <cell r="AC136" t="b">
            <v>1</v>
          </cell>
          <cell r="AE136" t="str">
            <v>P</v>
          </cell>
          <cell r="AF136"/>
          <cell r="AG136">
            <v>0</v>
          </cell>
          <cell r="AI136"/>
        </row>
        <row r="137">
          <cell r="C137" t="str">
            <v>depreciation_expense.DepreciationExpense.PropertyDepreciation.Property.cb4fb5de-b893-454a-af8c-39d2f9dd8591</v>
          </cell>
          <cell r="D137">
            <v>105</v>
          </cell>
          <cell r="E137">
            <v>6</v>
          </cell>
          <cell r="F137" t="str">
            <v>Line_6</v>
          </cell>
          <cell r="G137" t="str">
            <v>AddF</v>
          </cell>
          <cell r="H137" t="str">
            <v>Class.ImportProperty</v>
          </cell>
          <cell r="I137" t="str">
            <v>Unit 6004, The Peninsular, Mooloolaba</v>
          </cell>
          <cell r="J137">
            <v>1644.16</v>
          </cell>
          <cell r="K137">
            <v>0</v>
          </cell>
          <cell r="L137">
            <v>1644.16</v>
          </cell>
          <cell r="M137">
            <v>0</v>
          </cell>
          <cell r="N137" t="str">
            <v>Add</v>
          </cell>
          <cell r="O137">
            <v>0</v>
          </cell>
          <cell r="V137" t="str">
            <v>NA</v>
          </cell>
          <cell r="X137">
            <v>0</v>
          </cell>
          <cell r="Y137" t="b">
            <v>0</v>
          </cell>
          <cell r="Z137" t="b">
            <v>0</v>
          </cell>
          <cell r="AA137" t="b">
            <v>0</v>
          </cell>
          <cell r="AB137">
            <v>0</v>
          </cell>
          <cell r="AC137" t="b">
            <v>1</v>
          </cell>
          <cell r="AE137" t="str">
            <v>P</v>
          </cell>
          <cell r="AF137"/>
          <cell r="AG137">
            <v>0</v>
          </cell>
          <cell r="AI137"/>
        </row>
        <row r="138">
          <cell r="C138" t="str">
            <v>Totaldepreciation_expense.DepreciationExpense.PropertyDepreciation.Property</v>
          </cell>
          <cell r="D138">
            <v>106</v>
          </cell>
          <cell r="E138">
            <v>5</v>
          </cell>
          <cell r="F138" t="str">
            <v>Total_5</v>
          </cell>
          <cell r="G138" t="str">
            <v>AddF</v>
          </cell>
          <cell r="I138" t="str">
            <v>Total Direct Property</v>
          </cell>
          <cell r="J138">
            <v>1644.16</v>
          </cell>
          <cell r="K138">
            <v>0</v>
          </cell>
          <cell r="L138">
            <v>1644.16</v>
          </cell>
          <cell r="M138">
            <v>0</v>
          </cell>
          <cell r="N138" t="str">
            <v>Add</v>
          </cell>
          <cell r="O138">
            <v>0</v>
          </cell>
          <cell r="V138" t="str">
            <v>NA</v>
          </cell>
          <cell r="X138">
            <v>0</v>
          </cell>
          <cell r="Y138" t="b">
            <v>0</v>
          </cell>
          <cell r="Z138" t="b">
            <v>0</v>
          </cell>
          <cell r="AA138" t="b">
            <v>0</v>
          </cell>
          <cell r="AB138">
            <v>0</v>
          </cell>
          <cell r="AC138" t="b">
            <v>1</v>
          </cell>
          <cell r="AE138" t="str">
            <v>P</v>
          </cell>
          <cell r="AF138"/>
          <cell r="AG138">
            <v>0</v>
          </cell>
          <cell r="AI138"/>
        </row>
        <row r="139">
          <cell r="C139" t="str">
            <v>Totaldepreciation_expense.DepreciationExpense.PropertyDepreciation</v>
          </cell>
          <cell r="D139">
            <v>107</v>
          </cell>
          <cell r="E139">
            <v>4</v>
          </cell>
          <cell r="F139" t="str">
            <v>Total_4</v>
          </cell>
          <cell r="G139" t="str">
            <v>AddF</v>
          </cell>
          <cell r="I139" t="str">
            <v>Total Capital Allowances</v>
          </cell>
          <cell r="J139">
            <v>1644.16</v>
          </cell>
          <cell r="K139">
            <v>0</v>
          </cell>
          <cell r="L139">
            <v>1644.16</v>
          </cell>
          <cell r="M139">
            <v>0</v>
          </cell>
          <cell r="N139" t="str">
            <v>Add</v>
          </cell>
          <cell r="O139">
            <v>0</v>
          </cell>
          <cell r="V139" t="str">
            <v>NA</v>
          </cell>
          <cell r="X139">
            <v>0</v>
          </cell>
          <cell r="Y139" t="b">
            <v>0</v>
          </cell>
          <cell r="Z139" t="b">
            <v>0</v>
          </cell>
          <cell r="AA139" t="b">
            <v>0</v>
          </cell>
          <cell r="AB139">
            <v>0</v>
          </cell>
          <cell r="AC139" t="b">
            <v>1</v>
          </cell>
          <cell r="AE139" t="str">
            <v>P</v>
          </cell>
          <cell r="AF139"/>
          <cell r="AG139">
            <v>0</v>
          </cell>
          <cell r="AI139"/>
        </row>
        <row r="140">
          <cell r="C140" t="str">
            <v>Totaldepreciation_expense</v>
          </cell>
          <cell r="D140">
            <v>108</v>
          </cell>
          <cell r="E140">
            <v>3</v>
          </cell>
          <cell r="F140" t="str">
            <v>Total_3</v>
          </cell>
          <cell r="G140" t="str">
            <v>AddF</v>
          </cell>
          <cell r="I140" t="str">
            <v>Total Depreciation</v>
          </cell>
          <cell r="J140">
            <v>1644.16</v>
          </cell>
          <cell r="K140">
            <v>0</v>
          </cell>
          <cell r="L140">
            <v>1644.16</v>
          </cell>
          <cell r="M140">
            <v>0</v>
          </cell>
          <cell r="N140" t="str">
            <v>Add</v>
          </cell>
          <cell r="O140">
            <v>0</v>
          </cell>
          <cell r="V140" t="str">
            <v>NA</v>
          </cell>
          <cell r="X140">
            <v>0</v>
          </cell>
          <cell r="Y140" t="b">
            <v>0</v>
          </cell>
          <cell r="Z140" t="b">
            <v>0</v>
          </cell>
          <cell r="AA140" t="b">
            <v>0</v>
          </cell>
          <cell r="AB140">
            <v>0</v>
          </cell>
          <cell r="AC140" t="b">
            <v>1</v>
          </cell>
          <cell r="AE140" t="str">
            <v>P</v>
          </cell>
          <cell r="AF140"/>
          <cell r="AG140">
            <v>0</v>
          </cell>
          <cell r="AI140"/>
        </row>
        <row r="141">
          <cell r="C141" t="str">
            <v>property_expenses_expense</v>
          </cell>
          <cell r="D141">
            <v>109</v>
          </cell>
          <cell r="E141">
            <v>3</v>
          </cell>
          <cell r="F141" t="str">
            <v>Header_3</v>
          </cell>
          <cell r="G141" t="str">
            <v>AddF</v>
          </cell>
          <cell r="I141" t="str">
            <v>Property Expenses</v>
          </cell>
          <cell r="J141">
            <v>0</v>
          </cell>
          <cell r="K141">
            <v>0</v>
          </cell>
          <cell r="L141">
            <v>0</v>
          </cell>
          <cell r="M141">
            <v>0</v>
          </cell>
          <cell r="O141">
            <v>0</v>
          </cell>
          <cell r="V141" t="str">
            <v>NA</v>
          </cell>
          <cell r="X141">
            <v>0</v>
          </cell>
          <cell r="Y141" t="b">
            <v>0</v>
          </cell>
          <cell r="Z141" t="b">
            <v>0</v>
          </cell>
          <cell r="AA141" t="b">
            <v>0</v>
          </cell>
          <cell r="AB141">
            <v>0</v>
          </cell>
          <cell r="AC141" t="b">
            <v>1</v>
          </cell>
          <cell r="AE141" t="str">
            <v>P</v>
          </cell>
          <cell r="AF141"/>
          <cell r="AG141">
            <v>0</v>
          </cell>
          <cell r="AI141"/>
        </row>
        <row r="142">
          <cell r="C142" t="str">
            <v>property_expenses_expense.PropertyExpenses.Advertising</v>
          </cell>
          <cell r="D142">
            <v>110</v>
          </cell>
          <cell r="E142">
            <v>4</v>
          </cell>
          <cell r="F142" t="str">
            <v>Header_4</v>
          </cell>
          <cell r="G142" t="str">
            <v>AddF</v>
          </cell>
          <cell r="I142" t="str">
            <v>Advertising</v>
          </cell>
          <cell r="J142">
            <v>0</v>
          </cell>
          <cell r="K142">
            <v>0</v>
          </cell>
          <cell r="L142">
            <v>0</v>
          </cell>
          <cell r="M142">
            <v>0</v>
          </cell>
          <cell r="O142">
            <v>0</v>
          </cell>
          <cell r="V142" t="str">
            <v>NA</v>
          </cell>
          <cell r="X142">
            <v>0</v>
          </cell>
          <cell r="Y142" t="b">
            <v>0</v>
          </cell>
          <cell r="Z142" t="b">
            <v>0</v>
          </cell>
          <cell r="AA142" t="b">
            <v>0</v>
          </cell>
          <cell r="AB142">
            <v>0</v>
          </cell>
          <cell r="AC142" t="b">
            <v>1</v>
          </cell>
          <cell r="AE142" t="str">
            <v>P</v>
          </cell>
          <cell r="AF142"/>
          <cell r="AG142">
            <v>0</v>
          </cell>
          <cell r="AI142"/>
        </row>
        <row r="143">
          <cell r="C143" t="str">
            <v>property_expenses_expense.PropertyExpenses.Advertising.Property</v>
          </cell>
          <cell r="D143">
            <v>111</v>
          </cell>
          <cell r="E143">
            <v>5</v>
          </cell>
          <cell r="F143" t="str">
            <v>Header_5</v>
          </cell>
          <cell r="G143" t="str">
            <v>AddF</v>
          </cell>
          <cell r="I143" t="str">
            <v>Direct Property</v>
          </cell>
          <cell r="J143">
            <v>0</v>
          </cell>
          <cell r="K143">
            <v>0</v>
          </cell>
          <cell r="L143">
            <v>0</v>
          </cell>
          <cell r="M143">
            <v>0</v>
          </cell>
          <cell r="O143">
            <v>0</v>
          </cell>
          <cell r="V143" t="str">
            <v>NA</v>
          </cell>
          <cell r="X143">
            <v>0</v>
          </cell>
          <cell r="Y143" t="b">
            <v>0</v>
          </cell>
          <cell r="Z143" t="b">
            <v>0</v>
          </cell>
          <cell r="AA143" t="b">
            <v>0</v>
          </cell>
          <cell r="AB143">
            <v>0</v>
          </cell>
          <cell r="AC143" t="b">
            <v>1</v>
          </cell>
          <cell r="AE143" t="str">
            <v>P</v>
          </cell>
          <cell r="AF143"/>
          <cell r="AG143">
            <v>0</v>
          </cell>
          <cell r="AI143"/>
        </row>
        <row r="144">
          <cell r="C144" t="str">
            <v>property_expenses_expense.PropertyExpenses.Advertising.Property.cb4fb5de-b893-454a-af8c-39d2f9dd8591</v>
          </cell>
          <cell r="D144">
            <v>112</v>
          </cell>
          <cell r="E144">
            <v>6</v>
          </cell>
          <cell r="F144" t="str">
            <v>Line_6</v>
          </cell>
          <cell r="G144" t="str">
            <v>AddF</v>
          </cell>
          <cell r="H144" t="str">
            <v>Class.ImportProperty</v>
          </cell>
          <cell r="I144" t="str">
            <v>Unit 6004, The Peninsular, Mooloolaba</v>
          </cell>
          <cell r="J144">
            <v>2063.84</v>
          </cell>
          <cell r="K144">
            <v>0</v>
          </cell>
          <cell r="L144">
            <v>2063.84</v>
          </cell>
          <cell r="M144">
            <v>0</v>
          </cell>
          <cell r="N144" t="str">
            <v>Add</v>
          </cell>
          <cell r="O144">
            <v>0</v>
          </cell>
          <cell r="V144" t="str">
            <v>NA</v>
          </cell>
          <cell r="X144">
            <v>0</v>
          </cell>
          <cell r="Y144" t="b">
            <v>0</v>
          </cell>
          <cell r="Z144" t="b">
            <v>0</v>
          </cell>
          <cell r="AA144" t="b">
            <v>0</v>
          </cell>
          <cell r="AB144">
            <v>0</v>
          </cell>
          <cell r="AC144" t="b">
            <v>1</v>
          </cell>
          <cell r="AE144" t="str">
            <v>P</v>
          </cell>
          <cell r="AF144"/>
          <cell r="AG144">
            <v>0</v>
          </cell>
          <cell r="AI144"/>
        </row>
        <row r="145">
          <cell r="C145" t="str">
            <v>Totalproperty_expenses_expense.PropertyExpenses.Advertising.Property</v>
          </cell>
          <cell r="D145">
            <v>113</v>
          </cell>
          <cell r="E145">
            <v>5</v>
          </cell>
          <cell r="F145" t="str">
            <v>Total_5</v>
          </cell>
          <cell r="G145" t="str">
            <v>AddF</v>
          </cell>
          <cell r="I145" t="str">
            <v>Total Direct Property</v>
          </cell>
          <cell r="J145">
            <v>2063.84</v>
          </cell>
          <cell r="K145">
            <v>0</v>
          </cell>
          <cell r="L145">
            <v>2063.84</v>
          </cell>
          <cell r="M145">
            <v>0</v>
          </cell>
          <cell r="N145" t="str">
            <v>Add</v>
          </cell>
          <cell r="O145">
            <v>0</v>
          </cell>
          <cell r="V145" t="str">
            <v>NA</v>
          </cell>
          <cell r="X145">
            <v>0</v>
          </cell>
          <cell r="Y145" t="b">
            <v>0</v>
          </cell>
          <cell r="Z145" t="b">
            <v>0</v>
          </cell>
          <cell r="AA145" t="b">
            <v>0</v>
          </cell>
          <cell r="AB145">
            <v>0</v>
          </cell>
          <cell r="AC145" t="b">
            <v>1</v>
          </cell>
          <cell r="AE145" t="str">
            <v>P</v>
          </cell>
          <cell r="AF145"/>
          <cell r="AG145">
            <v>0</v>
          </cell>
          <cell r="AI145"/>
        </row>
        <row r="146">
          <cell r="C146" t="str">
            <v>Totalproperty_expenses_expense.PropertyExpenses.Advertising</v>
          </cell>
          <cell r="D146">
            <v>114</v>
          </cell>
          <cell r="E146">
            <v>4</v>
          </cell>
          <cell r="F146" t="str">
            <v>Total_4</v>
          </cell>
          <cell r="G146" t="str">
            <v>AddF</v>
          </cell>
          <cell r="I146" t="str">
            <v>Total Advertising</v>
          </cell>
          <cell r="J146">
            <v>2063.84</v>
          </cell>
          <cell r="K146">
            <v>0</v>
          </cell>
          <cell r="L146">
            <v>2063.84</v>
          </cell>
          <cell r="M146">
            <v>0</v>
          </cell>
          <cell r="N146" t="str">
            <v>Add</v>
          </cell>
          <cell r="O146">
            <v>0</v>
          </cell>
          <cell r="V146" t="str">
            <v>NA</v>
          </cell>
          <cell r="X146">
            <v>0</v>
          </cell>
          <cell r="Y146" t="b">
            <v>0</v>
          </cell>
          <cell r="Z146" t="b">
            <v>0</v>
          </cell>
          <cell r="AA146" t="b">
            <v>0</v>
          </cell>
          <cell r="AB146">
            <v>0</v>
          </cell>
          <cell r="AC146" t="b">
            <v>1</v>
          </cell>
          <cell r="AE146" t="str">
            <v>P</v>
          </cell>
          <cell r="AF146"/>
          <cell r="AG146">
            <v>0</v>
          </cell>
          <cell r="AI146"/>
        </row>
        <row r="147">
          <cell r="C147" t="str">
            <v>property_expenses_expense.PropertyExpenses.AgentsManagementFee</v>
          </cell>
          <cell r="D147">
            <v>115</v>
          </cell>
          <cell r="E147">
            <v>4</v>
          </cell>
          <cell r="F147" t="str">
            <v>Header_4</v>
          </cell>
          <cell r="G147" t="str">
            <v>AddF</v>
          </cell>
          <cell r="I147" t="str">
            <v>Agents Management Fee</v>
          </cell>
          <cell r="J147">
            <v>0</v>
          </cell>
          <cell r="K147">
            <v>0</v>
          </cell>
          <cell r="L147">
            <v>0</v>
          </cell>
          <cell r="M147">
            <v>0</v>
          </cell>
          <cell r="O147">
            <v>0</v>
          </cell>
          <cell r="V147" t="str">
            <v>NA</v>
          </cell>
          <cell r="X147">
            <v>0</v>
          </cell>
          <cell r="Y147" t="b">
            <v>0</v>
          </cell>
          <cell r="Z147" t="b">
            <v>0</v>
          </cell>
          <cell r="AA147" t="b">
            <v>0</v>
          </cell>
          <cell r="AB147">
            <v>0</v>
          </cell>
          <cell r="AC147" t="b">
            <v>1</v>
          </cell>
          <cell r="AE147" t="str">
            <v>P</v>
          </cell>
          <cell r="AF147"/>
          <cell r="AG147">
            <v>0</v>
          </cell>
          <cell r="AI147"/>
        </row>
        <row r="148">
          <cell r="C148" t="str">
            <v>property_expenses_expense.PropertyExpenses.AgentsManagementFee.Property</v>
          </cell>
          <cell r="D148">
            <v>116</v>
          </cell>
          <cell r="E148">
            <v>5</v>
          </cell>
          <cell r="F148" t="str">
            <v>Header_5</v>
          </cell>
          <cell r="G148" t="str">
            <v>AddF</v>
          </cell>
          <cell r="I148" t="str">
            <v>Direct Property</v>
          </cell>
          <cell r="J148">
            <v>0</v>
          </cell>
          <cell r="K148">
            <v>0</v>
          </cell>
          <cell r="L148">
            <v>0</v>
          </cell>
          <cell r="M148">
            <v>0</v>
          </cell>
          <cell r="O148">
            <v>0</v>
          </cell>
          <cell r="V148" t="str">
            <v>NA</v>
          </cell>
          <cell r="X148">
            <v>0</v>
          </cell>
          <cell r="Y148" t="b">
            <v>0</v>
          </cell>
          <cell r="Z148" t="b">
            <v>0</v>
          </cell>
          <cell r="AA148" t="b">
            <v>0</v>
          </cell>
          <cell r="AB148">
            <v>0</v>
          </cell>
          <cell r="AC148" t="b">
            <v>1</v>
          </cell>
          <cell r="AE148" t="str">
            <v>P</v>
          </cell>
          <cell r="AF148"/>
          <cell r="AG148">
            <v>0</v>
          </cell>
          <cell r="AI148"/>
        </row>
        <row r="149">
          <cell r="C149" t="str">
            <v>property_expenses_expense.PropertyExpenses.AgentsManagementFee.Property.cb4fb5de-b893-454a-af8c-39d2f9dd8591</v>
          </cell>
          <cell r="D149">
            <v>117</v>
          </cell>
          <cell r="E149">
            <v>6</v>
          </cell>
          <cell r="F149" t="str">
            <v>Line_6</v>
          </cell>
          <cell r="G149" t="str">
            <v>AddF</v>
          </cell>
          <cell r="H149" t="str">
            <v>Class.ImportProperty</v>
          </cell>
          <cell r="I149" t="str">
            <v>Unit 6004, The Peninsular, Mooloolaba</v>
          </cell>
          <cell r="J149">
            <v>14595.55</v>
          </cell>
          <cell r="K149">
            <v>0</v>
          </cell>
          <cell r="L149">
            <v>14595.55</v>
          </cell>
          <cell r="M149">
            <v>0</v>
          </cell>
          <cell r="N149" t="str">
            <v>Add</v>
          </cell>
          <cell r="O149">
            <v>0</v>
          </cell>
          <cell r="V149" t="str">
            <v>NA</v>
          </cell>
          <cell r="X149">
            <v>0</v>
          </cell>
          <cell r="Y149" t="b">
            <v>0</v>
          </cell>
          <cell r="Z149" t="b">
            <v>0</v>
          </cell>
          <cell r="AA149" t="b">
            <v>0</v>
          </cell>
          <cell r="AB149">
            <v>0</v>
          </cell>
          <cell r="AC149" t="b">
            <v>1</v>
          </cell>
          <cell r="AE149" t="str">
            <v>P</v>
          </cell>
          <cell r="AF149"/>
          <cell r="AG149">
            <v>0</v>
          </cell>
          <cell r="AI149"/>
        </row>
        <row r="150">
          <cell r="C150" t="str">
            <v>Totalproperty_expenses_expense.PropertyExpenses.AgentsManagementFee.Property</v>
          </cell>
          <cell r="D150">
            <v>118</v>
          </cell>
          <cell r="E150">
            <v>5</v>
          </cell>
          <cell r="F150" t="str">
            <v>Total_5</v>
          </cell>
          <cell r="G150" t="str">
            <v>AddF</v>
          </cell>
          <cell r="I150" t="str">
            <v>Total Direct Property</v>
          </cell>
          <cell r="J150">
            <v>14595.55</v>
          </cell>
          <cell r="K150">
            <v>0</v>
          </cell>
          <cell r="L150">
            <v>14595.55</v>
          </cell>
          <cell r="M150">
            <v>0</v>
          </cell>
          <cell r="N150" t="str">
            <v>Add</v>
          </cell>
          <cell r="O150">
            <v>0</v>
          </cell>
          <cell r="V150" t="str">
            <v>NA</v>
          </cell>
          <cell r="X150">
            <v>0</v>
          </cell>
          <cell r="Y150" t="b">
            <v>0</v>
          </cell>
          <cell r="Z150" t="b">
            <v>0</v>
          </cell>
          <cell r="AA150" t="b">
            <v>0</v>
          </cell>
          <cell r="AB150">
            <v>0</v>
          </cell>
          <cell r="AC150" t="b">
            <v>1</v>
          </cell>
          <cell r="AE150" t="str">
            <v>P</v>
          </cell>
          <cell r="AF150"/>
          <cell r="AG150">
            <v>0</v>
          </cell>
          <cell r="AI150"/>
        </row>
        <row r="151">
          <cell r="C151" t="str">
            <v>Totalproperty_expenses_expense.PropertyExpenses.AgentsManagementFee</v>
          </cell>
          <cell r="D151">
            <v>119</v>
          </cell>
          <cell r="E151">
            <v>4</v>
          </cell>
          <cell r="F151" t="str">
            <v>Total_4</v>
          </cell>
          <cell r="G151" t="str">
            <v>AddF</v>
          </cell>
          <cell r="I151" t="str">
            <v>Total Agents Management Fee</v>
          </cell>
          <cell r="J151">
            <v>14595.55</v>
          </cell>
          <cell r="K151">
            <v>0</v>
          </cell>
          <cell r="L151">
            <v>14595.55</v>
          </cell>
          <cell r="M151">
            <v>0</v>
          </cell>
          <cell r="N151" t="str">
            <v>Add</v>
          </cell>
          <cell r="O151">
            <v>0</v>
          </cell>
          <cell r="V151" t="str">
            <v>NA</v>
          </cell>
          <cell r="X151">
            <v>0</v>
          </cell>
          <cell r="Y151" t="b">
            <v>0</v>
          </cell>
          <cell r="Z151" t="b">
            <v>0</v>
          </cell>
          <cell r="AA151" t="b">
            <v>0</v>
          </cell>
          <cell r="AB151">
            <v>0</v>
          </cell>
          <cell r="AC151" t="b">
            <v>1</v>
          </cell>
          <cell r="AE151" t="str">
            <v>P</v>
          </cell>
          <cell r="AF151"/>
          <cell r="AG151">
            <v>0</v>
          </cell>
          <cell r="AI151"/>
        </row>
        <row r="152">
          <cell r="C152" t="str">
            <v>property_expenses_expense.PropertyExpenses.Cleaning</v>
          </cell>
          <cell r="D152">
            <v>120</v>
          </cell>
          <cell r="E152">
            <v>4</v>
          </cell>
          <cell r="F152" t="str">
            <v>Header_4</v>
          </cell>
          <cell r="G152" t="str">
            <v>AddF</v>
          </cell>
          <cell r="I152" t="str">
            <v>Cleaning</v>
          </cell>
          <cell r="J152">
            <v>0</v>
          </cell>
          <cell r="K152">
            <v>0</v>
          </cell>
          <cell r="L152">
            <v>0</v>
          </cell>
          <cell r="M152">
            <v>0</v>
          </cell>
          <cell r="O152">
            <v>0</v>
          </cell>
          <cell r="V152" t="str">
            <v>NA</v>
          </cell>
          <cell r="X152">
            <v>0</v>
          </cell>
          <cell r="Y152" t="b">
            <v>0</v>
          </cell>
          <cell r="Z152" t="b">
            <v>0</v>
          </cell>
          <cell r="AA152" t="b">
            <v>0</v>
          </cell>
          <cell r="AB152">
            <v>0</v>
          </cell>
          <cell r="AC152" t="b">
            <v>1</v>
          </cell>
          <cell r="AE152" t="str">
            <v>P</v>
          </cell>
          <cell r="AF152"/>
          <cell r="AG152">
            <v>0</v>
          </cell>
          <cell r="AI152"/>
        </row>
        <row r="153">
          <cell r="C153" t="str">
            <v>property_expenses_expense.PropertyExpenses.Cleaning.Property</v>
          </cell>
          <cell r="D153">
            <v>121</v>
          </cell>
          <cell r="E153">
            <v>5</v>
          </cell>
          <cell r="F153" t="str">
            <v>Header_5</v>
          </cell>
          <cell r="G153" t="str">
            <v>AddF</v>
          </cell>
          <cell r="I153" t="str">
            <v>Direct Property</v>
          </cell>
          <cell r="J153">
            <v>0</v>
          </cell>
          <cell r="K153">
            <v>0</v>
          </cell>
          <cell r="L153">
            <v>0</v>
          </cell>
          <cell r="M153">
            <v>0</v>
          </cell>
          <cell r="O153">
            <v>0</v>
          </cell>
          <cell r="V153" t="str">
            <v>NA</v>
          </cell>
          <cell r="X153">
            <v>0</v>
          </cell>
          <cell r="Y153" t="b">
            <v>0</v>
          </cell>
          <cell r="Z153" t="b">
            <v>0</v>
          </cell>
          <cell r="AA153" t="b">
            <v>0</v>
          </cell>
          <cell r="AB153">
            <v>0</v>
          </cell>
          <cell r="AC153" t="b">
            <v>1</v>
          </cell>
          <cell r="AE153" t="str">
            <v>P</v>
          </cell>
          <cell r="AF153"/>
          <cell r="AG153">
            <v>0</v>
          </cell>
          <cell r="AI153"/>
        </row>
        <row r="154">
          <cell r="C154" t="str">
            <v>property_expenses_expense.PropertyExpenses.Cleaning.Property.cb4fb5de-b893-454a-af8c-39d2f9dd8591</v>
          </cell>
          <cell r="D154">
            <v>122</v>
          </cell>
          <cell r="E154">
            <v>6</v>
          </cell>
          <cell r="F154" t="str">
            <v>Line_6</v>
          </cell>
          <cell r="G154" t="str">
            <v>AddF</v>
          </cell>
          <cell r="H154" t="str">
            <v>Class.ImportProperty</v>
          </cell>
          <cell r="I154" t="str">
            <v>Unit 6004, The Peninsular, Mooloolaba</v>
          </cell>
          <cell r="J154">
            <v>10979.85</v>
          </cell>
          <cell r="K154">
            <v>0</v>
          </cell>
          <cell r="L154">
            <v>10979.85</v>
          </cell>
          <cell r="M154">
            <v>0</v>
          </cell>
          <cell r="N154" t="str">
            <v>Add</v>
          </cell>
          <cell r="O154">
            <v>0</v>
          </cell>
          <cell r="V154" t="str">
            <v>NA</v>
          </cell>
          <cell r="X154">
            <v>0</v>
          </cell>
          <cell r="Y154" t="b">
            <v>0</v>
          </cell>
          <cell r="Z154" t="b">
            <v>0</v>
          </cell>
          <cell r="AA154" t="b">
            <v>0</v>
          </cell>
          <cell r="AB154">
            <v>0</v>
          </cell>
          <cell r="AC154" t="b">
            <v>1</v>
          </cell>
          <cell r="AE154" t="str">
            <v>P</v>
          </cell>
          <cell r="AF154"/>
          <cell r="AG154">
            <v>0</v>
          </cell>
          <cell r="AI154"/>
        </row>
        <row r="155">
          <cell r="C155" t="str">
            <v>Totalproperty_expenses_expense.PropertyExpenses.Cleaning.Property</v>
          </cell>
          <cell r="D155">
            <v>123</v>
          </cell>
          <cell r="E155">
            <v>5</v>
          </cell>
          <cell r="F155" t="str">
            <v>Total_5</v>
          </cell>
          <cell r="G155" t="str">
            <v>AddF</v>
          </cell>
          <cell r="I155" t="str">
            <v>Total Direct Property</v>
          </cell>
          <cell r="J155">
            <v>10979.85</v>
          </cell>
          <cell r="K155">
            <v>0</v>
          </cell>
          <cell r="L155">
            <v>10979.85</v>
          </cell>
          <cell r="M155">
            <v>0</v>
          </cell>
          <cell r="N155" t="str">
            <v>Add</v>
          </cell>
          <cell r="O155">
            <v>0</v>
          </cell>
          <cell r="V155" t="str">
            <v>NA</v>
          </cell>
          <cell r="X155">
            <v>0</v>
          </cell>
          <cell r="Y155" t="b">
            <v>0</v>
          </cell>
          <cell r="Z155" t="b">
            <v>0</v>
          </cell>
          <cell r="AA155" t="b">
            <v>0</v>
          </cell>
          <cell r="AB155">
            <v>0</v>
          </cell>
          <cell r="AC155" t="b">
            <v>1</v>
          </cell>
          <cell r="AE155" t="str">
            <v>P</v>
          </cell>
          <cell r="AF155"/>
          <cell r="AG155">
            <v>0</v>
          </cell>
          <cell r="AI155"/>
        </row>
        <row r="156">
          <cell r="C156" t="str">
            <v>Totalproperty_expenses_expense.PropertyExpenses.Cleaning</v>
          </cell>
          <cell r="D156">
            <v>124</v>
          </cell>
          <cell r="E156">
            <v>4</v>
          </cell>
          <cell r="F156" t="str">
            <v>Total_4</v>
          </cell>
          <cell r="G156" t="str">
            <v>AddF</v>
          </cell>
          <cell r="I156" t="str">
            <v>Total Cleaning</v>
          </cell>
          <cell r="J156">
            <v>10979.85</v>
          </cell>
          <cell r="K156">
            <v>0</v>
          </cell>
          <cell r="L156">
            <v>10979.85</v>
          </cell>
          <cell r="M156">
            <v>0</v>
          </cell>
          <cell r="N156" t="str">
            <v>Add</v>
          </cell>
          <cell r="O156">
            <v>0</v>
          </cell>
          <cell r="V156" t="str">
            <v>NA</v>
          </cell>
          <cell r="X156">
            <v>0</v>
          </cell>
          <cell r="Y156" t="b">
            <v>0</v>
          </cell>
          <cell r="Z156" t="b">
            <v>0</v>
          </cell>
          <cell r="AA156" t="b">
            <v>0</v>
          </cell>
          <cell r="AB156">
            <v>0</v>
          </cell>
          <cell r="AC156" t="b">
            <v>1</v>
          </cell>
          <cell r="AE156" t="str">
            <v>P</v>
          </cell>
          <cell r="AF156"/>
          <cell r="AG156">
            <v>0</v>
          </cell>
          <cell r="AI156"/>
        </row>
        <row r="157">
          <cell r="C157" t="str">
            <v>property_expenses_expense.PropertyExpenses.Rates</v>
          </cell>
          <cell r="D157">
            <v>125</v>
          </cell>
          <cell r="E157">
            <v>4</v>
          </cell>
          <cell r="F157" t="str">
            <v>Header_4</v>
          </cell>
          <cell r="G157" t="str">
            <v>AddF</v>
          </cell>
          <cell r="I157" t="str">
            <v>Council Rates</v>
          </cell>
          <cell r="J157">
            <v>0</v>
          </cell>
          <cell r="K157">
            <v>0</v>
          </cell>
          <cell r="L157">
            <v>0</v>
          </cell>
          <cell r="M157">
            <v>0</v>
          </cell>
          <cell r="O157">
            <v>0</v>
          </cell>
          <cell r="V157" t="str">
            <v>NA</v>
          </cell>
          <cell r="X157">
            <v>0</v>
          </cell>
          <cell r="Y157" t="b">
            <v>0</v>
          </cell>
          <cell r="Z157" t="b">
            <v>0</v>
          </cell>
          <cell r="AA157" t="b">
            <v>0</v>
          </cell>
          <cell r="AB157">
            <v>0</v>
          </cell>
          <cell r="AC157" t="b">
            <v>1</v>
          </cell>
          <cell r="AE157" t="str">
            <v>P</v>
          </cell>
          <cell r="AF157"/>
          <cell r="AG157">
            <v>0</v>
          </cell>
          <cell r="AI157"/>
        </row>
        <row r="158">
          <cell r="C158" t="str">
            <v>property_expenses_expense.PropertyExpenses.Rates.Property</v>
          </cell>
          <cell r="D158">
            <v>126</v>
          </cell>
          <cell r="E158">
            <v>5</v>
          </cell>
          <cell r="F158" t="str">
            <v>Header_5</v>
          </cell>
          <cell r="G158" t="str">
            <v>AddF</v>
          </cell>
          <cell r="I158" t="str">
            <v>Direct Property</v>
          </cell>
          <cell r="J158">
            <v>0</v>
          </cell>
          <cell r="K158">
            <v>0</v>
          </cell>
          <cell r="L158">
            <v>0</v>
          </cell>
          <cell r="M158">
            <v>0</v>
          </cell>
          <cell r="O158">
            <v>0</v>
          </cell>
          <cell r="V158" t="str">
            <v>NA</v>
          </cell>
          <cell r="X158">
            <v>0</v>
          </cell>
          <cell r="Y158" t="b">
            <v>0</v>
          </cell>
          <cell r="Z158" t="b">
            <v>0</v>
          </cell>
          <cell r="AA158" t="b">
            <v>0</v>
          </cell>
          <cell r="AB158">
            <v>0</v>
          </cell>
          <cell r="AC158" t="b">
            <v>1</v>
          </cell>
          <cell r="AE158" t="str">
            <v>P</v>
          </cell>
          <cell r="AF158"/>
          <cell r="AG158">
            <v>0</v>
          </cell>
          <cell r="AI158"/>
        </row>
        <row r="159">
          <cell r="C159" t="str">
            <v>property_expenses_expense.PropertyExpenses.Rates.Property.cb4fb5de-b893-454a-af8c-39d2f9dd8591</v>
          </cell>
          <cell r="D159">
            <v>127</v>
          </cell>
          <cell r="E159">
            <v>6</v>
          </cell>
          <cell r="F159" t="str">
            <v>Line_6</v>
          </cell>
          <cell r="G159" t="str">
            <v>AddF</v>
          </cell>
          <cell r="H159" t="str">
            <v>Class.ImportProperty</v>
          </cell>
          <cell r="I159" t="str">
            <v>Unit 6004, The Peninsular, Mooloolaba</v>
          </cell>
          <cell r="J159">
            <v>3217.06</v>
          </cell>
          <cell r="K159">
            <v>0</v>
          </cell>
          <cell r="L159">
            <v>3217.06</v>
          </cell>
          <cell r="M159">
            <v>0</v>
          </cell>
          <cell r="N159" t="str">
            <v>Add</v>
          </cell>
          <cell r="O159">
            <v>0</v>
          </cell>
          <cell r="V159" t="str">
            <v>NA</v>
          </cell>
          <cell r="X159">
            <v>0</v>
          </cell>
          <cell r="Y159" t="b">
            <v>0</v>
          </cell>
          <cell r="Z159" t="b">
            <v>0</v>
          </cell>
          <cell r="AA159" t="b">
            <v>0</v>
          </cell>
          <cell r="AB159">
            <v>0</v>
          </cell>
          <cell r="AC159" t="b">
            <v>1</v>
          </cell>
          <cell r="AE159" t="str">
            <v>P</v>
          </cell>
          <cell r="AF159"/>
          <cell r="AG159">
            <v>0</v>
          </cell>
          <cell r="AI159"/>
        </row>
        <row r="160">
          <cell r="C160" t="str">
            <v>Totalproperty_expenses_expense.PropertyExpenses.Rates.Property</v>
          </cell>
          <cell r="D160">
            <v>128</v>
          </cell>
          <cell r="E160">
            <v>5</v>
          </cell>
          <cell r="F160" t="str">
            <v>Total_5</v>
          </cell>
          <cell r="G160" t="str">
            <v>AddF</v>
          </cell>
          <cell r="I160" t="str">
            <v>Total Direct Property</v>
          </cell>
          <cell r="J160">
            <v>3217.06</v>
          </cell>
          <cell r="K160">
            <v>0</v>
          </cell>
          <cell r="L160">
            <v>3217.06</v>
          </cell>
          <cell r="M160">
            <v>0</v>
          </cell>
          <cell r="N160" t="str">
            <v>Add</v>
          </cell>
          <cell r="O160">
            <v>0</v>
          </cell>
          <cell r="V160" t="str">
            <v>NA</v>
          </cell>
          <cell r="X160">
            <v>0</v>
          </cell>
          <cell r="Y160" t="b">
            <v>0</v>
          </cell>
          <cell r="Z160" t="b">
            <v>0</v>
          </cell>
          <cell r="AA160" t="b">
            <v>0</v>
          </cell>
          <cell r="AB160">
            <v>0</v>
          </cell>
          <cell r="AC160" t="b">
            <v>1</v>
          </cell>
          <cell r="AE160" t="str">
            <v>P</v>
          </cell>
          <cell r="AF160"/>
          <cell r="AG160">
            <v>0</v>
          </cell>
          <cell r="AI160"/>
        </row>
        <row r="161">
          <cell r="C161" t="str">
            <v>Totalproperty_expenses_expense.PropertyExpenses.Rates</v>
          </cell>
          <cell r="D161">
            <v>129</v>
          </cell>
          <cell r="E161">
            <v>4</v>
          </cell>
          <cell r="F161" t="str">
            <v>Total_4</v>
          </cell>
          <cell r="G161" t="str">
            <v>AddF</v>
          </cell>
          <cell r="I161" t="str">
            <v>Total Council Rates</v>
          </cell>
          <cell r="J161">
            <v>3217.06</v>
          </cell>
          <cell r="K161">
            <v>0</v>
          </cell>
          <cell r="L161">
            <v>3217.06</v>
          </cell>
          <cell r="M161">
            <v>0</v>
          </cell>
          <cell r="N161" t="str">
            <v>Add</v>
          </cell>
          <cell r="O161">
            <v>0</v>
          </cell>
          <cell r="V161" t="str">
            <v>NA</v>
          </cell>
          <cell r="X161">
            <v>0</v>
          </cell>
          <cell r="Y161" t="b">
            <v>0</v>
          </cell>
          <cell r="Z161" t="b">
            <v>0</v>
          </cell>
          <cell r="AA161" t="b">
            <v>0</v>
          </cell>
          <cell r="AB161">
            <v>0</v>
          </cell>
          <cell r="AC161" t="b">
            <v>1</v>
          </cell>
          <cell r="AE161" t="str">
            <v>P</v>
          </cell>
          <cell r="AF161"/>
          <cell r="AG161">
            <v>0</v>
          </cell>
          <cell r="AI161"/>
        </row>
        <row r="162">
          <cell r="C162" t="str">
            <v>property_expenses_expense.PropertyExpenses.ELECT</v>
          </cell>
          <cell r="D162">
            <v>130</v>
          </cell>
          <cell r="E162">
            <v>4</v>
          </cell>
          <cell r="F162" t="str">
            <v>Header_4</v>
          </cell>
          <cell r="G162" t="str">
            <v>AddF</v>
          </cell>
          <cell r="I162" t="str">
            <v>Electricity</v>
          </cell>
          <cell r="J162">
            <v>0</v>
          </cell>
          <cell r="K162">
            <v>0</v>
          </cell>
          <cell r="L162">
            <v>0</v>
          </cell>
          <cell r="M162">
            <v>0</v>
          </cell>
          <cell r="O162">
            <v>0</v>
          </cell>
          <cell r="V162" t="str">
            <v>NA</v>
          </cell>
          <cell r="X162">
            <v>0</v>
          </cell>
          <cell r="Y162" t="b">
            <v>0</v>
          </cell>
          <cell r="Z162" t="b">
            <v>0</v>
          </cell>
          <cell r="AA162" t="b">
            <v>0</v>
          </cell>
          <cell r="AB162">
            <v>0</v>
          </cell>
          <cell r="AC162" t="b">
            <v>1</v>
          </cell>
          <cell r="AE162" t="str">
            <v>P</v>
          </cell>
          <cell r="AF162"/>
          <cell r="AG162">
            <v>0</v>
          </cell>
          <cell r="AI162"/>
        </row>
        <row r="163">
          <cell r="C163" t="str">
            <v>property_expenses_expense.PropertyExpenses.ELECT.Property</v>
          </cell>
          <cell r="D163">
            <v>131</v>
          </cell>
          <cell r="E163">
            <v>5</v>
          </cell>
          <cell r="F163" t="str">
            <v>Header_5</v>
          </cell>
          <cell r="G163" t="str">
            <v>AddF</v>
          </cell>
          <cell r="I163" t="str">
            <v>Direct Property</v>
          </cell>
          <cell r="J163">
            <v>0</v>
          </cell>
          <cell r="K163">
            <v>0</v>
          </cell>
          <cell r="L163">
            <v>0</v>
          </cell>
          <cell r="M163">
            <v>0</v>
          </cell>
          <cell r="O163">
            <v>0</v>
          </cell>
          <cell r="V163" t="str">
            <v>NA</v>
          </cell>
          <cell r="X163">
            <v>0</v>
          </cell>
          <cell r="Y163" t="b">
            <v>0</v>
          </cell>
          <cell r="Z163" t="b">
            <v>0</v>
          </cell>
          <cell r="AA163" t="b">
            <v>0</v>
          </cell>
          <cell r="AB163">
            <v>0</v>
          </cell>
          <cell r="AC163" t="b">
            <v>1</v>
          </cell>
          <cell r="AE163" t="str">
            <v>P</v>
          </cell>
          <cell r="AF163"/>
          <cell r="AG163">
            <v>0</v>
          </cell>
          <cell r="AI163"/>
        </row>
        <row r="164">
          <cell r="C164" t="str">
            <v>property_expenses_expense.PropertyExpenses.ELECT.Property.cb4fb5de-b893-454a-af8c-39d2f9dd8591</v>
          </cell>
          <cell r="D164">
            <v>132</v>
          </cell>
          <cell r="E164">
            <v>6</v>
          </cell>
          <cell r="F164" t="str">
            <v>Line_6</v>
          </cell>
          <cell r="G164" t="str">
            <v>AddF</v>
          </cell>
          <cell r="H164" t="str">
            <v>Class.ImportProperty</v>
          </cell>
          <cell r="I164" t="str">
            <v>Unit 6004, The Peninsular, Mooloolaba</v>
          </cell>
          <cell r="J164">
            <v>968.6</v>
          </cell>
          <cell r="K164">
            <v>0</v>
          </cell>
          <cell r="L164">
            <v>968.6</v>
          </cell>
          <cell r="M164">
            <v>0</v>
          </cell>
          <cell r="N164" t="str">
            <v>Add</v>
          </cell>
          <cell r="O164">
            <v>0</v>
          </cell>
          <cell r="V164" t="str">
            <v>NA</v>
          </cell>
          <cell r="X164">
            <v>0</v>
          </cell>
          <cell r="Y164" t="b">
            <v>0</v>
          </cell>
          <cell r="Z164" t="b">
            <v>0</v>
          </cell>
          <cell r="AA164" t="b">
            <v>0</v>
          </cell>
          <cell r="AB164">
            <v>0</v>
          </cell>
          <cell r="AC164" t="b">
            <v>1</v>
          </cell>
          <cell r="AE164" t="str">
            <v>P</v>
          </cell>
          <cell r="AF164"/>
          <cell r="AG164">
            <v>0</v>
          </cell>
          <cell r="AI164"/>
        </row>
        <row r="165">
          <cell r="C165" t="str">
            <v>Totalproperty_expenses_expense.PropertyExpenses.ELECT.Property</v>
          </cell>
          <cell r="D165">
            <v>133</v>
          </cell>
          <cell r="E165">
            <v>5</v>
          </cell>
          <cell r="F165" t="str">
            <v>Total_5</v>
          </cell>
          <cell r="G165" t="str">
            <v>AddF</v>
          </cell>
          <cell r="I165" t="str">
            <v>Total Direct Property</v>
          </cell>
          <cell r="J165">
            <v>968.6</v>
          </cell>
          <cell r="K165">
            <v>0</v>
          </cell>
          <cell r="L165">
            <v>968.6</v>
          </cell>
          <cell r="M165">
            <v>0</v>
          </cell>
          <cell r="N165" t="str">
            <v>Add</v>
          </cell>
          <cell r="O165">
            <v>0</v>
          </cell>
          <cell r="V165" t="str">
            <v>NA</v>
          </cell>
          <cell r="X165">
            <v>0</v>
          </cell>
          <cell r="Y165" t="b">
            <v>0</v>
          </cell>
          <cell r="Z165" t="b">
            <v>0</v>
          </cell>
          <cell r="AA165" t="b">
            <v>0</v>
          </cell>
          <cell r="AB165">
            <v>0</v>
          </cell>
          <cell r="AC165" t="b">
            <v>1</v>
          </cell>
          <cell r="AE165" t="str">
            <v>P</v>
          </cell>
          <cell r="AF165"/>
          <cell r="AG165">
            <v>0</v>
          </cell>
          <cell r="AI165"/>
        </row>
        <row r="166">
          <cell r="C166" t="str">
            <v>Totalproperty_expenses_expense.PropertyExpenses.ELECT</v>
          </cell>
          <cell r="D166">
            <v>134</v>
          </cell>
          <cell r="E166">
            <v>4</v>
          </cell>
          <cell r="F166" t="str">
            <v>Total_4</v>
          </cell>
          <cell r="G166" t="str">
            <v>AddF</v>
          </cell>
          <cell r="I166" t="str">
            <v>Total Electricity</v>
          </cell>
          <cell r="J166">
            <v>968.6</v>
          </cell>
          <cell r="K166">
            <v>0</v>
          </cell>
          <cell r="L166">
            <v>968.6</v>
          </cell>
          <cell r="M166">
            <v>0</v>
          </cell>
          <cell r="N166" t="str">
            <v>Add</v>
          </cell>
          <cell r="O166">
            <v>0</v>
          </cell>
          <cell r="V166" t="str">
            <v>NA</v>
          </cell>
          <cell r="X166">
            <v>0</v>
          </cell>
          <cell r="Y166" t="b">
            <v>0</v>
          </cell>
          <cell r="Z166" t="b">
            <v>0</v>
          </cell>
          <cell r="AA166" t="b">
            <v>0</v>
          </cell>
          <cell r="AB166">
            <v>0</v>
          </cell>
          <cell r="AC166" t="b">
            <v>1</v>
          </cell>
          <cell r="AE166" t="str">
            <v>P</v>
          </cell>
          <cell r="AF166"/>
          <cell r="AG166">
            <v>0</v>
          </cell>
          <cell r="AI166"/>
        </row>
        <row r="167">
          <cell r="C167" t="str">
            <v>property_expenses_expense.PropertyExpenses.RepairsMaintenance</v>
          </cell>
          <cell r="D167">
            <v>135</v>
          </cell>
          <cell r="E167">
            <v>4</v>
          </cell>
          <cell r="F167" t="str">
            <v>Header_4</v>
          </cell>
          <cell r="G167" t="str">
            <v>AddF</v>
          </cell>
          <cell r="I167" t="str">
            <v>Repairs Maintenance</v>
          </cell>
          <cell r="J167">
            <v>0</v>
          </cell>
          <cell r="K167">
            <v>0</v>
          </cell>
          <cell r="L167">
            <v>0</v>
          </cell>
          <cell r="M167">
            <v>0</v>
          </cell>
          <cell r="O167">
            <v>0</v>
          </cell>
          <cell r="V167" t="str">
            <v>NA</v>
          </cell>
          <cell r="X167">
            <v>0</v>
          </cell>
          <cell r="Y167" t="b">
            <v>0</v>
          </cell>
          <cell r="Z167" t="b">
            <v>0</v>
          </cell>
          <cell r="AA167" t="b">
            <v>0</v>
          </cell>
          <cell r="AB167">
            <v>0</v>
          </cell>
          <cell r="AC167" t="b">
            <v>1</v>
          </cell>
          <cell r="AE167" t="str">
            <v>P</v>
          </cell>
          <cell r="AF167"/>
          <cell r="AG167">
            <v>0</v>
          </cell>
          <cell r="AI167"/>
        </row>
        <row r="168">
          <cell r="C168" t="str">
            <v>property_expenses_expense.PropertyExpenses.RepairsMaintenance.Property</v>
          </cell>
          <cell r="D168">
            <v>136</v>
          </cell>
          <cell r="E168">
            <v>5</v>
          </cell>
          <cell r="F168" t="str">
            <v>Header_5</v>
          </cell>
          <cell r="G168" t="str">
            <v>AddF</v>
          </cell>
          <cell r="I168" t="str">
            <v>Direct Property</v>
          </cell>
          <cell r="J168">
            <v>0</v>
          </cell>
          <cell r="K168">
            <v>0</v>
          </cell>
          <cell r="L168">
            <v>0</v>
          </cell>
          <cell r="M168">
            <v>0</v>
          </cell>
          <cell r="O168">
            <v>0</v>
          </cell>
          <cell r="V168" t="str">
            <v>NA</v>
          </cell>
          <cell r="X168">
            <v>0</v>
          </cell>
          <cell r="Y168" t="b">
            <v>0</v>
          </cell>
          <cell r="Z168" t="b">
            <v>0</v>
          </cell>
          <cell r="AA168" t="b">
            <v>0</v>
          </cell>
          <cell r="AB168">
            <v>0</v>
          </cell>
          <cell r="AC168" t="b">
            <v>1</v>
          </cell>
          <cell r="AE168" t="str">
            <v>P</v>
          </cell>
          <cell r="AF168"/>
          <cell r="AG168">
            <v>0</v>
          </cell>
          <cell r="AI168"/>
        </row>
        <row r="169">
          <cell r="C169" t="str">
            <v>property_expenses_expense.PropertyExpenses.RepairsMaintenance.Property.cb4fb5de-b893-454a-af8c-39d2f9dd8591</v>
          </cell>
          <cell r="D169">
            <v>137</v>
          </cell>
          <cell r="E169">
            <v>6</v>
          </cell>
          <cell r="F169" t="str">
            <v>Line_6</v>
          </cell>
          <cell r="G169" t="str">
            <v>AddF</v>
          </cell>
          <cell r="H169" t="str">
            <v>Class.ImportProperty</v>
          </cell>
          <cell r="I169" t="str">
            <v>Unit 6004, The Peninsular, Mooloolaba</v>
          </cell>
          <cell r="J169">
            <v>4441.07</v>
          </cell>
          <cell r="K169">
            <v>0</v>
          </cell>
          <cell r="L169">
            <v>4441.07</v>
          </cell>
          <cell r="M169">
            <v>0</v>
          </cell>
          <cell r="N169" t="str">
            <v>Add</v>
          </cell>
          <cell r="O169">
            <v>0</v>
          </cell>
          <cell r="V169" t="str">
            <v>NA</v>
          </cell>
          <cell r="X169">
            <v>0</v>
          </cell>
          <cell r="Y169" t="b">
            <v>0</v>
          </cell>
          <cell r="Z169" t="b">
            <v>0</v>
          </cell>
          <cell r="AA169" t="b">
            <v>0</v>
          </cell>
          <cell r="AB169">
            <v>0</v>
          </cell>
          <cell r="AC169" t="b">
            <v>1</v>
          </cell>
          <cell r="AE169" t="str">
            <v>P</v>
          </cell>
          <cell r="AF169"/>
          <cell r="AG169">
            <v>0</v>
          </cell>
          <cell r="AI169"/>
        </row>
        <row r="170">
          <cell r="C170" t="str">
            <v>Totalproperty_expenses_expense.PropertyExpenses.RepairsMaintenance.Property</v>
          </cell>
          <cell r="D170">
            <v>138</v>
          </cell>
          <cell r="E170">
            <v>5</v>
          </cell>
          <cell r="F170" t="str">
            <v>Total_5</v>
          </cell>
          <cell r="G170" t="str">
            <v>AddF</v>
          </cell>
          <cell r="I170" t="str">
            <v>Total Direct Property</v>
          </cell>
          <cell r="J170">
            <v>4441.07</v>
          </cell>
          <cell r="K170">
            <v>0</v>
          </cell>
          <cell r="L170">
            <v>4441.07</v>
          </cell>
          <cell r="M170">
            <v>0</v>
          </cell>
          <cell r="N170" t="str">
            <v>Add</v>
          </cell>
          <cell r="O170">
            <v>0</v>
          </cell>
          <cell r="V170" t="str">
            <v>NA</v>
          </cell>
          <cell r="X170">
            <v>0</v>
          </cell>
          <cell r="Y170" t="b">
            <v>0</v>
          </cell>
          <cell r="Z170" t="b">
            <v>0</v>
          </cell>
          <cell r="AA170" t="b">
            <v>0</v>
          </cell>
          <cell r="AB170">
            <v>0</v>
          </cell>
          <cell r="AC170" t="b">
            <v>1</v>
          </cell>
          <cell r="AE170" t="str">
            <v>P</v>
          </cell>
          <cell r="AF170"/>
          <cell r="AG170">
            <v>0</v>
          </cell>
          <cell r="AI170"/>
        </row>
        <row r="171">
          <cell r="C171" t="str">
            <v>Totalproperty_expenses_expense.PropertyExpenses.RepairsMaintenance</v>
          </cell>
          <cell r="D171">
            <v>139</v>
          </cell>
          <cell r="E171">
            <v>4</v>
          </cell>
          <cell r="F171" t="str">
            <v>Total_4</v>
          </cell>
          <cell r="G171" t="str">
            <v>AddF</v>
          </cell>
          <cell r="I171" t="str">
            <v>Total Repairs Maintenance</v>
          </cell>
          <cell r="J171">
            <v>4441.07</v>
          </cell>
          <cell r="K171">
            <v>0</v>
          </cell>
          <cell r="L171">
            <v>4441.07</v>
          </cell>
          <cell r="M171">
            <v>0</v>
          </cell>
          <cell r="N171" t="str">
            <v>Add</v>
          </cell>
          <cell r="O171">
            <v>0</v>
          </cell>
          <cell r="V171" t="str">
            <v>NA</v>
          </cell>
          <cell r="X171">
            <v>0</v>
          </cell>
          <cell r="Y171" t="b">
            <v>0</v>
          </cell>
          <cell r="Z171" t="b">
            <v>0</v>
          </cell>
          <cell r="AA171" t="b">
            <v>0</v>
          </cell>
          <cell r="AB171">
            <v>0</v>
          </cell>
          <cell r="AC171" t="b">
            <v>1</v>
          </cell>
          <cell r="AE171" t="str">
            <v>P</v>
          </cell>
          <cell r="AF171"/>
          <cell r="AG171">
            <v>0</v>
          </cell>
          <cell r="AI171"/>
        </row>
        <row r="172">
          <cell r="C172" t="str">
            <v>property_expenses_expense.PropertyExpenses.StrataLevyFee</v>
          </cell>
          <cell r="D172">
            <v>140</v>
          </cell>
          <cell r="E172">
            <v>4</v>
          </cell>
          <cell r="F172" t="str">
            <v>Header_4</v>
          </cell>
          <cell r="G172" t="str">
            <v>AddF</v>
          </cell>
          <cell r="I172" t="str">
            <v>Strata Levy Fee</v>
          </cell>
          <cell r="J172">
            <v>0</v>
          </cell>
          <cell r="K172">
            <v>0</v>
          </cell>
          <cell r="L172">
            <v>0</v>
          </cell>
          <cell r="M172">
            <v>0</v>
          </cell>
          <cell r="O172">
            <v>0</v>
          </cell>
          <cell r="V172" t="str">
            <v>NA</v>
          </cell>
          <cell r="X172">
            <v>0</v>
          </cell>
          <cell r="Y172" t="b">
            <v>0</v>
          </cell>
          <cell r="Z172" t="b">
            <v>0</v>
          </cell>
          <cell r="AA172" t="b">
            <v>0</v>
          </cell>
          <cell r="AB172">
            <v>0</v>
          </cell>
          <cell r="AC172" t="b">
            <v>1</v>
          </cell>
          <cell r="AE172" t="str">
            <v>P</v>
          </cell>
          <cell r="AF172"/>
          <cell r="AG172">
            <v>0</v>
          </cell>
          <cell r="AI172"/>
        </row>
        <row r="173">
          <cell r="C173" t="str">
            <v>property_expenses_expense.PropertyExpenses.StrataLevyFee.Property</v>
          </cell>
          <cell r="D173">
            <v>141</v>
          </cell>
          <cell r="E173">
            <v>5</v>
          </cell>
          <cell r="F173" t="str">
            <v>Header_5</v>
          </cell>
          <cell r="G173" t="str">
            <v>AddF</v>
          </cell>
          <cell r="I173" t="str">
            <v>Direct Property</v>
          </cell>
          <cell r="J173">
            <v>0</v>
          </cell>
          <cell r="K173">
            <v>0</v>
          </cell>
          <cell r="L173">
            <v>0</v>
          </cell>
          <cell r="M173">
            <v>0</v>
          </cell>
          <cell r="O173">
            <v>0</v>
          </cell>
          <cell r="V173" t="str">
            <v>NA</v>
          </cell>
          <cell r="X173">
            <v>0</v>
          </cell>
          <cell r="Y173" t="b">
            <v>0</v>
          </cell>
          <cell r="Z173" t="b">
            <v>0</v>
          </cell>
          <cell r="AA173" t="b">
            <v>0</v>
          </cell>
          <cell r="AB173">
            <v>0</v>
          </cell>
          <cell r="AC173" t="b">
            <v>1</v>
          </cell>
          <cell r="AE173" t="str">
            <v>P</v>
          </cell>
          <cell r="AF173"/>
          <cell r="AG173">
            <v>0</v>
          </cell>
          <cell r="AI173"/>
        </row>
        <row r="174">
          <cell r="C174" t="str">
            <v>property_expenses_expense.PropertyExpenses.StrataLevyFee.Property.cb4fb5de-b893-454a-af8c-39d2f9dd8591</v>
          </cell>
          <cell r="D174">
            <v>142</v>
          </cell>
          <cell r="E174">
            <v>6</v>
          </cell>
          <cell r="F174" t="str">
            <v>Line_6</v>
          </cell>
          <cell r="G174" t="str">
            <v>AddF</v>
          </cell>
          <cell r="H174" t="str">
            <v>Class.ImportProperty</v>
          </cell>
          <cell r="I174" t="str">
            <v>Unit 6004, The Peninsular, Mooloolaba</v>
          </cell>
          <cell r="J174">
            <v>4221</v>
          </cell>
          <cell r="K174">
            <v>0</v>
          </cell>
          <cell r="L174">
            <v>4221</v>
          </cell>
          <cell r="M174">
            <v>0</v>
          </cell>
          <cell r="N174" t="str">
            <v>Add</v>
          </cell>
          <cell r="O174">
            <v>0</v>
          </cell>
          <cell r="V174" t="str">
            <v>NA</v>
          </cell>
          <cell r="X174">
            <v>0</v>
          </cell>
          <cell r="Y174" t="b">
            <v>0</v>
          </cell>
          <cell r="Z174" t="b">
            <v>0</v>
          </cell>
          <cell r="AA174" t="b">
            <v>0</v>
          </cell>
          <cell r="AB174">
            <v>0</v>
          </cell>
          <cell r="AC174" t="b">
            <v>1</v>
          </cell>
          <cell r="AE174" t="str">
            <v>P</v>
          </cell>
          <cell r="AF174"/>
          <cell r="AG174">
            <v>0</v>
          </cell>
          <cell r="AI174"/>
        </row>
        <row r="175">
          <cell r="C175" t="str">
            <v>Totalproperty_expenses_expense.PropertyExpenses.StrataLevyFee.Property</v>
          </cell>
          <cell r="D175">
            <v>143</v>
          </cell>
          <cell r="E175">
            <v>5</v>
          </cell>
          <cell r="F175" t="str">
            <v>Total_5</v>
          </cell>
          <cell r="G175" t="str">
            <v>AddF</v>
          </cell>
          <cell r="I175" t="str">
            <v>Total Direct Property</v>
          </cell>
          <cell r="J175">
            <v>4221</v>
          </cell>
          <cell r="K175">
            <v>0</v>
          </cell>
          <cell r="L175">
            <v>4221</v>
          </cell>
          <cell r="M175">
            <v>0</v>
          </cell>
          <cell r="N175" t="str">
            <v>Add</v>
          </cell>
          <cell r="O175">
            <v>0</v>
          </cell>
          <cell r="V175" t="str">
            <v>NA</v>
          </cell>
          <cell r="X175">
            <v>0</v>
          </cell>
          <cell r="Y175" t="b">
            <v>0</v>
          </cell>
          <cell r="Z175" t="b">
            <v>0</v>
          </cell>
          <cell r="AA175" t="b">
            <v>0</v>
          </cell>
          <cell r="AB175">
            <v>0</v>
          </cell>
          <cell r="AC175" t="b">
            <v>1</v>
          </cell>
          <cell r="AE175" t="str">
            <v>P</v>
          </cell>
          <cell r="AF175"/>
          <cell r="AG175">
            <v>0</v>
          </cell>
          <cell r="AI175"/>
        </row>
        <row r="176">
          <cell r="C176" t="str">
            <v>Totalproperty_expenses_expense.PropertyExpenses.StrataLevyFee</v>
          </cell>
          <cell r="D176">
            <v>144</v>
          </cell>
          <cell r="E176">
            <v>4</v>
          </cell>
          <cell r="F176" t="str">
            <v>Total_4</v>
          </cell>
          <cell r="G176" t="str">
            <v>AddF</v>
          </cell>
          <cell r="I176" t="str">
            <v>Total Strata Levy Fee</v>
          </cell>
          <cell r="J176">
            <v>4221</v>
          </cell>
          <cell r="K176">
            <v>0</v>
          </cell>
          <cell r="L176">
            <v>4221</v>
          </cell>
          <cell r="M176">
            <v>0</v>
          </cell>
          <cell r="N176" t="str">
            <v>Add</v>
          </cell>
          <cell r="O176">
            <v>0</v>
          </cell>
          <cell r="V176" t="str">
            <v>NA</v>
          </cell>
          <cell r="X176">
            <v>0</v>
          </cell>
          <cell r="Y176" t="b">
            <v>0</v>
          </cell>
          <cell r="Z176" t="b">
            <v>0</v>
          </cell>
          <cell r="AA176" t="b">
            <v>0</v>
          </cell>
          <cell r="AB176">
            <v>0</v>
          </cell>
          <cell r="AC176" t="b">
            <v>1</v>
          </cell>
          <cell r="AE176" t="str">
            <v>P</v>
          </cell>
          <cell r="AF176"/>
          <cell r="AG176">
            <v>0</v>
          </cell>
          <cell r="AI176"/>
        </row>
        <row r="177">
          <cell r="C177" t="str">
            <v>property_expenses_expense.PropertyExpenses.WaterLevyFee</v>
          </cell>
          <cell r="D177">
            <v>145</v>
          </cell>
          <cell r="E177">
            <v>4</v>
          </cell>
          <cell r="F177" t="str">
            <v>Header_4</v>
          </cell>
          <cell r="G177" t="str">
            <v>AddF</v>
          </cell>
          <cell r="I177" t="str">
            <v>Water Rates</v>
          </cell>
          <cell r="J177">
            <v>0</v>
          </cell>
          <cell r="K177">
            <v>0</v>
          </cell>
          <cell r="L177">
            <v>0</v>
          </cell>
          <cell r="M177">
            <v>0</v>
          </cell>
          <cell r="O177">
            <v>0</v>
          </cell>
          <cell r="V177" t="str">
            <v>NA</v>
          </cell>
          <cell r="X177">
            <v>0</v>
          </cell>
          <cell r="Y177" t="b">
            <v>0</v>
          </cell>
          <cell r="Z177" t="b">
            <v>0</v>
          </cell>
          <cell r="AA177" t="b">
            <v>0</v>
          </cell>
          <cell r="AB177">
            <v>0</v>
          </cell>
          <cell r="AC177" t="b">
            <v>1</v>
          </cell>
          <cell r="AE177" t="str">
            <v>P</v>
          </cell>
          <cell r="AF177"/>
          <cell r="AG177">
            <v>0</v>
          </cell>
          <cell r="AI177"/>
        </row>
        <row r="178">
          <cell r="C178" t="str">
            <v>property_expenses_expense.PropertyExpenses.WaterLevyFee.Property</v>
          </cell>
          <cell r="D178">
            <v>146</v>
          </cell>
          <cell r="E178">
            <v>5</v>
          </cell>
          <cell r="F178" t="str">
            <v>Header_5</v>
          </cell>
          <cell r="G178" t="str">
            <v>AddF</v>
          </cell>
          <cell r="I178" t="str">
            <v>Direct Property</v>
          </cell>
          <cell r="J178">
            <v>0</v>
          </cell>
          <cell r="K178">
            <v>0</v>
          </cell>
          <cell r="L178">
            <v>0</v>
          </cell>
          <cell r="M178">
            <v>0</v>
          </cell>
          <cell r="O178">
            <v>0</v>
          </cell>
          <cell r="V178" t="str">
            <v>NA</v>
          </cell>
          <cell r="X178">
            <v>0</v>
          </cell>
          <cell r="Y178" t="b">
            <v>0</v>
          </cell>
          <cell r="Z178" t="b">
            <v>0</v>
          </cell>
          <cell r="AA178" t="b">
            <v>0</v>
          </cell>
          <cell r="AB178">
            <v>0</v>
          </cell>
          <cell r="AC178" t="b">
            <v>1</v>
          </cell>
          <cell r="AE178" t="str">
            <v>P</v>
          </cell>
          <cell r="AF178"/>
          <cell r="AG178">
            <v>0</v>
          </cell>
          <cell r="AI178"/>
        </row>
        <row r="179">
          <cell r="C179" t="str">
            <v>property_expenses_expense.PropertyExpenses.WaterLevyFee.Property.cb4fb5de-b893-454a-af8c-39d2f9dd8591</v>
          </cell>
          <cell r="D179">
            <v>147</v>
          </cell>
          <cell r="E179">
            <v>6</v>
          </cell>
          <cell r="F179" t="str">
            <v>Line_6</v>
          </cell>
          <cell r="G179" t="str">
            <v>AddF</v>
          </cell>
          <cell r="H179" t="str">
            <v>Class.ImportProperty</v>
          </cell>
          <cell r="I179" t="str">
            <v>Unit 6004, The Peninsular, Mooloolaba</v>
          </cell>
          <cell r="J179">
            <v>1041.8499999999999</v>
          </cell>
          <cell r="K179">
            <v>0</v>
          </cell>
          <cell r="L179">
            <v>1041.8499999999999</v>
          </cell>
          <cell r="M179">
            <v>0</v>
          </cell>
          <cell r="N179" t="str">
            <v>Add</v>
          </cell>
          <cell r="O179">
            <v>0</v>
          </cell>
          <cell r="V179" t="str">
            <v>NA</v>
          </cell>
          <cell r="X179">
            <v>0</v>
          </cell>
          <cell r="Y179" t="b">
            <v>0</v>
          </cell>
          <cell r="Z179" t="b">
            <v>0</v>
          </cell>
          <cell r="AA179" t="b">
            <v>0</v>
          </cell>
          <cell r="AB179">
            <v>0</v>
          </cell>
          <cell r="AC179" t="b">
            <v>1</v>
          </cell>
          <cell r="AE179" t="str">
            <v>P</v>
          </cell>
          <cell r="AF179"/>
          <cell r="AG179">
            <v>0</v>
          </cell>
          <cell r="AI179"/>
        </row>
        <row r="180">
          <cell r="C180" t="str">
            <v>Totalproperty_expenses_expense.PropertyExpenses.WaterLevyFee.Property</v>
          </cell>
          <cell r="D180">
            <v>148</v>
          </cell>
          <cell r="E180">
            <v>5</v>
          </cell>
          <cell r="F180" t="str">
            <v>Total_5</v>
          </cell>
          <cell r="G180" t="str">
            <v>AddF</v>
          </cell>
          <cell r="I180" t="str">
            <v>Total Direct Property</v>
          </cell>
          <cell r="J180">
            <v>1041.8499999999999</v>
          </cell>
          <cell r="K180">
            <v>0</v>
          </cell>
          <cell r="L180">
            <v>1041.8499999999999</v>
          </cell>
          <cell r="M180">
            <v>0</v>
          </cell>
          <cell r="N180" t="str">
            <v>Add</v>
          </cell>
          <cell r="O180">
            <v>0</v>
          </cell>
          <cell r="V180" t="str">
            <v>NA</v>
          </cell>
          <cell r="X180">
            <v>0</v>
          </cell>
          <cell r="Y180" t="b">
            <v>0</v>
          </cell>
          <cell r="Z180" t="b">
            <v>0</v>
          </cell>
          <cell r="AA180" t="b">
            <v>0</v>
          </cell>
          <cell r="AB180">
            <v>0</v>
          </cell>
          <cell r="AC180" t="b">
            <v>1</v>
          </cell>
          <cell r="AE180" t="str">
            <v>P</v>
          </cell>
          <cell r="AF180"/>
          <cell r="AG180">
            <v>0</v>
          </cell>
          <cell r="AI180"/>
        </row>
        <row r="181">
          <cell r="C181" t="str">
            <v>Totalproperty_expenses_expense.PropertyExpenses.WaterLevyFee</v>
          </cell>
          <cell r="D181">
            <v>149</v>
          </cell>
          <cell r="E181">
            <v>4</v>
          </cell>
          <cell r="F181" t="str">
            <v>Total_4</v>
          </cell>
          <cell r="G181" t="str">
            <v>AddF</v>
          </cell>
          <cell r="I181" t="str">
            <v>Total Water Rates</v>
          </cell>
          <cell r="J181">
            <v>1041.8499999999999</v>
          </cell>
          <cell r="K181">
            <v>0</v>
          </cell>
          <cell r="L181">
            <v>1041.8499999999999</v>
          </cell>
          <cell r="M181">
            <v>0</v>
          </cell>
          <cell r="N181" t="str">
            <v>Add</v>
          </cell>
          <cell r="O181">
            <v>0</v>
          </cell>
          <cell r="V181" t="str">
            <v>NA</v>
          </cell>
          <cell r="X181">
            <v>0</v>
          </cell>
          <cell r="Y181" t="b">
            <v>0</v>
          </cell>
          <cell r="Z181" t="b">
            <v>0</v>
          </cell>
          <cell r="AA181" t="b">
            <v>0</v>
          </cell>
          <cell r="AB181">
            <v>0</v>
          </cell>
          <cell r="AC181" t="b">
            <v>1</v>
          </cell>
          <cell r="AE181" t="str">
            <v>P</v>
          </cell>
          <cell r="AF181"/>
          <cell r="AG181">
            <v>0</v>
          </cell>
          <cell r="AI181"/>
        </row>
        <row r="182">
          <cell r="C182" t="str">
            <v>Totalproperty_expenses_expense</v>
          </cell>
          <cell r="D182">
            <v>150</v>
          </cell>
          <cell r="E182">
            <v>3</v>
          </cell>
          <cell r="F182" t="str">
            <v>Total_3</v>
          </cell>
          <cell r="G182" t="str">
            <v>AddF</v>
          </cell>
          <cell r="I182" t="str">
            <v>Total Property Expenses</v>
          </cell>
          <cell r="J182">
            <v>41528.82</v>
          </cell>
          <cell r="K182">
            <v>0</v>
          </cell>
          <cell r="L182">
            <v>41528.82</v>
          </cell>
          <cell r="M182">
            <v>0</v>
          </cell>
          <cell r="N182" t="str">
            <v>Add</v>
          </cell>
          <cell r="O182">
            <v>0</v>
          </cell>
          <cell r="V182" t="str">
            <v>NA</v>
          </cell>
          <cell r="X182">
            <v>0</v>
          </cell>
          <cell r="Y182" t="b">
            <v>0</v>
          </cell>
          <cell r="Z182" t="b">
            <v>0</v>
          </cell>
          <cell r="AA182" t="b">
            <v>0</v>
          </cell>
          <cell r="AB182">
            <v>0</v>
          </cell>
          <cell r="AC182" t="b">
            <v>1</v>
          </cell>
          <cell r="AE182" t="str">
            <v>P</v>
          </cell>
          <cell r="AF182"/>
          <cell r="AG182">
            <v>0</v>
          </cell>
          <cell r="AI182"/>
        </row>
        <row r="183">
          <cell r="C183" t="str">
            <v>regulatory_fees_expense</v>
          </cell>
          <cell r="D183">
            <v>151</v>
          </cell>
          <cell r="E183">
            <v>3</v>
          </cell>
          <cell r="F183" t="str">
            <v>Line_3</v>
          </cell>
          <cell r="G183" t="str">
            <v>AddF</v>
          </cell>
          <cell r="I183" t="str">
            <v>Regulatory Fees</v>
          </cell>
          <cell r="J183">
            <v>47</v>
          </cell>
          <cell r="K183">
            <v>0</v>
          </cell>
          <cell r="L183">
            <v>47</v>
          </cell>
          <cell r="M183">
            <v>0</v>
          </cell>
          <cell r="N183" t="str">
            <v>Add</v>
          </cell>
          <cell r="O183">
            <v>0</v>
          </cell>
          <cell r="V183" t="str">
            <v>NA</v>
          </cell>
          <cell r="X183">
            <v>0</v>
          </cell>
          <cell r="Y183" t="b">
            <v>0</v>
          </cell>
          <cell r="Z183" t="b">
            <v>0</v>
          </cell>
          <cell r="AA183" t="b">
            <v>0</v>
          </cell>
          <cell r="AB183">
            <v>0</v>
          </cell>
          <cell r="AC183" t="b">
            <v>1</v>
          </cell>
          <cell r="AE183" t="str">
            <v>P</v>
          </cell>
          <cell r="AF183"/>
          <cell r="AG183">
            <v>0</v>
          </cell>
          <cell r="AI183"/>
        </row>
        <row r="184">
          <cell r="C184" t="str">
            <v>sundries_expense.RegulatoryExpense.SMSFSupervisoryLevy</v>
          </cell>
          <cell r="D184">
            <v>152</v>
          </cell>
          <cell r="E184">
            <v>3</v>
          </cell>
          <cell r="F184" t="str">
            <v>Line_3</v>
          </cell>
          <cell r="G184" t="str">
            <v>AddF</v>
          </cell>
          <cell r="I184" t="str">
            <v>SMSF Supervisory Levy</v>
          </cell>
          <cell r="J184">
            <v>259</v>
          </cell>
          <cell r="K184">
            <v>0</v>
          </cell>
          <cell r="L184">
            <v>259</v>
          </cell>
          <cell r="M184">
            <v>0</v>
          </cell>
          <cell r="N184" t="str">
            <v>Add</v>
          </cell>
          <cell r="O184">
            <v>0</v>
          </cell>
          <cell r="V184" t="str">
            <v>NA</v>
          </cell>
          <cell r="X184">
            <v>0</v>
          </cell>
          <cell r="Y184" t="b">
            <v>0</v>
          </cell>
          <cell r="Z184" t="b">
            <v>0</v>
          </cell>
          <cell r="AA184" t="b">
            <v>0</v>
          </cell>
          <cell r="AB184">
            <v>0</v>
          </cell>
          <cell r="AC184" t="b">
            <v>1</v>
          </cell>
          <cell r="AE184" t="str">
            <v>P</v>
          </cell>
          <cell r="AF184"/>
          <cell r="AG184">
            <v>0</v>
          </cell>
          <cell r="AI184"/>
        </row>
        <row r="185">
          <cell r="C185" t="str">
            <v>Totalother_expenses</v>
          </cell>
          <cell r="D185">
            <v>153</v>
          </cell>
          <cell r="E185">
            <v>2</v>
          </cell>
          <cell r="F185" t="str">
            <v>Total_2</v>
          </cell>
          <cell r="G185" t="str">
            <v>AddF</v>
          </cell>
          <cell r="I185" t="str">
            <v>Total Other Expenses</v>
          </cell>
          <cell r="J185">
            <v>59010.98</v>
          </cell>
          <cell r="K185">
            <v>0</v>
          </cell>
          <cell r="L185">
            <v>59010.98</v>
          </cell>
          <cell r="M185">
            <v>0</v>
          </cell>
          <cell r="N185" t="str">
            <v>Add</v>
          </cell>
          <cell r="O185">
            <v>0</v>
          </cell>
          <cell r="V185" t="str">
            <v>NA</v>
          </cell>
          <cell r="X185">
            <v>0</v>
          </cell>
          <cell r="Y185" t="b">
            <v>0</v>
          </cell>
          <cell r="Z185" t="b">
            <v>0</v>
          </cell>
          <cell r="AA185" t="b">
            <v>0</v>
          </cell>
          <cell r="AB185">
            <v>0</v>
          </cell>
          <cell r="AC185" t="b">
            <v>1</v>
          </cell>
          <cell r="AE185" t="str">
            <v>P</v>
          </cell>
          <cell r="AF185"/>
          <cell r="AG185">
            <v>0</v>
          </cell>
          <cell r="AI185"/>
        </row>
        <row r="186">
          <cell r="C186" t="str">
            <v>investment_losses</v>
          </cell>
          <cell r="D186">
            <v>154</v>
          </cell>
          <cell r="E186">
            <v>2</v>
          </cell>
          <cell r="F186" t="str">
            <v>Header_2</v>
          </cell>
          <cell r="G186" t="str">
            <v>AddF</v>
          </cell>
          <cell r="I186" t="str">
            <v>Investment Losses</v>
          </cell>
          <cell r="J186">
            <v>0</v>
          </cell>
          <cell r="K186">
            <v>0</v>
          </cell>
          <cell r="L186">
            <v>0</v>
          </cell>
          <cell r="M186">
            <v>0</v>
          </cell>
          <cell r="O186">
            <v>0</v>
          </cell>
          <cell r="V186" t="str">
            <v>NA</v>
          </cell>
          <cell r="X186">
            <v>0</v>
          </cell>
          <cell r="Y186" t="b">
            <v>0</v>
          </cell>
          <cell r="Z186" t="b">
            <v>0</v>
          </cell>
          <cell r="AA186" t="b">
            <v>0</v>
          </cell>
          <cell r="AB186">
            <v>0</v>
          </cell>
          <cell r="AC186" t="b">
            <v>1</v>
          </cell>
          <cell r="AE186" t="str">
            <v>P</v>
          </cell>
          <cell r="AF186"/>
          <cell r="AG186">
            <v>0</v>
          </cell>
          <cell r="AI186"/>
        </row>
        <row r="187">
          <cell r="C187" t="str">
            <v>increase_in_market_value</v>
          </cell>
          <cell r="D187">
            <v>155</v>
          </cell>
          <cell r="E187">
            <v>3</v>
          </cell>
          <cell r="F187" t="str">
            <v>Header_3</v>
          </cell>
          <cell r="G187" t="str">
            <v>AddF</v>
          </cell>
          <cell r="I187" t="str">
            <v>Decrease in Market Value</v>
          </cell>
          <cell r="J187">
            <v>0</v>
          </cell>
          <cell r="K187">
            <v>0</v>
          </cell>
          <cell r="L187">
            <v>0</v>
          </cell>
          <cell r="M187">
            <v>0</v>
          </cell>
          <cell r="O187">
            <v>0</v>
          </cell>
          <cell r="V187" t="str">
            <v>NA</v>
          </cell>
          <cell r="X187">
            <v>0</v>
          </cell>
          <cell r="Y187" t="b">
            <v>0</v>
          </cell>
          <cell r="Z187" t="b">
            <v>0</v>
          </cell>
          <cell r="AA187" t="b">
            <v>0</v>
          </cell>
          <cell r="AB187">
            <v>0</v>
          </cell>
          <cell r="AC187" t="b">
            <v>1</v>
          </cell>
          <cell r="AE187" t="str">
            <v>P</v>
          </cell>
          <cell r="AF187"/>
          <cell r="AG187">
            <v>0</v>
          </cell>
          <cell r="AI187"/>
        </row>
        <row r="188">
          <cell r="C188" t="str">
            <v>increase_in_market_value.Property</v>
          </cell>
          <cell r="D188">
            <v>156</v>
          </cell>
          <cell r="E188">
            <v>4</v>
          </cell>
          <cell r="F188" t="str">
            <v>Header_4</v>
          </cell>
          <cell r="G188" t="str">
            <v>AddF</v>
          </cell>
          <cell r="I188" t="str">
            <v>Direct Property</v>
          </cell>
          <cell r="J188">
            <v>0</v>
          </cell>
          <cell r="K188">
            <v>0</v>
          </cell>
          <cell r="L188">
            <v>0</v>
          </cell>
          <cell r="M188">
            <v>0</v>
          </cell>
          <cell r="O188">
            <v>0</v>
          </cell>
          <cell r="V188" t="str">
            <v>NA</v>
          </cell>
          <cell r="X188">
            <v>0</v>
          </cell>
          <cell r="Y188" t="b">
            <v>0</v>
          </cell>
          <cell r="Z188" t="b">
            <v>0</v>
          </cell>
          <cell r="AA188" t="b">
            <v>0</v>
          </cell>
          <cell r="AB188">
            <v>0</v>
          </cell>
          <cell r="AC188" t="b">
            <v>1</v>
          </cell>
          <cell r="AE188" t="str">
            <v>P</v>
          </cell>
          <cell r="AF188"/>
          <cell r="AG188">
            <v>0</v>
          </cell>
          <cell r="AI188"/>
        </row>
        <row r="189">
          <cell r="C189" t="str">
            <v>increase_in_market_value.Property.cb4fb5de-b893-454a-af8c-39d2f9dd8591</v>
          </cell>
          <cell r="D189">
            <v>157</v>
          </cell>
          <cell r="E189">
            <v>5</v>
          </cell>
          <cell r="F189" t="str">
            <v>Line_5</v>
          </cell>
          <cell r="G189" t="str">
            <v>AddF</v>
          </cell>
          <cell r="H189" t="str">
            <v>Class.ImportProperty</v>
          </cell>
          <cell r="I189" t="str">
            <v>Unit 6004, The Peninsular, Mooloolaba</v>
          </cell>
          <cell r="J189">
            <v>-1644.16</v>
          </cell>
          <cell r="K189">
            <v>0</v>
          </cell>
          <cell r="L189">
            <v>-1644.16</v>
          </cell>
          <cell r="M189">
            <v>0</v>
          </cell>
          <cell r="N189" t="str">
            <v>Add</v>
          </cell>
          <cell r="O189">
            <v>0</v>
          </cell>
          <cell r="V189" t="str">
            <v>NA</v>
          </cell>
          <cell r="X189">
            <v>0</v>
          </cell>
          <cell r="Y189" t="b">
            <v>0</v>
          </cell>
          <cell r="Z189" t="b">
            <v>0</v>
          </cell>
          <cell r="AA189" t="b">
            <v>0</v>
          </cell>
          <cell r="AB189">
            <v>0</v>
          </cell>
          <cell r="AC189" t="b">
            <v>1</v>
          </cell>
          <cell r="AE189" t="str">
            <v>P</v>
          </cell>
          <cell r="AF189"/>
          <cell r="AG189">
            <v>0</v>
          </cell>
          <cell r="AI189"/>
        </row>
        <row r="190">
          <cell r="C190" t="str">
            <v>Totalincrease_in_market_value.Property</v>
          </cell>
          <cell r="D190">
            <v>158</v>
          </cell>
          <cell r="E190">
            <v>4</v>
          </cell>
          <cell r="F190" t="str">
            <v>Total_4</v>
          </cell>
          <cell r="G190" t="str">
            <v>AddF</v>
          </cell>
          <cell r="I190" t="str">
            <v>Total Direct Property</v>
          </cell>
          <cell r="J190">
            <v>-1644.16</v>
          </cell>
          <cell r="K190">
            <v>0</v>
          </cell>
          <cell r="L190">
            <v>-1644.16</v>
          </cell>
          <cell r="M190">
            <v>0</v>
          </cell>
          <cell r="N190" t="str">
            <v>Add</v>
          </cell>
          <cell r="O190">
            <v>0</v>
          </cell>
          <cell r="V190" t="str">
            <v>NA</v>
          </cell>
          <cell r="X190">
            <v>0</v>
          </cell>
          <cell r="Y190" t="b">
            <v>0</v>
          </cell>
          <cell r="Z190" t="b">
            <v>0</v>
          </cell>
          <cell r="AA190" t="b">
            <v>0</v>
          </cell>
          <cell r="AB190">
            <v>0</v>
          </cell>
          <cell r="AC190" t="b">
            <v>1</v>
          </cell>
          <cell r="AE190" t="str">
            <v>P</v>
          </cell>
          <cell r="AF190"/>
          <cell r="AG190">
            <v>0</v>
          </cell>
          <cell r="AI190"/>
        </row>
        <row r="191">
          <cell r="C191" t="str">
            <v>increase_in_market_value.OtherFixedInterest</v>
          </cell>
          <cell r="D191">
            <v>159</v>
          </cell>
          <cell r="E191">
            <v>4</v>
          </cell>
          <cell r="F191" t="str">
            <v>Header_4</v>
          </cell>
          <cell r="G191" t="str">
            <v>AddF</v>
          </cell>
          <cell r="I191" t="str">
            <v>Other Fixed Interest Securities</v>
          </cell>
          <cell r="J191">
            <v>0</v>
          </cell>
          <cell r="K191">
            <v>0</v>
          </cell>
          <cell r="L191">
            <v>0</v>
          </cell>
          <cell r="M191">
            <v>0</v>
          </cell>
          <cell r="O191">
            <v>0</v>
          </cell>
          <cell r="V191" t="str">
            <v>NA</v>
          </cell>
          <cell r="X191">
            <v>0</v>
          </cell>
          <cell r="Y191" t="b">
            <v>0</v>
          </cell>
          <cell r="Z191" t="b">
            <v>0</v>
          </cell>
          <cell r="AA191" t="b">
            <v>0</v>
          </cell>
          <cell r="AB191">
            <v>0</v>
          </cell>
          <cell r="AC191" t="b">
            <v>1</v>
          </cell>
          <cell r="AE191" t="str">
            <v>P</v>
          </cell>
          <cell r="AF191"/>
          <cell r="AG191">
            <v>0</v>
          </cell>
          <cell r="AI191"/>
        </row>
        <row r="192">
          <cell r="C192" t="str">
            <v>increase_in_market_value.OtherFixedInterest.fadeec77-42db-4e5e-85db-6bf9ece3a26c</v>
          </cell>
          <cell r="D192">
            <v>160</v>
          </cell>
          <cell r="E192">
            <v>5</v>
          </cell>
          <cell r="F192" t="str">
            <v>Line_5</v>
          </cell>
          <cell r="G192" t="str">
            <v>AddF</v>
          </cell>
          <cell r="I192" t="str">
            <v>AGL Energy Limited. - Hybrid 3-Bbsw+3.80% 08-06-39 Sub Step T-06-19</v>
          </cell>
          <cell r="J192">
            <v>-3980</v>
          </cell>
          <cell r="K192">
            <v>0</v>
          </cell>
          <cell r="L192">
            <v>-3980</v>
          </cell>
          <cell r="M192">
            <v>0</v>
          </cell>
          <cell r="N192" t="str">
            <v>Add</v>
          </cell>
          <cell r="O192">
            <v>0</v>
          </cell>
          <cell r="V192" t="str">
            <v>NA</v>
          </cell>
          <cell r="X192">
            <v>0</v>
          </cell>
          <cell r="Y192" t="b">
            <v>0</v>
          </cell>
          <cell r="Z192" t="b">
            <v>0</v>
          </cell>
          <cell r="AA192" t="b">
            <v>0</v>
          </cell>
          <cell r="AB192">
            <v>0</v>
          </cell>
          <cell r="AC192" t="b">
            <v>1</v>
          </cell>
          <cell r="AE192" t="str">
            <v>P</v>
          </cell>
          <cell r="AF192"/>
          <cell r="AG192">
            <v>0</v>
          </cell>
          <cell r="AI192"/>
        </row>
        <row r="193">
          <cell r="C193" t="str">
            <v>increase_in_market_value.OtherFixedInterest.f0f4db9a-7385-4541-ae22-c5c550e0f92e</v>
          </cell>
          <cell r="D193">
            <v>161</v>
          </cell>
          <cell r="E193">
            <v>5</v>
          </cell>
          <cell r="F193" t="str">
            <v>Line_5</v>
          </cell>
          <cell r="G193" t="str">
            <v>AddF</v>
          </cell>
          <cell r="I193" t="str">
            <v>Macquarie Bank Limited - Hybrid 3-Bbsw+1.70% Perp Sub Non-Cum Stap</v>
          </cell>
          <cell r="J193">
            <v>-2410</v>
          </cell>
          <cell r="K193">
            <v>0</v>
          </cell>
          <cell r="L193">
            <v>-2410</v>
          </cell>
          <cell r="M193">
            <v>0</v>
          </cell>
          <cell r="N193" t="str">
            <v>Add</v>
          </cell>
          <cell r="O193">
            <v>0</v>
          </cell>
          <cell r="V193" t="str">
            <v>NA</v>
          </cell>
          <cell r="X193">
            <v>0</v>
          </cell>
          <cell r="Y193" t="b">
            <v>0</v>
          </cell>
          <cell r="Z193" t="b">
            <v>0</v>
          </cell>
          <cell r="AA193" t="b">
            <v>0</v>
          </cell>
          <cell r="AB193">
            <v>0</v>
          </cell>
          <cell r="AC193" t="b">
            <v>1</v>
          </cell>
          <cell r="AE193" t="str">
            <v>P</v>
          </cell>
          <cell r="AF193"/>
          <cell r="AG193">
            <v>0</v>
          </cell>
          <cell r="AI193"/>
        </row>
        <row r="194">
          <cell r="C194" t="str">
            <v>increase_in_market_value.OtherFixedInterest.8095f795-30a9-40b9-8e6f-d3cb26fb2897</v>
          </cell>
          <cell r="D194">
            <v>162</v>
          </cell>
          <cell r="E194">
            <v>5</v>
          </cell>
          <cell r="F194" t="str">
            <v>Line_5</v>
          </cell>
          <cell r="G194" t="str">
            <v>AddF</v>
          </cell>
          <cell r="I194" t="str">
            <v>NAB Ltd - Hybrid 3-Bbsw+1.25% Perp Sub Exch Non-Cum Stap</v>
          </cell>
          <cell r="J194">
            <v>-2414.1999999999998</v>
          </cell>
          <cell r="K194">
            <v>0</v>
          </cell>
          <cell r="L194">
            <v>-2414.1999999999998</v>
          </cell>
          <cell r="M194">
            <v>0</v>
          </cell>
          <cell r="N194" t="str">
            <v>Add</v>
          </cell>
          <cell r="O194">
            <v>0</v>
          </cell>
          <cell r="V194" t="str">
            <v>NA</v>
          </cell>
          <cell r="X194">
            <v>0</v>
          </cell>
          <cell r="Y194" t="b">
            <v>0</v>
          </cell>
          <cell r="Z194" t="b">
            <v>0</v>
          </cell>
          <cell r="AA194" t="b">
            <v>0</v>
          </cell>
          <cell r="AB194">
            <v>0</v>
          </cell>
          <cell r="AC194" t="b">
            <v>1</v>
          </cell>
          <cell r="AE194" t="str">
            <v>P</v>
          </cell>
          <cell r="AF194"/>
          <cell r="AG194">
            <v>0</v>
          </cell>
          <cell r="AI194"/>
        </row>
        <row r="195">
          <cell r="C195" t="str">
            <v>increase_in_market_value.OtherFixedInterest.d8df9507-7f52-4c67-a6eb-65c956241327</v>
          </cell>
          <cell r="D195">
            <v>163</v>
          </cell>
          <cell r="E195">
            <v>5</v>
          </cell>
          <cell r="F195" t="str">
            <v>Line_5</v>
          </cell>
          <cell r="G195" t="str">
            <v>AddF</v>
          </cell>
          <cell r="I195" t="str">
            <v>Origin Energy Limited - Hybrid 3-Bbsw+4.00% 22-12-71 Sub Cum Red T-12-16</v>
          </cell>
          <cell r="J195">
            <v>-1180</v>
          </cell>
          <cell r="K195">
            <v>0</v>
          </cell>
          <cell r="L195">
            <v>-1180</v>
          </cell>
          <cell r="M195">
            <v>0</v>
          </cell>
          <cell r="N195" t="str">
            <v>Add</v>
          </cell>
          <cell r="O195">
            <v>0</v>
          </cell>
          <cell r="V195" t="str">
            <v>NA</v>
          </cell>
          <cell r="X195">
            <v>0</v>
          </cell>
          <cell r="Y195" t="b">
            <v>0</v>
          </cell>
          <cell r="Z195" t="b">
            <v>0</v>
          </cell>
          <cell r="AA195" t="b">
            <v>0</v>
          </cell>
          <cell r="AB195">
            <v>0</v>
          </cell>
          <cell r="AC195" t="b">
            <v>1</v>
          </cell>
          <cell r="AE195" t="str">
            <v>P</v>
          </cell>
          <cell r="AF195"/>
          <cell r="AG195">
            <v>0</v>
          </cell>
          <cell r="AI195"/>
        </row>
        <row r="196">
          <cell r="C196" t="str">
            <v>increase_in_market_value.OtherFixedInterest.919b1fa8-a96c-4861-942b-8aad5464e14d</v>
          </cell>
          <cell r="D196">
            <v>164</v>
          </cell>
          <cell r="E196">
            <v>5</v>
          </cell>
          <cell r="F196" t="str">
            <v>Line_5</v>
          </cell>
          <cell r="G196" t="str">
            <v>AddF</v>
          </cell>
          <cell r="I196" t="str">
            <v>Westpac Banking Corporation - Sub Bond 3-Bbsw+2.75% 23-8-22 Red T-08-17</v>
          </cell>
          <cell r="J196">
            <v>1240</v>
          </cell>
          <cell r="K196">
            <v>0</v>
          </cell>
          <cell r="L196">
            <v>1240</v>
          </cell>
          <cell r="M196">
            <v>0</v>
          </cell>
          <cell r="N196" t="str">
            <v>Add</v>
          </cell>
          <cell r="O196">
            <v>0</v>
          </cell>
          <cell r="V196" t="str">
            <v>NA</v>
          </cell>
          <cell r="X196">
            <v>0</v>
          </cell>
          <cell r="Y196" t="b">
            <v>0</v>
          </cell>
          <cell r="Z196" t="b">
            <v>0</v>
          </cell>
          <cell r="AA196" t="b">
            <v>0</v>
          </cell>
          <cell r="AB196">
            <v>0</v>
          </cell>
          <cell r="AC196" t="b">
            <v>1</v>
          </cell>
          <cell r="AE196" t="str">
            <v>P</v>
          </cell>
          <cell r="AF196"/>
          <cell r="AG196">
            <v>0</v>
          </cell>
          <cell r="AI196"/>
        </row>
        <row r="197">
          <cell r="C197" t="str">
            <v>Totalincrease_in_market_value.OtherFixedInterest</v>
          </cell>
          <cell r="D197">
            <v>165</v>
          </cell>
          <cell r="E197">
            <v>4</v>
          </cell>
          <cell r="F197" t="str">
            <v>Total_4</v>
          </cell>
          <cell r="G197" t="str">
            <v>AddF</v>
          </cell>
          <cell r="I197" t="str">
            <v>Total Other Fixed Interest Securities</v>
          </cell>
          <cell r="J197">
            <v>-8744.2000000000007</v>
          </cell>
          <cell r="K197">
            <v>0</v>
          </cell>
          <cell r="L197">
            <v>-8744.2000000000007</v>
          </cell>
          <cell r="M197">
            <v>0</v>
          </cell>
          <cell r="N197" t="str">
            <v>Add</v>
          </cell>
          <cell r="O197">
            <v>0</v>
          </cell>
          <cell r="V197" t="str">
            <v>NA</v>
          </cell>
          <cell r="X197">
            <v>0</v>
          </cell>
          <cell r="Y197" t="b">
            <v>0</v>
          </cell>
          <cell r="Z197" t="b">
            <v>0</v>
          </cell>
          <cell r="AA197" t="b">
            <v>0</v>
          </cell>
          <cell r="AB197">
            <v>0</v>
          </cell>
          <cell r="AC197" t="b">
            <v>1</v>
          </cell>
          <cell r="AE197" t="str">
            <v>P</v>
          </cell>
          <cell r="AF197"/>
          <cell r="AG197">
            <v>0</v>
          </cell>
          <cell r="AI197"/>
        </row>
        <row r="198">
          <cell r="C198" t="str">
            <v>increase_in_market_value.ListedShares</v>
          </cell>
          <cell r="D198">
            <v>166</v>
          </cell>
          <cell r="E198">
            <v>4</v>
          </cell>
          <cell r="F198" t="str">
            <v>Header_4</v>
          </cell>
          <cell r="G198" t="str">
            <v>AddF</v>
          </cell>
          <cell r="I198" t="str">
            <v>Shares in Listed Companies</v>
          </cell>
          <cell r="J198">
            <v>0</v>
          </cell>
          <cell r="K198">
            <v>0</v>
          </cell>
          <cell r="L198">
            <v>0</v>
          </cell>
          <cell r="M198">
            <v>0</v>
          </cell>
          <cell r="O198">
            <v>0</v>
          </cell>
          <cell r="V198" t="str">
            <v>NA</v>
          </cell>
          <cell r="X198">
            <v>0</v>
          </cell>
          <cell r="Y198" t="b">
            <v>0</v>
          </cell>
          <cell r="Z198" t="b">
            <v>0</v>
          </cell>
          <cell r="AA198" t="b">
            <v>0</v>
          </cell>
          <cell r="AB198">
            <v>0</v>
          </cell>
          <cell r="AC198" t="b">
            <v>1</v>
          </cell>
          <cell r="AE198" t="str">
            <v>P</v>
          </cell>
          <cell r="AF198"/>
          <cell r="AG198">
            <v>0</v>
          </cell>
          <cell r="AI198"/>
        </row>
        <row r="199">
          <cell r="C199" t="str">
            <v>increase_in_market_value.ListedShares.ea7fe5a2-6a50-4e1c-b2bf-ab7ac3754bf6</v>
          </cell>
          <cell r="D199">
            <v>167</v>
          </cell>
          <cell r="E199">
            <v>5</v>
          </cell>
          <cell r="F199" t="str">
            <v>Line_5</v>
          </cell>
          <cell r="G199" t="str">
            <v>AddF</v>
          </cell>
          <cell r="I199" t="str">
            <v>ANZ Banking Group Ltd - Cnv Pref 6-Bbsw+3.10% Perp Sub Non-Cum T-09-19</v>
          </cell>
          <cell r="J199">
            <v>-900</v>
          </cell>
          <cell r="K199">
            <v>0</v>
          </cell>
          <cell r="L199">
            <v>-900</v>
          </cell>
          <cell r="M199">
            <v>0</v>
          </cell>
          <cell r="N199" t="str">
            <v>Add</v>
          </cell>
          <cell r="O199">
            <v>0</v>
          </cell>
          <cell r="V199" t="str">
            <v>NA</v>
          </cell>
          <cell r="X199">
            <v>0</v>
          </cell>
          <cell r="Y199" t="b">
            <v>0</v>
          </cell>
          <cell r="Z199" t="b">
            <v>0</v>
          </cell>
          <cell r="AA199" t="b">
            <v>0</v>
          </cell>
          <cell r="AB199">
            <v>0</v>
          </cell>
          <cell r="AC199" t="b">
            <v>1</v>
          </cell>
          <cell r="AE199" t="str">
            <v>P</v>
          </cell>
          <cell r="AF199"/>
          <cell r="AG199">
            <v>0</v>
          </cell>
          <cell r="AI199"/>
        </row>
        <row r="200">
          <cell r="C200" t="str">
            <v>increase_in_market_value.ListedShares.c661fd1f-7227-4c8d-84cb-8704d5b3ff83</v>
          </cell>
          <cell r="D200">
            <v>168</v>
          </cell>
          <cell r="E200">
            <v>5</v>
          </cell>
          <cell r="F200" t="str">
            <v>Line_5</v>
          </cell>
          <cell r="G200" t="str">
            <v>AddF</v>
          </cell>
          <cell r="I200" t="str">
            <v>BHP Billiton Limited</v>
          </cell>
          <cell r="J200">
            <v>-45049.9</v>
          </cell>
          <cell r="K200">
            <v>0</v>
          </cell>
          <cell r="L200">
            <v>-45049.9</v>
          </cell>
          <cell r="M200">
            <v>0</v>
          </cell>
          <cell r="N200" t="str">
            <v>Add</v>
          </cell>
          <cell r="O200">
            <v>0</v>
          </cell>
          <cell r="V200" t="str">
            <v>NA</v>
          </cell>
          <cell r="X200">
            <v>0</v>
          </cell>
          <cell r="Y200" t="b">
            <v>0</v>
          </cell>
          <cell r="Z200" t="b">
            <v>0</v>
          </cell>
          <cell r="AA200" t="b">
            <v>0</v>
          </cell>
          <cell r="AB200">
            <v>0</v>
          </cell>
          <cell r="AC200" t="b">
            <v>1</v>
          </cell>
          <cell r="AE200" t="str">
            <v>P</v>
          </cell>
          <cell r="AF200"/>
          <cell r="AG200">
            <v>0</v>
          </cell>
          <cell r="AI200"/>
        </row>
        <row r="201">
          <cell r="C201" t="str">
            <v>increase_in_market_value.ListedShares.1eaa5cbe-0ce4-470e-83e9-f0eda6d6e2da</v>
          </cell>
          <cell r="D201">
            <v>169</v>
          </cell>
          <cell r="E201">
            <v>5</v>
          </cell>
          <cell r="F201" t="str">
            <v>Line_5</v>
          </cell>
          <cell r="G201" t="str">
            <v>AddF</v>
          </cell>
          <cell r="I201" t="str">
            <v>Commonwealth Bank Of Australia.</v>
          </cell>
          <cell r="J201">
            <v>-28214.92</v>
          </cell>
          <cell r="K201">
            <v>0</v>
          </cell>
          <cell r="L201">
            <v>-28214.92</v>
          </cell>
          <cell r="M201">
            <v>0</v>
          </cell>
          <cell r="N201" t="str">
            <v>Add</v>
          </cell>
          <cell r="O201">
            <v>0</v>
          </cell>
          <cell r="V201" t="str">
            <v>NA</v>
          </cell>
          <cell r="X201">
            <v>0</v>
          </cell>
          <cell r="Y201" t="b">
            <v>0</v>
          </cell>
          <cell r="Z201" t="b">
            <v>0</v>
          </cell>
          <cell r="AA201" t="b">
            <v>0</v>
          </cell>
          <cell r="AB201">
            <v>0</v>
          </cell>
          <cell r="AC201" t="b">
            <v>1</v>
          </cell>
          <cell r="AE201" t="str">
            <v>P</v>
          </cell>
          <cell r="AF201"/>
          <cell r="AG201">
            <v>0</v>
          </cell>
          <cell r="AI201"/>
        </row>
        <row r="202">
          <cell r="C202" t="str">
            <v>increase_in_market_value.ListedShares.24fef001-f628-4dc4-9bf6-8ee82dd62ed3</v>
          </cell>
          <cell r="D202">
            <v>170</v>
          </cell>
          <cell r="E202">
            <v>5</v>
          </cell>
          <cell r="F202" t="str">
            <v>Line_5</v>
          </cell>
          <cell r="G202" t="str">
            <v>AddF</v>
          </cell>
          <cell r="I202" t="str">
            <v>Lycopodium Limited</v>
          </cell>
          <cell r="J202">
            <v>-42120</v>
          </cell>
          <cell r="K202">
            <v>0</v>
          </cell>
          <cell r="L202">
            <v>-42120</v>
          </cell>
          <cell r="M202">
            <v>0</v>
          </cell>
          <cell r="N202" t="str">
            <v>Add</v>
          </cell>
          <cell r="O202">
            <v>0</v>
          </cell>
          <cell r="V202" t="str">
            <v>NA</v>
          </cell>
          <cell r="X202">
            <v>0</v>
          </cell>
          <cell r="Y202" t="b">
            <v>0</v>
          </cell>
          <cell r="Z202" t="b">
            <v>0</v>
          </cell>
          <cell r="AA202" t="b">
            <v>0</v>
          </cell>
          <cell r="AB202">
            <v>0</v>
          </cell>
          <cell r="AC202" t="b">
            <v>1</v>
          </cell>
          <cell r="AE202" t="str">
            <v>P</v>
          </cell>
          <cell r="AF202"/>
          <cell r="AG202">
            <v>0</v>
          </cell>
          <cell r="AI202"/>
        </row>
        <row r="203">
          <cell r="C203" t="str">
            <v>increase_in_market_value.ListedShares.9818f6d6-d4e9-4dcd-9995-29f54b31d4ac</v>
          </cell>
          <cell r="D203">
            <v>171</v>
          </cell>
          <cell r="E203">
            <v>5</v>
          </cell>
          <cell r="F203" t="str">
            <v>Line_5</v>
          </cell>
          <cell r="G203" t="str">
            <v>AddF</v>
          </cell>
          <cell r="I203" t="str">
            <v>NRW Holdings Limited</v>
          </cell>
          <cell r="J203">
            <v>-39228.300000000003</v>
          </cell>
          <cell r="K203">
            <v>0</v>
          </cell>
          <cell r="L203">
            <v>-39228.300000000003</v>
          </cell>
          <cell r="M203">
            <v>0</v>
          </cell>
          <cell r="N203" t="str">
            <v>Add</v>
          </cell>
          <cell r="O203">
            <v>0</v>
          </cell>
          <cell r="V203" t="str">
            <v>NA</v>
          </cell>
          <cell r="X203">
            <v>0</v>
          </cell>
          <cell r="Y203" t="b">
            <v>0</v>
          </cell>
          <cell r="Z203" t="b">
            <v>0</v>
          </cell>
          <cell r="AA203" t="b">
            <v>0</v>
          </cell>
          <cell r="AB203">
            <v>0</v>
          </cell>
          <cell r="AC203" t="b">
            <v>1</v>
          </cell>
          <cell r="AE203" t="str">
            <v>P</v>
          </cell>
          <cell r="AF203"/>
          <cell r="AG203">
            <v>0</v>
          </cell>
          <cell r="AI203"/>
        </row>
        <row r="204">
          <cell r="C204" t="str">
            <v>increase_in_market_value.ListedShares.11031a76-c558-42b0-9844-9a11dee4c1e8</v>
          </cell>
          <cell r="D204">
            <v>172</v>
          </cell>
          <cell r="E204">
            <v>5</v>
          </cell>
          <cell r="F204" t="str">
            <v>Line_5</v>
          </cell>
          <cell r="G204" t="str">
            <v>AddF</v>
          </cell>
          <cell r="I204" t="str">
            <v>RCG Corporation Limited</v>
          </cell>
          <cell r="J204">
            <v>359472.9</v>
          </cell>
          <cell r="K204">
            <v>0</v>
          </cell>
          <cell r="L204">
            <v>359472.9</v>
          </cell>
          <cell r="M204">
            <v>0</v>
          </cell>
          <cell r="N204" t="str">
            <v>Add</v>
          </cell>
          <cell r="O204">
            <v>0</v>
          </cell>
          <cell r="V204" t="str">
            <v>NA</v>
          </cell>
          <cell r="X204">
            <v>0</v>
          </cell>
          <cell r="Y204" t="b">
            <v>0</v>
          </cell>
          <cell r="Z204" t="b">
            <v>0</v>
          </cell>
          <cell r="AA204" t="b">
            <v>0</v>
          </cell>
          <cell r="AB204">
            <v>0</v>
          </cell>
          <cell r="AC204" t="b">
            <v>1</v>
          </cell>
          <cell r="AE204" t="str">
            <v>P</v>
          </cell>
          <cell r="AF204"/>
          <cell r="AG204">
            <v>0</v>
          </cell>
          <cell r="AI204"/>
        </row>
        <row r="205">
          <cell r="C205" t="str">
            <v>increase_in_market_value.ListedShares.ea88510b-2578-4e3e-954a-a34881259d6d</v>
          </cell>
          <cell r="D205">
            <v>173</v>
          </cell>
          <cell r="E205">
            <v>5</v>
          </cell>
          <cell r="F205" t="str">
            <v>Line_5</v>
          </cell>
          <cell r="G205" t="str">
            <v>AddF</v>
          </cell>
          <cell r="I205" t="str">
            <v>South32 Limited</v>
          </cell>
          <cell r="J205">
            <v>10314.629999999999</v>
          </cell>
          <cell r="K205">
            <v>0</v>
          </cell>
          <cell r="L205">
            <v>10314.629999999999</v>
          </cell>
          <cell r="M205">
            <v>0</v>
          </cell>
          <cell r="N205" t="str">
            <v>Add</v>
          </cell>
          <cell r="O205">
            <v>0</v>
          </cell>
          <cell r="V205" t="str">
            <v>NA</v>
          </cell>
          <cell r="X205">
            <v>0</v>
          </cell>
          <cell r="Y205" t="b">
            <v>0</v>
          </cell>
          <cell r="Z205" t="b">
            <v>0</v>
          </cell>
          <cell r="AA205" t="b">
            <v>0</v>
          </cell>
          <cell r="AB205">
            <v>0</v>
          </cell>
          <cell r="AC205" t="b">
            <v>1</v>
          </cell>
          <cell r="AE205" t="str">
            <v>P</v>
          </cell>
          <cell r="AF205"/>
          <cell r="AG205">
            <v>0</v>
          </cell>
          <cell r="AI205"/>
        </row>
        <row r="206">
          <cell r="C206" t="str">
            <v>increase_in_market_value.ListedShares.70ba86ed-c44b-4771-b5a2-be7e62412e91</v>
          </cell>
          <cell r="D206">
            <v>174</v>
          </cell>
          <cell r="E206">
            <v>5</v>
          </cell>
          <cell r="F206" t="str">
            <v>Line_5</v>
          </cell>
          <cell r="G206" t="str">
            <v>AddF</v>
          </cell>
          <cell r="I206" t="str">
            <v>Wesfarmers Limited</v>
          </cell>
          <cell r="J206">
            <v>-106.48</v>
          </cell>
          <cell r="K206">
            <v>0</v>
          </cell>
          <cell r="L206">
            <v>-106.48</v>
          </cell>
          <cell r="M206">
            <v>0</v>
          </cell>
          <cell r="N206" t="str">
            <v>Add</v>
          </cell>
          <cell r="O206">
            <v>0</v>
          </cell>
          <cell r="V206" t="str">
            <v>NA</v>
          </cell>
          <cell r="X206">
            <v>0</v>
          </cell>
          <cell r="Y206" t="b">
            <v>0</v>
          </cell>
          <cell r="Z206" t="b">
            <v>0</v>
          </cell>
          <cell r="AA206" t="b">
            <v>0</v>
          </cell>
          <cell r="AB206">
            <v>0</v>
          </cell>
          <cell r="AC206" t="b">
            <v>1</v>
          </cell>
          <cell r="AE206" t="str">
            <v>P</v>
          </cell>
          <cell r="AF206"/>
          <cell r="AG206">
            <v>0</v>
          </cell>
          <cell r="AI206"/>
        </row>
        <row r="207">
          <cell r="C207" t="str">
            <v>Totalincrease_in_market_value.ListedShares</v>
          </cell>
          <cell r="D207">
            <v>175</v>
          </cell>
          <cell r="E207">
            <v>4</v>
          </cell>
          <cell r="F207" t="str">
            <v>Total_4</v>
          </cell>
          <cell r="G207" t="str">
            <v>AddF</v>
          </cell>
          <cell r="I207" t="str">
            <v>Total Shares in Listed Companies</v>
          </cell>
          <cell r="J207">
            <v>214167.93</v>
          </cell>
          <cell r="K207">
            <v>0</v>
          </cell>
          <cell r="L207">
            <v>214167.93</v>
          </cell>
          <cell r="M207">
            <v>0</v>
          </cell>
          <cell r="N207" t="str">
            <v>Add</v>
          </cell>
          <cell r="O207">
            <v>0</v>
          </cell>
          <cell r="V207" t="str">
            <v>NA</v>
          </cell>
          <cell r="X207">
            <v>0</v>
          </cell>
          <cell r="Y207" t="b">
            <v>0</v>
          </cell>
          <cell r="Z207" t="b">
            <v>0</v>
          </cell>
          <cell r="AA207" t="b">
            <v>0</v>
          </cell>
          <cell r="AB207">
            <v>0</v>
          </cell>
          <cell r="AC207" t="b">
            <v>1</v>
          </cell>
          <cell r="AE207" t="str">
            <v>P</v>
          </cell>
          <cell r="AF207"/>
          <cell r="AG207">
            <v>0</v>
          </cell>
          <cell r="AI207"/>
        </row>
        <row r="208">
          <cell r="C208" t="str">
            <v>increase_in_market_value.ForeignListedShares</v>
          </cell>
          <cell r="D208">
            <v>176</v>
          </cell>
          <cell r="E208">
            <v>4</v>
          </cell>
          <cell r="F208" t="str">
            <v>Header_4</v>
          </cell>
          <cell r="G208" t="str">
            <v>AddF</v>
          </cell>
          <cell r="I208" t="str">
            <v>Shares in Listed Companies - Foreign</v>
          </cell>
          <cell r="J208">
            <v>0</v>
          </cell>
          <cell r="K208">
            <v>0</v>
          </cell>
          <cell r="L208">
            <v>0</v>
          </cell>
          <cell r="M208">
            <v>0</v>
          </cell>
          <cell r="O208">
            <v>0</v>
          </cell>
          <cell r="V208" t="str">
            <v>NA</v>
          </cell>
          <cell r="X208">
            <v>0</v>
          </cell>
          <cell r="Y208" t="b">
            <v>0</v>
          </cell>
          <cell r="Z208" t="b">
            <v>0</v>
          </cell>
          <cell r="AA208" t="b">
            <v>0</v>
          </cell>
          <cell r="AB208">
            <v>0</v>
          </cell>
          <cell r="AC208" t="b">
            <v>1</v>
          </cell>
          <cell r="AE208" t="str">
            <v>P</v>
          </cell>
          <cell r="AF208"/>
          <cell r="AG208">
            <v>0</v>
          </cell>
          <cell r="AI208"/>
        </row>
        <row r="209">
          <cell r="C209" t="str">
            <v>increase_in_market_value.ForeignListedShares.e87701d6-7496-4f79-9059-0e7138d9968e</v>
          </cell>
          <cell r="D209">
            <v>177</v>
          </cell>
          <cell r="E209">
            <v>5</v>
          </cell>
          <cell r="F209" t="str">
            <v>Line_5</v>
          </cell>
          <cell r="G209" t="str">
            <v>AddF</v>
          </cell>
          <cell r="I209" t="str">
            <v>A10 Networks Inc</v>
          </cell>
          <cell r="J209">
            <v>92.07</v>
          </cell>
          <cell r="K209">
            <v>0</v>
          </cell>
          <cell r="L209">
            <v>92.07</v>
          </cell>
          <cell r="M209">
            <v>0</v>
          </cell>
          <cell r="N209" t="str">
            <v>Add</v>
          </cell>
          <cell r="O209">
            <v>0</v>
          </cell>
          <cell r="V209" t="str">
            <v>NA</v>
          </cell>
          <cell r="X209">
            <v>0</v>
          </cell>
          <cell r="Y209" t="b">
            <v>0</v>
          </cell>
          <cell r="Z209" t="b">
            <v>0</v>
          </cell>
          <cell r="AA209" t="b">
            <v>0</v>
          </cell>
          <cell r="AB209">
            <v>0</v>
          </cell>
          <cell r="AC209" t="b">
            <v>1</v>
          </cell>
          <cell r="AE209" t="str">
            <v>P</v>
          </cell>
          <cell r="AF209"/>
          <cell r="AG209">
            <v>0</v>
          </cell>
          <cell r="AI209"/>
        </row>
        <row r="210">
          <cell r="C210" t="str">
            <v>increase_in_market_value.ForeignListedShares.fb5a4a86-f3c8-43ca-8e78-c9c07fb47132</v>
          </cell>
          <cell r="D210">
            <v>178</v>
          </cell>
          <cell r="E210">
            <v>5</v>
          </cell>
          <cell r="F210" t="str">
            <v>Line_5</v>
          </cell>
          <cell r="G210" t="str">
            <v>AddF</v>
          </cell>
          <cell r="I210" t="str">
            <v>Adesto Technologies Corp</v>
          </cell>
          <cell r="J210">
            <v>-713.74</v>
          </cell>
          <cell r="K210">
            <v>0</v>
          </cell>
          <cell r="L210">
            <v>-713.74</v>
          </cell>
          <cell r="M210">
            <v>0</v>
          </cell>
          <cell r="N210" t="str">
            <v>Add</v>
          </cell>
          <cell r="O210">
            <v>0</v>
          </cell>
          <cell r="V210" t="str">
            <v>NA</v>
          </cell>
          <cell r="X210">
            <v>0</v>
          </cell>
          <cell r="Y210" t="b">
            <v>0</v>
          </cell>
          <cell r="Z210" t="b">
            <v>0</v>
          </cell>
          <cell r="AA210" t="b">
            <v>0</v>
          </cell>
          <cell r="AB210">
            <v>0</v>
          </cell>
          <cell r="AC210" t="b">
            <v>1</v>
          </cell>
          <cell r="AE210" t="str">
            <v>P</v>
          </cell>
          <cell r="AF210"/>
          <cell r="AG210">
            <v>0</v>
          </cell>
          <cell r="AI210"/>
        </row>
        <row r="211">
          <cell r="C211" t="str">
            <v>increase_in_market_value.ForeignListedShares.d7e30246-20df-40c8-b778-d270538ebbfa</v>
          </cell>
          <cell r="D211">
            <v>179</v>
          </cell>
          <cell r="E211">
            <v>5</v>
          </cell>
          <cell r="F211" t="str">
            <v>Line_5</v>
          </cell>
          <cell r="G211" t="str">
            <v>AddF</v>
          </cell>
          <cell r="I211" t="str">
            <v>Akoustis Technologies Inc</v>
          </cell>
          <cell r="J211">
            <v>411.03</v>
          </cell>
          <cell r="K211">
            <v>0</v>
          </cell>
          <cell r="L211">
            <v>411.03</v>
          </cell>
          <cell r="M211">
            <v>0</v>
          </cell>
          <cell r="N211" t="str">
            <v>Add</v>
          </cell>
          <cell r="O211">
            <v>0</v>
          </cell>
          <cell r="V211" t="str">
            <v>NA</v>
          </cell>
          <cell r="X211">
            <v>0</v>
          </cell>
          <cell r="Y211" t="b">
            <v>0</v>
          </cell>
          <cell r="Z211" t="b">
            <v>0</v>
          </cell>
          <cell r="AA211" t="b">
            <v>0</v>
          </cell>
          <cell r="AB211">
            <v>0</v>
          </cell>
          <cell r="AC211" t="b">
            <v>1</v>
          </cell>
          <cell r="AE211" t="str">
            <v>P</v>
          </cell>
          <cell r="AF211"/>
          <cell r="AG211">
            <v>0</v>
          </cell>
          <cell r="AI211"/>
        </row>
        <row r="212">
          <cell r="C212" t="str">
            <v>increase_in_market_value.ForeignListedShares.9aca6185-2e14-4e4f-8b87-2ce54e74e09b</v>
          </cell>
          <cell r="D212">
            <v>180</v>
          </cell>
          <cell r="E212">
            <v>5</v>
          </cell>
          <cell r="F212" t="str">
            <v>Line_5</v>
          </cell>
          <cell r="G212" t="str">
            <v>AddF</v>
          </cell>
          <cell r="I212" t="str">
            <v>CRISPR Therapeutics Ltd</v>
          </cell>
          <cell r="J212">
            <v>-17.98</v>
          </cell>
          <cell r="K212">
            <v>0</v>
          </cell>
          <cell r="L212">
            <v>-17.98</v>
          </cell>
          <cell r="M212">
            <v>0</v>
          </cell>
          <cell r="N212" t="str">
            <v>Add</v>
          </cell>
          <cell r="O212">
            <v>0</v>
          </cell>
          <cell r="V212" t="str">
            <v>NA</v>
          </cell>
          <cell r="X212">
            <v>0</v>
          </cell>
          <cell r="Y212" t="b">
            <v>0</v>
          </cell>
          <cell r="Z212" t="b">
            <v>0</v>
          </cell>
          <cell r="AA212" t="b">
            <v>0</v>
          </cell>
          <cell r="AB212">
            <v>0</v>
          </cell>
          <cell r="AC212" t="b">
            <v>1</v>
          </cell>
          <cell r="AE212" t="str">
            <v>P</v>
          </cell>
          <cell r="AF212"/>
          <cell r="AG212">
            <v>0</v>
          </cell>
          <cell r="AI212"/>
        </row>
        <row r="213">
          <cell r="C213" t="str">
            <v>increase_in_market_value.ForeignListedShares.bfd7dfaf-4df6-4c4f-8704-d100dfaf158f</v>
          </cell>
          <cell r="D213">
            <v>181</v>
          </cell>
          <cell r="E213">
            <v>5</v>
          </cell>
          <cell r="F213" t="str">
            <v>Line_5</v>
          </cell>
          <cell r="G213" t="str">
            <v>AddF</v>
          </cell>
          <cell r="I213" t="str">
            <v>Hortonworks Inc</v>
          </cell>
          <cell r="J213">
            <v>-723.67</v>
          </cell>
          <cell r="K213">
            <v>0</v>
          </cell>
          <cell r="L213">
            <v>-723.67</v>
          </cell>
          <cell r="M213">
            <v>0</v>
          </cell>
          <cell r="N213" t="str">
            <v>Add</v>
          </cell>
          <cell r="O213">
            <v>0</v>
          </cell>
          <cell r="V213" t="str">
            <v>NA</v>
          </cell>
          <cell r="X213">
            <v>0</v>
          </cell>
          <cell r="Y213" t="b">
            <v>0</v>
          </cell>
          <cell r="Z213" t="b">
            <v>0</v>
          </cell>
          <cell r="AA213" t="b">
            <v>0</v>
          </cell>
          <cell r="AB213">
            <v>0</v>
          </cell>
          <cell r="AC213" t="b">
            <v>1</v>
          </cell>
          <cell r="AE213" t="str">
            <v>P</v>
          </cell>
          <cell r="AF213"/>
          <cell r="AG213">
            <v>0</v>
          </cell>
          <cell r="AI213"/>
        </row>
        <row r="214">
          <cell r="C214" t="str">
            <v>increase_in_market_value.ForeignListedShares.36446962-3293-4091-a138-5bb5e7dce627</v>
          </cell>
          <cell r="D214">
            <v>182</v>
          </cell>
          <cell r="E214">
            <v>5</v>
          </cell>
          <cell r="F214" t="str">
            <v>Line_5</v>
          </cell>
          <cell r="G214" t="str">
            <v>AddF</v>
          </cell>
          <cell r="I214" t="str">
            <v>Imprivata Inc</v>
          </cell>
          <cell r="J214">
            <v>411.99</v>
          </cell>
          <cell r="K214">
            <v>0</v>
          </cell>
          <cell r="L214">
            <v>411.99</v>
          </cell>
          <cell r="M214">
            <v>0</v>
          </cell>
          <cell r="N214" t="str">
            <v>Add</v>
          </cell>
          <cell r="O214">
            <v>0</v>
          </cell>
          <cell r="V214" t="str">
            <v>NA</v>
          </cell>
          <cell r="X214">
            <v>0</v>
          </cell>
          <cell r="Y214" t="b">
            <v>0</v>
          </cell>
          <cell r="Z214" t="b">
            <v>0</v>
          </cell>
          <cell r="AA214" t="b">
            <v>0</v>
          </cell>
          <cell r="AB214">
            <v>0</v>
          </cell>
          <cell r="AC214" t="b">
            <v>1</v>
          </cell>
          <cell r="AE214" t="str">
            <v>P</v>
          </cell>
          <cell r="AF214"/>
          <cell r="AG214">
            <v>0</v>
          </cell>
          <cell r="AI214"/>
        </row>
        <row r="215">
          <cell r="C215" t="str">
            <v>increase_in_market_value.ForeignListedShares.7d9a5e51-e567-4405-ba9c-8ce37e624fdb</v>
          </cell>
          <cell r="D215">
            <v>183</v>
          </cell>
          <cell r="E215">
            <v>5</v>
          </cell>
          <cell r="F215" t="str">
            <v>Line_5</v>
          </cell>
          <cell r="G215" t="str">
            <v>AddF</v>
          </cell>
          <cell r="I215" t="str">
            <v>New Relic Inc</v>
          </cell>
          <cell r="J215">
            <v>-361.66</v>
          </cell>
          <cell r="K215">
            <v>0</v>
          </cell>
          <cell r="L215">
            <v>-361.66</v>
          </cell>
          <cell r="M215">
            <v>0</v>
          </cell>
          <cell r="N215" t="str">
            <v>Add</v>
          </cell>
          <cell r="O215">
            <v>0</v>
          </cell>
          <cell r="V215" t="str">
            <v>NA</v>
          </cell>
          <cell r="X215">
            <v>0</v>
          </cell>
          <cell r="Y215" t="b">
            <v>0</v>
          </cell>
          <cell r="Z215" t="b">
            <v>0</v>
          </cell>
          <cell r="AA215" t="b">
            <v>0</v>
          </cell>
          <cell r="AB215">
            <v>0</v>
          </cell>
          <cell r="AC215" t="b">
            <v>1</v>
          </cell>
          <cell r="AE215" t="str">
            <v>P</v>
          </cell>
          <cell r="AF215"/>
          <cell r="AG215">
            <v>0</v>
          </cell>
          <cell r="AI215"/>
        </row>
        <row r="216">
          <cell r="C216" t="str">
            <v>increase_in_market_value.ForeignListedShares.3eb76e74-ac1f-4a1c-ba87-ba69905659d4</v>
          </cell>
          <cell r="D216">
            <v>184</v>
          </cell>
          <cell r="E216">
            <v>5</v>
          </cell>
          <cell r="F216" t="str">
            <v>Line_5</v>
          </cell>
          <cell r="G216" t="str">
            <v>AddF</v>
          </cell>
          <cell r="I216" t="str">
            <v>Quantenna Communications Inc</v>
          </cell>
          <cell r="J216">
            <v>118.6</v>
          </cell>
          <cell r="K216">
            <v>0</v>
          </cell>
          <cell r="L216">
            <v>118.6</v>
          </cell>
          <cell r="M216">
            <v>0</v>
          </cell>
          <cell r="N216" t="str">
            <v>Add</v>
          </cell>
          <cell r="O216">
            <v>0</v>
          </cell>
          <cell r="V216" t="str">
            <v>NA</v>
          </cell>
          <cell r="X216">
            <v>0</v>
          </cell>
          <cell r="Y216" t="b">
            <v>0</v>
          </cell>
          <cell r="Z216" t="b">
            <v>0</v>
          </cell>
          <cell r="AA216" t="b">
            <v>0</v>
          </cell>
          <cell r="AB216">
            <v>0</v>
          </cell>
          <cell r="AC216" t="b">
            <v>1</v>
          </cell>
          <cell r="AE216" t="str">
            <v>P</v>
          </cell>
          <cell r="AF216"/>
          <cell r="AG216">
            <v>0</v>
          </cell>
          <cell r="AI216"/>
        </row>
        <row r="217">
          <cell r="C217" t="str">
            <v>increase_in_market_value.ForeignListedShares.6553bc95-9866-4980-af28-be3b3f5bab81</v>
          </cell>
          <cell r="D217">
            <v>185</v>
          </cell>
          <cell r="E217">
            <v>5</v>
          </cell>
          <cell r="F217" t="str">
            <v>Line_5</v>
          </cell>
          <cell r="G217" t="str">
            <v>AddF</v>
          </cell>
          <cell r="I217" t="str">
            <v>Square Inc</v>
          </cell>
          <cell r="J217">
            <v>-2131.33</v>
          </cell>
          <cell r="K217">
            <v>0</v>
          </cell>
          <cell r="L217">
            <v>-2131.33</v>
          </cell>
          <cell r="M217">
            <v>0</v>
          </cell>
          <cell r="N217" t="str">
            <v>Add</v>
          </cell>
          <cell r="O217">
            <v>0</v>
          </cell>
          <cell r="V217" t="str">
            <v>NA</v>
          </cell>
          <cell r="X217">
            <v>0</v>
          </cell>
          <cell r="Y217" t="b">
            <v>0</v>
          </cell>
          <cell r="Z217" t="b">
            <v>0</v>
          </cell>
          <cell r="AA217" t="b">
            <v>0</v>
          </cell>
          <cell r="AB217">
            <v>0</v>
          </cell>
          <cell r="AC217" t="b">
            <v>1</v>
          </cell>
          <cell r="AE217" t="str">
            <v>P</v>
          </cell>
          <cell r="AF217"/>
          <cell r="AG217">
            <v>0</v>
          </cell>
          <cell r="AI217"/>
        </row>
        <row r="218">
          <cell r="C218" t="str">
            <v>increase_in_market_value.ForeignListedShares.330b3d40-a1fc-4475-9aba-0bd61cfcd8be</v>
          </cell>
          <cell r="D218">
            <v>186</v>
          </cell>
          <cell r="E218">
            <v>5</v>
          </cell>
          <cell r="F218" t="str">
            <v>Line_5</v>
          </cell>
          <cell r="G218" t="str">
            <v>AddF</v>
          </cell>
          <cell r="I218" t="str">
            <v>The ExOne Co</v>
          </cell>
          <cell r="J218">
            <v>-381.1</v>
          </cell>
          <cell r="K218">
            <v>0</v>
          </cell>
          <cell r="L218">
            <v>-381.1</v>
          </cell>
          <cell r="M218">
            <v>0</v>
          </cell>
          <cell r="N218" t="str">
            <v>Add</v>
          </cell>
          <cell r="O218">
            <v>0</v>
          </cell>
          <cell r="V218" t="str">
            <v>NA</v>
          </cell>
          <cell r="X218">
            <v>0</v>
          </cell>
          <cell r="Y218" t="b">
            <v>0</v>
          </cell>
          <cell r="Z218" t="b">
            <v>0</v>
          </cell>
          <cell r="AA218" t="b">
            <v>0</v>
          </cell>
          <cell r="AB218">
            <v>0</v>
          </cell>
          <cell r="AC218" t="b">
            <v>1</v>
          </cell>
          <cell r="AE218" t="str">
            <v>P</v>
          </cell>
          <cell r="AF218"/>
          <cell r="AG218">
            <v>0</v>
          </cell>
          <cell r="AI218"/>
        </row>
        <row r="219">
          <cell r="C219" t="str">
            <v>Totalincrease_in_market_value.ForeignListedShares</v>
          </cell>
          <cell r="D219">
            <v>187</v>
          </cell>
          <cell r="E219">
            <v>4</v>
          </cell>
          <cell r="F219" t="str">
            <v>Total_4</v>
          </cell>
          <cell r="G219" t="str">
            <v>AddF</v>
          </cell>
          <cell r="I219" t="str">
            <v>Total Shares in Listed Companies - Foreign</v>
          </cell>
          <cell r="J219">
            <v>-3295.79</v>
          </cell>
          <cell r="K219">
            <v>0</v>
          </cell>
          <cell r="L219">
            <v>-3295.79</v>
          </cell>
          <cell r="M219">
            <v>0</v>
          </cell>
          <cell r="N219" t="str">
            <v>Add</v>
          </cell>
          <cell r="O219">
            <v>0</v>
          </cell>
          <cell r="V219" t="str">
            <v>NA</v>
          </cell>
          <cell r="X219">
            <v>0</v>
          </cell>
          <cell r="Y219" t="b">
            <v>0</v>
          </cell>
          <cell r="Z219" t="b">
            <v>0</v>
          </cell>
          <cell r="AA219" t="b">
            <v>0</v>
          </cell>
          <cell r="AB219">
            <v>0</v>
          </cell>
          <cell r="AC219" t="b">
            <v>1</v>
          </cell>
          <cell r="AE219" t="str">
            <v>P</v>
          </cell>
          <cell r="AF219"/>
          <cell r="AG219">
            <v>0</v>
          </cell>
          <cell r="AI219"/>
        </row>
        <row r="220">
          <cell r="C220" t="str">
            <v>increase_in_market_value.Stapled</v>
          </cell>
          <cell r="D220">
            <v>188</v>
          </cell>
          <cell r="E220">
            <v>4</v>
          </cell>
          <cell r="F220" t="str">
            <v>Header_4</v>
          </cell>
          <cell r="G220" t="str">
            <v>AddF</v>
          </cell>
          <cell r="I220" t="str">
            <v>Stapled Securities</v>
          </cell>
          <cell r="J220">
            <v>0</v>
          </cell>
          <cell r="K220">
            <v>0</v>
          </cell>
          <cell r="L220">
            <v>0</v>
          </cell>
          <cell r="M220">
            <v>0</v>
          </cell>
          <cell r="O220">
            <v>0</v>
          </cell>
          <cell r="V220" t="str">
            <v>NA</v>
          </cell>
          <cell r="X220">
            <v>0</v>
          </cell>
          <cell r="Y220" t="b">
            <v>0</v>
          </cell>
          <cell r="Z220" t="b">
            <v>0</v>
          </cell>
          <cell r="AA220" t="b">
            <v>0</v>
          </cell>
          <cell r="AB220">
            <v>0</v>
          </cell>
          <cell r="AC220" t="b">
            <v>1</v>
          </cell>
          <cell r="AE220" t="str">
            <v>P</v>
          </cell>
          <cell r="AF220"/>
          <cell r="AG220">
            <v>0</v>
          </cell>
          <cell r="AI220"/>
        </row>
        <row r="221">
          <cell r="C221" t="str">
            <v>increase_in_market_value.Stapled.8e9a6fc7-bafd-4650-b416-d03fe7049f79</v>
          </cell>
          <cell r="D221">
            <v>189</v>
          </cell>
          <cell r="E221">
            <v>5</v>
          </cell>
          <cell r="F221" t="str">
            <v>Line_5</v>
          </cell>
          <cell r="G221" t="str">
            <v>AddF</v>
          </cell>
          <cell r="I221" t="str">
            <v>Scentre Group - Stapled Securities</v>
          </cell>
          <cell r="J221">
            <v>26068.68</v>
          </cell>
          <cell r="K221">
            <v>0</v>
          </cell>
          <cell r="L221">
            <v>26068.68</v>
          </cell>
          <cell r="M221">
            <v>0</v>
          </cell>
          <cell r="N221" t="str">
            <v>Add</v>
          </cell>
          <cell r="O221">
            <v>0</v>
          </cell>
          <cell r="V221" t="str">
            <v>NA</v>
          </cell>
          <cell r="X221">
            <v>0</v>
          </cell>
          <cell r="Y221" t="b">
            <v>0</v>
          </cell>
          <cell r="Z221" t="b">
            <v>0</v>
          </cell>
          <cell r="AA221" t="b">
            <v>0</v>
          </cell>
          <cell r="AB221">
            <v>0</v>
          </cell>
          <cell r="AC221" t="b">
            <v>1</v>
          </cell>
          <cell r="AE221" t="str">
            <v>P</v>
          </cell>
          <cell r="AF221"/>
          <cell r="AG221">
            <v>0</v>
          </cell>
          <cell r="AI221"/>
        </row>
        <row r="222">
          <cell r="C222" t="str">
            <v>increase_in_market_value.Stapled.b8dc8ea2-cad6-47a7-854d-100beb381eae</v>
          </cell>
          <cell r="D222">
            <v>190</v>
          </cell>
          <cell r="E222">
            <v>5</v>
          </cell>
          <cell r="F222" t="str">
            <v>Line_5</v>
          </cell>
          <cell r="G222" t="str">
            <v>AddF</v>
          </cell>
          <cell r="I222" t="str">
            <v>Spark Infrastructure Group - Stapled $0.65 Loan Note And Unit Us Prohibited</v>
          </cell>
          <cell r="J222">
            <v>-31023</v>
          </cell>
          <cell r="K222">
            <v>0</v>
          </cell>
          <cell r="L222">
            <v>-31023</v>
          </cell>
          <cell r="M222">
            <v>0</v>
          </cell>
          <cell r="N222" t="str">
            <v>Add</v>
          </cell>
          <cell r="O222">
            <v>0</v>
          </cell>
          <cell r="V222" t="str">
            <v>NA</v>
          </cell>
          <cell r="X222">
            <v>0</v>
          </cell>
          <cell r="Y222" t="b">
            <v>0</v>
          </cell>
          <cell r="Z222" t="b">
            <v>0</v>
          </cell>
          <cell r="AA222" t="b">
            <v>0</v>
          </cell>
          <cell r="AB222">
            <v>0</v>
          </cell>
          <cell r="AC222" t="b">
            <v>1</v>
          </cell>
          <cell r="AE222" t="str">
            <v>P</v>
          </cell>
          <cell r="AF222"/>
          <cell r="AG222">
            <v>0</v>
          </cell>
          <cell r="AI222"/>
        </row>
        <row r="223">
          <cell r="C223" t="str">
            <v>increase_in_market_value.Stapled.dcba5c26-922b-4e46-b526-e0abc4efb0a4</v>
          </cell>
          <cell r="D223">
            <v>191</v>
          </cell>
          <cell r="E223">
            <v>5</v>
          </cell>
          <cell r="F223" t="str">
            <v>Line_5</v>
          </cell>
          <cell r="G223" t="str">
            <v>AddF</v>
          </cell>
          <cell r="I223" t="str">
            <v>Westfield Corporation - Stapled Securities</v>
          </cell>
          <cell r="J223">
            <v>67011.740000000005</v>
          </cell>
          <cell r="K223">
            <v>0</v>
          </cell>
          <cell r="L223">
            <v>67011.740000000005</v>
          </cell>
          <cell r="M223">
            <v>0</v>
          </cell>
          <cell r="N223" t="str">
            <v>Add</v>
          </cell>
          <cell r="O223">
            <v>0</v>
          </cell>
          <cell r="V223" t="str">
            <v>NA</v>
          </cell>
          <cell r="X223">
            <v>0</v>
          </cell>
          <cell r="Y223" t="b">
            <v>0</v>
          </cell>
          <cell r="Z223" t="b">
            <v>0</v>
          </cell>
          <cell r="AA223" t="b">
            <v>0</v>
          </cell>
          <cell r="AB223">
            <v>0</v>
          </cell>
          <cell r="AC223" t="b">
            <v>1</v>
          </cell>
          <cell r="AE223" t="str">
            <v>P</v>
          </cell>
          <cell r="AF223"/>
          <cell r="AG223">
            <v>0</v>
          </cell>
          <cell r="AI223"/>
        </row>
        <row r="224">
          <cell r="C224" t="str">
            <v>Totalincrease_in_market_value.Stapled</v>
          </cell>
          <cell r="D224">
            <v>192</v>
          </cell>
          <cell r="E224">
            <v>4</v>
          </cell>
          <cell r="F224" t="str">
            <v>Total_4</v>
          </cell>
          <cell r="G224" t="str">
            <v>AddF</v>
          </cell>
          <cell r="I224" t="str">
            <v>Total Stapled Securities</v>
          </cell>
          <cell r="J224">
            <v>62057.42</v>
          </cell>
          <cell r="K224">
            <v>0</v>
          </cell>
          <cell r="L224">
            <v>62057.42</v>
          </cell>
          <cell r="M224">
            <v>0</v>
          </cell>
          <cell r="N224" t="str">
            <v>Add</v>
          </cell>
          <cell r="O224">
            <v>0</v>
          </cell>
          <cell r="V224" t="str">
            <v>NA</v>
          </cell>
          <cell r="X224">
            <v>0</v>
          </cell>
          <cell r="Y224" t="b">
            <v>0</v>
          </cell>
          <cell r="Z224" t="b">
            <v>0</v>
          </cell>
          <cell r="AA224" t="b">
            <v>0</v>
          </cell>
          <cell r="AB224">
            <v>0</v>
          </cell>
          <cell r="AC224" t="b">
            <v>1</v>
          </cell>
          <cell r="AE224" t="str">
            <v>P</v>
          </cell>
          <cell r="AF224"/>
          <cell r="AG224">
            <v>0</v>
          </cell>
          <cell r="AI224"/>
        </row>
        <row r="225">
          <cell r="C225" t="str">
            <v>increase_in_market_value.UnitTrusts</v>
          </cell>
          <cell r="D225">
            <v>193</v>
          </cell>
          <cell r="E225">
            <v>4</v>
          </cell>
          <cell r="F225" t="str">
            <v>Header_4</v>
          </cell>
          <cell r="G225" t="str">
            <v>AddF</v>
          </cell>
          <cell r="I225" t="str">
            <v>Units In Listed Unit Trusts</v>
          </cell>
          <cell r="J225">
            <v>0</v>
          </cell>
          <cell r="K225">
            <v>0</v>
          </cell>
          <cell r="L225">
            <v>0</v>
          </cell>
          <cell r="M225">
            <v>0</v>
          </cell>
          <cell r="O225">
            <v>0</v>
          </cell>
          <cell r="V225" t="str">
            <v>NA</v>
          </cell>
          <cell r="X225">
            <v>0</v>
          </cell>
          <cell r="Y225" t="b">
            <v>0</v>
          </cell>
          <cell r="Z225" t="b">
            <v>0</v>
          </cell>
          <cell r="AA225" t="b">
            <v>0</v>
          </cell>
          <cell r="AB225">
            <v>0</v>
          </cell>
          <cell r="AC225" t="b">
            <v>1</v>
          </cell>
          <cell r="AE225" t="str">
            <v>P</v>
          </cell>
          <cell r="AF225"/>
          <cell r="AG225">
            <v>0</v>
          </cell>
          <cell r="AI225"/>
        </row>
        <row r="226">
          <cell r="C226" t="str">
            <v>increase_in_market_value.UnitTrusts.585f5263-8705-4fe9-a474-8235212ecee1</v>
          </cell>
          <cell r="D226">
            <v>194</v>
          </cell>
          <cell r="E226">
            <v>5</v>
          </cell>
          <cell r="F226" t="str">
            <v>Line_5</v>
          </cell>
          <cell r="G226" t="str">
            <v>AddF</v>
          </cell>
          <cell r="I226" t="str">
            <v>Vanguard Us Total Market Shares Index ETF - CDI's 1:1</v>
          </cell>
          <cell r="J226">
            <v>771.21</v>
          </cell>
          <cell r="K226">
            <v>0</v>
          </cell>
          <cell r="L226">
            <v>771.21</v>
          </cell>
          <cell r="M226">
            <v>0</v>
          </cell>
          <cell r="N226" t="str">
            <v>Add</v>
          </cell>
          <cell r="O226">
            <v>0</v>
          </cell>
          <cell r="V226" t="str">
            <v>NA</v>
          </cell>
          <cell r="X226">
            <v>0</v>
          </cell>
          <cell r="Y226" t="b">
            <v>0</v>
          </cell>
          <cell r="Z226" t="b">
            <v>0</v>
          </cell>
          <cell r="AA226" t="b">
            <v>0</v>
          </cell>
          <cell r="AB226">
            <v>0</v>
          </cell>
          <cell r="AC226" t="b">
            <v>1</v>
          </cell>
          <cell r="AE226" t="str">
            <v>P</v>
          </cell>
          <cell r="AF226"/>
          <cell r="AG226">
            <v>0</v>
          </cell>
          <cell r="AI226"/>
        </row>
        <row r="227">
          <cell r="C227" t="str">
            <v>Totalincrease_in_market_value.UnitTrusts</v>
          </cell>
          <cell r="D227">
            <v>195</v>
          </cell>
          <cell r="E227">
            <v>4</v>
          </cell>
          <cell r="F227" t="str">
            <v>Total_4</v>
          </cell>
          <cell r="G227" t="str">
            <v>AddF</v>
          </cell>
          <cell r="I227" t="str">
            <v>Total Units In Listed Unit Trusts</v>
          </cell>
          <cell r="J227">
            <v>771.21</v>
          </cell>
          <cell r="K227">
            <v>0</v>
          </cell>
          <cell r="L227">
            <v>771.21</v>
          </cell>
          <cell r="M227">
            <v>0</v>
          </cell>
          <cell r="N227" t="str">
            <v>Add</v>
          </cell>
          <cell r="O227">
            <v>0</v>
          </cell>
          <cell r="V227" t="str">
            <v>NA</v>
          </cell>
          <cell r="X227">
            <v>0</v>
          </cell>
          <cell r="Y227" t="b">
            <v>0</v>
          </cell>
          <cell r="Z227" t="b">
            <v>0</v>
          </cell>
          <cell r="AA227" t="b">
            <v>0</v>
          </cell>
          <cell r="AB227">
            <v>0</v>
          </cell>
          <cell r="AC227" t="b">
            <v>1</v>
          </cell>
          <cell r="AE227" t="str">
            <v>P</v>
          </cell>
          <cell r="AF227"/>
          <cell r="AG227">
            <v>0</v>
          </cell>
          <cell r="AI227"/>
        </row>
        <row r="228">
          <cell r="C228" t="str">
            <v>Totalincrease_in_market_value</v>
          </cell>
          <cell r="D228">
            <v>196</v>
          </cell>
          <cell r="E228">
            <v>3</v>
          </cell>
          <cell r="F228" t="str">
            <v>Total_3</v>
          </cell>
          <cell r="G228" t="str">
            <v>AddF</v>
          </cell>
          <cell r="I228" t="str">
            <v>Total Decrease in Market Value</v>
          </cell>
          <cell r="J228">
            <v>263312.40999999997</v>
          </cell>
          <cell r="K228">
            <v>0</v>
          </cell>
          <cell r="L228">
            <v>263312.40999999997</v>
          </cell>
          <cell r="M228">
            <v>0</v>
          </cell>
          <cell r="N228" t="str">
            <v>Add</v>
          </cell>
          <cell r="O228">
            <v>0</v>
          </cell>
          <cell r="V228" t="str">
            <v>NA</v>
          </cell>
          <cell r="X228">
            <v>0</v>
          </cell>
          <cell r="Y228" t="b">
            <v>0</v>
          </cell>
          <cell r="Z228" t="b">
            <v>0</v>
          </cell>
          <cell r="AA228" t="b">
            <v>0</v>
          </cell>
          <cell r="AB228">
            <v>0</v>
          </cell>
          <cell r="AC228" t="b">
            <v>1</v>
          </cell>
          <cell r="AE228" t="str">
            <v>P</v>
          </cell>
          <cell r="AF228"/>
          <cell r="AG228">
            <v>0</v>
          </cell>
          <cell r="AI228"/>
        </row>
        <row r="229">
          <cell r="C229" t="str">
            <v>Totalinvestment_losses</v>
          </cell>
          <cell r="D229">
            <v>197</v>
          </cell>
          <cell r="E229">
            <v>2</v>
          </cell>
          <cell r="F229" t="str">
            <v>Total_2</v>
          </cell>
          <cell r="G229" t="str">
            <v>AddF</v>
          </cell>
          <cell r="I229" t="str">
            <v>Total Investment Losses</v>
          </cell>
          <cell r="J229">
            <v>263312.40999999997</v>
          </cell>
          <cell r="K229">
            <v>0</v>
          </cell>
          <cell r="L229">
            <v>263312.40999999997</v>
          </cell>
          <cell r="M229">
            <v>0</v>
          </cell>
          <cell r="N229" t="str">
            <v>Add</v>
          </cell>
          <cell r="O229">
            <v>0</v>
          </cell>
          <cell r="V229" t="str">
            <v>NA</v>
          </cell>
          <cell r="X229">
            <v>0</v>
          </cell>
          <cell r="Y229" t="b">
            <v>0</v>
          </cell>
          <cell r="Z229" t="b">
            <v>0</v>
          </cell>
          <cell r="AA229" t="b">
            <v>0</v>
          </cell>
          <cell r="AB229">
            <v>0</v>
          </cell>
          <cell r="AC229" t="b">
            <v>1</v>
          </cell>
          <cell r="AE229" t="str">
            <v>P</v>
          </cell>
          <cell r="AF229"/>
          <cell r="AG229">
            <v>0</v>
          </cell>
          <cell r="AI229"/>
        </row>
        <row r="230">
          <cell r="C230" t="str">
            <v>TotalExpense</v>
          </cell>
          <cell r="D230">
            <v>198</v>
          </cell>
          <cell r="E230">
            <v>1</v>
          </cell>
          <cell r="F230" t="str">
            <v>Total_1</v>
          </cell>
          <cell r="G230" t="str">
            <v>AddF</v>
          </cell>
          <cell r="I230" t="str">
            <v>Total Expense</v>
          </cell>
          <cell r="J230">
            <v>2084373.39</v>
          </cell>
          <cell r="K230">
            <v>0</v>
          </cell>
          <cell r="L230">
            <v>2084373.39</v>
          </cell>
          <cell r="M230">
            <v>0</v>
          </cell>
          <cell r="N230" t="str">
            <v>Add</v>
          </cell>
          <cell r="O230">
            <v>0</v>
          </cell>
          <cell r="V230" t="str">
            <v>NA</v>
          </cell>
          <cell r="X230">
            <v>0</v>
          </cell>
          <cell r="Y230" t="b">
            <v>0</v>
          </cell>
          <cell r="Z230" t="b">
            <v>0</v>
          </cell>
          <cell r="AA230" t="b">
            <v>0</v>
          </cell>
          <cell r="AB230">
            <v>0</v>
          </cell>
          <cell r="AC230" t="b">
            <v>1</v>
          </cell>
          <cell r="AE230" t="str">
            <v>P</v>
          </cell>
          <cell r="AF230"/>
          <cell r="AG230">
            <v>0</v>
          </cell>
          <cell r="AI230"/>
        </row>
        <row r="231">
          <cell r="C231" t="str">
            <v>Income Tax</v>
          </cell>
          <cell r="D231">
            <v>199</v>
          </cell>
          <cell r="E231">
            <v>1</v>
          </cell>
          <cell r="F231" t="str">
            <v>Header_1</v>
          </cell>
          <cell r="G231" t="str">
            <v>AddG</v>
          </cell>
          <cell r="I231" t="str">
            <v>Income Tax</v>
          </cell>
          <cell r="J231">
            <v>0</v>
          </cell>
          <cell r="K231">
            <v>0</v>
          </cell>
          <cell r="L231">
            <v>0</v>
          </cell>
          <cell r="M231">
            <v>0</v>
          </cell>
          <cell r="O231">
            <v>0</v>
          </cell>
          <cell r="V231" t="str">
            <v>NA</v>
          </cell>
          <cell r="X231">
            <v>0</v>
          </cell>
          <cell r="Y231" t="b">
            <v>0</v>
          </cell>
          <cell r="Z231" t="b">
            <v>0</v>
          </cell>
          <cell r="AA231" t="b">
            <v>0</v>
          </cell>
          <cell r="AB231">
            <v>0</v>
          </cell>
          <cell r="AC231" t="b">
            <v>1</v>
          </cell>
          <cell r="AE231" t="str">
            <v>P</v>
          </cell>
          <cell r="AF231"/>
          <cell r="AG231">
            <v>0</v>
          </cell>
          <cell r="AI231"/>
        </row>
        <row r="232">
          <cell r="C232" t="str">
            <v>income_tax_control</v>
          </cell>
          <cell r="D232">
            <v>200</v>
          </cell>
          <cell r="E232">
            <v>2</v>
          </cell>
          <cell r="F232" t="str">
            <v>Header_2</v>
          </cell>
          <cell r="G232" t="str">
            <v>AddG</v>
          </cell>
          <cell r="I232" t="str">
            <v>Income Tax Expense</v>
          </cell>
          <cell r="J232">
            <v>0</v>
          </cell>
          <cell r="K232">
            <v>0</v>
          </cell>
          <cell r="L232">
            <v>0</v>
          </cell>
          <cell r="M232">
            <v>0</v>
          </cell>
          <cell r="O232">
            <v>0</v>
          </cell>
          <cell r="V232" t="str">
            <v>NA</v>
          </cell>
          <cell r="X232">
            <v>0</v>
          </cell>
          <cell r="Y232" t="b">
            <v>0</v>
          </cell>
          <cell r="Z232" t="b">
            <v>0</v>
          </cell>
          <cell r="AA232" t="b">
            <v>0</v>
          </cell>
          <cell r="AB232">
            <v>0</v>
          </cell>
          <cell r="AC232" t="b">
            <v>1</v>
          </cell>
          <cell r="AE232" t="str">
            <v>P</v>
          </cell>
          <cell r="AF232"/>
          <cell r="AG232">
            <v>0</v>
          </cell>
          <cell r="AI232"/>
        </row>
        <row r="233">
          <cell r="C233" t="str">
            <v>excessive_foreign_tax_credit_writeoff_expense</v>
          </cell>
          <cell r="D233">
            <v>201</v>
          </cell>
          <cell r="E233">
            <v>3</v>
          </cell>
          <cell r="F233" t="str">
            <v>Line_3</v>
          </cell>
          <cell r="G233" t="str">
            <v>AddG</v>
          </cell>
          <cell r="I233" t="str">
            <v>Excessive Foreign Tax Credit Writeoff Expense</v>
          </cell>
          <cell r="J233">
            <v>551.85</v>
          </cell>
          <cell r="K233">
            <v>0</v>
          </cell>
          <cell r="L233">
            <v>551.85</v>
          </cell>
          <cell r="M233">
            <v>0</v>
          </cell>
          <cell r="N233" t="str">
            <v>Add</v>
          </cell>
          <cell r="O233">
            <v>0</v>
          </cell>
          <cell r="V233" t="str">
            <v>NA</v>
          </cell>
          <cell r="X233">
            <v>0</v>
          </cell>
          <cell r="Y233" t="b">
            <v>0</v>
          </cell>
          <cell r="Z233" t="b">
            <v>0</v>
          </cell>
          <cell r="AA233" t="b">
            <v>0</v>
          </cell>
          <cell r="AB233">
            <v>0</v>
          </cell>
          <cell r="AC233" t="b">
            <v>1</v>
          </cell>
          <cell r="AE233" t="str">
            <v>P</v>
          </cell>
          <cell r="AF233"/>
          <cell r="AG233">
            <v>0</v>
          </cell>
          <cell r="AI233"/>
        </row>
        <row r="234">
          <cell r="C234" t="str">
            <v>Totalincome_tax_control</v>
          </cell>
          <cell r="D234">
            <v>202</v>
          </cell>
          <cell r="E234">
            <v>2</v>
          </cell>
          <cell r="F234" t="str">
            <v>Total_2</v>
          </cell>
          <cell r="G234" t="str">
            <v>AddG</v>
          </cell>
          <cell r="I234" t="str">
            <v>Total Income Tax Expense</v>
          </cell>
          <cell r="J234">
            <v>551.85</v>
          </cell>
          <cell r="K234">
            <v>0</v>
          </cell>
          <cell r="L234">
            <v>551.85</v>
          </cell>
          <cell r="M234">
            <v>0</v>
          </cell>
          <cell r="N234" t="str">
            <v>Add</v>
          </cell>
          <cell r="O234">
            <v>0</v>
          </cell>
          <cell r="V234" t="str">
            <v>NA</v>
          </cell>
          <cell r="X234">
            <v>0</v>
          </cell>
          <cell r="Y234" t="b">
            <v>0</v>
          </cell>
          <cell r="Z234" t="b">
            <v>0</v>
          </cell>
          <cell r="AA234" t="b">
            <v>0</v>
          </cell>
          <cell r="AB234">
            <v>0</v>
          </cell>
          <cell r="AC234" t="b">
            <v>1</v>
          </cell>
          <cell r="AE234" t="str">
            <v>P</v>
          </cell>
          <cell r="AF234"/>
          <cell r="AG234">
            <v>0</v>
          </cell>
          <cell r="AI234"/>
        </row>
        <row r="235">
          <cell r="C235" t="str">
            <v>TotalIncome Tax</v>
          </cell>
          <cell r="D235">
            <v>203</v>
          </cell>
          <cell r="E235">
            <v>1</v>
          </cell>
          <cell r="F235" t="str">
            <v>Total_1</v>
          </cell>
          <cell r="G235" t="str">
            <v>AddG</v>
          </cell>
          <cell r="I235" t="str">
            <v>Total Income Tax</v>
          </cell>
          <cell r="J235">
            <v>551.85</v>
          </cell>
          <cell r="K235">
            <v>0</v>
          </cell>
          <cell r="L235">
            <v>551.85</v>
          </cell>
          <cell r="M235">
            <v>0</v>
          </cell>
          <cell r="N235" t="str">
            <v>Add</v>
          </cell>
          <cell r="O235">
            <v>0</v>
          </cell>
          <cell r="V235" t="str">
            <v>NA</v>
          </cell>
          <cell r="X235">
            <v>0</v>
          </cell>
          <cell r="Y235" t="b">
            <v>0</v>
          </cell>
          <cell r="Z235" t="b">
            <v>0</v>
          </cell>
          <cell r="AA235" t="b">
            <v>0</v>
          </cell>
          <cell r="AB235">
            <v>0</v>
          </cell>
          <cell r="AC235" t="b">
            <v>1</v>
          </cell>
          <cell r="AE235" t="str">
            <v>P</v>
          </cell>
          <cell r="AF235"/>
          <cell r="AG235">
            <v>0</v>
          </cell>
          <cell r="AI235"/>
        </row>
        <row r="236">
          <cell r="C236" t="str">
            <v>Profit &amp; Loss Clearing Account</v>
          </cell>
          <cell r="D236">
            <v>204</v>
          </cell>
          <cell r="E236">
            <v>1</v>
          </cell>
          <cell r="F236" t="str">
            <v>Header_1</v>
          </cell>
          <cell r="G236" t="str">
            <v>AddB</v>
          </cell>
          <cell r="I236" t="str">
            <v>Profit &amp; Loss Clearing Account</v>
          </cell>
          <cell r="J236">
            <v>0</v>
          </cell>
          <cell r="K236">
            <v>0</v>
          </cell>
          <cell r="L236">
            <v>0</v>
          </cell>
          <cell r="M236">
            <v>0</v>
          </cell>
          <cell r="O236">
            <v>0</v>
          </cell>
          <cell r="V236" t="str">
            <v>NA</v>
          </cell>
          <cell r="X236">
            <v>0</v>
          </cell>
          <cell r="Y236" t="b">
            <v>0</v>
          </cell>
          <cell r="Z236" t="b">
            <v>0</v>
          </cell>
          <cell r="AA236" t="b">
            <v>0</v>
          </cell>
          <cell r="AB236">
            <v>0</v>
          </cell>
          <cell r="AC236" t="b">
            <v>1</v>
          </cell>
          <cell r="AE236" t="str">
            <v>P</v>
          </cell>
          <cell r="AF236"/>
          <cell r="AG236">
            <v>0</v>
          </cell>
          <cell r="AI236"/>
        </row>
        <row r="237">
          <cell r="C237" t="str">
            <v>unallocated_benefits</v>
          </cell>
          <cell r="D237">
            <v>205</v>
          </cell>
          <cell r="E237">
            <v>2</v>
          </cell>
          <cell r="F237" t="str">
            <v>Line_2</v>
          </cell>
          <cell r="G237" t="str">
            <v>AddB</v>
          </cell>
          <cell r="I237" t="str">
            <v>Profit &amp; Loss Clearing Account</v>
          </cell>
          <cell r="J237">
            <v>-1649576.64</v>
          </cell>
          <cell r="K237">
            <v>0</v>
          </cell>
          <cell r="L237">
            <v>-1649576.64</v>
          </cell>
          <cell r="M237">
            <v>0</v>
          </cell>
          <cell r="N237" t="str">
            <v>Add</v>
          </cell>
          <cell r="O237">
            <v>0</v>
          </cell>
          <cell r="V237" t="str">
            <v>NA</v>
          </cell>
          <cell r="X237">
            <v>0</v>
          </cell>
          <cell r="Y237" t="b">
            <v>0</v>
          </cell>
          <cell r="Z237" t="b">
            <v>0</v>
          </cell>
          <cell r="AA237" t="b">
            <v>0</v>
          </cell>
          <cell r="AB237">
            <v>0</v>
          </cell>
          <cell r="AC237" t="b">
            <v>1</v>
          </cell>
          <cell r="AE237" t="str">
            <v>P</v>
          </cell>
          <cell r="AF237"/>
          <cell r="AG237">
            <v>0</v>
          </cell>
          <cell r="AI237"/>
        </row>
        <row r="238">
          <cell r="C238" t="str">
            <v>TotalProfit &amp; Loss Clearing Account</v>
          </cell>
          <cell r="D238">
            <v>206</v>
          </cell>
          <cell r="E238">
            <v>1</v>
          </cell>
          <cell r="F238" t="str">
            <v>Total_1</v>
          </cell>
          <cell r="G238" t="str">
            <v>AddB</v>
          </cell>
          <cell r="I238" t="str">
            <v>Total Profit &amp; Loss Clearing Account</v>
          </cell>
          <cell r="J238">
            <v>-1649576.64</v>
          </cell>
          <cell r="K238">
            <v>0</v>
          </cell>
          <cell r="L238">
            <v>-1649576.64</v>
          </cell>
          <cell r="M238">
            <v>0</v>
          </cell>
          <cell r="N238" t="str">
            <v>Add</v>
          </cell>
          <cell r="O238">
            <v>0</v>
          </cell>
          <cell r="V238" t="str">
            <v>NA</v>
          </cell>
          <cell r="X238">
            <v>0</v>
          </cell>
          <cell r="Y238" t="b">
            <v>0</v>
          </cell>
          <cell r="Z238" t="b">
            <v>0</v>
          </cell>
          <cell r="AA238" t="b">
            <v>0</v>
          </cell>
          <cell r="AB238">
            <v>0</v>
          </cell>
          <cell r="AC238" t="b">
            <v>1</v>
          </cell>
          <cell r="AE238" t="str">
            <v>P</v>
          </cell>
          <cell r="AF238"/>
          <cell r="AG238">
            <v>0</v>
          </cell>
          <cell r="AI238"/>
        </row>
        <row r="239">
          <cell r="C239" t="str">
            <v>Assets</v>
          </cell>
          <cell r="D239">
            <v>207</v>
          </cell>
          <cell r="E239">
            <v>1</v>
          </cell>
          <cell r="F239" t="str">
            <v>Header_1</v>
          </cell>
          <cell r="G239" t="str">
            <v>AddB</v>
          </cell>
          <cell r="I239" t="str">
            <v>Assets</v>
          </cell>
          <cell r="J239">
            <v>0</v>
          </cell>
          <cell r="K239">
            <v>0</v>
          </cell>
          <cell r="L239">
            <v>0</v>
          </cell>
          <cell r="M239">
            <v>0</v>
          </cell>
          <cell r="O239">
            <v>0</v>
          </cell>
          <cell r="V239" t="str">
            <v>NA</v>
          </cell>
          <cell r="X239">
            <v>0</v>
          </cell>
          <cell r="Y239" t="b">
            <v>0</v>
          </cell>
          <cell r="Z239" t="b">
            <v>0</v>
          </cell>
          <cell r="AA239" t="b">
            <v>0</v>
          </cell>
          <cell r="AB239">
            <v>0</v>
          </cell>
          <cell r="AC239" t="b">
            <v>1</v>
          </cell>
          <cell r="AE239" t="str">
            <v>P</v>
          </cell>
          <cell r="AF239"/>
          <cell r="AG239">
            <v>0</v>
          </cell>
          <cell r="AI239"/>
        </row>
        <row r="240">
          <cell r="C240" t="str">
            <v>investments</v>
          </cell>
          <cell r="D240">
            <v>208</v>
          </cell>
          <cell r="E240">
            <v>2</v>
          </cell>
          <cell r="F240" t="str">
            <v>Header_2</v>
          </cell>
          <cell r="G240" t="str">
            <v>AddB</v>
          </cell>
          <cell r="I240" t="str">
            <v>Investments</v>
          </cell>
          <cell r="J240">
            <v>0</v>
          </cell>
          <cell r="K240">
            <v>0</v>
          </cell>
          <cell r="L240">
            <v>0</v>
          </cell>
          <cell r="M240">
            <v>0</v>
          </cell>
          <cell r="O240">
            <v>0</v>
          </cell>
          <cell r="V240" t="str">
            <v>NA</v>
          </cell>
          <cell r="X240">
            <v>0</v>
          </cell>
          <cell r="Y240" t="b">
            <v>0</v>
          </cell>
          <cell r="Z240" t="b">
            <v>0</v>
          </cell>
          <cell r="AA240" t="b">
            <v>0</v>
          </cell>
          <cell r="AB240">
            <v>0</v>
          </cell>
          <cell r="AC240" t="b">
            <v>1</v>
          </cell>
          <cell r="AE240" t="str">
            <v>P</v>
          </cell>
          <cell r="AF240"/>
          <cell r="AG240">
            <v>0</v>
          </cell>
          <cell r="AI240"/>
        </row>
        <row r="241">
          <cell r="C241" t="str">
            <v>investments.Cash</v>
          </cell>
          <cell r="D241">
            <v>209</v>
          </cell>
          <cell r="E241">
            <v>3</v>
          </cell>
          <cell r="F241" t="str">
            <v>Header_3</v>
          </cell>
          <cell r="G241" t="str">
            <v>AddB</v>
          </cell>
          <cell r="I241" t="str">
            <v>Cash and Cash Equivalents</v>
          </cell>
          <cell r="J241">
            <v>0</v>
          </cell>
          <cell r="K241">
            <v>0</v>
          </cell>
          <cell r="L241">
            <v>0</v>
          </cell>
          <cell r="M241">
            <v>0</v>
          </cell>
          <cell r="O241">
            <v>0</v>
          </cell>
          <cell r="V241" t="str">
            <v>NA</v>
          </cell>
          <cell r="X241">
            <v>0</v>
          </cell>
          <cell r="Y241" t="b">
            <v>0</v>
          </cell>
          <cell r="Z241" t="b">
            <v>0</v>
          </cell>
          <cell r="AA241" t="b">
            <v>0</v>
          </cell>
          <cell r="AB241">
            <v>0</v>
          </cell>
          <cell r="AC241" t="b">
            <v>1</v>
          </cell>
          <cell r="AE241" t="str">
            <v>P</v>
          </cell>
          <cell r="AF241"/>
          <cell r="AG241">
            <v>0</v>
          </cell>
          <cell r="AI241"/>
        </row>
        <row r="242">
          <cell r="C242" t="str">
            <v>investments.Cash.9a1a4a8d-126a-4a73-82c7-f3888256c7d5</v>
          </cell>
          <cell r="D242">
            <v>210</v>
          </cell>
          <cell r="E242">
            <v>4</v>
          </cell>
          <cell r="F242" t="str">
            <v>Line_4</v>
          </cell>
          <cell r="G242" t="str">
            <v>AddB</v>
          </cell>
          <cell r="I242" t="str">
            <v>Term Deposit ING 84613066</v>
          </cell>
          <cell r="J242">
            <v>1741642.02</v>
          </cell>
          <cell r="K242">
            <v>0</v>
          </cell>
          <cell r="L242">
            <v>1741642.02</v>
          </cell>
          <cell r="M242">
            <v>0</v>
          </cell>
          <cell r="N242" t="str">
            <v>Add</v>
          </cell>
          <cell r="O242">
            <v>0</v>
          </cell>
          <cell r="V242" t="str">
            <v>NA</v>
          </cell>
          <cell r="X242">
            <v>0</v>
          </cell>
          <cell r="Y242" t="b">
            <v>0</v>
          </cell>
          <cell r="Z242" t="b">
            <v>0</v>
          </cell>
          <cell r="AA242" t="b">
            <v>0</v>
          </cell>
          <cell r="AB242">
            <v>0</v>
          </cell>
          <cell r="AC242" t="b">
            <v>1</v>
          </cell>
          <cell r="AE242" t="str">
            <v>P</v>
          </cell>
          <cell r="AF242"/>
          <cell r="AG242">
            <v>0</v>
          </cell>
          <cell r="AI242"/>
        </row>
        <row r="243">
          <cell r="C243" t="str">
            <v>investments.Cash.4f350160-46c5-4076-bb84-401c0a4fbb02</v>
          </cell>
          <cell r="D243">
            <v>211</v>
          </cell>
          <cell r="E243">
            <v>4</v>
          </cell>
          <cell r="F243" t="str">
            <v>Line_4</v>
          </cell>
          <cell r="G243" t="str">
            <v>AddB</v>
          </cell>
          <cell r="I243" t="str">
            <v>Term Deposit UBank</v>
          </cell>
          <cell r="J243">
            <v>1294698.22</v>
          </cell>
          <cell r="K243">
            <v>0</v>
          </cell>
          <cell r="L243">
            <v>1294698.22</v>
          </cell>
          <cell r="M243">
            <v>0</v>
          </cell>
          <cell r="N243" t="str">
            <v>Add</v>
          </cell>
          <cell r="O243">
            <v>0</v>
          </cell>
          <cell r="V243" t="str">
            <v>NA</v>
          </cell>
          <cell r="X243">
            <v>0</v>
          </cell>
          <cell r="Y243" t="b">
            <v>0</v>
          </cell>
          <cell r="Z243" t="b">
            <v>0</v>
          </cell>
          <cell r="AA243" t="b">
            <v>0</v>
          </cell>
          <cell r="AB243">
            <v>0</v>
          </cell>
          <cell r="AC243" t="b">
            <v>1</v>
          </cell>
          <cell r="AE243" t="str">
            <v>P</v>
          </cell>
          <cell r="AF243"/>
          <cell r="AG243">
            <v>0</v>
          </cell>
          <cell r="AI243"/>
        </row>
        <row r="244">
          <cell r="C244" t="str">
            <v>investments.Cash.2c8e0546-25be-49ff-aef4-a427b595b974</v>
          </cell>
          <cell r="D244">
            <v>212</v>
          </cell>
          <cell r="E244">
            <v>4</v>
          </cell>
          <cell r="F244" t="str">
            <v>Line_4</v>
          </cell>
          <cell r="G244" t="str">
            <v>AddB</v>
          </cell>
          <cell r="I244" t="str">
            <v>Westpac Term Deposit 344139</v>
          </cell>
          <cell r="J244">
            <v>1441296.17</v>
          </cell>
          <cell r="K244">
            <v>0</v>
          </cell>
          <cell r="L244">
            <v>1441296.17</v>
          </cell>
          <cell r="M244">
            <v>0</v>
          </cell>
          <cell r="N244" t="str">
            <v>Add</v>
          </cell>
          <cell r="O244">
            <v>0</v>
          </cell>
          <cell r="V244" t="str">
            <v>NA</v>
          </cell>
          <cell r="X244">
            <v>0</v>
          </cell>
          <cell r="Y244" t="b">
            <v>0</v>
          </cell>
          <cell r="Z244" t="b">
            <v>0</v>
          </cell>
          <cell r="AA244" t="b">
            <v>0</v>
          </cell>
          <cell r="AB244">
            <v>0</v>
          </cell>
          <cell r="AC244" t="b">
            <v>1</v>
          </cell>
          <cell r="AE244" t="str">
            <v>P</v>
          </cell>
          <cell r="AF244"/>
          <cell r="AG244">
            <v>0</v>
          </cell>
          <cell r="AI244"/>
        </row>
        <row r="245">
          <cell r="C245" t="str">
            <v>Totalinvestments.Cash</v>
          </cell>
          <cell r="D245">
            <v>213</v>
          </cell>
          <cell r="E245">
            <v>3</v>
          </cell>
          <cell r="F245" t="str">
            <v>Total_3</v>
          </cell>
          <cell r="G245" t="str">
            <v>AddB</v>
          </cell>
          <cell r="I245" t="str">
            <v>Total Cash and Cash Equivalents</v>
          </cell>
          <cell r="J245">
            <v>4477636.41</v>
          </cell>
          <cell r="K245">
            <v>0</v>
          </cell>
          <cell r="L245">
            <v>4477636.41</v>
          </cell>
          <cell r="M245">
            <v>0</v>
          </cell>
          <cell r="N245" t="str">
            <v>Add</v>
          </cell>
          <cell r="O245">
            <v>0</v>
          </cell>
          <cell r="V245" t="str">
            <v>NA</v>
          </cell>
          <cell r="X245">
            <v>0</v>
          </cell>
          <cell r="Y245" t="b">
            <v>0</v>
          </cell>
          <cell r="Z245" t="b">
            <v>0</v>
          </cell>
          <cell r="AA245" t="b">
            <v>0</v>
          </cell>
          <cell r="AB245">
            <v>0</v>
          </cell>
          <cell r="AC245" t="b">
            <v>1</v>
          </cell>
          <cell r="AE245" t="str">
            <v>P</v>
          </cell>
          <cell r="AF245"/>
          <cell r="AG245">
            <v>0</v>
          </cell>
          <cell r="AI245"/>
        </row>
        <row r="246">
          <cell r="C246" t="str">
            <v>investments.Property</v>
          </cell>
          <cell r="D246">
            <v>214</v>
          </cell>
          <cell r="E246">
            <v>3</v>
          </cell>
          <cell r="F246" t="str">
            <v>Header_3</v>
          </cell>
          <cell r="G246" t="str">
            <v>AddB</v>
          </cell>
          <cell r="I246" t="str">
            <v>Direct Property</v>
          </cell>
          <cell r="J246">
            <v>0</v>
          </cell>
          <cell r="K246">
            <v>0</v>
          </cell>
          <cell r="L246">
            <v>0</v>
          </cell>
          <cell r="M246">
            <v>0</v>
          </cell>
          <cell r="O246">
            <v>0</v>
          </cell>
          <cell r="V246" t="str">
            <v>NA</v>
          </cell>
          <cell r="X246">
            <v>0</v>
          </cell>
          <cell r="Y246" t="b">
            <v>0</v>
          </cell>
          <cell r="Z246" t="b">
            <v>0</v>
          </cell>
          <cell r="AA246" t="b">
            <v>0</v>
          </cell>
          <cell r="AB246">
            <v>0</v>
          </cell>
          <cell r="AC246" t="b">
            <v>1</v>
          </cell>
          <cell r="AE246" t="str">
            <v>P</v>
          </cell>
          <cell r="AF246"/>
          <cell r="AG246">
            <v>0</v>
          </cell>
          <cell r="AI246"/>
        </row>
        <row r="247">
          <cell r="C247" t="str">
            <v>investments.Property.cb4fb5de-b893-454a-af8c-39d2f9dd8591</v>
          </cell>
          <cell r="D247">
            <v>215</v>
          </cell>
          <cell r="E247">
            <v>4</v>
          </cell>
          <cell r="F247" t="str">
            <v>Line_4</v>
          </cell>
          <cell r="G247" t="str">
            <v>AddB</v>
          </cell>
          <cell r="H247" t="str">
            <v>Class.ImportProperty</v>
          </cell>
          <cell r="I247" t="str">
            <v>Unit 6004, The Peninsular, Mooloolaba</v>
          </cell>
          <cell r="J247">
            <v>875000</v>
          </cell>
          <cell r="K247">
            <v>0</v>
          </cell>
          <cell r="L247">
            <v>875000</v>
          </cell>
          <cell r="M247">
            <v>0</v>
          </cell>
          <cell r="N247" t="str">
            <v>Add</v>
          </cell>
          <cell r="O247">
            <v>0</v>
          </cell>
          <cell r="V247" t="str">
            <v>NA</v>
          </cell>
          <cell r="X247">
            <v>0</v>
          </cell>
          <cell r="Y247" t="b">
            <v>0</v>
          </cell>
          <cell r="Z247" t="b">
            <v>0</v>
          </cell>
          <cell r="AA247" t="b">
            <v>0</v>
          </cell>
          <cell r="AB247">
            <v>0</v>
          </cell>
          <cell r="AC247" t="b">
            <v>1</v>
          </cell>
          <cell r="AE247" t="str">
            <v>P</v>
          </cell>
          <cell r="AF247"/>
          <cell r="AG247">
            <v>0</v>
          </cell>
          <cell r="AI247"/>
        </row>
        <row r="248">
          <cell r="C248" t="str">
            <v>Totalinvestments.Property</v>
          </cell>
          <cell r="D248">
            <v>216</v>
          </cell>
          <cell r="E248">
            <v>3</v>
          </cell>
          <cell r="F248" t="str">
            <v>Total_3</v>
          </cell>
          <cell r="G248" t="str">
            <v>AddB</v>
          </cell>
          <cell r="I248" t="str">
            <v>Total Direct Property</v>
          </cell>
          <cell r="J248">
            <v>875000</v>
          </cell>
          <cell r="K248">
            <v>0</v>
          </cell>
          <cell r="L248">
            <v>875000</v>
          </cell>
          <cell r="M248">
            <v>0</v>
          </cell>
          <cell r="N248" t="str">
            <v>Add</v>
          </cell>
          <cell r="O248">
            <v>0</v>
          </cell>
          <cell r="V248" t="str">
            <v>NA</v>
          </cell>
          <cell r="X248">
            <v>0</v>
          </cell>
          <cell r="Y248" t="b">
            <v>0</v>
          </cell>
          <cell r="Z248" t="b">
            <v>0</v>
          </cell>
          <cell r="AA248" t="b">
            <v>0</v>
          </cell>
          <cell r="AB248">
            <v>0</v>
          </cell>
          <cell r="AC248" t="b">
            <v>1</v>
          </cell>
          <cell r="AE248" t="str">
            <v>P</v>
          </cell>
          <cell r="AF248"/>
          <cell r="AG248">
            <v>0</v>
          </cell>
          <cell r="AI248"/>
        </row>
        <row r="249">
          <cell r="C249" t="str">
            <v>investments.OtherFixedInterest</v>
          </cell>
          <cell r="D249">
            <v>217</v>
          </cell>
          <cell r="E249">
            <v>3</v>
          </cell>
          <cell r="F249" t="str">
            <v>Header_3</v>
          </cell>
          <cell r="G249" t="str">
            <v>AddB</v>
          </cell>
          <cell r="I249" t="str">
            <v>Other Fixed Interest Securities</v>
          </cell>
          <cell r="J249">
            <v>0</v>
          </cell>
          <cell r="K249">
            <v>0</v>
          </cell>
          <cell r="L249">
            <v>0</v>
          </cell>
          <cell r="M249">
            <v>0</v>
          </cell>
          <cell r="O249">
            <v>0</v>
          </cell>
          <cell r="V249" t="str">
            <v>NA</v>
          </cell>
          <cell r="X249">
            <v>0</v>
          </cell>
          <cell r="Y249" t="b">
            <v>0</v>
          </cell>
          <cell r="Z249" t="b">
            <v>0</v>
          </cell>
          <cell r="AA249" t="b">
            <v>0</v>
          </cell>
          <cell r="AB249">
            <v>0</v>
          </cell>
          <cell r="AC249" t="b">
            <v>1</v>
          </cell>
          <cell r="AE249" t="str">
            <v>P</v>
          </cell>
          <cell r="AF249"/>
          <cell r="AG249">
            <v>0</v>
          </cell>
          <cell r="AI249"/>
        </row>
        <row r="250">
          <cell r="C250" t="str">
            <v>investments.OtherFixedInterest.fadeec77-42db-4e5e-85db-6bf9ece3a26c</v>
          </cell>
          <cell r="D250">
            <v>218</v>
          </cell>
          <cell r="E250">
            <v>4</v>
          </cell>
          <cell r="F250" t="str">
            <v>Line_4</v>
          </cell>
          <cell r="G250" t="str">
            <v>AddB</v>
          </cell>
          <cell r="I250" t="str">
            <v>AGL Energy Limited. - Hybrid 3-Bbsw+3.80% 08-06-39 Sub Step T-06-19</v>
          </cell>
          <cell r="J250">
            <v>105980</v>
          </cell>
          <cell r="K250">
            <v>0</v>
          </cell>
          <cell r="L250">
            <v>105980</v>
          </cell>
          <cell r="M250">
            <v>0</v>
          </cell>
          <cell r="N250" t="str">
            <v>Add</v>
          </cell>
          <cell r="O250">
            <v>0</v>
          </cell>
          <cell r="V250" t="str">
            <v>NA</v>
          </cell>
          <cell r="X250">
            <v>0</v>
          </cell>
          <cell r="Y250" t="b">
            <v>0</v>
          </cell>
          <cell r="Z250" t="b">
            <v>0</v>
          </cell>
          <cell r="AA250" t="b">
            <v>0</v>
          </cell>
          <cell r="AB250">
            <v>0</v>
          </cell>
          <cell r="AC250" t="b">
            <v>1</v>
          </cell>
          <cell r="AE250" t="str">
            <v>P</v>
          </cell>
          <cell r="AF250"/>
          <cell r="AG250">
            <v>0</v>
          </cell>
          <cell r="AI250"/>
        </row>
        <row r="251">
          <cell r="C251" t="str">
            <v>investments.OtherFixedInterest.f0f4db9a-7385-4541-ae22-c5c550e0f92e</v>
          </cell>
          <cell r="D251">
            <v>219</v>
          </cell>
          <cell r="E251">
            <v>4</v>
          </cell>
          <cell r="F251" t="str">
            <v>Line_4</v>
          </cell>
          <cell r="G251" t="str">
            <v>AddB</v>
          </cell>
          <cell r="I251" t="str">
            <v>Macquarie Bank Limited - Hybrid 3-Bbsw+1.70% Perp Sub Non-Cum Stap</v>
          </cell>
          <cell r="J251">
            <v>15312</v>
          </cell>
          <cell r="K251">
            <v>0</v>
          </cell>
          <cell r="L251">
            <v>15312</v>
          </cell>
          <cell r="M251">
            <v>0</v>
          </cell>
          <cell r="N251" t="str">
            <v>Add</v>
          </cell>
          <cell r="O251">
            <v>0</v>
          </cell>
          <cell r="V251" t="str">
            <v>NA</v>
          </cell>
          <cell r="X251">
            <v>0</v>
          </cell>
          <cell r="Y251" t="b">
            <v>0</v>
          </cell>
          <cell r="Z251" t="b">
            <v>0</v>
          </cell>
          <cell r="AA251" t="b">
            <v>0</v>
          </cell>
          <cell r="AB251">
            <v>0</v>
          </cell>
          <cell r="AC251" t="b">
            <v>1</v>
          </cell>
          <cell r="AE251" t="str">
            <v>P</v>
          </cell>
          <cell r="AF251"/>
          <cell r="AG251">
            <v>0</v>
          </cell>
          <cell r="AI251"/>
        </row>
        <row r="252">
          <cell r="C252" t="str">
            <v>investments.OtherFixedInterest.8095f795-30a9-40b9-8e6f-d3cb26fb2897</v>
          </cell>
          <cell r="D252">
            <v>220</v>
          </cell>
          <cell r="E252">
            <v>4</v>
          </cell>
          <cell r="F252" t="str">
            <v>Line_4</v>
          </cell>
          <cell r="G252" t="str">
            <v>AddB</v>
          </cell>
          <cell r="I252" t="str">
            <v>NAB Ltd - Hybrid 3-Bbsw+1.25% Perp Sub Exch Non-Cum Stap</v>
          </cell>
          <cell r="J252">
            <v>15320.2</v>
          </cell>
          <cell r="K252">
            <v>0</v>
          </cell>
          <cell r="L252">
            <v>15320.2</v>
          </cell>
          <cell r="M252">
            <v>0</v>
          </cell>
          <cell r="N252" t="str">
            <v>Add</v>
          </cell>
          <cell r="O252">
            <v>0</v>
          </cell>
          <cell r="V252" t="str">
            <v>NA</v>
          </cell>
          <cell r="X252">
            <v>0</v>
          </cell>
          <cell r="Y252" t="b">
            <v>0</v>
          </cell>
          <cell r="Z252" t="b">
            <v>0</v>
          </cell>
          <cell r="AA252" t="b">
            <v>0</v>
          </cell>
          <cell r="AB252">
            <v>0</v>
          </cell>
          <cell r="AC252" t="b">
            <v>1</v>
          </cell>
          <cell r="AE252" t="str">
            <v>P</v>
          </cell>
          <cell r="AF252"/>
          <cell r="AG252">
            <v>0</v>
          </cell>
          <cell r="AI252"/>
        </row>
        <row r="253">
          <cell r="C253" t="str">
            <v>investments.OtherFixedInterest.919b1fa8-a96c-4861-942b-8aad5464e14d</v>
          </cell>
          <cell r="D253">
            <v>221</v>
          </cell>
          <cell r="E253">
            <v>4</v>
          </cell>
          <cell r="F253" t="str">
            <v>Line_4</v>
          </cell>
          <cell r="G253" t="str">
            <v>AddB</v>
          </cell>
          <cell r="I253" t="str">
            <v>Westpac Banking Corporation - Sub Bond 3-Bbsw+2.75% 23-8-22 Red T-08-17</v>
          </cell>
          <cell r="J253">
            <v>100760</v>
          </cell>
          <cell r="K253">
            <v>0</v>
          </cell>
          <cell r="L253">
            <v>100760</v>
          </cell>
          <cell r="M253">
            <v>0</v>
          </cell>
          <cell r="N253" t="str">
            <v>Add</v>
          </cell>
          <cell r="O253">
            <v>0</v>
          </cell>
          <cell r="V253" t="str">
            <v>NA</v>
          </cell>
          <cell r="X253">
            <v>0</v>
          </cell>
          <cell r="Y253" t="b">
            <v>0</v>
          </cell>
          <cell r="Z253" t="b">
            <v>0</v>
          </cell>
          <cell r="AA253" t="b">
            <v>0</v>
          </cell>
          <cell r="AB253">
            <v>0</v>
          </cell>
          <cell r="AC253" t="b">
            <v>1</v>
          </cell>
          <cell r="AE253" t="str">
            <v>P</v>
          </cell>
          <cell r="AF253"/>
          <cell r="AG253">
            <v>0</v>
          </cell>
          <cell r="AI253"/>
        </row>
        <row r="254">
          <cell r="C254" t="str">
            <v>Totalinvestments.OtherFixedInterest</v>
          </cell>
          <cell r="D254">
            <v>222</v>
          </cell>
          <cell r="E254">
            <v>3</v>
          </cell>
          <cell r="F254" t="str">
            <v>Total_3</v>
          </cell>
          <cell r="G254" t="str">
            <v>AddB</v>
          </cell>
          <cell r="I254" t="str">
            <v>Total Other Fixed Interest Securities</v>
          </cell>
          <cell r="J254">
            <v>237372.2</v>
          </cell>
          <cell r="K254">
            <v>0</v>
          </cell>
          <cell r="L254">
            <v>237372.2</v>
          </cell>
          <cell r="M254">
            <v>0</v>
          </cell>
          <cell r="N254" t="str">
            <v>Add</v>
          </cell>
          <cell r="O254">
            <v>0</v>
          </cell>
          <cell r="V254" t="str">
            <v>NA</v>
          </cell>
          <cell r="X254">
            <v>0</v>
          </cell>
          <cell r="Y254" t="b">
            <v>0</v>
          </cell>
          <cell r="Z254" t="b">
            <v>0</v>
          </cell>
          <cell r="AA254" t="b">
            <v>0</v>
          </cell>
          <cell r="AB254">
            <v>0</v>
          </cell>
          <cell r="AC254" t="b">
            <v>1</v>
          </cell>
          <cell r="AE254" t="str">
            <v>P</v>
          </cell>
          <cell r="AF254"/>
          <cell r="AG254">
            <v>0</v>
          </cell>
          <cell r="AI254"/>
        </row>
        <row r="255">
          <cell r="C255" t="str">
            <v>investments.ListedShares</v>
          </cell>
          <cell r="D255">
            <v>223</v>
          </cell>
          <cell r="E255">
            <v>3</v>
          </cell>
          <cell r="F255" t="str">
            <v>Header_3</v>
          </cell>
          <cell r="G255" t="str">
            <v>AddB</v>
          </cell>
          <cell r="I255" t="str">
            <v>Shares in Listed Companies</v>
          </cell>
          <cell r="J255">
            <v>0</v>
          </cell>
          <cell r="K255">
            <v>0</v>
          </cell>
          <cell r="L255">
            <v>0</v>
          </cell>
          <cell r="M255">
            <v>0</v>
          </cell>
          <cell r="O255">
            <v>0</v>
          </cell>
          <cell r="V255" t="str">
            <v>NA</v>
          </cell>
          <cell r="X255">
            <v>0</v>
          </cell>
          <cell r="Y255" t="b">
            <v>0</v>
          </cell>
          <cell r="Z255" t="b">
            <v>0</v>
          </cell>
          <cell r="AA255" t="b">
            <v>0</v>
          </cell>
          <cell r="AB255">
            <v>0</v>
          </cell>
          <cell r="AC255" t="b">
            <v>1</v>
          </cell>
          <cell r="AE255" t="str">
            <v>P</v>
          </cell>
          <cell r="AF255"/>
          <cell r="AG255">
            <v>0</v>
          </cell>
          <cell r="AI255"/>
        </row>
        <row r="256">
          <cell r="C256" t="str">
            <v>investments.ListedShares.ea7fe5a2-6a50-4e1c-b2bf-ab7ac3754bf6</v>
          </cell>
          <cell r="D256">
            <v>224</v>
          </cell>
          <cell r="E256">
            <v>4</v>
          </cell>
          <cell r="F256" t="str">
            <v>Line_4</v>
          </cell>
          <cell r="G256" t="str">
            <v>AddB</v>
          </cell>
          <cell r="I256" t="str">
            <v>ANZ Banking Group Ltd - Cnv Pref 6-Bbsw+3.10% Perp Sub Non-Cum T-09-19</v>
          </cell>
          <cell r="J256">
            <v>102100</v>
          </cell>
          <cell r="K256">
            <v>0</v>
          </cell>
          <cell r="L256">
            <v>102100</v>
          </cell>
          <cell r="M256">
            <v>0</v>
          </cell>
          <cell r="N256" t="str">
            <v>Add</v>
          </cell>
          <cell r="O256">
            <v>0</v>
          </cell>
          <cell r="V256" t="str">
            <v>NA</v>
          </cell>
          <cell r="X256">
            <v>0</v>
          </cell>
          <cell r="Y256" t="b">
            <v>0</v>
          </cell>
          <cell r="Z256" t="b">
            <v>0</v>
          </cell>
          <cell r="AA256" t="b">
            <v>0</v>
          </cell>
          <cell r="AB256">
            <v>0</v>
          </cell>
          <cell r="AC256" t="b">
            <v>1</v>
          </cell>
          <cell r="AE256" t="str">
            <v>P</v>
          </cell>
          <cell r="AF256"/>
          <cell r="AG256">
            <v>0</v>
          </cell>
          <cell r="AI256"/>
        </row>
        <row r="257">
          <cell r="C257" t="str">
            <v>investments.ListedShares.c661fd1f-7227-4c8d-84cb-8704d5b3ff83</v>
          </cell>
          <cell r="D257">
            <v>225</v>
          </cell>
          <cell r="E257">
            <v>4</v>
          </cell>
          <cell r="F257" t="str">
            <v>Line_4</v>
          </cell>
          <cell r="G257" t="str">
            <v>AddB</v>
          </cell>
          <cell r="I257" t="str">
            <v>BHP Billiton Limited</v>
          </cell>
          <cell r="J257">
            <v>226514.4</v>
          </cell>
          <cell r="K257">
            <v>0</v>
          </cell>
          <cell r="L257">
            <v>226514.4</v>
          </cell>
          <cell r="M257">
            <v>0</v>
          </cell>
          <cell r="N257" t="str">
            <v>Add</v>
          </cell>
          <cell r="O257">
            <v>0</v>
          </cell>
          <cell r="V257" t="str">
            <v>NA</v>
          </cell>
          <cell r="X257">
            <v>0</v>
          </cell>
          <cell r="Y257" t="b">
            <v>0</v>
          </cell>
          <cell r="Z257" t="b">
            <v>0</v>
          </cell>
          <cell r="AA257" t="b">
            <v>0</v>
          </cell>
          <cell r="AB257">
            <v>0</v>
          </cell>
          <cell r="AC257" t="b">
            <v>1</v>
          </cell>
          <cell r="AE257" t="str">
            <v>P</v>
          </cell>
          <cell r="AF257"/>
          <cell r="AG257">
            <v>0</v>
          </cell>
          <cell r="AI257"/>
        </row>
        <row r="258">
          <cell r="C258" t="str">
            <v>investments.ListedShares.1eaa5cbe-0ce4-470e-83e9-f0eda6d6e2da</v>
          </cell>
          <cell r="D258">
            <v>226</v>
          </cell>
          <cell r="E258">
            <v>4</v>
          </cell>
          <cell r="F258" t="str">
            <v>Line_4</v>
          </cell>
          <cell r="G258" t="str">
            <v>AddB</v>
          </cell>
          <cell r="I258" t="str">
            <v>Commonwealth Bank Of Australia.</v>
          </cell>
          <cell r="J258">
            <v>276833.83</v>
          </cell>
          <cell r="K258">
            <v>0</v>
          </cell>
          <cell r="L258">
            <v>276833.83</v>
          </cell>
          <cell r="M258">
            <v>0</v>
          </cell>
          <cell r="N258" t="str">
            <v>Add</v>
          </cell>
          <cell r="O258">
            <v>0</v>
          </cell>
          <cell r="V258" t="str">
            <v>NA</v>
          </cell>
          <cell r="X258">
            <v>0</v>
          </cell>
          <cell r="Y258" t="b">
            <v>0</v>
          </cell>
          <cell r="Z258" t="b">
            <v>0</v>
          </cell>
          <cell r="AA258" t="b">
            <v>0</v>
          </cell>
          <cell r="AB258">
            <v>0</v>
          </cell>
          <cell r="AC258" t="b">
            <v>1</v>
          </cell>
          <cell r="AE258" t="str">
            <v>P</v>
          </cell>
          <cell r="AF258"/>
          <cell r="AG258">
            <v>0</v>
          </cell>
          <cell r="AI258"/>
        </row>
        <row r="259">
          <cell r="C259" t="str">
            <v>investments.ListedShares.24fef001-f628-4dc4-9bf6-8ee82dd62ed3</v>
          </cell>
          <cell r="D259">
            <v>227</v>
          </cell>
          <cell r="E259">
            <v>4</v>
          </cell>
          <cell r="F259" t="str">
            <v>Line_4</v>
          </cell>
          <cell r="G259" t="str">
            <v>AddB</v>
          </cell>
          <cell r="I259" t="str">
            <v>Lycopodium Limited</v>
          </cell>
          <cell r="J259">
            <v>127575</v>
          </cell>
          <cell r="K259">
            <v>0</v>
          </cell>
          <cell r="L259">
            <v>127575</v>
          </cell>
          <cell r="M259">
            <v>0</v>
          </cell>
          <cell r="N259" t="str">
            <v>Add</v>
          </cell>
          <cell r="O259">
            <v>0</v>
          </cell>
          <cell r="V259" t="str">
            <v>NA</v>
          </cell>
          <cell r="X259">
            <v>0</v>
          </cell>
          <cell r="Y259" t="b">
            <v>0</v>
          </cell>
          <cell r="Z259" t="b">
            <v>0</v>
          </cell>
          <cell r="AA259" t="b">
            <v>0</v>
          </cell>
          <cell r="AB259">
            <v>0</v>
          </cell>
          <cell r="AC259" t="b">
            <v>1</v>
          </cell>
          <cell r="AE259" t="str">
            <v>P</v>
          </cell>
          <cell r="AF259"/>
          <cell r="AG259">
            <v>0</v>
          </cell>
          <cell r="AI259"/>
        </row>
        <row r="260">
          <cell r="C260" t="str">
            <v>investments.ListedShares.9818f6d6-d4e9-4dcd-9995-29f54b31d4ac</v>
          </cell>
          <cell r="D260">
            <v>228</v>
          </cell>
          <cell r="E260">
            <v>4</v>
          </cell>
          <cell r="F260" t="str">
            <v>Line_4</v>
          </cell>
          <cell r="G260" t="str">
            <v>AddB</v>
          </cell>
          <cell r="I260" t="str">
            <v>NRW Holdings Limited</v>
          </cell>
          <cell r="J260">
            <v>58166.1</v>
          </cell>
          <cell r="K260">
            <v>0</v>
          </cell>
          <cell r="L260">
            <v>58166.1</v>
          </cell>
          <cell r="M260">
            <v>0</v>
          </cell>
          <cell r="N260" t="str">
            <v>Add</v>
          </cell>
          <cell r="O260">
            <v>0</v>
          </cell>
          <cell r="V260" t="str">
            <v>NA</v>
          </cell>
          <cell r="X260">
            <v>0</v>
          </cell>
          <cell r="Y260" t="b">
            <v>0</v>
          </cell>
          <cell r="Z260" t="b">
            <v>0</v>
          </cell>
          <cell r="AA260" t="b">
            <v>0</v>
          </cell>
          <cell r="AB260">
            <v>0</v>
          </cell>
          <cell r="AC260" t="b">
            <v>1</v>
          </cell>
          <cell r="AE260" t="str">
            <v>P</v>
          </cell>
          <cell r="AF260"/>
          <cell r="AG260">
            <v>0</v>
          </cell>
          <cell r="AI260"/>
        </row>
        <row r="261">
          <cell r="C261" t="str">
            <v>investments.ListedShares.11031a76-c558-42b0-9844-9a11dee4c1e8</v>
          </cell>
          <cell r="D261">
            <v>229</v>
          </cell>
          <cell r="E261">
            <v>4</v>
          </cell>
          <cell r="F261" t="str">
            <v>Line_4</v>
          </cell>
          <cell r="G261" t="str">
            <v>AddB</v>
          </cell>
          <cell r="I261" t="str">
            <v>RCG Corporation Limited</v>
          </cell>
          <cell r="J261">
            <v>498623.7</v>
          </cell>
          <cell r="K261">
            <v>0</v>
          </cell>
          <cell r="L261">
            <v>498623.7</v>
          </cell>
          <cell r="M261">
            <v>0</v>
          </cell>
          <cell r="N261" t="str">
            <v>Add</v>
          </cell>
          <cell r="O261">
            <v>0</v>
          </cell>
          <cell r="V261" t="str">
            <v>NA</v>
          </cell>
          <cell r="X261">
            <v>0</v>
          </cell>
          <cell r="Y261" t="b">
            <v>0</v>
          </cell>
          <cell r="Z261" t="b">
            <v>0</v>
          </cell>
          <cell r="AA261" t="b">
            <v>0</v>
          </cell>
          <cell r="AB261">
            <v>0</v>
          </cell>
          <cell r="AC261" t="b">
            <v>1</v>
          </cell>
          <cell r="AE261" t="str">
            <v>P</v>
          </cell>
          <cell r="AF261"/>
          <cell r="AG261">
            <v>0</v>
          </cell>
          <cell r="AI261"/>
        </row>
        <row r="262">
          <cell r="C262" t="str">
            <v>investments.ListedShares.70ba86ed-c44b-4771-b5a2-be7e62412e91</v>
          </cell>
          <cell r="D262">
            <v>230</v>
          </cell>
          <cell r="E262">
            <v>4</v>
          </cell>
          <cell r="F262" t="str">
            <v>Line_4</v>
          </cell>
          <cell r="G262" t="str">
            <v>AddB</v>
          </cell>
          <cell r="I262" t="str">
            <v>Wesfarmers Limited</v>
          </cell>
          <cell r="J262">
            <v>213598.88</v>
          </cell>
          <cell r="K262">
            <v>0</v>
          </cell>
          <cell r="L262">
            <v>213598.88</v>
          </cell>
          <cell r="M262">
            <v>0</v>
          </cell>
          <cell r="N262" t="str">
            <v>Add</v>
          </cell>
          <cell r="O262">
            <v>0</v>
          </cell>
          <cell r="V262" t="str">
            <v>NA</v>
          </cell>
          <cell r="X262">
            <v>0</v>
          </cell>
          <cell r="Y262" t="b">
            <v>0</v>
          </cell>
          <cell r="Z262" t="b">
            <v>0</v>
          </cell>
          <cell r="AA262" t="b">
            <v>0</v>
          </cell>
          <cell r="AB262">
            <v>0</v>
          </cell>
          <cell r="AC262" t="b">
            <v>1</v>
          </cell>
          <cell r="AE262" t="str">
            <v>P</v>
          </cell>
          <cell r="AF262"/>
          <cell r="AG262">
            <v>0</v>
          </cell>
          <cell r="AI262"/>
        </row>
        <row r="263">
          <cell r="C263" t="str">
            <v>Totalinvestments.ListedShares</v>
          </cell>
          <cell r="D263">
            <v>231</v>
          </cell>
          <cell r="E263">
            <v>3</v>
          </cell>
          <cell r="F263" t="str">
            <v>Total_3</v>
          </cell>
          <cell r="G263" t="str">
            <v>AddB</v>
          </cell>
          <cell r="I263" t="str">
            <v>Total Shares in Listed Companies</v>
          </cell>
          <cell r="J263">
            <v>1503411.91</v>
          </cell>
          <cell r="K263">
            <v>0</v>
          </cell>
          <cell r="L263">
            <v>1503411.91</v>
          </cell>
          <cell r="M263">
            <v>0</v>
          </cell>
          <cell r="N263" t="str">
            <v>Add</v>
          </cell>
          <cell r="O263">
            <v>0</v>
          </cell>
          <cell r="V263" t="str">
            <v>NA</v>
          </cell>
          <cell r="X263">
            <v>0</v>
          </cell>
          <cell r="Y263" t="b">
            <v>0</v>
          </cell>
          <cell r="Z263" t="b">
            <v>0</v>
          </cell>
          <cell r="AA263" t="b">
            <v>0</v>
          </cell>
          <cell r="AB263">
            <v>0</v>
          </cell>
          <cell r="AC263" t="b">
            <v>1</v>
          </cell>
          <cell r="AE263" t="str">
            <v>P</v>
          </cell>
          <cell r="AF263"/>
          <cell r="AG263">
            <v>0</v>
          </cell>
          <cell r="AI263"/>
        </row>
        <row r="264">
          <cell r="C264" t="str">
            <v>investments.ForeignListedShares</v>
          </cell>
          <cell r="D264">
            <v>232</v>
          </cell>
          <cell r="E264">
            <v>3</v>
          </cell>
          <cell r="F264" t="str">
            <v>Header_3</v>
          </cell>
          <cell r="G264" t="str">
            <v>AddB</v>
          </cell>
          <cell r="I264" t="str">
            <v>Shares in Listed Companies - Foreign</v>
          </cell>
          <cell r="J264">
            <v>0</v>
          </cell>
          <cell r="K264">
            <v>0</v>
          </cell>
          <cell r="L264">
            <v>0</v>
          </cell>
          <cell r="M264">
            <v>0</v>
          </cell>
          <cell r="O264">
            <v>0</v>
          </cell>
          <cell r="V264" t="str">
            <v>NA</v>
          </cell>
          <cell r="X264">
            <v>0</v>
          </cell>
          <cell r="Y264" t="b">
            <v>0</v>
          </cell>
          <cell r="Z264" t="b">
            <v>0</v>
          </cell>
          <cell r="AA264" t="b">
            <v>0</v>
          </cell>
          <cell r="AB264">
            <v>0</v>
          </cell>
          <cell r="AC264" t="b">
            <v>1</v>
          </cell>
          <cell r="AE264" t="str">
            <v>P</v>
          </cell>
          <cell r="AF264"/>
          <cell r="AG264">
            <v>0</v>
          </cell>
          <cell r="AI264"/>
        </row>
        <row r="265">
          <cell r="C265" t="str">
            <v>investments.ForeignListedShares.e87701d6-7496-4f79-9059-0e7138d9968e</v>
          </cell>
          <cell r="D265">
            <v>233</v>
          </cell>
          <cell r="E265">
            <v>4</v>
          </cell>
          <cell r="F265" t="str">
            <v>Line_4</v>
          </cell>
          <cell r="G265" t="str">
            <v>AddB</v>
          </cell>
          <cell r="I265" t="str">
            <v>A10 Networks Inc</v>
          </cell>
          <cell r="J265">
            <v>2249.35</v>
          </cell>
          <cell r="K265">
            <v>0</v>
          </cell>
          <cell r="L265">
            <v>2249.35</v>
          </cell>
          <cell r="M265">
            <v>0</v>
          </cell>
          <cell r="N265" t="str">
            <v>Add</v>
          </cell>
          <cell r="O265">
            <v>0</v>
          </cell>
          <cell r="V265" t="str">
            <v>NA</v>
          </cell>
          <cell r="X265">
            <v>0</v>
          </cell>
          <cell r="Y265" t="b">
            <v>0</v>
          </cell>
          <cell r="Z265" t="b">
            <v>0</v>
          </cell>
          <cell r="AA265" t="b">
            <v>0</v>
          </cell>
          <cell r="AB265">
            <v>0</v>
          </cell>
          <cell r="AC265" t="b">
            <v>1</v>
          </cell>
          <cell r="AE265" t="str">
            <v>P</v>
          </cell>
          <cell r="AF265"/>
          <cell r="AG265">
            <v>0</v>
          </cell>
          <cell r="AI265"/>
        </row>
        <row r="266">
          <cell r="C266" t="str">
            <v>investments.ForeignListedShares.d7e30246-20df-40c8-b778-d270538ebbfa</v>
          </cell>
          <cell r="D266">
            <v>234</v>
          </cell>
          <cell r="E266">
            <v>4</v>
          </cell>
          <cell r="F266" t="str">
            <v>Line_4</v>
          </cell>
          <cell r="G266" t="str">
            <v>AddB</v>
          </cell>
          <cell r="I266" t="str">
            <v>Akoustis Technologies Inc</v>
          </cell>
          <cell r="J266">
            <v>2067.9699999999998</v>
          </cell>
          <cell r="K266">
            <v>0</v>
          </cell>
          <cell r="L266">
            <v>2067.9699999999998</v>
          </cell>
          <cell r="M266">
            <v>0</v>
          </cell>
          <cell r="N266" t="str">
            <v>Add</v>
          </cell>
          <cell r="O266">
            <v>0</v>
          </cell>
          <cell r="V266" t="str">
            <v>NA</v>
          </cell>
          <cell r="X266">
            <v>0</v>
          </cell>
          <cell r="Y266" t="b">
            <v>0</v>
          </cell>
          <cell r="Z266" t="b">
            <v>0</v>
          </cell>
          <cell r="AA266" t="b">
            <v>0</v>
          </cell>
          <cell r="AB266">
            <v>0</v>
          </cell>
          <cell r="AC266" t="b">
            <v>1</v>
          </cell>
          <cell r="AE266" t="str">
            <v>P</v>
          </cell>
          <cell r="AF266"/>
          <cell r="AG266">
            <v>0</v>
          </cell>
          <cell r="AI266"/>
        </row>
        <row r="267">
          <cell r="C267" t="str">
            <v>investments.ForeignListedShares.9aca6185-2e14-4e4f-8b87-2ce54e74e09b</v>
          </cell>
          <cell r="D267">
            <v>235</v>
          </cell>
          <cell r="E267">
            <v>4</v>
          </cell>
          <cell r="F267" t="str">
            <v>Line_4</v>
          </cell>
          <cell r="G267" t="str">
            <v>AddB</v>
          </cell>
          <cell r="I267" t="str">
            <v>CRISPR Therapeutics Ltd</v>
          </cell>
          <cell r="J267">
            <v>2624.18</v>
          </cell>
          <cell r="K267">
            <v>0</v>
          </cell>
          <cell r="L267">
            <v>2624.18</v>
          </cell>
          <cell r="M267">
            <v>0</v>
          </cell>
          <cell r="N267" t="str">
            <v>Add</v>
          </cell>
          <cell r="O267">
            <v>0</v>
          </cell>
          <cell r="V267" t="str">
            <v>NA</v>
          </cell>
          <cell r="X267">
            <v>0</v>
          </cell>
          <cell r="Y267" t="b">
            <v>0</v>
          </cell>
          <cell r="Z267" t="b">
            <v>0</v>
          </cell>
          <cell r="AA267" t="b">
            <v>0</v>
          </cell>
          <cell r="AB267">
            <v>0</v>
          </cell>
          <cell r="AC267" t="b">
            <v>1</v>
          </cell>
          <cell r="AE267" t="str">
            <v>P</v>
          </cell>
          <cell r="AF267"/>
          <cell r="AG267">
            <v>0</v>
          </cell>
          <cell r="AI267"/>
        </row>
        <row r="268">
          <cell r="C268" t="str">
            <v>investments.ForeignListedShares.bfd7dfaf-4df6-4c4f-8704-d100dfaf158f</v>
          </cell>
          <cell r="D268">
            <v>236</v>
          </cell>
          <cell r="E268">
            <v>4</v>
          </cell>
          <cell r="F268" t="str">
            <v>Line_4</v>
          </cell>
          <cell r="G268" t="str">
            <v>AddB</v>
          </cell>
          <cell r="I268" t="str">
            <v>Hortonworks Inc</v>
          </cell>
          <cell r="J268">
            <v>3097.76</v>
          </cell>
          <cell r="K268">
            <v>0</v>
          </cell>
          <cell r="L268">
            <v>3097.76</v>
          </cell>
          <cell r="M268">
            <v>0</v>
          </cell>
          <cell r="N268" t="str">
            <v>Add</v>
          </cell>
          <cell r="O268">
            <v>0</v>
          </cell>
          <cell r="V268" t="str">
            <v>NA</v>
          </cell>
          <cell r="X268">
            <v>0</v>
          </cell>
          <cell r="Y268" t="b">
            <v>0</v>
          </cell>
          <cell r="Z268" t="b">
            <v>0</v>
          </cell>
          <cell r="AA268" t="b">
            <v>0</v>
          </cell>
          <cell r="AB268">
            <v>0</v>
          </cell>
          <cell r="AC268" t="b">
            <v>1</v>
          </cell>
          <cell r="AE268" t="str">
            <v>P</v>
          </cell>
          <cell r="AF268"/>
          <cell r="AG268">
            <v>0</v>
          </cell>
          <cell r="AI268"/>
        </row>
        <row r="269">
          <cell r="C269" t="str">
            <v>investments.ForeignListedShares.7d9a5e51-e567-4405-ba9c-8ce37e624fdb</v>
          </cell>
          <cell r="D269">
            <v>237</v>
          </cell>
          <cell r="E269">
            <v>4</v>
          </cell>
          <cell r="F269" t="str">
            <v>Line_4</v>
          </cell>
          <cell r="G269" t="str">
            <v>AddB</v>
          </cell>
          <cell r="I269" t="str">
            <v>New Relic Inc</v>
          </cell>
          <cell r="J269">
            <v>2795.76</v>
          </cell>
          <cell r="K269">
            <v>0</v>
          </cell>
          <cell r="L269">
            <v>2795.76</v>
          </cell>
          <cell r="M269">
            <v>0</v>
          </cell>
          <cell r="N269" t="str">
            <v>Add</v>
          </cell>
          <cell r="O269">
            <v>0</v>
          </cell>
          <cell r="V269" t="str">
            <v>NA</v>
          </cell>
          <cell r="X269">
            <v>0</v>
          </cell>
          <cell r="Y269" t="b">
            <v>0</v>
          </cell>
          <cell r="Z269" t="b">
            <v>0</v>
          </cell>
          <cell r="AA269" t="b">
            <v>0</v>
          </cell>
          <cell r="AB269">
            <v>0</v>
          </cell>
          <cell r="AC269" t="b">
            <v>1</v>
          </cell>
          <cell r="AE269" t="str">
            <v>P</v>
          </cell>
          <cell r="AF269"/>
          <cell r="AG269">
            <v>0</v>
          </cell>
          <cell r="AI269"/>
        </row>
        <row r="270">
          <cell r="C270" t="str">
            <v>investments.ForeignListedShares.3eb76e74-ac1f-4a1c-ba87-ba69905659d4</v>
          </cell>
          <cell r="D270">
            <v>238</v>
          </cell>
          <cell r="E270">
            <v>4</v>
          </cell>
          <cell r="F270" t="str">
            <v>Line_4</v>
          </cell>
          <cell r="G270" t="str">
            <v>AddB</v>
          </cell>
          <cell r="I270" t="str">
            <v>Quantenna Communications Inc</v>
          </cell>
          <cell r="J270">
            <v>2223.09</v>
          </cell>
          <cell r="K270">
            <v>0</v>
          </cell>
          <cell r="L270">
            <v>2223.09</v>
          </cell>
          <cell r="M270">
            <v>0</v>
          </cell>
          <cell r="N270" t="str">
            <v>Add</v>
          </cell>
          <cell r="O270">
            <v>0</v>
          </cell>
          <cell r="V270" t="str">
            <v>NA</v>
          </cell>
          <cell r="X270">
            <v>0</v>
          </cell>
          <cell r="Y270" t="b">
            <v>0</v>
          </cell>
          <cell r="Z270" t="b">
            <v>0</v>
          </cell>
          <cell r="AA270" t="b">
            <v>0</v>
          </cell>
          <cell r="AB270">
            <v>0</v>
          </cell>
          <cell r="AC270" t="b">
            <v>1</v>
          </cell>
          <cell r="AE270" t="str">
            <v>P</v>
          </cell>
          <cell r="AF270"/>
          <cell r="AG270">
            <v>0</v>
          </cell>
          <cell r="AI270"/>
        </row>
        <row r="271">
          <cell r="C271" t="str">
            <v>investments.ForeignListedShares.6553bc95-9866-4980-af28-be3b3f5bab81</v>
          </cell>
          <cell r="D271">
            <v>239</v>
          </cell>
          <cell r="E271">
            <v>4</v>
          </cell>
          <cell r="F271" t="str">
            <v>Line_4</v>
          </cell>
          <cell r="G271" t="str">
            <v>AddB</v>
          </cell>
          <cell r="I271" t="str">
            <v>Square Inc</v>
          </cell>
          <cell r="J271">
            <v>4361.3900000000003</v>
          </cell>
          <cell r="K271">
            <v>0</v>
          </cell>
          <cell r="L271">
            <v>4361.3900000000003</v>
          </cell>
          <cell r="M271">
            <v>0</v>
          </cell>
          <cell r="N271" t="str">
            <v>Add</v>
          </cell>
          <cell r="O271">
            <v>0</v>
          </cell>
          <cell r="V271" t="str">
            <v>NA</v>
          </cell>
          <cell r="X271">
            <v>0</v>
          </cell>
          <cell r="Y271" t="b">
            <v>0</v>
          </cell>
          <cell r="Z271" t="b">
            <v>0</v>
          </cell>
          <cell r="AA271" t="b">
            <v>0</v>
          </cell>
          <cell r="AB271">
            <v>0</v>
          </cell>
          <cell r="AC271" t="b">
            <v>1</v>
          </cell>
          <cell r="AE271" t="str">
            <v>P</v>
          </cell>
          <cell r="AF271"/>
          <cell r="AG271">
            <v>0</v>
          </cell>
          <cell r="AI271"/>
        </row>
        <row r="272">
          <cell r="C272" t="str">
            <v>investments.ForeignListedShares.330b3d40-a1fc-4475-9aba-0bd61cfcd8be</v>
          </cell>
          <cell r="D272">
            <v>240</v>
          </cell>
          <cell r="E272">
            <v>4</v>
          </cell>
          <cell r="F272" t="str">
            <v>Line_4</v>
          </cell>
          <cell r="G272" t="str">
            <v>AddB</v>
          </cell>
          <cell r="I272" t="str">
            <v>The ExOne Co</v>
          </cell>
          <cell r="J272">
            <v>2815.78</v>
          </cell>
          <cell r="K272">
            <v>0</v>
          </cell>
          <cell r="L272">
            <v>2815.78</v>
          </cell>
          <cell r="M272">
            <v>0</v>
          </cell>
          <cell r="N272" t="str">
            <v>Add</v>
          </cell>
          <cell r="O272">
            <v>0</v>
          </cell>
          <cell r="V272" t="str">
            <v>NA</v>
          </cell>
          <cell r="X272">
            <v>0</v>
          </cell>
          <cell r="Y272" t="b">
            <v>0</v>
          </cell>
          <cell r="Z272" t="b">
            <v>0</v>
          </cell>
          <cell r="AA272" t="b">
            <v>0</v>
          </cell>
          <cell r="AB272">
            <v>0</v>
          </cell>
          <cell r="AC272" t="b">
            <v>1</v>
          </cell>
          <cell r="AE272" t="str">
            <v>P</v>
          </cell>
          <cell r="AF272"/>
          <cell r="AG272">
            <v>0</v>
          </cell>
          <cell r="AI272"/>
        </row>
        <row r="273">
          <cell r="C273" t="str">
            <v>Totalinvestments.ForeignListedShares</v>
          </cell>
          <cell r="D273">
            <v>241</v>
          </cell>
          <cell r="E273">
            <v>3</v>
          </cell>
          <cell r="F273" t="str">
            <v>Total_3</v>
          </cell>
          <cell r="G273" t="str">
            <v>AddB</v>
          </cell>
          <cell r="I273" t="str">
            <v>Total Shares in Listed Companies - Foreign</v>
          </cell>
          <cell r="J273">
            <v>22235.279999999999</v>
          </cell>
          <cell r="K273">
            <v>0</v>
          </cell>
          <cell r="L273">
            <v>22235.279999999999</v>
          </cell>
          <cell r="M273">
            <v>0</v>
          </cell>
          <cell r="N273" t="str">
            <v>Add</v>
          </cell>
          <cell r="O273">
            <v>0</v>
          </cell>
          <cell r="V273" t="str">
            <v>NA</v>
          </cell>
          <cell r="X273">
            <v>0</v>
          </cell>
          <cell r="Y273" t="b">
            <v>0</v>
          </cell>
          <cell r="Z273" t="b">
            <v>0</v>
          </cell>
          <cell r="AA273" t="b">
            <v>0</v>
          </cell>
          <cell r="AB273">
            <v>0</v>
          </cell>
          <cell r="AC273" t="b">
            <v>1</v>
          </cell>
          <cell r="AE273" t="str">
            <v>P</v>
          </cell>
          <cell r="AF273"/>
          <cell r="AG273">
            <v>0</v>
          </cell>
          <cell r="AI273"/>
        </row>
        <row r="274">
          <cell r="C274" t="str">
            <v>investments.Stapled</v>
          </cell>
          <cell r="D274">
            <v>242</v>
          </cell>
          <cell r="E274">
            <v>3</v>
          </cell>
          <cell r="F274" t="str">
            <v>Header_3</v>
          </cell>
          <cell r="G274" t="str">
            <v>AddB</v>
          </cell>
          <cell r="I274" t="str">
            <v>Stapled Securities</v>
          </cell>
          <cell r="J274">
            <v>0</v>
          </cell>
          <cell r="K274">
            <v>0</v>
          </cell>
          <cell r="L274">
            <v>0</v>
          </cell>
          <cell r="M274">
            <v>0</v>
          </cell>
          <cell r="O274">
            <v>0</v>
          </cell>
          <cell r="V274" t="str">
            <v>NA</v>
          </cell>
          <cell r="X274">
            <v>0</v>
          </cell>
          <cell r="Y274" t="b">
            <v>0</v>
          </cell>
          <cell r="Z274" t="b">
            <v>0</v>
          </cell>
          <cell r="AA274" t="b">
            <v>0</v>
          </cell>
          <cell r="AB274">
            <v>0</v>
          </cell>
          <cell r="AC274" t="b">
            <v>1</v>
          </cell>
          <cell r="AE274" t="str">
            <v>P</v>
          </cell>
          <cell r="AF274"/>
          <cell r="AG274">
            <v>0</v>
          </cell>
          <cell r="AI274"/>
        </row>
        <row r="275">
          <cell r="C275" t="str">
            <v>investments.Stapled.8e9a6fc7-bafd-4650-b416-d03fe7049f79</v>
          </cell>
          <cell r="D275">
            <v>243</v>
          </cell>
          <cell r="E275">
            <v>4</v>
          </cell>
          <cell r="F275" t="str">
            <v>Line_4</v>
          </cell>
          <cell r="G275" t="str">
            <v>AddB</v>
          </cell>
          <cell r="I275" t="str">
            <v>Scentre Group - Stapled Securities</v>
          </cell>
          <cell r="J275">
            <v>121354.2</v>
          </cell>
          <cell r="K275">
            <v>0</v>
          </cell>
          <cell r="L275">
            <v>121354.2</v>
          </cell>
          <cell r="M275">
            <v>0</v>
          </cell>
          <cell r="N275" t="str">
            <v>Add</v>
          </cell>
          <cell r="O275">
            <v>0</v>
          </cell>
          <cell r="V275" t="str">
            <v>NA</v>
          </cell>
          <cell r="X275">
            <v>0</v>
          </cell>
          <cell r="Y275" t="b">
            <v>0</v>
          </cell>
          <cell r="Z275" t="b">
            <v>0</v>
          </cell>
          <cell r="AA275" t="b">
            <v>0</v>
          </cell>
          <cell r="AB275">
            <v>0</v>
          </cell>
          <cell r="AC275" t="b">
            <v>1</v>
          </cell>
          <cell r="AE275" t="str">
            <v>P</v>
          </cell>
          <cell r="AF275"/>
          <cell r="AG275">
            <v>0</v>
          </cell>
          <cell r="AI275"/>
        </row>
        <row r="276">
          <cell r="C276" t="str">
            <v>investments.Stapled.b8dc8ea2-cad6-47a7-854d-100beb381eae</v>
          </cell>
          <cell r="D276">
            <v>244</v>
          </cell>
          <cell r="E276">
            <v>4</v>
          </cell>
          <cell r="F276" t="str">
            <v>Line_4</v>
          </cell>
          <cell r="G276" t="str">
            <v>AddB</v>
          </cell>
          <cell r="I276" t="str">
            <v>Spark Infrastructure Group - Stapled $0.65 Loan Note And Unit Us Prohibited</v>
          </cell>
          <cell r="J276">
            <v>451557</v>
          </cell>
          <cell r="K276">
            <v>0</v>
          </cell>
          <cell r="L276">
            <v>451557</v>
          </cell>
          <cell r="M276">
            <v>0</v>
          </cell>
          <cell r="N276" t="str">
            <v>Add</v>
          </cell>
          <cell r="O276">
            <v>0</v>
          </cell>
          <cell r="V276" t="str">
            <v>NA</v>
          </cell>
          <cell r="X276">
            <v>0</v>
          </cell>
          <cell r="Y276" t="b">
            <v>0</v>
          </cell>
          <cell r="Z276" t="b">
            <v>0</v>
          </cell>
          <cell r="AA276" t="b">
            <v>0</v>
          </cell>
          <cell r="AB276">
            <v>0</v>
          </cell>
          <cell r="AC276" t="b">
            <v>1</v>
          </cell>
          <cell r="AE276" t="str">
            <v>P</v>
          </cell>
          <cell r="AF276"/>
          <cell r="AG276">
            <v>0</v>
          </cell>
          <cell r="AI276"/>
        </row>
        <row r="277">
          <cell r="C277" t="str">
            <v>investments.Stapled.dcba5c26-922b-4e46-b526-e0abc4efb0a4</v>
          </cell>
          <cell r="D277">
            <v>245</v>
          </cell>
          <cell r="E277">
            <v>4</v>
          </cell>
          <cell r="F277" t="str">
            <v>Line_4</v>
          </cell>
          <cell r="G277" t="str">
            <v>AddB</v>
          </cell>
          <cell r="I277" t="str">
            <v>Westfield Corporation - Stapled Securities</v>
          </cell>
          <cell r="J277">
            <v>205383.31</v>
          </cell>
          <cell r="K277">
            <v>0</v>
          </cell>
          <cell r="L277">
            <v>205383.31</v>
          </cell>
          <cell r="M277">
            <v>0</v>
          </cell>
          <cell r="N277" t="str">
            <v>Add</v>
          </cell>
          <cell r="O277">
            <v>0</v>
          </cell>
          <cell r="V277" t="str">
            <v>NA</v>
          </cell>
          <cell r="X277">
            <v>0</v>
          </cell>
          <cell r="Y277" t="b">
            <v>0</v>
          </cell>
          <cell r="Z277" t="b">
            <v>0</v>
          </cell>
          <cell r="AA277" t="b">
            <v>0</v>
          </cell>
          <cell r="AB277">
            <v>0</v>
          </cell>
          <cell r="AC277" t="b">
            <v>1</v>
          </cell>
          <cell r="AE277" t="str">
            <v>P</v>
          </cell>
          <cell r="AF277"/>
          <cell r="AG277">
            <v>0</v>
          </cell>
          <cell r="AI277"/>
        </row>
        <row r="278">
          <cell r="C278" t="str">
            <v>Totalinvestments.Stapled</v>
          </cell>
          <cell r="D278">
            <v>246</v>
          </cell>
          <cell r="E278">
            <v>3</v>
          </cell>
          <cell r="F278" t="str">
            <v>Total_3</v>
          </cell>
          <cell r="G278" t="str">
            <v>AddB</v>
          </cell>
          <cell r="I278" t="str">
            <v>Total Stapled Securities</v>
          </cell>
          <cell r="J278">
            <v>778294.51</v>
          </cell>
          <cell r="K278">
            <v>0</v>
          </cell>
          <cell r="L278">
            <v>778294.51</v>
          </cell>
          <cell r="M278">
            <v>0</v>
          </cell>
          <cell r="N278" t="str">
            <v>Add</v>
          </cell>
          <cell r="O278">
            <v>0</v>
          </cell>
          <cell r="V278" t="str">
            <v>NA</v>
          </cell>
          <cell r="X278">
            <v>0</v>
          </cell>
          <cell r="Y278" t="b">
            <v>0</v>
          </cell>
          <cell r="Z278" t="b">
            <v>0</v>
          </cell>
          <cell r="AA278" t="b">
            <v>0</v>
          </cell>
          <cell r="AB278">
            <v>0</v>
          </cell>
          <cell r="AC278" t="b">
            <v>1</v>
          </cell>
          <cell r="AE278" t="str">
            <v>P</v>
          </cell>
          <cell r="AF278"/>
          <cell r="AG278">
            <v>0</v>
          </cell>
          <cell r="AI278"/>
        </row>
        <row r="279">
          <cell r="C279" t="str">
            <v>Totalinvestments</v>
          </cell>
          <cell r="D279">
            <v>247</v>
          </cell>
          <cell r="E279">
            <v>2</v>
          </cell>
          <cell r="F279" t="str">
            <v>Total_2</v>
          </cell>
          <cell r="G279" t="str">
            <v>AddB</v>
          </cell>
          <cell r="I279" t="str">
            <v>Total Investments</v>
          </cell>
          <cell r="J279">
            <v>7893950.3099999996</v>
          </cell>
          <cell r="K279">
            <v>0</v>
          </cell>
          <cell r="L279">
            <v>7893950.3099999996</v>
          </cell>
          <cell r="M279">
            <v>0</v>
          </cell>
          <cell r="N279" t="str">
            <v>Add</v>
          </cell>
          <cell r="O279">
            <v>0</v>
          </cell>
          <cell r="V279" t="str">
            <v>NA</v>
          </cell>
          <cell r="X279">
            <v>0</v>
          </cell>
          <cell r="Y279" t="b">
            <v>0</v>
          </cell>
          <cell r="Z279" t="b">
            <v>0</v>
          </cell>
          <cell r="AA279" t="b">
            <v>0</v>
          </cell>
          <cell r="AB279">
            <v>0</v>
          </cell>
          <cell r="AC279" t="b">
            <v>1</v>
          </cell>
          <cell r="AE279" t="str">
            <v>P</v>
          </cell>
          <cell r="AF279"/>
          <cell r="AG279">
            <v>0</v>
          </cell>
          <cell r="AI279"/>
        </row>
        <row r="280">
          <cell r="C280" t="str">
            <v>other_assets</v>
          </cell>
          <cell r="D280">
            <v>248</v>
          </cell>
          <cell r="E280">
            <v>2</v>
          </cell>
          <cell r="F280" t="str">
            <v>Header_2</v>
          </cell>
          <cell r="G280" t="str">
            <v>AddB</v>
          </cell>
          <cell r="I280" t="str">
            <v>Other Assets</v>
          </cell>
          <cell r="J280">
            <v>0</v>
          </cell>
          <cell r="K280">
            <v>0</v>
          </cell>
          <cell r="L280">
            <v>0</v>
          </cell>
          <cell r="M280">
            <v>0</v>
          </cell>
          <cell r="O280">
            <v>0</v>
          </cell>
          <cell r="V280" t="str">
            <v>NA</v>
          </cell>
          <cell r="X280">
            <v>0</v>
          </cell>
          <cell r="Y280" t="b">
            <v>0</v>
          </cell>
          <cell r="Z280" t="b">
            <v>0</v>
          </cell>
          <cell r="AA280" t="b">
            <v>0</v>
          </cell>
          <cell r="AB280">
            <v>0</v>
          </cell>
          <cell r="AC280" t="b">
            <v>1</v>
          </cell>
          <cell r="AE280" t="str">
            <v>P</v>
          </cell>
          <cell r="AF280"/>
          <cell r="AG280">
            <v>0</v>
          </cell>
          <cell r="AI280"/>
        </row>
        <row r="281">
          <cell r="C281" t="str">
            <v>cash_at_bank</v>
          </cell>
          <cell r="D281">
            <v>249</v>
          </cell>
          <cell r="E281">
            <v>3</v>
          </cell>
          <cell r="F281" t="str">
            <v>Header_3</v>
          </cell>
          <cell r="G281" t="str">
            <v>AddB</v>
          </cell>
          <cell r="I281" t="str">
            <v>Cash At Bank</v>
          </cell>
          <cell r="J281">
            <v>0</v>
          </cell>
          <cell r="K281">
            <v>0</v>
          </cell>
          <cell r="L281">
            <v>0</v>
          </cell>
          <cell r="M281">
            <v>0</v>
          </cell>
          <cell r="O281">
            <v>0</v>
          </cell>
          <cell r="V281" t="str">
            <v>NA</v>
          </cell>
          <cell r="X281">
            <v>0</v>
          </cell>
          <cell r="Y281" t="b">
            <v>0</v>
          </cell>
          <cell r="Z281" t="b">
            <v>0</v>
          </cell>
          <cell r="AA281" t="b">
            <v>0</v>
          </cell>
          <cell r="AB281">
            <v>0</v>
          </cell>
          <cell r="AC281" t="b">
            <v>1</v>
          </cell>
          <cell r="AE281" t="str">
            <v>P</v>
          </cell>
          <cell r="AF281"/>
          <cell r="AG281">
            <v>0</v>
          </cell>
          <cell r="AI281"/>
        </row>
        <row r="282">
          <cell r="C282" t="str">
            <v>cash_at_bank.7ffe9331-78e5-4460-9afe-2b7177093c72</v>
          </cell>
          <cell r="D282">
            <v>250</v>
          </cell>
          <cell r="E282">
            <v>4</v>
          </cell>
          <cell r="F282" t="str">
            <v>Line_4</v>
          </cell>
          <cell r="G282" t="str">
            <v>AddB</v>
          </cell>
          <cell r="I282" t="str">
            <v>ANZ E*Trade Account</v>
          </cell>
          <cell r="J282">
            <v>247721.95</v>
          </cell>
          <cell r="K282">
            <v>0</v>
          </cell>
          <cell r="L282">
            <v>247721.95</v>
          </cell>
          <cell r="M282">
            <v>0</v>
          </cell>
          <cell r="N282" t="str">
            <v>Add</v>
          </cell>
          <cell r="O282">
            <v>0</v>
          </cell>
          <cell r="V282" t="str">
            <v>NA</v>
          </cell>
          <cell r="X282">
            <v>0</v>
          </cell>
          <cell r="Y282" t="b">
            <v>0</v>
          </cell>
          <cell r="Z282" t="b">
            <v>0</v>
          </cell>
          <cell r="AA282" t="b">
            <v>0</v>
          </cell>
          <cell r="AB282">
            <v>0</v>
          </cell>
          <cell r="AC282" t="b">
            <v>1</v>
          </cell>
          <cell r="AE282" t="str">
            <v>P</v>
          </cell>
          <cell r="AF282"/>
          <cell r="AG282">
            <v>0</v>
          </cell>
          <cell r="AI282"/>
        </row>
        <row r="283">
          <cell r="C283" t="str">
            <v>cash_at_bank.1a98a0aa-e515-4c2e-bb22-eee2d2d27856</v>
          </cell>
          <cell r="D283">
            <v>251</v>
          </cell>
          <cell r="E283">
            <v>4</v>
          </cell>
          <cell r="F283" t="str">
            <v>Line_4</v>
          </cell>
          <cell r="G283" t="str">
            <v>AddB</v>
          </cell>
          <cell r="I283" t="str">
            <v>Westpac Business Cash Reserve</v>
          </cell>
          <cell r="J283">
            <v>372043.88</v>
          </cell>
          <cell r="K283">
            <v>0</v>
          </cell>
          <cell r="L283">
            <v>372043.88</v>
          </cell>
          <cell r="M283">
            <v>0</v>
          </cell>
          <cell r="N283" t="str">
            <v>Add</v>
          </cell>
          <cell r="O283">
            <v>0</v>
          </cell>
          <cell r="V283" t="str">
            <v>NA</v>
          </cell>
          <cell r="X283">
            <v>0</v>
          </cell>
          <cell r="Y283" t="b">
            <v>0</v>
          </cell>
          <cell r="Z283" t="b">
            <v>0</v>
          </cell>
          <cell r="AA283" t="b">
            <v>0</v>
          </cell>
          <cell r="AB283">
            <v>0</v>
          </cell>
          <cell r="AC283" t="b">
            <v>1</v>
          </cell>
          <cell r="AE283" t="str">
            <v>P</v>
          </cell>
          <cell r="AF283"/>
          <cell r="AG283">
            <v>0</v>
          </cell>
          <cell r="AI283"/>
        </row>
        <row r="284">
          <cell r="C284" t="str">
            <v>cash_at_bank.5beeaf26-9c2c-40d4-b3e6-157f339c75a5</v>
          </cell>
          <cell r="D284">
            <v>252</v>
          </cell>
          <cell r="E284">
            <v>4</v>
          </cell>
          <cell r="F284" t="str">
            <v>Line_4</v>
          </cell>
          <cell r="G284" t="str">
            <v>AddB</v>
          </cell>
          <cell r="I284" t="str">
            <v>Westpac Cheque Account</v>
          </cell>
          <cell r="J284">
            <v>51167.58</v>
          </cell>
          <cell r="K284">
            <v>0</v>
          </cell>
          <cell r="L284">
            <v>51167.58</v>
          </cell>
          <cell r="M284">
            <v>0</v>
          </cell>
          <cell r="N284" t="str">
            <v>Add</v>
          </cell>
          <cell r="O284">
            <v>0</v>
          </cell>
          <cell r="V284" t="str">
            <v>NA</v>
          </cell>
          <cell r="X284">
            <v>0</v>
          </cell>
          <cell r="Y284" t="b">
            <v>0</v>
          </cell>
          <cell r="Z284" t="b">
            <v>0</v>
          </cell>
          <cell r="AA284" t="b">
            <v>0</v>
          </cell>
          <cell r="AB284">
            <v>0</v>
          </cell>
          <cell r="AC284" t="b">
            <v>1</v>
          </cell>
          <cell r="AE284" t="str">
            <v>P</v>
          </cell>
          <cell r="AF284"/>
          <cell r="AG284">
            <v>0</v>
          </cell>
          <cell r="AI284"/>
        </row>
        <row r="285">
          <cell r="C285" t="str">
            <v>Totalcash_at_bank</v>
          </cell>
          <cell r="D285">
            <v>253</v>
          </cell>
          <cell r="E285">
            <v>3</v>
          </cell>
          <cell r="F285" t="str">
            <v>Total_3</v>
          </cell>
          <cell r="G285" t="str">
            <v>AddB</v>
          </cell>
          <cell r="I285" t="str">
            <v>Total Cash At Bank</v>
          </cell>
          <cell r="J285">
            <v>670933.41</v>
          </cell>
          <cell r="K285">
            <v>0</v>
          </cell>
          <cell r="L285">
            <v>670933.41</v>
          </cell>
          <cell r="M285">
            <v>0</v>
          </cell>
          <cell r="N285" t="str">
            <v>Add</v>
          </cell>
          <cell r="O285">
            <v>0</v>
          </cell>
          <cell r="V285" t="str">
            <v>NA</v>
          </cell>
          <cell r="X285">
            <v>0</v>
          </cell>
          <cell r="Y285" t="b">
            <v>0</v>
          </cell>
          <cell r="Z285" t="b">
            <v>0</v>
          </cell>
          <cell r="AA285" t="b">
            <v>0</v>
          </cell>
          <cell r="AB285">
            <v>0</v>
          </cell>
          <cell r="AC285" t="b">
            <v>1</v>
          </cell>
          <cell r="AE285" t="str">
            <v>P</v>
          </cell>
          <cell r="AF285"/>
          <cell r="AG285">
            <v>0</v>
          </cell>
          <cell r="AI285"/>
        </row>
        <row r="286">
          <cell r="C286" t="str">
            <v>receivables</v>
          </cell>
          <cell r="D286">
            <v>254</v>
          </cell>
          <cell r="E286">
            <v>3</v>
          </cell>
          <cell r="F286" t="str">
            <v>Header_3</v>
          </cell>
          <cell r="G286" t="str">
            <v>AddB</v>
          </cell>
          <cell r="I286" t="str">
            <v>Receivables</v>
          </cell>
          <cell r="J286">
            <v>0</v>
          </cell>
          <cell r="K286">
            <v>0</v>
          </cell>
          <cell r="L286">
            <v>0</v>
          </cell>
          <cell r="M286">
            <v>0</v>
          </cell>
          <cell r="O286">
            <v>0</v>
          </cell>
          <cell r="V286" t="str">
            <v>NA</v>
          </cell>
          <cell r="X286">
            <v>0</v>
          </cell>
          <cell r="Y286" t="b">
            <v>0</v>
          </cell>
          <cell r="Z286" t="b">
            <v>0</v>
          </cell>
          <cell r="AA286" t="b">
            <v>0</v>
          </cell>
          <cell r="AB286">
            <v>0</v>
          </cell>
          <cell r="AC286" t="b">
            <v>1</v>
          </cell>
          <cell r="AE286" t="str">
            <v>P</v>
          </cell>
          <cell r="AF286"/>
          <cell r="AG286">
            <v>0</v>
          </cell>
          <cell r="AI286"/>
        </row>
        <row r="287">
          <cell r="C287" t="str">
            <v>investment_income_receivable</v>
          </cell>
          <cell r="D287">
            <v>255</v>
          </cell>
          <cell r="E287">
            <v>4</v>
          </cell>
          <cell r="F287" t="str">
            <v>Header_4</v>
          </cell>
          <cell r="G287" t="str">
            <v>AddB</v>
          </cell>
          <cell r="I287" t="str">
            <v>Investment Income Receivable</v>
          </cell>
          <cell r="J287">
            <v>0</v>
          </cell>
          <cell r="K287">
            <v>0</v>
          </cell>
          <cell r="L287">
            <v>0</v>
          </cell>
          <cell r="M287">
            <v>0</v>
          </cell>
          <cell r="O287">
            <v>0</v>
          </cell>
          <cell r="V287" t="str">
            <v>NA</v>
          </cell>
          <cell r="X287">
            <v>0</v>
          </cell>
          <cell r="Y287" t="b">
            <v>0</v>
          </cell>
          <cell r="Z287" t="b">
            <v>0</v>
          </cell>
          <cell r="AA287" t="b">
            <v>0</v>
          </cell>
          <cell r="AB287">
            <v>0</v>
          </cell>
          <cell r="AC287" t="b">
            <v>1</v>
          </cell>
          <cell r="AE287" t="str">
            <v>P</v>
          </cell>
          <cell r="AF287"/>
          <cell r="AG287">
            <v>0</v>
          </cell>
          <cell r="AI287"/>
        </row>
        <row r="288">
          <cell r="C288" t="str">
            <v>rent_receivable</v>
          </cell>
          <cell r="D288">
            <v>256</v>
          </cell>
          <cell r="E288">
            <v>5</v>
          </cell>
          <cell r="F288" t="str">
            <v>Header_5</v>
          </cell>
          <cell r="G288" t="str">
            <v>AddB</v>
          </cell>
          <cell r="I288" t="str">
            <v>Rent</v>
          </cell>
          <cell r="J288">
            <v>0</v>
          </cell>
          <cell r="K288">
            <v>0</v>
          </cell>
          <cell r="L288">
            <v>0</v>
          </cell>
          <cell r="M288">
            <v>0</v>
          </cell>
          <cell r="O288">
            <v>0</v>
          </cell>
          <cell r="V288" t="str">
            <v>NA</v>
          </cell>
          <cell r="X288">
            <v>0</v>
          </cell>
          <cell r="Y288" t="b">
            <v>0</v>
          </cell>
          <cell r="Z288" t="b">
            <v>0</v>
          </cell>
          <cell r="AA288" t="b">
            <v>0</v>
          </cell>
          <cell r="AB288">
            <v>0</v>
          </cell>
          <cell r="AC288" t="b">
            <v>1</v>
          </cell>
          <cell r="AE288" t="str">
            <v>P</v>
          </cell>
          <cell r="AF288"/>
          <cell r="AG288">
            <v>0</v>
          </cell>
          <cell r="AI288"/>
        </row>
        <row r="289">
          <cell r="C289" t="str">
            <v>rent_receivable.Property</v>
          </cell>
          <cell r="D289">
            <v>257</v>
          </cell>
          <cell r="E289">
            <v>6</v>
          </cell>
          <cell r="F289" t="str">
            <v>Header_6</v>
          </cell>
          <cell r="G289" t="str">
            <v>AddB</v>
          </cell>
          <cell r="I289" t="str">
            <v>Direct Property</v>
          </cell>
          <cell r="J289">
            <v>0</v>
          </cell>
          <cell r="K289">
            <v>0</v>
          </cell>
          <cell r="L289">
            <v>0</v>
          </cell>
          <cell r="M289">
            <v>0</v>
          </cell>
          <cell r="O289">
            <v>0</v>
          </cell>
          <cell r="V289" t="str">
            <v>NA</v>
          </cell>
          <cell r="X289">
            <v>0</v>
          </cell>
          <cell r="Y289" t="b">
            <v>0</v>
          </cell>
          <cell r="Z289" t="b">
            <v>0</v>
          </cell>
          <cell r="AA289" t="b">
            <v>0</v>
          </cell>
          <cell r="AB289">
            <v>0</v>
          </cell>
          <cell r="AC289" t="b">
            <v>1</v>
          </cell>
          <cell r="AE289" t="str">
            <v>P</v>
          </cell>
          <cell r="AF289"/>
          <cell r="AG289">
            <v>0</v>
          </cell>
          <cell r="AI289"/>
        </row>
        <row r="290">
          <cell r="C290" t="str">
            <v>rent_receivable.Property.cb4fb5de-b893-454a-af8c-39d2f9dd8591</v>
          </cell>
          <cell r="D290">
            <v>258</v>
          </cell>
          <cell r="E290">
            <v>7</v>
          </cell>
          <cell r="F290" t="str">
            <v>Line_7</v>
          </cell>
          <cell r="G290" t="str">
            <v>AddB</v>
          </cell>
          <cell r="H290" t="str">
            <v>Class.ImportProperty</v>
          </cell>
          <cell r="I290" t="str">
            <v>Unit 6004, The Peninsular, Mooloolaba</v>
          </cell>
          <cell r="J290">
            <v>4260.16</v>
          </cell>
          <cell r="K290">
            <v>0</v>
          </cell>
          <cell r="L290">
            <v>4260.16</v>
          </cell>
          <cell r="M290">
            <v>0</v>
          </cell>
          <cell r="N290" t="str">
            <v>Add</v>
          </cell>
          <cell r="O290">
            <v>0</v>
          </cell>
          <cell r="V290" t="str">
            <v>NA</v>
          </cell>
          <cell r="X290">
            <v>0</v>
          </cell>
          <cell r="Y290" t="b">
            <v>0</v>
          </cell>
          <cell r="Z290" t="b">
            <v>0</v>
          </cell>
          <cell r="AA290" t="b">
            <v>0</v>
          </cell>
          <cell r="AB290">
            <v>0</v>
          </cell>
          <cell r="AC290" t="b">
            <v>1</v>
          </cell>
          <cell r="AE290" t="str">
            <v>P</v>
          </cell>
          <cell r="AF290"/>
          <cell r="AG290">
            <v>0</v>
          </cell>
          <cell r="AI290"/>
        </row>
        <row r="291">
          <cell r="C291" t="str">
            <v>Totalrent_receivable.Property</v>
          </cell>
          <cell r="D291">
            <v>259</v>
          </cell>
          <cell r="E291">
            <v>6</v>
          </cell>
          <cell r="F291" t="str">
            <v>Total_6</v>
          </cell>
          <cell r="G291" t="str">
            <v>AddB</v>
          </cell>
          <cell r="I291" t="str">
            <v>Total Direct Property</v>
          </cell>
          <cell r="J291">
            <v>4260.16</v>
          </cell>
          <cell r="K291">
            <v>0</v>
          </cell>
          <cell r="L291">
            <v>4260.16</v>
          </cell>
          <cell r="M291">
            <v>0</v>
          </cell>
          <cell r="N291" t="str">
            <v>Add</v>
          </cell>
          <cell r="O291">
            <v>0</v>
          </cell>
          <cell r="V291" t="str">
            <v>NA</v>
          </cell>
          <cell r="X291">
            <v>0</v>
          </cell>
          <cell r="Y291" t="b">
            <v>0</v>
          </cell>
          <cell r="Z291" t="b">
            <v>0</v>
          </cell>
          <cell r="AA291" t="b">
            <v>0</v>
          </cell>
          <cell r="AB291">
            <v>0</v>
          </cell>
          <cell r="AC291" t="b">
            <v>1</v>
          </cell>
          <cell r="AE291" t="str">
            <v>P</v>
          </cell>
          <cell r="AF291"/>
          <cell r="AG291">
            <v>0</v>
          </cell>
          <cell r="AI291"/>
        </row>
        <row r="292">
          <cell r="C292" t="str">
            <v>Totalrent_receivable</v>
          </cell>
          <cell r="D292">
            <v>260</v>
          </cell>
          <cell r="E292">
            <v>5</v>
          </cell>
          <cell r="F292" t="str">
            <v>Total_5</v>
          </cell>
          <cell r="G292" t="str">
            <v>AddB</v>
          </cell>
          <cell r="I292" t="str">
            <v>Total Rent</v>
          </cell>
          <cell r="J292">
            <v>4260.16</v>
          </cell>
          <cell r="K292">
            <v>0</v>
          </cell>
          <cell r="L292">
            <v>4260.16</v>
          </cell>
          <cell r="M292">
            <v>0</v>
          </cell>
          <cell r="N292" t="str">
            <v>Add</v>
          </cell>
          <cell r="O292">
            <v>0</v>
          </cell>
          <cell r="V292" t="str">
            <v>NA</v>
          </cell>
          <cell r="X292">
            <v>0</v>
          </cell>
          <cell r="Y292" t="b">
            <v>0</v>
          </cell>
          <cell r="Z292" t="b">
            <v>0</v>
          </cell>
          <cell r="AA292" t="b">
            <v>0</v>
          </cell>
          <cell r="AB292">
            <v>0</v>
          </cell>
          <cell r="AC292" t="b">
            <v>1</v>
          </cell>
          <cell r="AE292" t="str">
            <v>P</v>
          </cell>
          <cell r="AF292"/>
          <cell r="AG292">
            <v>0</v>
          </cell>
          <cell r="AI292"/>
        </row>
        <row r="293">
          <cell r="C293" t="str">
            <v>Totalinvestment_income_receivable</v>
          </cell>
          <cell r="D293">
            <v>261</v>
          </cell>
          <cell r="E293">
            <v>4</v>
          </cell>
          <cell r="F293" t="str">
            <v>Total_4</v>
          </cell>
          <cell r="G293" t="str">
            <v>AddB</v>
          </cell>
          <cell r="I293" t="str">
            <v>Total Investment Income Receivable</v>
          </cell>
          <cell r="J293">
            <v>4260.16</v>
          </cell>
          <cell r="K293">
            <v>0</v>
          </cell>
          <cell r="L293">
            <v>4260.16</v>
          </cell>
          <cell r="M293">
            <v>0</v>
          </cell>
          <cell r="N293" t="str">
            <v>Add</v>
          </cell>
          <cell r="O293">
            <v>0</v>
          </cell>
          <cell r="V293" t="str">
            <v>NA</v>
          </cell>
          <cell r="X293">
            <v>0</v>
          </cell>
          <cell r="Y293" t="b">
            <v>0</v>
          </cell>
          <cell r="Z293" t="b">
            <v>0</v>
          </cell>
          <cell r="AA293" t="b">
            <v>0</v>
          </cell>
          <cell r="AB293">
            <v>0</v>
          </cell>
          <cell r="AC293" t="b">
            <v>1</v>
          </cell>
          <cell r="AE293" t="str">
            <v>P</v>
          </cell>
          <cell r="AF293"/>
          <cell r="AG293">
            <v>0</v>
          </cell>
          <cell r="AI293"/>
        </row>
        <row r="294">
          <cell r="C294" t="str">
            <v>Totalreceivables</v>
          </cell>
          <cell r="D294">
            <v>262</v>
          </cell>
          <cell r="E294">
            <v>3</v>
          </cell>
          <cell r="F294" t="str">
            <v>Total_3</v>
          </cell>
          <cell r="G294" t="str">
            <v>AddB</v>
          </cell>
          <cell r="I294" t="str">
            <v>Total Receivables</v>
          </cell>
          <cell r="J294">
            <v>4260.16</v>
          </cell>
          <cell r="K294">
            <v>0</v>
          </cell>
          <cell r="L294">
            <v>4260.16</v>
          </cell>
          <cell r="M294">
            <v>0</v>
          </cell>
          <cell r="N294" t="str">
            <v>Add</v>
          </cell>
          <cell r="O294">
            <v>0</v>
          </cell>
          <cell r="V294" t="str">
            <v>NA</v>
          </cell>
          <cell r="X294">
            <v>0</v>
          </cell>
          <cell r="Y294" t="b">
            <v>0</v>
          </cell>
          <cell r="Z294" t="b">
            <v>0</v>
          </cell>
          <cell r="AA294" t="b">
            <v>0</v>
          </cell>
          <cell r="AB294">
            <v>0</v>
          </cell>
          <cell r="AC294" t="b">
            <v>1</v>
          </cell>
          <cell r="AE294" t="str">
            <v>P</v>
          </cell>
          <cell r="AF294"/>
          <cell r="AG294">
            <v>0</v>
          </cell>
          <cell r="AI294"/>
        </row>
        <row r="295">
          <cell r="C295" t="str">
            <v>accrued_income</v>
          </cell>
          <cell r="D295">
            <v>263</v>
          </cell>
          <cell r="E295">
            <v>3</v>
          </cell>
          <cell r="F295" t="str">
            <v>Header_3</v>
          </cell>
          <cell r="G295" t="str">
            <v>AddB</v>
          </cell>
          <cell r="I295" t="str">
            <v>Accrued Income</v>
          </cell>
          <cell r="J295">
            <v>0</v>
          </cell>
          <cell r="K295">
            <v>0</v>
          </cell>
          <cell r="L295">
            <v>0</v>
          </cell>
          <cell r="M295">
            <v>0</v>
          </cell>
          <cell r="O295">
            <v>0</v>
          </cell>
          <cell r="V295" t="str">
            <v>NA</v>
          </cell>
          <cell r="X295">
            <v>0</v>
          </cell>
          <cell r="Y295" t="b">
            <v>0</v>
          </cell>
          <cell r="Z295" t="b">
            <v>0</v>
          </cell>
          <cell r="AA295" t="b">
            <v>0</v>
          </cell>
          <cell r="AB295">
            <v>0</v>
          </cell>
          <cell r="AC295" t="b">
            <v>1</v>
          </cell>
          <cell r="AE295" t="str">
            <v>P</v>
          </cell>
          <cell r="AF295"/>
          <cell r="AG295">
            <v>0</v>
          </cell>
          <cell r="AI295"/>
        </row>
        <row r="296">
          <cell r="C296" t="str">
            <v>accrued_investment_income</v>
          </cell>
          <cell r="D296">
            <v>264</v>
          </cell>
          <cell r="E296">
            <v>4</v>
          </cell>
          <cell r="F296" t="str">
            <v>Header_4</v>
          </cell>
          <cell r="G296" t="str">
            <v>AddB</v>
          </cell>
          <cell r="I296" t="str">
            <v>Accrued Investment Income</v>
          </cell>
          <cell r="J296">
            <v>0</v>
          </cell>
          <cell r="K296">
            <v>0</v>
          </cell>
          <cell r="L296">
            <v>0</v>
          </cell>
          <cell r="M296">
            <v>0</v>
          </cell>
          <cell r="O296">
            <v>0</v>
          </cell>
          <cell r="V296" t="str">
            <v>NA</v>
          </cell>
          <cell r="X296">
            <v>0</v>
          </cell>
          <cell r="Y296" t="b">
            <v>0</v>
          </cell>
          <cell r="Z296" t="b">
            <v>0</v>
          </cell>
          <cell r="AA296" t="b">
            <v>0</v>
          </cell>
          <cell r="AB296">
            <v>0</v>
          </cell>
          <cell r="AC296" t="b">
            <v>1</v>
          </cell>
          <cell r="AE296" t="str">
            <v>P</v>
          </cell>
          <cell r="AF296"/>
          <cell r="AG296">
            <v>0</v>
          </cell>
          <cell r="AI296"/>
        </row>
        <row r="297">
          <cell r="C297" t="str">
            <v>interest_accrued</v>
          </cell>
          <cell r="D297">
            <v>265</v>
          </cell>
          <cell r="E297">
            <v>5</v>
          </cell>
          <cell r="F297" t="str">
            <v>Header_5</v>
          </cell>
          <cell r="G297" t="str">
            <v>AddB</v>
          </cell>
          <cell r="I297" t="str">
            <v>Interest</v>
          </cell>
          <cell r="J297">
            <v>0</v>
          </cell>
          <cell r="K297">
            <v>0</v>
          </cell>
          <cell r="L297">
            <v>0</v>
          </cell>
          <cell r="M297">
            <v>0</v>
          </cell>
          <cell r="O297">
            <v>0</v>
          </cell>
          <cell r="V297" t="str">
            <v>NA</v>
          </cell>
          <cell r="X297">
            <v>0</v>
          </cell>
          <cell r="Y297" t="b">
            <v>0</v>
          </cell>
          <cell r="Z297" t="b">
            <v>0</v>
          </cell>
          <cell r="AA297" t="b">
            <v>0</v>
          </cell>
          <cell r="AB297">
            <v>0</v>
          </cell>
          <cell r="AC297" t="b">
            <v>1</v>
          </cell>
          <cell r="AE297" t="str">
            <v>P</v>
          </cell>
          <cell r="AF297"/>
          <cell r="AG297">
            <v>0</v>
          </cell>
          <cell r="AI297"/>
        </row>
        <row r="298">
          <cell r="C298" t="str">
            <v>interest_accrued.6d42be5e-0a5b-47d5-8489-fa3dd40ed86a</v>
          </cell>
          <cell r="D298">
            <v>266</v>
          </cell>
          <cell r="E298">
            <v>6</v>
          </cell>
          <cell r="F298" t="str">
            <v>Line_6</v>
          </cell>
          <cell r="G298" t="str">
            <v>AddB</v>
          </cell>
          <cell r="I298" t="str">
            <v>ING Term Deposit 84613066</v>
          </cell>
          <cell r="J298">
            <v>45868</v>
          </cell>
          <cell r="K298">
            <v>0</v>
          </cell>
          <cell r="L298">
            <v>45868</v>
          </cell>
          <cell r="M298">
            <v>0</v>
          </cell>
          <cell r="N298" t="str">
            <v>Add</v>
          </cell>
          <cell r="O298">
            <v>0</v>
          </cell>
          <cell r="V298" t="str">
            <v>NA</v>
          </cell>
          <cell r="X298">
            <v>0</v>
          </cell>
          <cell r="Y298" t="b">
            <v>0</v>
          </cell>
          <cell r="Z298" t="b">
            <v>0</v>
          </cell>
          <cell r="AA298" t="b">
            <v>0</v>
          </cell>
          <cell r="AB298">
            <v>0</v>
          </cell>
          <cell r="AC298" t="b">
            <v>1</v>
          </cell>
          <cell r="AE298" t="str">
            <v>P</v>
          </cell>
          <cell r="AF298"/>
          <cell r="AG298">
            <v>0</v>
          </cell>
          <cell r="AI298"/>
        </row>
        <row r="299">
          <cell r="C299" t="str">
            <v>interest_accrued.4f350160-46c5-4076-bb84-401c0a4fbb02</v>
          </cell>
          <cell r="D299">
            <v>267</v>
          </cell>
          <cell r="E299">
            <v>6</v>
          </cell>
          <cell r="F299" t="str">
            <v>Line_6</v>
          </cell>
          <cell r="G299" t="str">
            <v>AddB</v>
          </cell>
          <cell r="I299" t="str">
            <v>Term Deposit UBank</v>
          </cell>
          <cell r="J299">
            <v>9443.16</v>
          </cell>
          <cell r="K299">
            <v>0</v>
          </cell>
          <cell r="L299">
            <v>9443.16</v>
          </cell>
          <cell r="M299">
            <v>0</v>
          </cell>
          <cell r="N299" t="str">
            <v>Add</v>
          </cell>
          <cell r="O299">
            <v>0</v>
          </cell>
          <cell r="V299" t="str">
            <v>NA</v>
          </cell>
          <cell r="X299">
            <v>0</v>
          </cell>
          <cell r="Y299" t="b">
            <v>0</v>
          </cell>
          <cell r="Z299" t="b">
            <v>0</v>
          </cell>
          <cell r="AA299" t="b">
            <v>0</v>
          </cell>
          <cell r="AB299">
            <v>0</v>
          </cell>
          <cell r="AC299" t="b">
            <v>1</v>
          </cell>
          <cell r="AE299" t="str">
            <v>P</v>
          </cell>
          <cell r="AF299"/>
          <cell r="AG299">
            <v>0</v>
          </cell>
          <cell r="AI299"/>
        </row>
        <row r="300">
          <cell r="C300" t="str">
            <v>interest_accrued.2c8e0546-25be-49ff-aef4-a427b595b974</v>
          </cell>
          <cell r="D300">
            <v>268</v>
          </cell>
          <cell r="E300">
            <v>6</v>
          </cell>
          <cell r="F300" t="str">
            <v>Line_6</v>
          </cell>
          <cell r="G300" t="str">
            <v>AddB</v>
          </cell>
          <cell r="I300" t="str">
            <v>Westpac Term Deposit 344139</v>
          </cell>
          <cell r="J300">
            <v>4981.75</v>
          </cell>
          <cell r="K300">
            <v>0</v>
          </cell>
          <cell r="L300">
            <v>4981.75</v>
          </cell>
          <cell r="M300">
            <v>0</v>
          </cell>
          <cell r="N300" t="str">
            <v>Add</v>
          </cell>
          <cell r="O300">
            <v>0</v>
          </cell>
          <cell r="V300" t="str">
            <v>NA</v>
          </cell>
          <cell r="X300">
            <v>0</v>
          </cell>
          <cell r="Y300" t="b">
            <v>0</v>
          </cell>
          <cell r="Z300" t="b">
            <v>0</v>
          </cell>
          <cell r="AA300" t="b">
            <v>0</v>
          </cell>
          <cell r="AB300">
            <v>0</v>
          </cell>
          <cell r="AC300" t="b">
            <v>1</v>
          </cell>
          <cell r="AE300" t="str">
            <v>P</v>
          </cell>
          <cell r="AF300"/>
          <cell r="AG300">
            <v>0</v>
          </cell>
          <cell r="AI300"/>
        </row>
        <row r="301">
          <cell r="C301" t="str">
            <v>Totalinterest_accrued</v>
          </cell>
          <cell r="D301">
            <v>269</v>
          </cell>
          <cell r="E301">
            <v>5</v>
          </cell>
          <cell r="F301" t="str">
            <v>Total_5</v>
          </cell>
          <cell r="G301" t="str">
            <v>AddB</v>
          </cell>
          <cell r="I301" t="str">
            <v>Total Interest</v>
          </cell>
          <cell r="J301">
            <v>60292.91</v>
          </cell>
          <cell r="K301">
            <v>0</v>
          </cell>
          <cell r="L301">
            <v>60292.91</v>
          </cell>
          <cell r="M301">
            <v>0</v>
          </cell>
          <cell r="N301" t="str">
            <v>Add</v>
          </cell>
          <cell r="O301">
            <v>0</v>
          </cell>
          <cell r="V301" t="str">
            <v>NA</v>
          </cell>
          <cell r="X301">
            <v>0</v>
          </cell>
          <cell r="Y301" t="b">
            <v>0</v>
          </cell>
          <cell r="Z301" t="b">
            <v>0</v>
          </cell>
          <cell r="AA301" t="b">
            <v>0</v>
          </cell>
          <cell r="AB301">
            <v>0</v>
          </cell>
          <cell r="AC301" t="b">
            <v>1</v>
          </cell>
          <cell r="AE301" t="str">
            <v>P</v>
          </cell>
          <cell r="AF301"/>
          <cell r="AG301">
            <v>0</v>
          </cell>
          <cell r="AI301"/>
        </row>
        <row r="302">
          <cell r="C302" t="str">
            <v>Totalaccrued_investment_income</v>
          </cell>
          <cell r="D302">
            <v>270</v>
          </cell>
          <cell r="E302">
            <v>4</v>
          </cell>
          <cell r="F302" t="str">
            <v>Total_4</v>
          </cell>
          <cell r="G302" t="str">
            <v>AddB</v>
          </cell>
          <cell r="I302" t="str">
            <v>Total Accrued Investment Income</v>
          </cell>
          <cell r="J302">
            <v>60292.91</v>
          </cell>
          <cell r="K302">
            <v>0</v>
          </cell>
          <cell r="L302">
            <v>60292.91</v>
          </cell>
          <cell r="M302">
            <v>0</v>
          </cell>
          <cell r="N302" t="str">
            <v>Add</v>
          </cell>
          <cell r="O302">
            <v>0</v>
          </cell>
          <cell r="V302" t="str">
            <v>NA</v>
          </cell>
          <cell r="X302">
            <v>0</v>
          </cell>
          <cell r="Y302" t="b">
            <v>0</v>
          </cell>
          <cell r="Z302" t="b">
            <v>0</v>
          </cell>
          <cell r="AA302" t="b">
            <v>0</v>
          </cell>
          <cell r="AB302">
            <v>0</v>
          </cell>
          <cell r="AC302" t="b">
            <v>1</v>
          </cell>
          <cell r="AE302" t="str">
            <v>P</v>
          </cell>
          <cell r="AF302"/>
          <cell r="AG302">
            <v>0</v>
          </cell>
          <cell r="AI302"/>
        </row>
        <row r="303">
          <cell r="C303" t="str">
            <v>Totalaccrued_income</v>
          </cell>
          <cell r="D303">
            <v>271</v>
          </cell>
          <cell r="E303">
            <v>3</v>
          </cell>
          <cell r="F303" t="str">
            <v>Total_3</v>
          </cell>
          <cell r="G303" t="str">
            <v>AddB</v>
          </cell>
          <cell r="I303" t="str">
            <v>Total Accrued Income</v>
          </cell>
          <cell r="J303">
            <v>60292.91</v>
          </cell>
          <cell r="K303">
            <v>0</v>
          </cell>
          <cell r="L303">
            <v>60292.91</v>
          </cell>
          <cell r="M303">
            <v>0</v>
          </cell>
          <cell r="N303" t="str">
            <v>Add</v>
          </cell>
          <cell r="O303">
            <v>0</v>
          </cell>
          <cell r="V303" t="str">
            <v>NA</v>
          </cell>
          <cell r="X303">
            <v>0</v>
          </cell>
          <cell r="Y303" t="b">
            <v>0</v>
          </cell>
          <cell r="Z303" t="b">
            <v>0</v>
          </cell>
          <cell r="AA303" t="b">
            <v>0</v>
          </cell>
          <cell r="AB303">
            <v>0</v>
          </cell>
          <cell r="AC303" t="b">
            <v>1</v>
          </cell>
          <cell r="AE303" t="str">
            <v>P</v>
          </cell>
          <cell r="AF303"/>
          <cell r="AG303">
            <v>0</v>
          </cell>
          <cell r="AI303"/>
        </row>
        <row r="304">
          <cell r="C304" t="str">
            <v>income_tax_payable</v>
          </cell>
          <cell r="D304">
            <v>272</v>
          </cell>
          <cell r="E304">
            <v>3</v>
          </cell>
          <cell r="F304" t="str">
            <v>Header_3</v>
          </cell>
          <cell r="G304" t="str">
            <v>AddB</v>
          </cell>
          <cell r="I304" t="str">
            <v>Current Tax Assets</v>
          </cell>
          <cell r="J304">
            <v>0</v>
          </cell>
          <cell r="K304">
            <v>0</v>
          </cell>
          <cell r="L304">
            <v>0</v>
          </cell>
          <cell r="M304">
            <v>0</v>
          </cell>
          <cell r="O304">
            <v>0</v>
          </cell>
          <cell r="V304" t="str">
            <v>NA</v>
          </cell>
          <cell r="X304">
            <v>0</v>
          </cell>
          <cell r="Y304" t="b">
            <v>0</v>
          </cell>
          <cell r="Z304" t="b">
            <v>0</v>
          </cell>
          <cell r="AA304" t="b">
            <v>0</v>
          </cell>
          <cell r="AB304">
            <v>0</v>
          </cell>
          <cell r="AC304" t="b">
            <v>1</v>
          </cell>
          <cell r="AE304" t="str">
            <v>P</v>
          </cell>
          <cell r="AF304"/>
          <cell r="AG304">
            <v>0</v>
          </cell>
          <cell r="AI304"/>
        </row>
        <row r="305">
          <cell r="C305" t="str">
            <v>imputation_credits</v>
          </cell>
          <cell r="D305">
            <v>273</v>
          </cell>
          <cell r="E305">
            <v>4</v>
          </cell>
          <cell r="F305" t="str">
            <v>Header_4</v>
          </cell>
          <cell r="G305" t="str">
            <v>AddB</v>
          </cell>
          <cell r="I305" t="str">
            <v>Franking Credits</v>
          </cell>
          <cell r="J305">
            <v>0</v>
          </cell>
          <cell r="K305">
            <v>0</v>
          </cell>
          <cell r="L305">
            <v>0</v>
          </cell>
          <cell r="M305">
            <v>0</v>
          </cell>
          <cell r="O305">
            <v>0</v>
          </cell>
          <cell r="V305" t="str">
            <v>NA</v>
          </cell>
          <cell r="X305">
            <v>0</v>
          </cell>
          <cell r="Y305" t="b">
            <v>0</v>
          </cell>
          <cell r="Z305" t="b">
            <v>0</v>
          </cell>
          <cell r="AA305" t="b">
            <v>0</v>
          </cell>
          <cell r="AB305">
            <v>0</v>
          </cell>
          <cell r="AC305" t="b">
            <v>1</v>
          </cell>
          <cell r="AE305" t="str">
            <v>P</v>
          </cell>
          <cell r="AF305"/>
          <cell r="AG305">
            <v>0</v>
          </cell>
          <cell r="AI305"/>
        </row>
        <row r="306">
          <cell r="C306" t="str">
            <v>imputation_credits.ListedShares</v>
          </cell>
          <cell r="D306">
            <v>274</v>
          </cell>
          <cell r="E306">
            <v>5</v>
          </cell>
          <cell r="F306" t="str">
            <v>Header_5</v>
          </cell>
          <cell r="G306" t="str">
            <v>AddB</v>
          </cell>
          <cell r="I306" t="str">
            <v>Shares in Listed Companies</v>
          </cell>
          <cell r="J306">
            <v>0</v>
          </cell>
          <cell r="K306">
            <v>0</v>
          </cell>
          <cell r="L306">
            <v>0</v>
          </cell>
          <cell r="M306">
            <v>0</v>
          </cell>
          <cell r="O306">
            <v>0</v>
          </cell>
          <cell r="V306" t="str">
            <v>NA</v>
          </cell>
          <cell r="X306">
            <v>0</v>
          </cell>
          <cell r="Y306" t="b">
            <v>0</v>
          </cell>
          <cell r="Z306" t="b">
            <v>0</v>
          </cell>
          <cell r="AA306" t="b">
            <v>0</v>
          </cell>
          <cell r="AB306">
            <v>0</v>
          </cell>
          <cell r="AC306" t="b">
            <v>1</v>
          </cell>
          <cell r="AE306" t="str">
            <v>P</v>
          </cell>
          <cell r="AF306"/>
          <cell r="AG306">
            <v>0</v>
          </cell>
          <cell r="AI306"/>
        </row>
        <row r="307">
          <cell r="C307" t="str">
            <v>imputation_credits.ListedShares.ea7fe5a2-6a50-4e1c-b2bf-ab7ac3754bf6</v>
          </cell>
          <cell r="D307">
            <v>275</v>
          </cell>
          <cell r="E307">
            <v>6</v>
          </cell>
          <cell r="F307" t="str">
            <v>Line_6</v>
          </cell>
          <cell r="G307" t="str">
            <v>AddB</v>
          </cell>
          <cell r="I307" t="str">
            <v>ANZ Banking Group Ltd - Cnv Pref 6-Bbsw+3.10% Perp Sub Non-Cum T-09-19</v>
          </cell>
          <cell r="J307">
            <v>1578.56</v>
          </cell>
          <cell r="K307">
            <v>0</v>
          </cell>
          <cell r="L307">
            <v>1578.56</v>
          </cell>
          <cell r="M307">
            <v>0</v>
          </cell>
          <cell r="N307" t="str">
            <v>Add</v>
          </cell>
          <cell r="O307">
            <v>0</v>
          </cell>
          <cell r="V307" t="str">
            <v>NA</v>
          </cell>
          <cell r="X307">
            <v>0</v>
          </cell>
          <cell r="Y307" t="b">
            <v>0</v>
          </cell>
          <cell r="Z307" t="b">
            <v>0</v>
          </cell>
          <cell r="AA307" t="b">
            <v>0</v>
          </cell>
          <cell r="AB307">
            <v>0</v>
          </cell>
          <cell r="AC307" t="b">
            <v>1</v>
          </cell>
          <cell r="AE307" t="str">
            <v>P</v>
          </cell>
          <cell r="AF307"/>
          <cell r="AG307">
            <v>0</v>
          </cell>
          <cell r="AI307"/>
        </row>
        <row r="308">
          <cell r="C308" t="str">
            <v>imputation_credits.ListedShares.c661fd1f-7227-4c8d-84cb-8704d5b3ff83</v>
          </cell>
          <cell r="D308">
            <v>276</v>
          </cell>
          <cell r="E308">
            <v>6</v>
          </cell>
          <cell r="F308" t="str">
            <v>Line_6</v>
          </cell>
          <cell r="G308" t="str">
            <v>AddB</v>
          </cell>
          <cell r="I308" t="str">
            <v>BHP Billiton Limited</v>
          </cell>
          <cell r="J308">
            <v>2989.82</v>
          </cell>
          <cell r="K308">
            <v>0</v>
          </cell>
          <cell r="L308">
            <v>2989.82</v>
          </cell>
          <cell r="M308">
            <v>0</v>
          </cell>
          <cell r="N308" t="str">
            <v>Add</v>
          </cell>
          <cell r="O308">
            <v>0</v>
          </cell>
          <cell r="V308" t="str">
            <v>NA</v>
          </cell>
          <cell r="X308">
            <v>0</v>
          </cell>
          <cell r="Y308" t="b">
            <v>0</v>
          </cell>
          <cell r="Z308" t="b">
            <v>0</v>
          </cell>
          <cell r="AA308" t="b">
            <v>0</v>
          </cell>
          <cell r="AB308">
            <v>0</v>
          </cell>
          <cell r="AC308" t="b">
            <v>1</v>
          </cell>
          <cell r="AE308" t="str">
            <v>P</v>
          </cell>
          <cell r="AF308"/>
          <cell r="AG308">
            <v>0</v>
          </cell>
          <cell r="AI308"/>
        </row>
        <row r="309">
          <cell r="C309" t="str">
            <v>imputation_credits.ListedShares.1eaa5cbe-0ce4-470e-83e9-f0eda6d6e2da</v>
          </cell>
          <cell r="D309">
            <v>277</v>
          </cell>
          <cell r="E309">
            <v>6</v>
          </cell>
          <cell r="F309" t="str">
            <v>Line_6</v>
          </cell>
          <cell r="G309" t="str">
            <v>AddB</v>
          </cell>
          <cell r="I309" t="str">
            <v>Commonwealth Bank Of Australia.</v>
          </cell>
          <cell r="J309">
            <v>6031.73</v>
          </cell>
          <cell r="K309">
            <v>0</v>
          </cell>
          <cell r="L309">
            <v>6031.73</v>
          </cell>
          <cell r="M309">
            <v>0</v>
          </cell>
          <cell r="N309" t="str">
            <v>Add</v>
          </cell>
          <cell r="O309">
            <v>0</v>
          </cell>
          <cell r="V309" t="str">
            <v>NA</v>
          </cell>
          <cell r="X309">
            <v>0</v>
          </cell>
          <cell r="Y309" t="b">
            <v>0</v>
          </cell>
          <cell r="Z309" t="b">
            <v>0</v>
          </cell>
          <cell r="AA309" t="b">
            <v>0</v>
          </cell>
          <cell r="AB309">
            <v>0</v>
          </cell>
          <cell r="AC309" t="b">
            <v>1</v>
          </cell>
          <cell r="AE309" t="str">
            <v>P</v>
          </cell>
          <cell r="AF309"/>
          <cell r="AG309">
            <v>0</v>
          </cell>
          <cell r="AI309"/>
        </row>
        <row r="310">
          <cell r="C310" t="str">
            <v>imputation_credits.ListedShares.24fef001-f628-4dc4-9bf6-8ee82dd62ed3</v>
          </cell>
          <cell r="D310">
            <v>278</v>
          </cell>
          <cell r="E310">
            <v>6</v>
          </cell>
          <cell r="F310" t="str">
            <v>Line_6</v>
          </cell>
          <cell r="G310" t="str">
            <v>AddB</v>
          </cell>
          <cell r="I310" t="str">
            <v>Lycopodium Limited</v>
          </cell>
          <cell r="J310">
            <v>2256.4299999999998</v>
          </cell>
          <cell r="K310">
            <v>0</v>
          </cell>
          <cell r="L310">
            <v>2256.4299999999998</v>
          </cell>
          <cell r="M310">
            <v>0</v>
          </cell>
          <cell r="N310" t="str">
            <v>Add</v>
          </cell>
          <cell r="O310">
            <v>0</v>
          </cell>
          <cell r="V310" t="str">
            <v>NA</v>
          </cell>
          <cell r="X310">
            <v>0</v>
          </cell>
          <cell r="Y310" t="b">
            <v>0</v>
          </cell>
          <cell r="Z310" t="b">
            <v>0</v>
          </cell>
          <cell r="AA310" t="b">
            <v>0</v>
          </cell>
          <cell r="AB310">
            <v>0</v>
          </cell>
          <cell r="AC310" t="b">
            <v>1</v>
          </cell>
          <cell r="AE310" t="str">
            <v>P</v>
          </cell>
          <cell r="AF310"/>
          <cell r="AG310">
            <v>0</v>
          </cell>
          <cell r="AI310"/>
        </row>
        <row r="311">
          <cell r="C311" t="str">
            <v>imputation_credits.ListedShares.11031a76-c558-42b0-9844-9a11dee4c1e8</v>
          </cell>
          <cell r="D311">
            <v>279</v>
          </cell>
          <cell r="E311">
            <v>6</v>
          </cell>
          <cell r="F311" t="str">
            <v>Line_6</v>
          </cell>
          <cell r="G311" t="str">
            <v>AddB</v>
          </cell>
          <cell r="I311" t="str">
            <v>RCG Corporation Limited</v>
          </cell>
          <cell r="J311">
            <v>14909.02</v>
          </cell>
          <cell r="K311">
            <v>0</v>
          </cell>
          <cell r="L311">
            <v>14909.02</v>
          </cell>
          <cell r="M311">
            <v>0</v>
          </cell>
          <cell r="N311" t="str">
            <v>Add</v>
          </cell>
          <cell r="O311">
            <v>0</v>
          </cell>
          <cell r="V311" t="str">
            <v>NA</v>
          </cell>
          <cell r="X311">
            <v>0</v>
          </cell>
          <cell r="Y311" t="b">
            <v>0</v>
          </cell>
          <cell r="Z311" t="b">
            <v>0</v>
          </cell>
          <cell r="AA311" t="b">
            <v>0</v>
          </cell>
          <cell r="AB311">
            <v>0</v>
          </cell>
          <cell r="AC311" t="b">
            <v>1</v>
          </cell>
          <cell r="AE311" t="str">
            <v>P</v>
          </cell>
          <cell r="AF311"/>
          <cell r="AG311">
            <v>0</v>
          </cell>
          <cell r="AI311"/>
        </row>
        <row r="312">
          <cell r="C312" t="str">
            <v>imputation_credits.ListedShares.70ba86ed-c44b-4771-b5a2-be7e62412e91</v>
          </cell>
          <cell r="D312">
            <v>280</v>
          </cell>
          <cell r="E312">
            <v>6</v>
          </cell>
          <cell r="F312" t="str">
            <v>Line_6</v>
          </cell>
          <cell r="G312" t="str">
            <v>AddB</v>
          </cell>
          <cell r="I312" t="str">
            <v>Wesfarmers Limited</v>
          </cell>
          <cell r="J312">
            <v>4517.8</v>
          </cell>
          <cell r="K312">
            <v>0</v>
          </cell>
          <cell r="L312">
            <v>4517.8</v>
          </cell>
          <cell r="M312">
            <v>0</v>
          </cell>
          <cell r="N312" t="str">
            <v>Add</v>
          </cell>
          <cell r="O312">
            <v>0</v>
          </cell>
          <cell r="V312" t="str">
            <v>NA</v>
          </cell>
          <cell r="X312">
            <v>0</v>
          </cell>
          <cell r="Y312" t="b">
            <v>0</v>
          </cell>
          <cell r="Z312" t="b">
            <v>0</v>
          </cell>
          <cell r="AA312" t="b">
            <v>0</v>
          </cell>
          <cell r="AB312">
            <v>0</v>
          </cell>
          <cell r="AC312" t="b">
            <v>1</v>
          </cell>
          <cell r="AE312" t="str">
            <v>P</v>
          </cell>
          <cell r="AF312"/>
          <cell r="AG312">
            <v>0</v>
          </cell>
          <cell r="AI312"/>
        </row>
        <row r="313">
          <cell r="C313" t="str">
            <v>Totalimputation_credits.ListedShares</v>
          </cell>
          <cell r="D313">
            <v>281</v>
          </cell>
          <cell r="E313">
            <v>5</v>
          </cell>
          <cell r="F313" t="str">
            <v>Total_5</v>
          </cell>
          <cell r="G313" t="str">
            <v>AddB</v>
          </cell>
          <cell r="I313" t="str">
            <v>Total Shares in Listed Companies</v>
          </cell>
          <cell r="J313">
            <v>32283.360000000001</v>
          </cell>
          <cell r="K313">
            <v>0</v>
          </cell>
          <cell r="L313">
            <v>32283.360000000001</v>
          </cell>
          <cell r="M313">
            <v>0</v>
          </cell>
          <cell r="N313" t="str">
            <v>Add</v>
          </cell>
          <cell r="O313">
            <v>0</v>
          </cell>
          <cell r="V313" t="str">
            <v>NA</v>
          </cell>
          <cell r="X313">
            <v>0</v>
          </cell>
          <cell r="Y313" t="b">
            <v>0</v>
          </cell>
          <cell r="Z313" t="b">
            <v>0</v>
          </cell>
          <cell r="AA313" t="b">
            <v>0</v>
          </cell>
          <cell r="AB313">
            <v>0</v>
          </cell>
          <cell r="AC313" t="b">
            <v>1</v>
          </cell>
          <cell r="AE313" t="str">
            <v>P</v>
          </cell>
          <cell r="AF313"/>
          <cell r="AG313">
            <v>0</v>
          </cell>
          <cell r="AI313"/>
        </row>
        <row r="314">
          <cell r="C314" t="str">
            <v>imputation_credits.Stapled</v>
          </cell>
          <cell r="D314">
            <v>282</v>
          </cell>
          <cell r="E314">
            <v>5</v>
          </cell>
          <cell r="F314" t="str">
            <v>Header_5</v>
          </cell>
          <cell r="G314" t="str">
            <v>AddB</v>
          </cell>
          <cell r="I314" t="str">
            <v>Stapled Securities</v>
          </cell>
          <cell r="J314">
            <v>0</v>
          </cell>
          <cell r="K314">
            <v>0</v>
          </cell>
          <cell r="L314">
            <v>0</v>
          </cell>
          <cell r="M314">
            <v>0</v>
          </cell>
          <cell r="O314">
            <v>0</v>
          </cell>
          <cell r="V314" t="str">
            <v>NA</v>
          </cell>
          <cell r="X314">
            <v>0</v>
          </cell>
          <cell r="Y314" t="b">
            <v>0</v>
          </cell>
          <cell r="Z314" t="b">
            <v>0</v>
          </cell>
          <cell r="AA314" t="b">
            <v>0</v>
          </cell>
          <cell r="AB314">
            <v>0</v>
          </cell>
          <cell r="AC314" t="b">
            <v>1</v>
          </cell>
          <cell r="AE314" t="str">
            <v>P</v>
          </cell>
          <cell r="AF314"/>
          <cell r="AG314">
            <v>0</v>
          </cell>
          <cell r="AI314"/>
        </row>
        <row r="315">
          <cell r="C315" t="str">
            <v>imputation_credits.Stapled.8e9a6fc7-bafd-4650-b416-d03fe7049f79</v>
          </cell>
          <cell r="D315">
            <v>283</v>
          </cell>
          <cell r="E315">
            <v>6</v>
          </cell>
          <cell r="F315" t="str">
            <v>Line_6</v>
          </cell>
          <cell r="G315" t="str">
            <v>AddB</v>
          </cell>
          <cell r="I315" t="str">
            <v>Scentre Group - Stapled Securities</v>
          </cell>
          <cell r="J315">
            <v>369.75</v>
          </cell>
          <cell r="K315">
            <v>0</v>
          </cell>
          <cell r="L315">
            <v>369.75</v>
          </cell>
          <cell r="M315">
            <v>0</v>
          </cell>
          <cell r="N315" t="str">
            <v>Add</v>
          </cell>
          <cell r="O315">
            <v>0</v>
          </cell>
          <cell r="V315" t="str">
            <v>NA</v>
          </cell>
          <cell r="X315">
            <v>0</v>
          </cell>
          <cell r="Y315" t="b">
            <v>0</v>
          </cell>
          <cell r="Z315" t="b">
            <v>0</v>
          </cell>
          <cell r="AA315" t="b">
            <v>0</v>
          </cell>
          <cell r="AB315">
            <v>0</v>
          </cell>
          <cell r="AC315" t="b">
            <v>1</v>
          </cell>
          <cell r="AE315" t="str">
            <v>P</v>
          </cell>
          <cell r="AF315"/>
          <cell r="AG315">
            <v>0</v>
          </cell>
          <cell r="AI315"/>
        </row>
        <row r="316">
          <cell r="C316" t="str">
            <v>Totalimputation_credits.Stapled</v>
          </cell>
          <cell r="D316">
            <v>284</v>
          </cell>
          <cell r="E316">
            <v>5</v>
          </cell>
          <cell r="F316" t="str">
            <v>Total_5</v>
          </cell>
          <cell r="G316" t="str">
            <v>AddB</v>
          </cell>
          <cell r="I316" t="str">
            <v>Total Stapled Securities</v>
          </cell>
          <cell r="J316">
            <v>369.75</v>
          </cell>
          <cell r="K316">
            <v>0</v>
          </cell>
          <cell r="L316">
            <v>369.75</v>
          </cell>
          <cell r="M316">
            <v>0</v>
          </cell>
          <cell r="N316" t="str">
            <v>Add</v>
          </cell>
          <cell r="O316">
            <v>0</v>
          </cell>
          <cell r="V316" t="str">
            <v>NA</v>
          </cell>
          <cell r="X316">
            <v>0</v>
          </cell>
          <cell r="Y316" t="b">
            <v>0</v>
          </cell>
          <cell r="Z316" t="b">
            <v>0</v>
          </cell>
          <cell r="AA316" t="b">
            <v>0</v>
          </cell>
          <cell r="AB316">
            <v>0</v>
          </cell>
          <cell r="AC316" t="b">
            <v>1</v>
          </cell>
          <cell r="AE316" t="str">
            <v>P</v>
          </cell>
          <cell r="AF316"/>
          <cell r="AG316">
            <v>0</v>
          </cell>
          <cell r="AI316"/>
        </row>
        <row r="317">
          <cell r="C317" t="str">
            <v>Totalimputation_credits</v>
          </cell>
          <cell r="D317">
            <v>285</v>
          </cell>
          <cell r="E317">
            <v>4</v>
          </cell>
          <cell r="F317" t="str">
            <v>Total_4</v>
          </cell>
          <cell r="G317" t="str">
            <v>AddB</v>
          </cell>
          <cell r="I317" t="str">
            <v>Total Franking Credits</v>
          </cell>
          <cell r="J317">
            <v>32653.11</v>
          </cell>
          <cell r="K317">
            <v>0</v>
          </cell>
          <cell r="L317">
            <v>32653.11</v>
          </cell>
          <cell r="M317">
            <v>0</v>
          </cell>
          <cell r="N317" t="str">
            <v>Add</v>
          </cell>
          <cell r="O317">
            <v>0</v>
          </cell>
          <cell r="V317" t="str">
            <v>NA</v>
          </cell>
          <cell r="X317">
            <v>0</v>
          </cell>
          <cell r="Y317" t="b">
            <v>0</v>
          </cell>
          <cell r="Z317" t="b">
            <v>0</v>
          </cell>
          <cell r="AA317" t="b">
            <v>0</v>
          </cell>
          <cell r="AB317">
            <v>0</v>
          </cell>
          <cell r="AC317" t="b">
            <v>1</v>
          </cell>
          <cell r="AE317" t="str">
            <v>P</v>
          </cell>
          <cell r="AF317"/>
          <cell r="AG317">
            <v>0</v>
          </cell>
          <cell r="AI317"/>
        </row>
        <row r="318">
          <cell r="C318" t="str">
            <v>foreign_tax_credits</v>
          </cell>
          <cell r="D318">
            <v>286</v>
          </cell>
          <cell r="E318">
            <v>4</v>
          </cell>
          <cell r="F318" t="str">
            <v>Header_4</v>
          </cell>
          <cell r="G318" t="str">
            <v>AddB</v>
          </cell>
          <cell r="I318" t="str">
            <v>Foreign Tax Credits</v>
          </cell>
          <cell r="J318">
            <v>0</v>
          </cell>
          <cell r="K318">
            <v>0</v>
          </cell>
          <cell r="L318">
            <v>0</v>
          </cell>
          <cell r="M318">
            <v>0</v>
          </cell>
          <cell r="O318">
            <v>0</v>
          </cell>
          <cell r="V318" t="str">
            <v>NA</v>
          </cell>
          <cell r="X318">
            <v>0</v>
          </cell>
          <cell r="Y318" t="b">
            <v>0</v>
          </cell>
          <cell r="Z318" t="b">
            <v>0</v>
          </cell>
          <cell r="AA318" t="b">
            <v>0</v>
          </cell>
          <cell r="AB318">
            <v>0</v>
          </cell>
          <cell r="AC318" t="b">
            <v>1</v>
          </cell>
          <cell r="AE318" t="str">
            <v>P</v>
          </cell>
          <cell r="AF318"/>
          <cell r="AG318">
            <v>0</v>
          </cell>
          <cell r="AI318"/>
        </row>
        <row r="319">
          <cell r="C319" t="str">
            <v>foreign_tax_credits.Stapled</v>
          </cell>
          <cell r="D319">
            <v>287</v>
          </cell>
          <cell r="E319">
            <v>5</v>
          </cell>
          <cell r="F319" t="str">
            <v>Header_5</v>
          </cell>
          <cell r="G319" t="str">
            <v>AddB</v>
          </cell>
          <cell r="I319" t="str">
            <v>Stapled Securities</v>
          </cell>
          <cell r="J319">
            <v>0</v>
          </cell>
          <cell r="K319">
            <v>0</v>
          </cell>
          <cell r="L319">
            <v>0</v>
          </cell>
          <cell r="M319">
            <v>0</v>
          </cell>
          <cell r="O319">
            <v>0</v>
          </cell>
          <cell r="V319" t="str">
            <v>NA</v>
          </cell>
          <cell r="X319">
            <v>0</v>
          </cell>
          <cell r="Y319" t="b">
            <v>0</v>
          </cell>
          <cell r="Z319" t="b">
            <v>0</v>
          </cell>
          <cell r="AA319" t="b">
            <v>0</v>
          </cell>
          <cell r="AB319">
            <v>0</v>
          </cell>
          <cell r="AC319" t="b">
            <v>1</v>
          </cell>
          <cell r="AE319" t="str">
            <v>P</v>
          </cell>
          <cell r="AF319"/>
          <cell r="AG319">
            <v>0</v>
          </cell>
          <cell r="AI319"/>
        </row>
        <row r="320">
          <cell r="C320" t="str">
            <v>foreign_tax_credits.Stapled.dcba5c26-922b-4e46-b526-e0abc4efb0a4</v>
          </cell>
          <cell r="D320">
            <v>288</v>
          </cell>
          <cell r="E320">
            <v>6</v>
          </cell>
          <cell r="F320" t="str">
            <v>Line_6</v>
          </cell>
          <cell r="G320" t="str">
            <v>AddB</v>
          </cell>
          <cell r="I320" t="str">
            <v>Westfield Corporation - Stapled Securities</v>
          </cell>
          <cell r="J320">
            <v>525.07000000000005</v>
          </cell>
          <cell r="K320">
            <v>0</v>
          </cell>
          <cell r="L320">
            <v>525.07000000000005</v>
          </cell>
          <cell r="M320">
            <v>0</v>
          </cell>
          <cell r="N320" t="str">
            <v>Add</v>
          </cell>
          <cell r="O320">
            <v>0</v>
          </cell>
          <cell r="V320" t="str">
            <v>NA</v>
          </cell>
          <cell r="X320">
            <v>0</v>
          </cell>
          <cell r="Y320" t="b">
            <v>0</v>
          </cell>
          <cell r="Z320" t="b">
            <v>0</v>
          </cell>
          <cell r="AA320" t="b">
            <v>0</v>
          </cell>
          <cell r="AB320">
            <v>0</v>
          </cell>
          <cell r="AC320" t="b">
            <v>1</v>
          </cell>
          <cell r="AE320" t="str">
            <v>P</v>
          </cell>
          <cell r="AF320"/>
          <cell r="AG320">
            <v>0</v>
          </cell>
          <cell r="AI320"/>
        </row>
        <row r="321">
          <cell r="C321" t="str">
            <v>Totalforeign_tax_credits.Stapled</v>
          </cell>
          <cell r="D321">
            <v>289</v>
          </cell>
          <cell r="E321">
            <v>5</v>
          </cell>
          <cell r="F321" t="str">
            <v>Total_5</v>
          </cell>
          <cell r="G321" t="str">
            <v>AddB</v>
          </cell>
          <cell r="I321" t="str">
            <v>Total Stapled Securities</v>
          </cell>
          <cell r="J321">
            <v>525.07000000000005</v>
          </cell>
          <cell r="K321">
            <v>0</v>
          </cell>
          <cell r="L321">
            <v>525.07000000000005</v>
          </cell>
          <cell r="M321">
            <v>0</v>
          </cell>
          <cell r="N321" t="str">
            <v>Add</v>
          </cell>
          <cell r="O321">
            <v>0</v>
          </cell>
          <cell r="V321" t="str">
            <v>NA</v>
          </cell>
          <cell r="X321">
            <v>0</v>
          </cell>
          <cell r="Y321" t="b">
            <v>0</v>
          </cell>
          <cell r="Z321" t="b">
            <v>0</v>
          </cell>
          <cell r="AA321" t="b">
            <v>0</v>
          </cell>
          <cell r="AB321">
            <v>0</v>
          </cell>
          <cell r="AC321" t="b">
            <v>1</v>
          </cell>
          <cell r="AE321" t="str">
            <v>P</v>
          </cell>
          <cell r="AF321"/>
          <cell r="AG321">
            <v>0</v>
          </cell>
          <cell r="AI321"/>
        </row>
        <row r="322">
          <cell r="C322" t="str">
            <v>foreign_tax_credits.UnitTrusts</v>
          </cell>
          <cell r="D322">
            <v>290</v>
          </cell>
          <cell r="E322">
            <v>5</v>
          </cell>
          <cell r="F322" t="str">
            <v>Header_5</v>
          </cell>
          <cell r="G322" t="str">
            <v>AddB</v>
          </cell>
          <cell r="I322" t="str">
            <v>Units In Listed Unit Trusts</v>
          </cell>
          <cell r="J322">
            <v>0</v>
          </cell>
          <cell r="K322">
            <v>0</v>
          </cell>
          <cell r="L322">
            <v>0</v>
          </cell>
          <cell r="M322">
            <v>0</v>
          </cell>
          <cell r="O322">
            <v>0</v>
          </cell>
          <cell r="V322" t="str">
            <v>NA</v>
          </cell>
          <cell r="X322">
            <v>0</v>
          </cell>
          <cell r="Y322" t="b">
            <v>0</v>
          </cell>
          <cell r="Z322" t="b">
            <v>0</v>
          </cell>
          <cell r="AA322" t="b">
            <v>0</v>
          </cell>
          <cell r="AB322">
            <v>0</v>
          </cell>
          <cell r="AC322" t="b">
            <v>1</v>
          </cell>
          <cell r="AE322" t="str">
            <v>P</v>
          </cell>
          <cell r="AF322"/>
          <cell r="AG322">
            <v>0</v>
          </cell>
          <cell r="AI322"/>
        </row>
        <row r="323">
          <cell r="C323" t="str">
            <v>foreign_tax_credits.UnitTrusts.585f5263-8705-4fe9-a474-8235212ecee1</v>
          </cell>
          <cell r="D323">
            <v>291</v>
          </cell>
          <cell r="E323">
            <v>6</v>
          </cell>
          <cell r="F323" t="str">
            <v>Line_6</v>
          </cell>
          <cell r="G323" t="str">
            <v>AddB</v>
          </cell>
          <cell r="I323" t="str">
            <v>Vanguard Us Total Market Shares Index ETF - CDI's 1:1</v>
          </cell>
          <cell r="J323">
            <v>26.78</v>
          </cell>
          <cell r="K323">
            <v>0</v>
          </cell>
          <cell r="L323">
            <v>26.78</v>
          </cell>
          <cell r="M323">
            <v>0</v>
          </cell>
          <cell r="N323" t="str">
            <v>Add</v>
          </cell>
          <cell r="O323">
            <v>0</v>
          </cell>
          <cell r="V323" t="str">
            <v>NA</v>
          </cell>
          <cell r="X323">
            <v>0</v>
          </cell>
          <cell r="Y323" t="b">
            <v>0</v>
          </cell>
          <cell r="Z323" t="b">
            <v>0</v>
          </cell>
          <cell r="AA323" t="b">
            <v>0</v>
          </cell>
          <cell r="AB323">
            <v>0</v>
          </cell>
          <cell r="AC323" t="b">
            <v>1</v>
          </cell>
          <cell r="AE323" t="str">
            <v>P</v>
          </cell>
          <cell r="AF323"/>
          <cell r="AG323">
            <v>0</v>
          </cell>
          <cell r="AI323"/>
        </row>
        <row r="324">
          <cell r="C324" t="str">
            <v>Totalforeign_tax_credits.UnitTrusts</v>
          </cell>
          <cell r="D324">
            <v>292</v>
          </cell>
          <cell r="E324">
            <v>5</v>
          </cell>
          <cell r="F324" t="str">
            <v>Total_5</v>
          </cell>
          <cell r="G324" t="str">
            <v>AddB</v>
          </cell>
          <cell r="I324" t="str">
            <v>Total Units In Listed Unit Trusts</v>
          </cell>
          <cell r="J324">
            <v>26.78</v>
          </cell>
          <cell r="K324">
            <v>0</v>
          </cell>
          <cell r="L324">
            <v>26.78</v>
          </cell>
          <cell r="M324">
            <v>0</v>
          </cell>
          <cell r="N324" t="str">
            <v>Add</v>
          </cell>
          <cell r="O324">
            <v>0</v>
          </cell>
          <cell r="V324" t="str">
            <v>NA</v>
          </cell>
          <cell r="X324">
            <v>0</v>
          </cell>
          <cell r="Y324" t="b">
            <v>0</v>
          </cell>
          <cell r="Z324" t="b">
            <v>0</v>
          </cell>
          <cell r="AA324" t="b">
            <v>0</v>
          </cell>
          <cell r="AB324">
            <v>0</v>
          </cell>
          <cell r="AC324" t="b">
            <v>1</v>
          </cell>
          <cell r="AE324" t="str">
            <v>P</v>
          </cell>
          <cell r="AF324"/>
          <cell r="AG324">
            <v>0</v>
          </cell>
          <cell r="AI324"/>
        </row>
        <row r="325">
          <cell r="C325" t="str">
            <v>Totalforeign_tax_credits</v>
          </cell>
          <cell r="D325">
            <v>293</v>
          </cell>
          <cell r="E325">
            <v>4</v>
          </cell>
          <cell r="F325" t="str">
            <v>Total_4</v>
          </cell>
          <cell r="G325" t="str">
            <v>AddB</v>
          </cell>
          <cell r="I325" t="str">
            <v>Total Foreign Tax Credits</v>
          </cell>
          <cell r="J325">
            <v>551.85</v>
          </cell>
          <cell r="K325">
            <v>0</v>
          </cell>
          <cell r="L325">
            <v>551.85</v>
          </cell>
          <cell r="M325">
            <v>0</v>
          </cell>
          <cell r="N325" t="str">
            <v>Add</v>
          </cell>
          <cell r="O325">
            <v>0</v>
          </cell>
          <cell r="V325" t="str">
            <v>NA</v>
          </cell>
          <cell r="X325">
            <v>0</v>
          </cell>
          <cell r="Y325" t="b">
            <v>0</v>
          </cell>
          <cell r="Z325" t="b">
            <v>0</v>
          </cell>
          <cell r="AA325" t="b">
            <v>0</v>
          </cell>
          <cell r="AB325">
            <v>0</v>
          </cell>
          <cell r="AC325" t="b">
            <v>1</v>
          </cell>
          <cell r="AE325" t="str">
            <v>P</v>
          </cell>
          <cell r="AF325"/>
          <cell r="AG325">
            <v>0</v>
          </cell>
          <cell r="AI325"/>
        </row>
        <row r="326">
          <cell r="C326" t="str">
            <v>excessive_foreign_tax_credit_writeoff</v>
          </cell>
          <cell r="D326">
            <v>294</v>
          </cell>
          <cell r="E326">
            <v>4</v>
          </cell>
          <cell r="F326" t="str">
            <v>Line_4</v>
          </cell>
          <cell r="G326" t="str">
            <v>AddB</v>
          </cell>
          <cell r="I326" t="str">
            <v>Excessive Foreign Tax Credit Writeoff</v>
          </cell>
          <cell r="J326">
            <v>-551.85</v>
          </cell>
          <cell r="K326">
            <v>0</v>
          </cell>
          <cell r="L326">
            <v>-551.85</v>
          </cell>
          <cell r="M326">
            <v>0</v>
          </cell>
          <cell r="N326" t="str">
            <v>Add</v>
          </cell>
          <cell r="O326">
            <v>0</v>
          </cell>
          <cell r="V326" t="str">
            <v>NA</v>
          </cell>
          <cell r="X326">
            <v>0</v>
          </cell>
          <cell r="Y326" t="b">
            <v>0</v>
          </cell>
          <cell r="Z326" t="b">
            <v>0</v>
          </cell>
          <cell r="AA326" t="b">
            <v>0</v>
          </cell>
          <cell r="AB326">
            <v>0</v>
          </cell>
          <cell r="AC326" t="b">
            <v>1</v>
          </cell>
          <cell r="AE326" t="str">
            <v>P</v>
          </cell>
          <cell r="AF326"/>
          <cell r="AG326">
            <v>0</v>
          </cell>
          <cell r="AI326"/>
        </row>
        <row r="327">
          <cell r="C327" t="str">
            <v>Totalincome_tax_payable</v>
          </cell>
          <cell r="D327">
            <v>295</v>
          </cell>
          <cell r="E327">
            <v>3</v>
          </cell>
          <cell r="F327" t="str">
            <v>Total_3</v>
          </cell>
          <cell r="G327" t="str">
            <v>AddB</v>
          </cell>
          <cell r="I327" t="str">
            <v>Total Current Tax Assets</v>
          </cell>
          <cell r="J327">
            <v>32653.11</v>
          </cell>
          <cell r="K327">
            <v>0</v>
          </cell>
          <cell r="L327">
            <v>32653.11</v>
          </cell>
          <cell r="M327">
            <v>0</v>
          </cell>
          <cell r="N327" t="str">
            <v>Add</v>
          </cell>
          <cell r="O327">
            <v>0</v>
          </cell>
          <cell r="V327" t="str">
            <v>NA</v>
          </cell>
          <cell r="X327">
            <v>0</v>
          </cell>
          <cell r="Y327" t="b">
            <v>0</v>
          </cell>
          <cell r="Z327" t="b">
            <v>0</v>
          </cell>
          <cell r="AA327" t="b">
            <v>0</v>
          </cell>
          <cell r="AB327">
            <v>0</v>
          </cell>
          <cell r="AC327" t="b">
            <v>1</v>
          </cell>
          <cell r="AE327" t="str">
            <v>P</v>
          </cell>
          <cell r="AF327"/>
          <cell r="AG327">
            <v>0</v>
          </cell>
          <cell r="AI327"/>
        </row>
        <row r="328">
          <cell r="C328" t="str">
            <v>Totalother_assets</v>
          </cell>
          <cell r="D328">
            <v>296</v>
          </cell>
          <cell r="E328">
            <v>2</v>
          </cell>
          <cell r="F328" t="str">
            <v>Total_2</v>
          </cell>
          <cell r="G328" t="str">
            <v>AddB</v>
          </cell>
          <cell r="I328" t="str">
            <v>Total Other Assets</v>
          </cell>
          <cell r="J328">
            <v>768139.59</v>
          </cell>
          <cell r="K328">
            <v>0</v>
          </cell>
          <cell r="L328">
            <v>768139.59</v>
          </cell>
          <cell r="M328">
            <v>0</v>
          </cell>
          <cell r="N328" t="str">
            <v>Add</v>
          </cell>
          <cell r="O328">
            <v>0</v>
          </cell>
          <cell r="V328" t="str">
            <v>NA</v>
          </cell>
          <cell r="X328">
            <v>0</v>
          </cell>
          <cell r="Y328" t="b">
            <v>0</v>
          </cell>
          <cell r="Z328" t="b">
            <v>0</v>
          </cell>
          <cell r="AA328" t="b">
            <v>0</v>
          </cell>
          <cell r="AB328">
            <v>0</v>
          </cell>
          <cell r="AC328" t="b">
            <v>1</v>
          </cell>
          <cell r="AE328" t="str">
            <v>P</v>
          </cell>
          <cell r="AF328"/>
          <cell r="AG328">
            <v>0</v>
          </cell>
          <cell r="AI328"/>
        </row>
        <row r="329">
          <cell r="C329" t="str">
            <v>TotalAssets</v>
          </cell>
          <cell r="D329">
            <v>297</v>
          </cell>
          <cell r="E329">
            <v>1</v>
          </cell>
          <cell r="F329" t="str">
            <v>Total_1</v>
          </cell>
          <cell r="G329" t="str">
            <v>AddB</v>
          </cell>
          <cell r="I329" t="str">
            <v>Total Assets</v>
          </cell>
          <cell r="J329">
            <v>8662089.9000000004</v>
          </cell>
          <cell r="K329">
            <v>0</v>
          </cell>
          <cell r="L329">
            <v>8662089.9000000004</v>
          </cell>
          <cell r="M329">
            <v>0</v>
          </cell>
          <cell r="N329" t="str">
            <v>Add</v>
          </cell>
          <cell r="O329">
            <v>0</v>
          </cell>
          <cell r="V329" t="str">
            <v>NA</v>
          </cell>
          <cell r="X329">
            <v>0</v>
          </cell>
          <cell r="Y329" t="b">
            <v>0</v>
          </cell>
          <cell r="Z329" t="b">
            <v>0</v>
          </cell>
          <cell r="AA329" t="b">
            <v>0</v>
          </cell>
          <cell r="AB329">
            <v>0</v>
          </cell>
          <cell r="AC329" t="b">
            <v>1</v>
          </cell>
          <cell r="AE329" t="str">
            <v>P</v>
          </cell>
          <cell r="AF329"/>
          <cell r="AG329">
            <v>0</v>
          </cell>
          <cell r="AI329"/>
        </row>
        <row r="330">
          <cell r="C330" t="str">
            <v>Member Entitlements</v>
          </cell>
          <cell r="D330">
            <v>298</v>
          </cell>
          <cell r="E330">
            <v>1</v>
          </cell>
          <cell r="F330" t="str">
            <v>Header_1</v>
          </cell>
          <cell r="G330" t="str">
            <v>AddD</v>
          </cell>
          <cell r="I330" t="str">
            <v>Member Entitlements</v>
          </cell>
          <cell r="J330">
            <v>0</v>
          </cell>
          <cell r="K330">
            <v>0</v>
          </cell>
          <cell r="L330">
            <v>0</v>
          </cell>
          <cell r="M330">
            <v>0</v>
          </cell>
          <cell r="O330">
            <v>0</v>
          </cell>
          <cell r="V330" t="str">
            <v>NA</v>
          </cell>
          <cell r="X330">
            <v>0</v>
          </cell>
          <cell r="Y330" t="b">
            <v>0</v>
          </cell>
          <cell r="Z330" t="b">
            <v>0</v>
          </cell>
          <cell r="AA330" t="b">
            <v>0</v>
          </cell>
          <cell r="AB330">
            <v>0</v>
          </cell>
          <cell r="AC330" t="b">
            <v>1</v>
          </cell>
          <cell r="AE330" t="str">
            <v>P</v>
          </cell>
          <cell r="AF330"/>
          <cell r="AG330">
            <v>0</v>
          </cell>
          <cell r="AI330"/>
        </row>
        <row r="331">
          <cell r="C331" t="str">
            <v>members_entitlements_accounts</v>
          </cell>
          <cell r="D331">
            <v>299</v>
          </cell>
          <cell r="E331">
            <v>2</v>
          </cell>
          <cell r="F331" t="str">
            <v>Header_2</v>
          </cell>
          <cell r="G331" t="str">
            <v>AddD</v>
          </cell>
          <cell r="I331" t="str">
            <v>Member Entitlement Accounts</v>
          </cell>
          <cell r="J331">
            <v>0</v>
          </cell>
          <cell r="K331">
            <v>0</v>
          </cell>
          <cell r="L331">
            <v>0</v>
          </cell>
          <cell r="M331">
            <v>0</v>
          </cell>
          <cell r="O331">
            <v>0</v>
          </cell>
          <cell r="V331" t="str">
            <v>NA</v>
          </cell>
          <cell r="X331">
            <v>0</v>
          </cell>
          <cell r="Y331" t="b">
            <v>0</v>
          </cell>
          <cell r="Z331" t="b">
            <v>0</v>
          </cell>
          <cell r="AA331" t="b">
            <v>0</v>
          </cell>
          <cell r="AB331">
            <v>0</v>
          </cell>
          <cell r="AC331" t="b">
            <v>1</v>
          </cell>
          <cell r="AE331" t="str">
            <v>P</v>
          </cell>
          <cell r="AF331"/>
          <cell r="AG331">
            <v>0</v>
          </cell>
          <cell r="AI331"/>
        </row>
        <row r="332">
          <cell r="C332" t="str">
            <v>members_entitlements_accounts.HICKEA0</v>
          </cell>
          <cell r="D332">
            <v>300</v>
          </cell>
          <cell r="E332">
            <v>3</v>
          </cell>
          <cell r="F332" t="str">
            <v>Header_3</v>
          </cell>
          <cell r="G332" t="str">
            <v>AddD</v>
          </cell>
          <cell r="I332" t="str">
            <v>Dr Andrew Hickey</v>
          </cell>
          <cell r="J332">
            <v>0</v>
          </cell>
          <cell r="K332">
            <v>0</v>
          </cell>
          <cell r="L332">
            <v>0</v>
          </cell>
          <cell r="M332">
            <v>0</v>
          </cell>
          <cell r="O332">
            <v>0</v>
          </cell>
          <cell r="V332" t="str">
            <v>NA</v>
          </cell>
          <cell r="X332">
            <v>0</v>
          </cell>
          <cell r="Y332" t="b">
            <v>0</v>
          </cell>
          <cell r="Z332" t="b">
            <v>0</v>
          </cell>
          <cell r="AA332" t="b">
            <v>0</v>
          </cell>
          <cell r="AB332">
            <v>0</v>
          </cell>
          <cell r="AC332" t="b">
            <v>1</v>
          </cell>
          <cell r="AE332" t="str">
            <v>P</v>
          </cell>
          <cell r="AF332"/>
          <cell r="AG332">
            <v>0</v>
          </cell>
          <cell r="AI332"/>
        </row>
        <row r="333">
          <cell r="C333" t="str">
            <v>members_entitlements_accounts.HICKEA0.2a94b71c-6e95-4036-ad4c-abcdde0ecbce</v>
          </cell>
          <cell r="D333">
            <v>301</v>
          </cell>
          <cell r="E333">
            <v>4</v>
          </cell>
          <cell r="F333" t="str">
            <v>Line_4</v>
          </cell>
          <cell r="G333" t="str">
            <v>AddD</v>
          </cell>
          <cell r="I333" t="str">
            <v>Account Based Pension 3% tax free</v>
          </cell>
          <cell r="J333">
            <v>621045.21</v>
          </cell>
          <cell r="K333">
            <v>0</v>
          </cell>
          <cell r="L333">
            <v>621045.21</v>
          </cell>
          <cell r="M333">
            <v>0</v>
          </cell>
          <cell r="N333" t="str">
            <v>Add</v>
          </cell>
          <cell r="O333">
            <v>0</v>
          </cell>
          <cell r="V333" t="str">
            <v>NA</v>
          </cell>
          <cell r="X333">
            <v>0</v>
          </cell>
          <cell r="Y333" t="b">
            <v>0</v>
          </cell>
          <cell r="Z333" t="b">
            <v>0</v>
          </cell>
          <cell r="AA333" t="b">
            <v>0</v>
          </cell>
          <cell r="AB333">
            <v>0</v>
          </cell>
          <cell r="AC333" t="b">
            <v>1</v>
          </cell>
          <cell r="AE333" t="str">
            <v>P</v>
          </cell>
          <cell r="AF333"/>
          <cell r="AG333">
            <v>0</v>
          </cell>
          <cell r="AI333"/>
        </row>
        <row r="334">
          <cell r="C334" t="str">
            <v>members_entitlements_accounts.HICKEA0.fbf7df15-0869-46dc-aed8-306d1e38c235</v>
          </cell>
          <cell r="D334">
            <v>302</v>
          </cell>
          <cell r="E334">
            <v>4</v>
          </cell>
          <cell r="F334" t="str">
            <v>Line_4</v>
          </cell>
          <cell r="G334" t="str">
            <v>AddD</v>
          </cell>
          <cell r="I334" t="str">
            <v>Account Based Pension 89% tax free</v>
          </cell>
          <cell r="J334">
            <v>513075.38</v>
          </cell>
          <cell r="K334">
            <v>0</v>
          </cell>
          <cell r="L334">
            <v>513075.38</v>
          </cell>
          <cell r="M334">
            <v>0</v>
          </cell>
          <cell r="N334" t="str">
            <v>Add</v>
          </cell>
          <cell r="O334">
            <v>0</v>
          </cell>
          <cell r="V334" t="str">
            <v>NA</v>
          </cell>
          <cell r="X334">
            <v>0</v>
          </cell>
          <cell r="Y334" t="b">
            <v>0</v>
          </cell>
          <cell r="Z334" t="b">
            <v>0</v>
          </cell>
          <cell r="AA334" t="b">
            <v>0</v>
          </cell>
          <cell r="AB334">
            <v>0</v>
          </cell>
          <cell r="AC334" t="b">
            <v>1</v>
          </cell>
          <cell r="AE334" t="str">
            <v>P</v>
          </cell>
          <cell r="AF334"/>
          <cell r="AG334">
            <v>0</v>
          </cell>
          <cell r="AI334"/>
        </row>
        <row r="335">
          <cell r="C335" t="str">
            <v>members_entitlements_accounts.HICKEA0.4326ec00-7d85-4879-b886-bb776bd4c9e0</v>
          </cell>
          <cell r="D335">
            <v>303</v>
          </cell>
          <cell r="E335">
            <v>4</v>
          </cell>
          <cell r="F335" t="str">
            <v>Line_4</v>
          </cell>
          <cell r="G335" t="str">
            <v>AddD</v>
          </cell>
          <cell r="I335" t="str">
            <v>Account Based Pension 95% tax free</v>
          </cell>
          <cell r="J335">
            <v>465879.41</v>
          </cell>
          <cell r="K335">
            <v>0</v>
          </cell>
          <cell r="L335">
            <v>465879.41</v>
          </cell>
          <cell r="M335">
            <v>0</v>
          </cell>
          <cell r="N335" t="str">
            <v>Add</v>
          </cell>
          <cell r="O335">
            <v>0</v>
          </cell>
          <cell r="V335" t="str">
            <v>NA</v>
          </cell>
          <cell r="X335">
            <v>0</v>
          </cell>
          <cell r="Y335" t="b">
            <v>0</v>
          </cell>
          <cell r="Z335" t="b">
            <v>0</v>
          </cell>
          <cell r="AA335" t="b">
            <v>0</v>
          </cell>
          <cell r="AB335">
            <v>0</v>
          </cell>
          <cell r="AC335" t="b">
            <v>1</v>
          </cell>
          <cell r="AE335" t="str">
            <v>P</v>
          </cell>
          <cell r="AF335"/>
          <cell r="AG335">
            <v>0</v>
          </cell>
          <cell r="AI335"/>
        </row>
        <row r="336">
          <cell r="C336" t="str">
            <v>members_entitlements_accounts.HICKEA0.11e20dda-5496-4923-b2da-304862ccfdab</v>
          </cell>
          <cell r="D336">
            <v>304</v>
          </cell>
          <cell r="E336">
            <v>4</v>
          </cell>
          <cell r="F336" t="str">
            <v>Line_4</v>
          </cell>
          <cell r="G336" t="str">
            <v>AddD</v>
          </cell>
          <cell r="I336" t="str">
            <v>Accumulation</v>
          </cell>
          <cell r="J336">
            <v>1856041.45</v>
          </cell>
          <cell r="K336">
            <v>0</v>
          </cell>
          <cell r="L336">
            <v>1856041.45</v>
          </cell>
          <cell r="M336">
            <v>0</v>
          </cell>
          <cell r="N336" t="str">
            <v>Add</v>
          </cell>
          <cell r="O336">
            <v>0</v>
          </cell>
          <cell r="V336" t="str">
            <v>NA</v>
          </cell>
          <cell r="X336">
            <v>0</v>
          </cell>
          <cell r="Y336" t="b">
            <v>0</v>
          </cell>
          <cell r="Z336" t="b">
            <v>0</v>
          </cell>
          <cell r="AA336" t="b">
            <v>0</v>
          </cell>
          <cell r="AB336">
            <v>0</v>
          </cell>
          <cell r="AC336" t="b">
            <v>1</v>
          </cell>
          <cell r="AE336" t="str">
            <v>P</v>
          </cell>
          <cell r="AF336"/>
          <cell r="AG336">
            <v>0</v>
          </cell>
          <cell r="AI336"/>
        </row>
        <row r="337">
          <cell r="C337" t="str">
            <v>Totalmembers_entitlements_accounts.HICKEA0</v>
          </cell>
          <cell r="D337">
            <v>305</v>
          </cell>
          <cell r="E337">
            <v>3</v>
          </cell>
          <cell r="F337" t="str">
            <v>Total_3</v>
          </cell>
          <cell r="G337" t="str">
            <v>AddD</v>
          </cell>
          <cell r="I337" t="str">
            <v>Total Dr Andrew Hickey</v>
          </cell>
          <cell r="J337">
            <v>3456041.45</v>
          </cell>
          <cell r="K337">
            <v>0</v>
          </cell>
          <cell r="L337">
            <v>3456041.45</v>
          </cell>
          <cell r="M337">
            <v>0</v>
          </cell>
          <cell r="N337" t="str">
            <v>Add</v>
          </cell>
          <cell r="O337">
            <v>0</v>
          </cell>
          <cell r="V337" t="str">
            <v>NA</v>
          </cell>
          <cell r="X337">
            <v>0</v>
          </cell>
          <cell r="Y337" t="b">
            <v>0</v>
          </cell>
          <cell r="Z337" t="b">
            <v>0</v>
          </cell>
          <cell r="AA337" t="b">
            <v>0</v>
          </cell>
          <cell r="AB337">
            <v>0</v>
          </cell>
          <cell r="AC337" t="b">
            <v>1</v>
          </cell>
          <cell r="AE337" t="str">
            <v>P</v>
          </cell>
          <cell r="AF337"/>
          <cell r="AG337">
            <v>0</v>
          </cell>
          <cell r="AI337"/>
        </row>
        <row r="338">
          <cell r="C338" t="str">
            <v>members_entitlements_accounts.HICKEC0</v>
          </cell>
          <cell r="D338">
            <v>306</v>
          </cell>
          <cell r="E338">
            <v>3</v>
          </cell>
          <cell r="F338" t="str">
            <v>Header_3</v>
          </cell>
          <cell r="G338" t="str">
            <v>AddD</v>
          </cell>
          <cell r="I338" t="str">
            <v>Dr Camille Hickey</v>
          </cell>
          <cell r="J338">
            <v>0</v>
          </cell>
          <cell r="K338">
            <v>0</v>
          </cell>
          <cell r="L338">
            <v>0</v>
          </cell>
          <cell r="M338">
            <v>0</v>
          </cell>
          <cell r="O338">
            <v>0</v>
          </cell>
          <cell r="V338" t="str">
            <v>NA</v>
          </cell>
          <cell r="X338">
            <v>0</v>
          </cell>
          <cell r="Y338" t="b">
            <v>0</v>
          </cell>
          <cell r="Z338" t="b">
            <v>0</v>
          </cell>
          <cell r="AA338" t="b">
            <v>0</v>
          </cell>
          <cell r="AB338">
            <v>0</v>
          </cell>
          <cell r="AC338" t="b">
            <v>1</v>
          </cell>
          <cell r="AE338" t="str">
            <v>P</v>
          </cell>
          <cell r="AF338"/>
          <cell r="AG338">
            <v>0</v>
          </cell>
          <cell r="AI338"/>
        </row>
        <row r="339">
          <cell r="C339" t="str">
            <v>members_entitlements_accounts.HICKEC0.222fc773-3513-479b-bf62-f35fe4556112</v>
          </cell>
          <cell r="D339">
            <v>307</v>
          </cell>
          <cell r="E339">
            <v>4</v>
          </cell>
          <cell r="F339" t="str">
            <v>Line_4</v>
          </cell>
          <cell r="G339" t="str">
            <v>AddD</v>
          </cell>
          <cell r="I339" t="str">
            <v>Account Based Pension 100% tax free</v>
          </cell>
          <cell r="J339">
            <v>399248.22</v>
          </cell>
          <cell r="K339">
            <v>0</v>
          </cell>
          <cell r="L339">
            <v>399248.22</v>
          </cell>
          <cell r="M339">
            <v>0</v>
          </cell>
          <cell r="N339" t="str">
            <v>Add</v>
          </cell>
          <cell r="O339">
            <v>0</v>
          </cell>
          <cell r="V339" t="str">
            <v>NA</v>
          </cell>
          <cell r="X339">
            <v>0</v>
          </cell>
          <cell r="Y339" t="b">
            <v>0</v>
          </cell>
          <cell r="Z339" t="b">
            <v>0</v>
          </cell>
          <cell r="AA339" t="b">
            <v>0</v>
          </cell>
          <cell r="AB339">
            <v>0</v>
          </cell>
          <cell r="AC339" t="b">
            <v>1</v>
          </cell>
          <cell r="AE339" t="str">
            <v>P</v>
          </cell>
          <cell r="AF339"/>
          <cell r="AG339">
            <v>0</v>
          </cell>
          <cell r="AI339"/>
        </row>
        <row r="340">
          <cell r="C340" t="str">
            <v>members_entitlements_accounts.HICKEC0.c88ac5ce-b438-4bf3-96de-ce502ca7dc08</v>
          </cell>
          <cell r="D340">
            <v>308</v>
          </cell>
          <cell r="E340">
            <v>4</v>
          </cell>
          <cell r="F340" t="str">
            <v>Line_4</v>
          </cell>
          <cell r="G340" t="str">
            <v>AddD</v>
          </cell>
          <cell r="I340" t="str">
            <v>Account Based Pension 8% tax free</v>
          </cell>
          <cell r="J340">
            <v>418820.7</v>
          </cell>
          <cell r="K340">
            <v>0</v>
          </cell>
          <cell r="L340">
            <v>418820.7</v>
          </cell>
          <cell r="M340">
            <v>0</v>
          </cell>
          <cell r="N340" t="str">
            <v>Add</v>
          </cell>
          <cell r="O340">
            <v>0</v>
          </cell>
          <cell r="V340" t="str">
            <v>NA</v>
          </cell>
          <cell r="X340">
            <v>0</v>
          </cell>
          <cell r="Y340" t="b">
            <v>0</v>
          </cell>
          <cell r="Z340" t="b">
            <v>0</v>
          </cell>
          <cell r="AA340" t="b">
            <v>0</v>
          </cell>
          <cell r="AB340">
            <v>0</v>
          </cell>
          <cell r="AC340" t="b">
            <v>1</v>
          </cell>
          <cell r="AE340" t="str">
            <v>P</v>
          </cell>
          <cell r="AF340"/>
          <cell r="AG340">
            <v>0</v>
          </cell>
          <cell r="AI340"/>
        </row>
        <row r="341">
          <cell r="C341" t="str">
            <v>members_entitlements_accounts.HICKEC0.f17f7707-d89f-48cb-bb50-91f13fa40157</v>
          </cell>
          <cell r="D341">
            <v>309</v>
          </cell>
          <cell r="E341">
            <v>4</v>
          </cell>
          <cell r="F341" t="str">
            <v>Line_4</v>
          </cell>
          <cell r="G341" t="str">
            <v>AddD</v>
          </cell>
          <cell r="I341" t="str">
            <v>Account Based Pension 94% tax free</v>
          </cell>
          <cell r="J341">
            <v>146478.93</v>
          </cell>
          <cell r="K341">
            <v>0</v>
          </cell>
          <cell r="L341">
            <v>146478.93</v>
          </cell>
          <cell r="M341">
            <v>0</v>
          </cell>
          <cell r="N341" t="str">
            <v>Add</v>
          </cell>
          <cell r="O341">
            <v>0</v>
          </cell>
          <cell r="V341" t="str">
            <v>NA</v>
          </cell>
          <cell r="X341">
            <v>0</v>
          </cell>
          <cell r="Y341" t="b">
            <v>0</v>
          </cell>
          <cell r="Z341" t="b">
            <v>0</v>
          </cell>
          <cell r="AA341" t="b">
            <v>0</v>
          </cell>
          <cell r="AB341">
            <v>0</v>
          </cell>
          <cell r="AC341" t="b">
            <v>1</v>
          </cell>
          <cell r="AE341" t="str">
            <v>P</v>
          </cell>
          <cell r="AF341"/>
          <cell r="AG341">
            <v>0</v>
          </cell>
          <cell r="AI341"/>
        </row>
        <row r="342">
          <cell r="C342" t="str">
            <v>members_entitlements_accounts.HICKEC0.0a494c12-39e5-45a1-8b07-1dde1f534960</v>
          </cell>
          <cell r="D342">
            <v>310</v>
          </cell>
          <cell r="E342">
            <v>4</v>
          </cell>
          <cell r="F342" t="str">
            <v>Line_4</v>
          </cell>
          <cell r="G342" t="str">
            <v>AddD</v>
          </cell>
          <cell r="I342" t="str">
            <v>Account Based Pension 99% tax free</v>
          </cell>
          <cell r="J342">
            <v>635452.15</v>
          </cell>
          <cell r="K342">
            <v>0</v>
          </cell>
          <cell r="L342">
            <v>635452.15</v>
          </cell>
          <cell r="M342">
            <v>0</v>
          </cell>
          <cell r="N342" t="str">
            <v>Add</v>
          </cell>
          <cell r="O342">
            <v>0</v>
          </cell>
          <cell r="V342" t="str">
            <v>NA</v>
          </cell>
          <cell r="X342">
            <v>0</v>
          </cell>
          <cell r="Y342" t="b">
            <v>0</v>
          </cell>
          <cell r="Z342" t="b">
            <v>0</v>
          </cell>
          <cell r="AA342" t="b">
            <v>0</v>
          </cell>
          <cell r="AB342">
            <v>0</v>
          </cell>
          <cell r="AC342" t="b">
            <v>1</v>
          </cell>
          <cell r="AE342" t="str">
            <v>P</v>
          </cell>
          <cell r="AF342"/>
          <cell r="AG342">
            <v>0</v>
          </cell>
          <cell r="AI342"/>
        </row>
        <row r="343">
          <cell r="C343" t="str">
            <v>members_entitlements_accounts.HICKEC0.07be3b3b-4df8-44a2-a0c3-821bc1fca38e</v>
          </cell>
          <cell r="D343">
            <v>311</v>
          </cell>
          <cell r="E343">
            <v>4</v>
          </cell>
          <cell r="F343" t="str">
            <v>Line_4</v>
          </cell>
          <cell r="G343" t="str">
            <v>AddD</v>
          </cell>
          <cell r="I343" t="str">
            <v>Accumulation</v>
          </cell>
          <cell r="J343">
            <v>3606048.45</v>
          </cell>
          <cell r="K343">
            <v>0</v>
          </cell>
          <cell r="L343">
            <v>3606048.45</v>
          </cell>
          <cell r="M343">
            <v>0</v>
          </cell>
          <cell r="N343" t="str">
            <v>Add</v>
          </cell>
          <cell r="O343">
            <v>0</v>
          </cell>
          <cell r="V343" t="str">
            <v>NA</v>
          </cell>
          <cell r="X343">
            <v>0</v>
          </cell>
          <cell r="Y343" t="b">
            <v>0</v>
          </cell>
          <cell r="Z343" t="b">
            <v>0</v>
          </cell>
          <cell r="AA343" t="b">
            <v>0</v>
          </cell>
          <cell r="AB343">
            <v>0</v>
          </cell>
          <cell r="AC343" t="b">
            <v>1</v>
          </cell>
          <cell r="AE343" t="str">
            <v>P</v>
          </cell>
          <cell r="AF343"/>
          <cell r="AG343">
            <v>0</v>
          </cell>
          <cell r="AI343"/>
        </row>
        <row r="344">
          <cell r="C344" t="str">
            <v>Totalmembers_entitlements_accounts.HICKEC0</v>
          </cell>
          <cell r="D344">
            <v>312</v>
          </cell>
          <cell r="E344">
            <v>3</v>
          </cell>
          <cell r="F344" t="str">
            <v>Total_3</v>
          </cell>
          <cell r="G344" t="str">
            <v>AddD</v>
          </cell>
          <cell r="I344" t="str">
            <v>Total Dr Camille Hickey</v>
          </cell>
          <cell r="J344">
            <v>5206048.45</v>
          </cell>
          <cell r="K344">
            <v>0</v>
          </cell>
          <cell r="L344">
            <v>5206048.45</v>
          </cell>
          <cell r="M344">
            <v>0</v>
          </cell>
          <cell r="N344" t="str">
            <v>Add</v>
          </cell>
          <cell r="O344">
            <v>0</v>
          </cell>
          <cell r="V344" t="str">
            <v>NA</v>
          </cell>
          <cell r="X344">
            <v>0</v>
          </cell>
          <cell r="Y344" t="b">
            <v>0</v>
          </cell>
          <cell r="Z344" t="b">
            <v>0</v>
          </cell>
          <cell r="AA344" t="b">
            <v>0</v>
          </cell>
          <cell r="AB344">
            <v>0</v>
          </cell>
          <cell r="AC344" t="b">
            <v>1</v>
          </cell>
          <cell r="AE344" t="str">
            <v>P</v>
          </cell>
          <cell r="AF344"/>
          <cell r="AG344">
            <v>0</v>
          </cell>
          <cell r="AI344"/>
        </row>
        <row r="345">
          <cell r="C345" t="str">
            <v>Totalmembers_entitlements_accounts</v>
          </cell>
          <cell r="D345">
            <v>313</v>
          </cell>
          <cell r="E345">
            <v>2</v>
          </cell>
          <cell r="F345" t="str">
            <v>Total_2</v>
          </cell>
          <cell r="G345" t="str">
            <v>AddD</v>
          </cell>
          <cell r="I345" t="str">
            <v>Total Member Entitlement Accounts</v>
          </cell>
          <cell r="J345">
            <v>8662089.9000000004</v>
          </cell>
          <cell r="K345">
            <v>0</v>
          </cell>
          <cell r="L345">
            <v>8662089.9000000004</v>
          </cell>
          <cell r="M345">
            <v>0</v>
          </cell>
          <cell r="N345" t="str">
            <v>Add</v>
          </cell>
          <cell r="O345">
            <v>0</v>
          </cell>
          <cell r="V345" t="str">
            <v>NA</v>
          </cell>
          <cell r="X345">
            <v>0</v>
          </cell>
          <cell r="Y345" t="b">
            <v>0</v>
          </cell>
          <cell r="Z345" t="b">
            <v>0</v>
          </cell>
          <cell r="AA345" t="b">
            <v>0</v>
          </cell>
          <cell r="AB345">
            <v>0</v>
          </cell>
          <cell r="AC345" t="b">
            <v>1</v>
          </cell>
          <cell r="AE345" t="str">
            <v>P</v>
          </cell>
          <cell r="AF345"/>
          <cell r="AG345">
            <v>0</v>
          </cell>
          <cell r="AI345"/>
        </row>
        <row r="346">
          <cell r="C346" t="str">
            <v>TotalMember Entitlements</v>
          </cell>
          <cell r="D346">
            <v>314</v>
          </cell>
          <cell r="E346">
            <v>1</v>
          </cell>
          <cell r="F346" t="str">
            <v>Total_1</v>
          </cell>
          <cell r="G346" t="str">
            <v>AddD</v>
          </cell>
          <cell r="I346" t="str">
            <v>Total Member Entitlements</v>
          </cell>
          <cell r="J346">
            <v>8662089.9000000004</v>
          </cell>
          <cell r="K346">
            <v>0</v>
          </cell>
          <cell r="L346">
            <v>8662089.9000000004</v>
          </cell>
          <cell r="M346">
            <v>0</v>
          </cell>
          <cell r="N346" t="str">
            <v>Add</v>
          </cell>
          <cell r="O346">
            <v>0</v>
          </cell>
          <cell r="V346" t="str">
            <v>NA</v>
          </cell>
          <cell r="X346">
            <v>0</v>
          </cell>
          <cell r="Y346" t="b">
            <v>0</v>
          </cell>
          <cell r="Z346" t="b">
            <v>0</v>
          </cell>
          <cell r="AA346" t="b">
            <v>0</v>
          </cell>
          <cell r="AB346">
            <v>0</v>
          </cell>
          <cell r="AC346" t="b">
            <v>1</v>
          </cell>
          <cell r="AE346" t="str">
            <v>P</v>
          </cell>
          <cell r="AF346"/>
          <cell r="AG346">
            <v>0</v>
          </cell>
          <cell r="AI346"/>
        </row>
      </sheetData>
      <sheetData sheetId="9"/>
      <sheetData sheetId="10">
        <row r="6">
          <cell r="I6">
            <v>0</v>
          </cell>
        </row>
      </sheetData>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ow r="2">
          <cell r="A2" t="str">
            <v>Not Started</v>
          </cell>
          <cell r="B2">
            <v>0</v>
          </cell>
        </row>
        <row r="3">
          <cell r="A3" t="str">
            <v>Started</v>
          </cell>
          <cell r="B3">
            <v>1</v>
          </cell>
        </row>
        <row r="4">
          <cell r="A4" t="str">
            <v>Client Query</v>
          </cell>
          <cell r="B4">
            <v>2</v>
          </cell>
        </row>
        <row r="5">
          <cell r="A5" t="str">
            <v>Ready for Review</v>
          </cell>
          <cell r="B5">
            <v>3</v>
          </cell>
        </row>
        <row r="6">
          <cell r="A6" t="str">
            <v>Rework Required</v>
          </cell>
          <cell r="B6">
            <v>4</v>
          </cell>
        </row>
        <row r="7">
          <cell r="A7" t="str">
            <v>Rework Complete</v>
          </cell>
          <cell r="B7">
            <v>5</v>
          </cell>
        </row>
        <row r="8">
          <cell r="A8" t="str">
            <v>Review</v>
          </cell>
          <cell r="B8">
            <v>6</v>
          </cell>
        </row>
        <row r="9">
          <cell r="A9" t="str">
            <v>Final Review</v>
          </cell>
          <cell r="B9">
            <v>7</v>
          </cell>
        </row>
        <row r="10">
          <cell r="A10" t="str">
            <v>Complete</v>
          </cell>
          <cell r="B10">
            <v>8</v>
          </cell>
        </row>
      </sheetData>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NSW_StatusLog"/>
      <sheetName val="HNSW_ItemsCount"/>
      <sheetName val="Assignment To do"/>
      <sheetName val="Agenda &amp; Partner Points"/>
      <sheetName val="Pension Advice Schedule"/>
      <sheetName val="GST &amp; BAS Rec"/>
      <sheetName val="Tax Payment Sch"/>
      <sheetName val="Home"/>
      <sheetName val="Index"/>
      <sheetName val="Review Points"/>
      <sheetName val="Invoice Wording"/>
      <sheetName val="Prov for Income Tax"/>
      <sheetName val="Investments"/>
      <sheetName val="Investment Summary"/>
      <sheetName val="Interest Receivable"/>
      <sheetName val="Property CB &amp; MV"/>
      <sheetName val="Unlisted Unit Trust"/>
      <sheetName val="Loans"/>
      <sheetName val="CGT Relief"/>
      <sheetName val="Rep_Settings"/>
      <sheetName val="Rep_Status"/>
      <sheetName val="Howtohownow"/>
    </sheetNames>
    <sheetDataSet>
      <sheetData sheetId="0" refreshError="1"/>
      <sheetData sheetId="1" refreshError="1"/>
      <sheetData sheetId="2"/>
      <sheetData sheetId="3" refreshError="1"/>
      <sheetData sheetId="4" refreshError="1"/>
      <sheetData sheetId="5" refreshError="1"/>
      <sheetData sheetId="6" refreshError="1"/>
      <sheetData sheetId="7">
        <row r="6">
          <cell r="K6" t="b">
            <v>1</v>
          </cell>
        </row>
        <row r="23">
          <cell r="G23">
            <v>42916</v>
          </cell>
        </row>
        <row r="55">
          <cell r="C55" t="str">
            <v>HIC03S1</v>
          </cell>
        </row>
        <row r="57">
          <cell r="C57" t="str">
            <v>A &amp; C Hickey Pty Ltd Superannuation Fund</v>
          </cell>
        </row>
        <row r="75">
          <cell r="C75">
            <v>0.01</v>
          </cell>
        </row>
      </sheetData>
      <sheetData sheetId="8">
        <row r="1">
          <cell r="C1" t="str">
            <v>SortId</v>
          </cell>
          <cell r="D1" t="str">
            <v>SortOrder</v>
          </cell>
          <cell r="E1" t="str">
            <v>Level</v>
          </cell>
          <cell r="F1" t="str">
            <v>Formatting</v>
          </cell>
          <cell r="G1" t="str">
            <v>Mode</v>
          </cell>
          <cell r="H1" t="str">
            <v>Commands</v>
          </cell>
          <cell r="I1" t="str">
            <v>AccountName</v>
          </cell>
          <cell r="J1" t="str">
            <v>Balance</v>
          </cell>
          <cell r="K1" t="str">
            <v>Comparatives</v>
          </cell>
          <cell r="L1" t="str">
            <v>Variance</v>
          </cell>
          <cell r="N1" t="str">
            <v>Links</v>
          </cell>
          <cell r="O1" t="str">
            <v>WPCount</v>
          </cell>
          <cell r="P1" t="str">
            <v>WPTag</v>
          </cell>
          <cell r="Q1" t="str">
            <v>WPType</v>
          </cell>
          <cell r="R1" t="str">
            <v>Ref</v>
          </cell>
          <cell r="S1" t="str">
            <v>Template</v>
          </cell>
          <cell r="T1" t="str">
            <v>RelatedBalance</v>
          </cell>
          <cell r="U1" t="str">
            <v>Reconcile</v>
          </cell>
          <cell r="V1" t="str">
            <v>Reconciled</v>
          </cell>
          <cell r="W1" t="str">
            <v>ReconciledStatus</v>
          </cell>
          <cell r="X1" t="str">
            <v>StatusOrder</v>
          </cell>
          <cell r="Y1" t="str">
            <v>HasChat</v>
          </cell>
          <cell r="Z1" t="str">
            <v>HasUnreadChat</v>
          </cell>
          <cell r="AA1" t="str">
            <v>HasUnresolvedItems</v>
          </cell>
          <cell r="AB1" t="str">
            <v>Items</v>
          </cell>
          <cell r="AC1" t="str">
            <v>Expanded</v>
          </cell>
          <cell r="AD1" t="str">
            <v>Notes</v>
          </cell>
          <cell r="AE1" t="str">
            <v>Flag</v>
          </cell>
          <cell r="AF1" t="str">
            <v>Chat</v>
          </cell>
          <cell r="AG1" t="str">
            <v>Items</v>
          </cell>
          <cell r="AH1" t="str">
            <v>Reconcile To</v>
          </cell>
          <cell r="AI1" t="str">
            <v>Status</v>
          </cell>
          <cell r="AJ1" t="str">
            <v>StatusUpdatedBy</v>
          </cell>
          <cell r="AK1" t="str">
            <v>StatusChangeDate</v>
          </cell>
          <cell r="AL1" t="str">
            <v>RollOver</v>
          </cell>
          <cell r="AM1" t="str">
            <v>Del</v>
          </cell>
        </row>
        <row r="9">
          <cell r="AI9">
            <v>0</v>
          </cell>
          <cell r="AJ9" t="b">
            <v>1</v>
          </cell>
          <cell r="AK9">
            <v>0</v>
          </cell>
          <cell r="AL9">
            <v>0</v>
          </cell>
          <cell r="AM9">
            <v>0</v>
          </cell>
        </row>
        <row r="32">
          <cell r="J32">
            <v>42916</v>
          </cell>
          <cell r="K32">
            <v>42551</v>
          </cell>
          <cell r="M32" t="str">
            <v>+</v>
          </cell>
          <cell r="N32" t="str">
            <v>-</v>
          </cell>
        </row>
        <row r="33">
          <cell r="C33" t="str">
            <v>Income</v>
          </cell>
          <cell r="D33">
            <v>1</v>
          </cell>
          <cell r="E33">
            <v>1</v>
          </cell>
          <cell r="F33" t="str">
            <v>Header_1</v>
          </cell>
          <cell r="G33" t="str">
            <v>AddE</v>
          </cell>
          <cell r="I33" t="str">
            <v>Income</v>
          </cell>
          <cell r="J33">
            <v>0</v>
          </cell>
          <cell r="K33">
            <v>0</v>
          </cell>
          <cell r="L33">
            <v>0</v>
          </cell>
          <cell r="M33">
            <v>0</v>
          </cell>
          <cell r="O33">
            <v>0</v>
          </cell>
          <cell r="V33" t="str">
            <v>NA</v>
          </cell>
          <cell r="X33">
            <v>0</v>
          </cell>
          <cell r="Y33" t="b">
            <v>0</v>
          </cell>
          <cell r="Z33" t="b">
            <v>0</v>
          </cell>
          <cell r="AA33" t="b">
            <v>0</v>
          </cell>
          <cell r="AB33">
            <v>0</v>
          </cell>
          <cell r="AC33" t="b">
            <v>1</v>
          </cell>
          <cell r="AE33" t="str">
            <v>P</v>
          </cell>
          <cell r="AF33"/>
          <cell r="AG33">
            <v>0</v>
          </cell>
          <cell r="AI33"/>
        </row>
        <row r="34">
          <cell r="C34" t="str">
            <v>investment_gains</v>
          </cell>
          <cell r="D34">
            <v>2</v>
          </cell>
          <cell r="E34">
            <v>2</v>
          </cell>
          <cell r="F34" t="str">
            <v>Header_2</v>
          </cell>
          <cell r="G34" t="str">
            <v>AddE</v>
          </cell>
          <cell r="I34" t="str">
            <v>Investment Gains</v>
          </cell>
          <cell r="J34">
            <v>0</v>
          </cell>
          <cell r="K34">
            <v>0</v>
          </cell>
          <cell r="L34">
            <v>0</v>
          </cell>
          <cell r="M34">
            <v>0</v>
          </cell>
          <cell r="O34">
            <v>0</v>
          </cell>
          <cell r="V34" t="str">
            <v>NA</v>
          </cell>
          <cell r="X34">
            <v>0</v>
          </cell>
          <cell r="Y34" t="b">
            <v>0</v>
          </cell>
          <cell r="Z34" t="b">
            <v>0</v>
          </cell>
          <cell r="AA34" t="b">
            <v>0</v>
          </cell>
          <cell r="AB34">
            <v>0</v>
          </cell>
          <cell r="AC34" t="b">
            <v>1</v>
          </cell>
          <cell r="AE34" t="str">
            <v>P</v>
          </cell>
          <cell r="AF34"/>
          <cell r="AG34">
            <v>0</v>
          </cell>
          <cell r="AI34"/>
        </row>
        <row r="35">
          <cell r="C35" t="str">
            <v>realised_capital_gains</v>
          </cell>
          <cell r="D35">
            <v>3</v>
          </cell>
          <cell r="E35">
            <v>3</v>
          </cell>
          <cell r="F35" t="str">
            <v>Header_3</v>
          </cell>
          <cell r="G35" t="str">
            <v>AddE</v>
          </cell>
          <cell r="I35" t="str">
            <v>Realised Capital Gains</v>
          </cell>
          <cell r="J35">
            <v>0</v>
          </cell>
          <cell r="K35">
            <v>0</v>
          </cell>
          <cell r="L35">
            <v>0</v>
          </cell>
          <cell r="M35">
            <v>0</v>
          </cell>
          <cell r="O35">
            <v>0</v>
          </cell>
          <cell r="V35" t="str">
            <v>NA</v>
          </cell>
          <cell r="X35">
            <v>0</v>
          </cell>
          <cell r="Y35" t="b">
            <v>0</v>
          </cell>
          <cell r="Z35" t="b">
            <v>0</v>
          </cell>
          <cell r="AA35" t="b">
            <v>0</v>
          </cell>
          <cell r="AB35">
            <v>0</v>
          </cell>
          <cell r="AC35" t="b">
            <v>1</v>
          </cell>
          <cell r="AE35" t="str">
            <v>P</v>
          </cell>
          <cell r="AF35"/>
          <cell r="AG35">
            <v>0</v>
          </cell>
          <cell r="AI35"/>
        </row>
        <row r="36">
          <cell r="C36" t="str">
            <v>realised_capital_gains.ListedShares</v>
          </cell>
          <cell r="D36">
            <v>4</v>
          </cell>
          <cell r="E36">
            <v>4</v>
          </cell>
          <cell r="F36" t="str">
            <v>Header_4</v>
          </cell>
          <cell r="G36" t="str">
            <v>AddE</v>
          </cell>
          <cell r="I36" t="str">
            <v>Shares in Listed Companies</v>
          </cell>
          <cell r="J36">
            <v>0</v>
          </cell>
          <cell r="K36">
            <v>0</v>
          </cell>
          <cell r="L36">
            <v>0</v>
          </cell>
          <cell r="M36">
            <v>0</v>
          </cell>
          <cell r="O36">
            <v>0</v>
          </cell>
          <cell r="V36" t="str">
            <v>NA</v>
          </cell>
          <cell r="X36">
            <v>0</v>
          </cell>
          <cell r="Y36" t="b">
            <v>0</v>
          </cell>
          <cell r="Z36" t="b">
            <v>0</v>
          </cell>
          <cell r="AA36" t="b">
            <v>0</v>
          </cell>
          <cell r="AB36">
            <v>0</v>
          </cell>
          <cell r="AC36" t="b">
            <v>1</v>
          </cell>
          <cell r="AE36" t="str">
            <v>P</v>
          </cell>
          <cell r="AF36"/>
          <cell r="AG36">
            <v>0</v>
          </cell>
          <cell r="AI36"/>
        </row>
        <row r="37">
          <cell r="C37" t="str">
            <v>realised_capital_gains.ListedShares.ea88510b-2578-4e3e-954a-a34881259d6d</v>
          </cell>
          <cell r="D37">
            <v>5</v>
          </cell>
          <cell r="E37">
            <v>5</v>
          </cell>
          <cell r="F37" t="str">
            <v>Line_5</v>
          </cell>
          <cell r="G37" t="str">
            <v>AddE</v>
          </cell>
          <cell r="I37" t="str">
            <v>South32 Limited</v>
          </cell>
          <cell r="J37">
            <v>20654.759999999998</v>
          </cell>
          <cell r="K37">
            <v>0</v>
          </cell>
          <cell r="L37">
            <v>20654.759999999998</v>
          </cell>
          <cell r="M37">
            <v>0</v>
          </cell>
          <cell r="N37" t="str">
            <v>Add</v>
          </cell>
          <cell r="O37">
            <v>0</v>
          </cell>
          <cell r="V37" t="str">
            <v>NA</v>
          </cell>
          <cell r="X37">
            <v>0</v>
          </cell>
          <cell r="Y37" t="b">
            <v>0</v>
          </cell>
          <cell r="Z37" t="b">
            <v>0</v>
          </cell>
          <cell r="AA37" t="b">
            <v>0</v>
          </cell>
          <cell r="AB37">
            <v>0</v>
          </cell>
          <cell r="AC37" t="b">
            <v>1</v>
          </cell>
          <cell r="AE37" t="str">
            <v>P</v>
          </cell>
          <cell r="AF37"/>
          <cell r="AG37">
            <v>0</v>
          </cell>
          <cell r="AI37"/>
        </row>
        <row r="38">
          <cell r="C38" t="str">
            <v>Totalrealised_capital_gains.ListedShares</v>
          </cell>
          <cell r="D38">
            <v>6</v>
          </cell>
          <cell r="E38">
            <v>4</v>
          </cell>
          <cell r="F38" t="str">
            <v>Total_4</v>
          </cell>
          <cell r="G38" t="str">
            <v>AddE</v>
          </cell>
          <cell r="I38" t="str">
            <v>Total Shares in Listed Companies</v>
          </cell>
          <cell r="J38">
            <v>20654.759999999998</v>
          </cell>
          <cell r="K38">
            <v>0</v>
          </cell>
          <cell r="L38">
            <v>20654.759999999998</v>
          </cell>
          <cell r="M38">
            <v>0</v>
          </cell>
          <cell r="N38" t="str">
            <v>Add</v>
          </cell>
          <cell r="O38">
            <v>0</v>
          </cell>
          <cell r="V38" t="str">
            <v>NA</v>
          </cell>
          <cell r="X38">
            <v>0</v>
          </cell>
          <cell r="Y38" t="b">
            <v>0</v>
          </cell>
          <cell r="Z38" t="b">
            <v>0</v>
          </cell>
          <cell r="AA38" t="b">
            <v>0</v>
          </cell>
          <cell r="AB38">
            <v>0</v>
          </cell>
          <cell r="AC38" t="b">
            <v>1</v>
          </cell>
          <cell r="AE38" t="str">
            <v>P</v>
          </cell>
          <cell r="AF38"/>
          <cell r="AG38">
            <v>0</v>
          </cell>
          <cell r="AI38"/>
        </row>
        <row r="39">
          <cell r="C39" t="str">
            <v>realised_capital_gains.ForeignListedShares</v>
          </cell>
          <cell r="D39">
            <v>7</v>
          </cell>
          <cell r="E39">
            <v>4</v>
          </cell>
          <cell r="F39" t="str">
            <v>Header_4</v>
          </cell>
          <cell r="G39" t="str">
            <v>AddE</v>
          </cell>
          <cell r="I39" t="str">
            <v>Shares in Listed Companies - Foreign</v>
          </cell>
          <cell r="J39">
            <v>0</v>
          </cell>
          <cell r="K39">
            <v>0</v>
          </cell>
          <cell r="L39">
            <v>0</v>
          </cell>
          <cell r="M39">
            <v>0</v>
          </cell>
          <cell r="O39">
            <v>0</v>
          </cell>
          <cell r="V39" t="str">
            <v>NA</v>
          </cell>
          <cell r="X39">
            <v>0</v>
          </cell>
          <cell r="Y39" t="b">
            <v>0</v>
          </cell>
          <cell r="Z39" t="b">
            <v>0</v>
          </cell>
          <cell r="AA39" t="b">
            <v>0</v>
          </cell>
          <cell r="AB39">
            <v>0</v>
          </cell>
          <cell r="AC39" t="b">
            <v>1</v>
          </cell>
          <cell r="AE39" t="str">
            <v>P</v>
          </cell>
          <cell r="AF39"/>
          <cell r="AG39">
            <v>0</v>
          </cell>
          <cell r="AI39"/>
        </row>
        <row r="40">
          <cell r="C40" t="str">
            <v>realised_capital_gains.ForeignListedShares.fb5a4a86-f3c8-43ca-8e78-c9c07fb47132</v>
          </cell>
          <cell r="D40">
            <v>8</v>
          </cell>
          <cell r="E40">
            <v>5</v>
          </cell>
          <cell r="F40" t="str">
            <v>Line_5</v>
          </cell>
          <cell r="G40" t="str">
            <v>AddE</v>
          </cell>
          <cell r="I40" t="str">
            <v>Adesto Technologies Corp</v>
          </cell>
          <cell r="J40">
            <v>-1613.96</v>
          </cell>
          <cell r="K40">
            <v>0</v>
          </cell>
          <cell r="L40">
            <v>-1613.96</v>
          </cell>
          <cell r="M40">
            <v>0</v>
          </cell>
          <cell r="N40" t="str">
            <v>Add</v>
          </cell>
          <cell r="O40">
            <v>0</v>
          </cell>
          <cell r="V40" t="str">
            <v>NA</v>
          </cell>
          <cell r="X40">
            <v>0</v>
          </cell>
          <cell r="Y40" t="b">
            <v>0</v>
          </cell>
          <cell r="Z40" t="b">
            <v>0</v>
          </cell>
          <cell r="AA40" t="b">
            <v>0</v>
          </cell>
          <cell r="AB40">
            <v>0</v>
          </cell>
          <cell r="AC40" t="b">
            <v>1</v>
          </cell>
          <cell r="AE40" t="str">
            <v>P</v>
          </cell>
          <cell r="AF40"/>
          <cell r="AG40">
            <v>0</v>
          </cell>
          <cell r="AI40"/>
        </row>
        <row r="41">
          <cell r="C41" t="str">
            <v>realised_capital_gains.ForeignListedShares.36446962-3293-4091-a138-5bb5e7dce627</v>
          </cell>
          <cell r="D41">
            <v>9</v>
          </cell>
          <cell r="E41">
            <v>5</v>
          </cell>
          <cell r="F41" t="str">
            <v>Line_5</v>
          </cell>
          <cell r="G41" t="str">
            <v>AddE</v>
          </cell>
          <cell r="I41" t="str">
            <v>Imprivata Inc</v>
          </cell>
          <cell r="J41">
            <v>1167.0899999999999</v>
          </cell>
          <cell r="K41">
            <v>0</v>
          </cell>
          <cell r="L41">
            <v>1167.0899999999999</v>
          </cell>
          <cell r="M41">
            <v>0</v>
          </cell>
          <cell r="N41" t="str">
            <v>Add</v>
          </cell>
          <cell r="O41">
            <v>0</v>
          </cell>
          <cell r="V41" t="str">
            <v>NA</v>
          </cell>
          <cell r="X41">
            <v>0</v>
          </cell>
          <cell r="Y41" t="b">
            <v>0</v>
          </cell>
          <cell r="Z41" t="b">
            <v>0</v>
          </cell>
          <cell r="AA41" t="b">
            <v>0</v>
          </cell>
          <cell r="AB41">
            <v>0</v>
          </cell>
          <cell r="AC41" t="b">
            <v>1</v>
          </cell>
          <cell r="AE41" t="str">
            <v>P</v>
          </cell>
          <cell r="AF41"/>
          <cell r="AG41">
            <v>0</v>
          </cell>
          <cell r="AI41"/>
        </row>
        <row r="42">
          <cell r="C42" t="str">
            <v>Totalrealised_capital_gains.ForeignListedShares</v>
          </cell>
          <cell r="D42">
            <v>10</v>
          </cell>
          <cell r="E42">
            <v>4</v>
          </cell>
          <cell r="F42" t="str">
            <v>Total_4</v>
          </cell>
          <cell r="G42" t="str">
            <v>AddE</v>
          </cell>
          <cell r="I42" t="str">
            <v>Total Shares in Listed Companies - Foreign</v>
          </cell>
          <cell r="J42">
            <v>-446.87</v>
          </cell>
          <cell r="K42">
            <v>0</v>
          </cell>
          <cell r="L42">
            <v>-446.87</v>
          </cell>
          <cell r="M42">
            <v>0</v>
          </cell>
          <cell r="N42" t="str">
            <v>Add</v>
          </cell>
          <cell r="O42">
            <v>0</v>
          </cell>
          <cell r="V42" t="str">
            <v>NA</v>
          </cell>
          <cell r="X42">
            <v>0</v>
          </cell>
          <cell r="Y42" t="b">
            <v>0</v>
          </cell>
          <cell r="Z42" t="b">
            <v>0</v>
          </cell>
          <cell r="AA42" t="b">
            <v>0</v>
          </cell>
          <cell r="AB42">
            <v>0</v>
          </cell>
          <cell r="AC42" t="b">
            <v>1</v>
          </cell>
          <cell r="AE42" t="str">
            <v>P</v>
          </cell>
          <cell r="AF42"/>
          <cell r="AG42">
            <v>0</v>
          </cell>
          <cell r="AI42"/>
        </row>
        <row r="43">
          <cell r="C43" t="str">
            <v>realised_capital_gains.UnitTrusts</v>
          </cell>
          <cell r="D43">
            <v>11</v>
          </cell>
          <cell r="E43">
            <v>4</v>
          </cell>
          <cell r="F43" t="str">
            <v>Header_4</v>
          </cell>
          <cell r="G43" t="str">
            <v>AddE</v>
          </cell>
          <cell r="I43" t="str">
            <v>Units In Listed Unit Trusts</v>
          </cell>
          <cell r="J43">
            <v>0</v>
          </cell>
          <cell r="K43">
            <v>0</v>
          </cell>
          <cell r="L43">
            <v>0</v>
          </cell>
          <cell r="M43">
            <v>0</v>
          </cell>
          <cell r="O43">
            <v>0</v>
          </cell>
          <cell r="V43" t="str">
            <v>NA</v>
          </cell>
          <cell r="X43">
            <v>0</v>
          </cell>
          <cell r="Y43" t="b">
            <v>0</v>
          </cell>
          <cell r="Z43" t="b">
            <v>0</v>
          </cell>
          <cell r="AA43" t="b">
            <v>0</v>
          </cell>
          <cell r="AB43">
            <v>0</v>
          </cell>
          <cell r="AC43" t="b">
            <v>1</v>
          </cell>
          <cell r="AE43" t="str">
            <v>P</v>
          </cell>
          <cell r="AF43"/>
          <cell r="AG43">
            <v>0</v>
          </cell>
          <cell r="AI43"/>
        </row>
        <row r="44">
          <cell r="C44" t="str">
            <v>realised_capital_gains.UnitTrusts.585f5263-8705-4fe9-a474-8235212ecee1</v>
          </cell>
          <cell r="D44">
            <v>12</v>
          </cell>
          <cell r="E44">
            <v>5</v>
          </cell>
          <cell r="F44" t="str">
            <v>Line_5</v>
          </cell>
          <cell r="G44" t="str">
            <v>AddE</v>
          </cell>
          <cell r="I44" t="str">
            <v>Vanguard Us Total Market Shares Index ETF - CDI's 1:1</v>
          </cell>
          <cell r="J44">
            <v>1549.2</v>
          </cell>
          <cell r="K44">
            <v>0</v>
          </cell>
          <cell r="L44">
            <v>1549.2</v>
          </cell>
          <cell r="M44">
            <v>0</v>
          </cell>
          <cell r="N44" t="str">
            <v>Add</v>
          </cell>
          <cell r="O44">
            <v>0</v>
          </cell>
          <cell r="V44" t="str">
            <v>NA</v>
          </cell>
          <cell r="X44">
            <v>0</v>
          </cell>
          <cell r="Y44" t="b">
            <v>0</v>
          </cell>
          <cell r="Z44" t="b">
            <v>0</v>
          </cell>
          <cell r="AA44" t="b">
            <v>0</v>
          </cell>
          <cell r="AB44">
            <v>0</v>
          </cell>
          <cell r="AC44" t="b">
            <v>1</v>
          </cell>
          <cell r="AE44" t="str">
            <v>P</v>
          </cell>
          <cell r="AF44"/>
          <cell r="AG44">
            <v>0</v>
          </cell>
          <cell r="AI44"/>
        </row>
        <row r="45">
          <cell r="C45" t="str">
            <v>Totalrealised_capital_gains.UnitTrusts</v>
          </cell>
          <cell r="D45">
            <v>13</v>
          </cell>
          <cell r="E45">
            <v>4</v>
          </cell>
          <cell r="F45" t="str">
            <v>Total_4</v>
          </cell>
          <cell r="G45" t="str">
            <v>AddE</v>
          </cell>
          <cell r="I45" t="str">
            <v>Total Units In Listed Unit Trusts</v>
          </cell>
          <cell r="J45">
            <v>1549.2</v>
          </cell>
          <cell r="K45">
            <v>0</v>
          </cell>
          <cell r="L45">
            <v>1549.2</v>
          </cell>
          <cell r="M45">
            <v>0</v>
          </cell>
          <cell r="N45" t="str">
            <v>Add</v>
          </cell>
          <cell r="O45">
            <v>0</v>
          </cell>
          <cell r="V45" t="str">
            <v>NA</v>
          </cell>
          <cell r="X45">
            <v>0</v>
          </cell>
          <cell r="Y45" t="b">
            <v>0</v>
          </cell>
          <cell r="Z45" t="b">
            <v>0</v>
          </cell>
          <cell r="AA45" t="b">
            <v>0</v>
          </cell>
          <cell r="AB45">
            <v>0</v>
          </cell>
          <cell r="AC45" t="b">
            <v>1</v>
          </cell>
          <cell r="AE45" t="str">
            <v>P</v>
          </cell>
          <cell r="AF45"/>
          <cell r="AG45">
            <v>0</v>
          </cell>
          <cell r="AI45"/>
        </row>
        <row r="46">
          <cell r="C46" t="str">
            <v>Totalrealised_capital_gains</v>
          </cell>
          <cell r="D46">
            <v>14</v>
          </cell>
          <cell r="E46">
            <v>3</v>
          </cell>
          <cell r="F46" t="str">
            <v>Total_3</v>
          </cell>
          <cell r="G46" t="str">
            <v>AddE</v>
          </cell>
          <cell r="I46" t="str">
            <v>Total Realised Capital Gains</v>
          </cell>
          <cell r="J46">
            <v>21757.09</v>
          </cell>
          <cell r="K46">
            <v>0</v>
          </cell>
          <cell r="L46">
            <v>21757.09</v>
          </cell>
          <cell r="M46">
            <v>0</v>
          </cell>
          <cell r="N46" t="str">
            <v>Add</v>
          </cell>
          <cell r="O46">
            <v>0</v>
          </cell>
          <cell r="V46" t="str">
            <v>NA</v>
          </cell>
          <cell r="X46">
            <v>0</v>
          </cell>
          <cell r="Y46" t="b">
            <v>0</v>
          </cell>
          <cell r="Z46" t="b">
            <v>0</v>
          </cell>
          <cell r="AA46" t="b">
            <v>0</v>
          </cell>
          <cell r="AB46">
            <v>0</v>
          </cell>
          <cell r="AC46" t="b">
            <v>1</v>
          </cell>
          <cell r="AE46" t="str">
            <v>P</v>
          </cell>
          <cell r="AF46"/>
          <cell r="AG46">
            <v>0</v>
          </cell>
          <cell r="AI46"/>
        </row>
        <row r="47">
          <cell r="C47" t="str">
            <v>Totalinvestment_gains</v>
          </cell>
          <cell r="D47">
            <v>15</v>
          </cell>
          <cell r="E47">
            <v>2</v>
          </cell>
          <cell r="F47" t="str">
            <v>Total_2</v>
          </cell>
          <cell r="G47" t="str">
            <v>AddE</v>
          </cell>
          <cell r="I47" t="str">
            <v>Total Investment Gains</v>
          </cell>
          <cell r="J47">
            <v>21757.09</v>
          </cell>
          <cell r="K47">
            <v>0</v>
          </cell>
          <cell r="L47">
            <v>21757.09</v>
          </cell>
          <cell r="M47">
            <v>0</v>
          </cell>
          <cell r="N47" t="str">
            <v>Add</v>
          </cell>
          <cell r="O47">
            <v>0</v>
          </cell>
          <cell r="V47" t="str">
            <v>NA</v>
          </cell>
          <cell r="X47">
            <v>0</v>
          </cell>
          <cell r="Y47" t="b">
            <v>0</v>
          </cell>
          <cell r="Z47" t="b">
            <v>0</v>
          </cell>
          <cell r="AA47" t="b">
            <v>0</v>
          </cell>
          <cell r="AB47">
            <v>0</v>
          </cell>
          <cell r="AC47" t="b">
            <v>1</v>
          </cell>
          <cell r="AE47" t="str">
            <v>P</v>
          </cell>
          <cell r="AF47"/>
          <cell r="AG47">
            <v>0</v>
          </cell>
          <cell r="AI47"/>
        </row>
        <row r="48">
          <cell r="C48" t="str">
            <v>investment_income</v>
          </cell>
          <cell r="D48">
            <v>16</v>
          </cell>
          <cell r="E48">
            <v>2</v>
          </cell>
          <cell r="F48" t="str">
            <v>Header_2</v>
          </cell>
          <cell r="G48" t="str">
            <v>AddE</v>
          </cell>
          <cell r="I48" t="str">
            <v>Investment Income</v>
          </cell>
          <cell r="J48">
            <v>0</v>
          </cell>
          <cell r="K48">
            <v>0</v>
          </cell>
          <cell r="L48">
            <v>0</v>
          </cell>
          <cell r="M48">
            <v>0</v>
          </cell>
          <cell r="O48">
            <v>0</v>
          </cell>
          <cell r="V48" t="str">
            <v>NA</v>
          </cell>
          <cell r="X48">
            <v>0</v>
          </cell>
          <cell r="Y48" t="b">
            <v>0</v>
          </cell>
          <cell r="Z48" t="b">
            <v>0</v>
          </cell>
          <cell r="AA48" t="b">
            <v>0</v>
          </cell>
          <cell r="AB48">
            <v>0</v>
          </cell>
          <cell r="AC48" t="b">
            <v>1</v>
          </cell>
          <cell r="AE48" t="str">
            <v>P</v>
          </cell>
          <cell r="AF48"/>
          <cell r="AG48">
            <v>0</v>
          </cell>
          <cell r="AI48"/>
        </row>
        <row r="49">
          <cell r="C49" t="str">
            <v>distributions</v>
          </cell>
          <cell r="D49">
            <v>17</v>
          </cell>
          <cell r="E49">
            <v>3</v>
          </cell>
          <cell r="F49" t="str">
            <v>Header_3</v>
          </cell>
          <cell r="G49" t="str">
            <v>AddE</v>
          </cell>
          <cell r="I49" t="str">
            <v>Distributions</v>
          </cell>
          <cell r="J49">
            <v>0</v>
          </cell>
          <cell r="K49">
            <v>0</v>
          </cell>
          <cell r="L49">
            <v>0</v>
          </cell>
          <cell r="M49">
            <v>0</v>
          </cell>
          <cell r="O49">
            <v>0</v>
          </cell>
          <cell r="V49" t="str">
            <v>NA</v>
          </cell>
          <cell r="X49">
            <v>0</v>
          </cell>
          <cell r="Y49" t="b">
            <v>0</v>
          </cell>
          <cell r="Z49" t="b">
            <v>0</v>
          </cell>
          <cell r="AA49" t="b">
            <v>0</v>
          </cell>
          <cell r="AB49">
            <v>0</v>
          </cell>
          <cell r="AC49" t="b">
            <v>1</v>
          </cell>
          <cell r="AE49" t="str">
            <v>P</v>
          </cell>
          <cell r="AF49"/>
          <cell r="AG49">
            <v>0</v>
          </cell>
          <cell r="AI49"/>
        </row>
        <row r="50">
          <cell r="C50" t="str">
            <v>distributions.Stapled</v>
          </cell>
          <cell r="D50">
            <v>18</v>
          </cell>
          <cell r="E50">
            <v>4</v>
          </cell>
          <cell r="F50" t="str">
            <v>Header_4</v>
          </cell>
          <cell r="G50" t="str">
            <v>AddE</v>
          </cell>
          <cell r="I50" t="str">
            <v>Stapled Securities</v>
          </cell>
          <cell r="J50">
            <v>0</v>
          </cell>
          <cell r="K50">
            <v>0</v>
          </cell>
          <cell r="L50">
            <v>0</v>
          </cell>
          <cell r="M50">
            <v>0</v>
          </cell>
          <cell r="O50">
            <v>0</v>
          </cell>
          <cell r="V50" t="str">
            <v>NA</v>
          </cell>
          <cell r="X50">
            <v>0</v>
          </cell>
          <cell r="Y50" t="b">
            <v>0</v>
          </cell>
          <cell r="Z50" t="b">
            <v>0</v>
          </cell>
          <cell r="AA50" t="b">
            <v>0</v>
          </cell>
          <cell r="AB50">
            <v>0</v>
          </cell>
          <cell r="AC50" t="b">
            <v>1</v>
          </cell>
          <cell r="AE50" t="str">
            <v>P</v>
          </cell>
          <cell r="AF50"/>
          <cell r="AG50">
            <v>0</v>
          </cell>
          <cell r="AI50"/>
        </row>
        <row r="51">
          <cell r="C51" t="str">
            <v>distributions.Stapled.8e9a6fc7-bafd-4650-b416-d03fe7049f79</v>
          </cell>
          <cell r="D51">
            <v>19</v>
          </cell>
          <cell r="E51">
            <v>5</v>
          </cell>
          <cell r="F51" t="str">
            <v>Line_5</v>
          </cell>
          <cell r="G51" t="str">
            <v>AddE</v>
          </cell>
          <cell r="I51" t="str">
            <v>Scentre Group - Stapled Securities</v>
          </cell>
          <cell r="J51">
            <v>6752.05</v>
          </cell>
          <cell r="K51">
            <v>0</v>
          </cell>
          <cell r="L51">
            <v>6752.05</v>
          </cell>
          <cell r="M51">
            <v>0</v>
          </cell>
          <cell r="N51" t="str">
            <v>Add</v>
          </cell>
          <cell r="O51">
            <v>0</v>
          </cell>
          <cell r="V51" t="str">
            <v>NA</v>
          </cell>
          <cell r="X51">
            <v>0</v>
          </cell>
          <cell r="Y51" t="b">
            <v>0</v>
          </cell>
          <cell r="Z51" t="b">
            <v>0</v>
          </cell>
          <cell r="AA51" t="b">
            <v>0</v>
          </cell>
          <cell r="AB51">
            <v>0</v>
          </cell>
          <cell r="AC51" t="b">
            <v>1</v>
          </cell>
          <cell r="AE51" t="str">
            <v>P</v>
          </cell>
          <cell r="AF51"/>
          <cell r="AG51">
            <v>0</v>
          </cell>
          <cell r="AI51"/>
        </row>
        <row r="52">
          <cell r="C52" t="str">
            <v>distributions.Stapled.b8dc8ea2-cad6-47a7-854d-100beb381eae</v>
          </cell>
          <cell r="D52">
            <v>20</v>
          </cell>
          <cell r="E52">
            <v>5</v>
          </cell>
          <cell r="F52" t="str">
            <v>Line_5</v>
          </cell>
          <cell r="G52" t="str">
            <v>AddE</v>
          </cell>
          <cell r="I52" t="str">
            <v>Spark Infrastructure Group - Stapled $0.65 Loan Note And Unit Us Prohibited</v>
          </cell>
          <cell r="J52">
            <v>24990.76</v>
          </cell>
          <cell r="K52">
            <v>0</v>
          </cell>
          <cell r="L52">
            <v>24990.76</v>
          </cell>
          <cell r="M52">
            <v>0</v>
          </cell>
          <cell r="N52" t="str">
            <v>Add</v>
          </cell>
          <cell r="O52">
            <v>0</v>
          </cell>
          <cell r="V52" t="str">
            <v>NA</v>
          </cell>
          <cell r="X52">
            <v>0</v>
          </cell>
          <cell r="Y52" t="b">
            <v>0</v>
          </cell>
          <cell r="Z52" t="b">
            <v>0</v>
          </cell>
          <cell r="AA52" t="b">
            <v>0</v>
          </cell>
          <cell r="AB52">
            <v>0</v>
          </cell>
          <cell r="AC52" t="b">
            <v>1</v>
          </cell>
          <cell r="AE52" t="str">
            <v>P</v>
          </cell>
          <cell r="AF52"/>
          <cell r="AG52">
            <v>0</v>
          </cell>
          <cell r="AI52"/>
        </row>
        <row r="53">
          <cell r="C53" t="str">
            <v>distributions.Stapled.dcba5c26-922b-4e46-b526-e0abc4efb0a4</v>
          </cell>
          <cell r="D53">
            <v>21</v>
          </cell>
          <cell r="E53">
            <v>5</v>
          </cell>
          <cell r="F53" t="str">
            <v>Line_5</v>
          </cell>
          <cell r="G53" t="str">
            <v>AddE</v>
          </cell>
          <cell r="I53" t="str">
            <v>Westfield Corporation - Stapled Securities</v>
          </cell>
          <cell r="J53">
            <v>8890.9</v>
          </cell>
          <cell r="K53">
            <v>0</v>
          </cell>
          <cell r="L53">
            <v>8890.9</v>
          </cell>
          <cell r="M53">
            <v>0</v>
          </cell>
          <cell r="N53" t="str">
            <v>Add</v>
          </cell>
          <cell r="O53">
            <v>0</v>
          </cell>
          <cell r="V53" t="str">
            <v>NA</v>
          </cell>
          <cell r="X53">
            <v>0</v>
          </cell>
          <cell r="Y53" t="b">
            <v>0</v>
          </cell>
          <cell r="Z53" t="b">
            <v>0</v>
          </cell>
          <cell r="AA53" t="b">
            <v>0</v>
          </cell>
          <cell r="AB53">
            <v>0</v>
          </cell>
          <cell r="AC53" t="b">
            <v>1</v>
          </cell>
          <cell r="AE53" t="str">
            <v>P</v>
          </cell>
          <cell r="AF53"/>
          <cell r="AG53">
            <v>0</v>
          </cell>
          <cell r="AI53"/>
        </row>
        <row r="54">
          <cell r="C54" t="str">
            <v>Totaldistributions.Stapled</v>
          </cell>
          <cell r="D54">
            <v>22</v>
          </cell>
          <cell r="E54">
            <v>4</v>
          </cell>
          <cell r="F54" t="str">
            <v>Total_4</v>
          </cell>
          <cell r="G54" t="str">
            <v>AddE</v>
          </cell>
          <cell r="I54" t="str">
            <v>Total Stapled Securities</v>
          </cell>
          <cell r="J54">
            <v>40633.71</v>
          </cell>
          <cell r="K54">
            <v>0</v>
          </cell>
          <cell r="L54">
            <v>40633.71</v>
          </cell>
          <cell r="M54">
            <v>0</v>
          </cell>
          <cell r="N54" t="str">
            <v>Add</v>
          </cell>
          <cell r="O54">
            <v>0</v>
          </cell>
          <cell r="V54" t="str">
            <v>NA</v>
          </cell>
          <cell r="X54">
            <v>0</v>
          </cell>
          <cell r="Y54" t="b">
            <v>0</v>
          </cell>
          <cell r="Z54" t="b">
            <v>0</v>
          </cell>
          <cell r="AA54" t="b">
            <v>0</v>
          </cell>
          <cell r="AB54">
            <v>0</v>
          </cell>
          <cell r="AC54" t="b">
            <v>1</v>
          </cell>
          <cell r="AE54" t="str">
            <v>P</v>
          </cell>
          <cell r="AF54"/>
          <cell r="AG54">
            <v>0</v>
          </cell>
          <cell r="AI54"/>
        </row>
        <row r="55">
          <cell r="C55" t="str">
            <v>Totaldistributions</v>
          </cell>
          <cell r="D55">
            <v>23</v>
          </cell>
          <cell r="E55">
            <v>3</v>
          </cell>
          <cell r="F55" t="str">
            <v>Total_3</v>
          </cell>
          <cell r="G55" t="str">
            <v>AddE</v>
          </cell>
          <cell r="I55" t="str">
            <v>Total Distributions</v>
          </cell>
          <cell r="J55">
            <v>40633.71</v>
          </cell>
          <cell r="K55">
            <v>0</v>
          </cell>
          <cell r="L55">
            <v>40633.71</v>
          </cell>
          <cell r="M55">
            <v>0</v>
          </cell>
          <cell r="N55" t="str">
            <v>Add</v>
          </cell>
          <cell r="O55">
            <v>0</v>
          </cell>
          <cell r="V55" t="str">
            <v>NA</v>
          </cell>
          <cell r="X55">
            <v>0</v>
          </cell>
          <cell r="Y55" t="b">
            <v>0</v>
          </cell>
          <cell r="Z55" t="b">
            <v>0</v>
          </cell>
          <cell r="AA55" t="b">
            <v>0</v>
          </cell>
          <cell r="AB55">
            <v>0</v>
          </cell>
          <cell r="AC55" t="b">
            <v>1</v>
          </cell>
          <cell r="AE55" t="str">
            <v>P</v>
          </cell>
          <cell r="AF55"/>
          <cell r="AG55">
            <v>0</v>
          </cell>
          <cell r="AI55"/>
        </row>
        <row r="56">
          <cell r="C56" t="str">
            <v>dividends</v>
          </cell>
          <cell r="D56">
            <v>24</v>
          </cell>
          <cell r="E56">
            <v>3</v>
          </cell>
          <cell r="F56" t="str">
            <v>Header_3</v>
          </cell>
          <cell r="G56" t="str">
            <v>AddE</v>
          </cell>
          <cell r="I56" t="str">
            <v>Dividends</v>
          </cell>
          <cell r="J56">
            <v>0</v>
          </cell>
          <cell r="K56">
            <v>0</v>
          </cell>
          <cell r="L56">
            <v>0</v>
          </cell>
          <cell r="M56">
            <v>0</v>
          </cell>
          <cell r="O56">
            <v>0</v>
          </cell>
          <cell r="V56" t="str">
            <v>NA</v>
          </cell>
          <cell r="X56">
            <v>0</v>
          </cell>
          <cell r="Y56" t="b">
            <v>0</v>
          </cell>
          <cell r="Z56" t="b">
            <v>0</v>
          </cell>
          <cell r="AA56" t="b">
            <v>0</v>
          </cell>
          <cell r="AB56">
            <v>0</v>
          </cell>
          <cell r="AC56" t="b">
            <v>1</v>
          </cell>
          <cell r="AE56" t="str">
            <v>P</v>
          </cell>
          <cell r="AF56"/>
          <cell r="AG56">
            <v>0</v>
          </cell>
          <cell r="AI56"/>
        </row>
        <row r="57">
          <cell r="C57" t="str">
            <v>dividends.OtherFixedInterest</v>
          </cell>
          <cell r="D57">
            <v>25</v>
          </cell>
          <cell r="E57">
            <v>4</v>
          </cell>
          <cell r="F57" t="str">
            <v>Header_4</v>
          </cell>
          <cell r="G57" t="str">
            <v>AddE</v>
          </cell>
          <cell r="I57" t="str">
            <v>Other Fixed Interest Securities</v>
          </cell>
          <cell r="J57">
            <v>0</v>
          </cell>
          <cell r="K57">
            <v>0</v>
          </cell>
          <cell r="L57">
            <v>0</v>
          </cell>
          <cell r="M57">
            <v>0</v>
          </cell>
          <cell r="O57">
            <v>0</v>
          </cell>
          <cell r="V57" t="str">
            <v>NA</v>
          </cell>
          <cell r="X57">
            <v>0</v>
          </cell>
          <cell r="Y57" t="b">
            <v>0</v>
          </cell>
          <cell r="Z57" t="b">
            <v>0</v>
          </cell>
          <cell r="AA57" t="b">
            <v>0</v>
          </cell>
          <cell r="AB57">
            <v>0</v>
          </cell>
          <cell r="AC57" t="b">
            <v>1</v>
          </cell>
          <cell r="AE57" t="str">
            <v>P</v>
          </cell>
          <cell r="AF57"/>
          <cell r="AG57">
            <v>0</v>
          </cell>
          <cell r="AI57"/>
        </row>
        <row r="58">
          <cell r="C58" t="str">
            <v>dividends.OtherFixedInterest.8095f795-30a9-40b9-8e6f-d3cb26fb2897</v>
          </cell>
          <cell r="D58">
            <v>26</v>
          </cell>
          <cell r="E58">
            <v>5</v>
          </cell>
          <cell r="F58" t="str">
            <v>Line_5</v>
          </cell>
          <cell r="G58" t="str">
            <v>AddE</v>
          </cell>
          <cell r="I58" t="str">
            <v>NAB Ltd - Hybrid 3-Bbsw+1.25% Perp Sub Exch Non-Cum Stap</v>
          </cell>
          <cell r="J58">
            <v>613.89</v>
          </cell>
          <cell r="K58">
            <v>0</v>
          </cell>
          <cell r="L58">
            <v>613.89</v>
          </cell>
          <cell r="M58">
            <v>0</v>
          </cell>
          <cell r="N58" t="str">
            <v>Add</v>
          </cell>
          <cell r="O58">
            <v>0</v>
          </cell>
          <cell r="V58" t="str">
            <v>NA</v>
          </cell>
          <cell r="X58">
            <v>0</v>
          </cell>
          <cell r="Y58" t="b">
            <v>0</v>
          </cell>
          <cell r="Z58" t="b">
            <v>0</v>
          </cell>
          <cell r="AA58" t="b">
            <v>0</v>
          </cell>
          <cell r="AB58">
            <v>0</v>
          </cell>
          <cell r="AC58" t="b">
            <v>1</v>
          </cell>
          <cell r="AE58" t="str">
            <v>P</v>
          </cell>
          <cell r="AF58"/>
          <cell r="AG58">
            <v>0</v>
          </cell>
          <cell r="AI58"/>
        </row>
        <row r="59">
          <cell r="C59" t="str">
            <v>Totaldividends.OtherFixedInterest</v>
          </cell>
          <cell r="D59">
            <v>27</v>
          </cell>
          <cell r="E59">
            <v>4</v>
          </cell>
          <cell r="F59" t="str">
            <v>Total_4</v>
          </cell>
          <cell r="G59" t="str">
            <v>AddE</v>
          </cell>
          <cell r="I59" t="str">
            <v>Total Other Fixed Interest Securities</v>
          </cell>
          <cell r="J59">
            <v>613.89</v>
          </cell>
          <cell r="K59">
            <v>0</v>
          </cell>
          <cell r="L59">
            <v>613.89</v>
          </cell>
          <cell r="M59">
            <v>0</v>
          </cell>
          <cell r="N59" t="str">
            <v>Add</v>
          </cell>
          <cell r="O59">
            <v>0</v>
          </cell>
          <cell r="V59" t="str">
            <v>NA</v>
          </cell>
          <cell r="X59">
            <v>0</v>
          </cell>
          <cell r="Y59" t="b">
            <v>0</v>
          </cell>
          <cell r="Z59" t="b">
            <v>0</v>
          </cell>
          <cell r="AA59" t="b">
            <v>0</v>
          </cell>
          <cell r="AB59">
            <v>0</v>
          </cell>
          <cell r="AC59" t="b">
            <v>1</v>
          </cell>
          <cell r="AE59" t="str">
            <v>P</v>
          </cell>
          <cell r="AF59"/>
          <cell r="AG59">
            <v>0</v>
          </cell>
          <cell r="AI59"/>
        </row>
        <row r="60">
          <cell r="C60" t="str">
            <v>dividends.ListedShares</v>
          </cell>
          <cell r="D60">
            <v>28</v>
          </cell>
          <cell r="E60">
            <v>4</v>
          </cell>
          <cell r="F60" t="str">
            <v>Header_4</v>
          </cell>
          <cell r="G60" t="str">
            <v>AddE</v>
          </cell>
          <cell r="I60" t="str">
            <v>Shares in Listed Companies</v>
          </cell>
          <cell r="J60">
            <v>0</v>
          </cell>
          <cell r="K60">
            <v>0</v>
          </cell>
          <cell r="L60">
            <v>0</v>
          </cell>
          <cell r="M60">
            <v>0</v>
          </cell>
          <cell r="O60">
            <v>0</v>
          </cell>
          <cell r="V60" t="str">
            <v>NA</v>
          </cell>
          <cell r="X60">
            <v>0</v>
          </cell>
          <cell r="Y60" t="b">
            <v>0</v>
          </cell>
          <cell r="Z60" t="b">
            <v>0</v>
          </cell>
          <cell r="AA60" t="b">
            <v>0</v>
          </cell>
          <cell r="AB60">
            <v>0</v>
          </cell>
          <cell r="AC60" t="b">
            <v>1</v>
          </cell>
          <cell r="AE60" t="str">
            <v>P</v>
          </cell>
          <cell r="AF60"/>
          <cell r="AG60">
            <v>0</v>
          </cell>
          <cell r="AI60"/>
        </row>
        <row r="61">
          <cell r="C61" t="str">
            <v>dividends.ListedShares.ea7fe5a2-6a50-4e1c-b2bf-ab7ac3754bf6</v>
          </cell>
          <cell r="D61">
            <v>29</v>
          </cell>
          <cell r="E61">
            <v>5</v>
          </cell>
          <cell r="F61" t="str">
            <v>Line_5</v>
          </cell>
          <cell r="G61" t="str">
            <v>AddE</v>
          </cell>
          <cell r="I61" t="str">
            <v>ANZ Banking Group Ltd - Cnv Pref 6-Bbsw+3.10% Perp Sub Non-Cum T-09-19</v>
          </cell>
          <cell r="J61">
            <v>5261.86</v>
          </cell>
          <cell r="K61">
            <v>0</v>
          </cell>
          <cell r="L61">
            <v>5261.86</v>
          </cell>
          <cell r="M61">
            <v>0</v>
          </cell>
          <cell r="N61" t="str">
            <v>Add</v>
          </cell>
          <cell r="O61">
            <v>0</v>
          </cell>
          <cell r="V61" t="str">
            <v>NA</v>
          </cell>
          <cell r="X61">
            <v>0</v>
          </cell>
          <cell r="Y61" t="b">
            <v>0</v>
          </cell>
          <cell r="Z61" t="b">
            <v>0</v>
          </cell>
          <cell r="AA61" t="b">
            <v>0</v>
          </cell>
          <cell r="AB61">
            <v>0</v>
          </cell>
          <cell r="AC61" t="b">
            <v>1</v>
          </cell>
          <cell r="AE61" t="str">
            <v>P</v>
          </cell>
          <cell r="AF61"/>
          <cell r="AG61">
            <v>0</v>
          </cell>
          <cell r="AI61"/>
        </row>
        <row r="62">
          <cell r="C62" t="str">
            <v>dividends.ListedShares.c661fd1f-7227-4c8d-84cb-8704d5b3ff83</v>
          </cell>
          <cell r="D62">
            <v>30</v>
          </cell>
          <cell r="E62">
            <v>5</v>
          </cell>
          <cell r="F62" t="str">
            <v>Line_5</v>
          </cell>
          <cell r="G62" t="str">
            <v>AddE</v>
          </cell>
          <cell r="I62" t="str">
            <v>BHP Billiton Limited</v>
          </cell>
          <cell r="J62">
            <v>9966.07</v>
          </cell>
          <cell r="K62">
            <v>0</v>
          </cell>
          <cell r="L62">
            <v>9966.07</v>
          </cell>
          <cell r="M62">
            <v>0</v>
          </cell>
          <cell r="N62" t="str">
            <v>Add</v>
          </cell>
          <cell r="O62">
            <v>0</v>
          </cell>
          <cell r="V62" t="str">
            <v>NA</v>
          </cell>
          <cell r="X62">
            <v>0</v>
          </cell>
          <cell r="Y62" t="b">
            <v>0</v>
          </cell>
          <cell r="Z62" t="b">
            <v>0</v>
          </cell>
          <cell r="AA62" t="b">
            <v>0</v>
          </cell>
          <cell r="AB62">
            <v>0</v>
          </cell>
          <cell r="AC62" t="b">
            <v>1</v>
          </cell>
          <cell r="AE62" t="str">
            <v>P</v>
          </cell>
          <cell r="AF62"/>
          <cell r="AG62">
            <v>0</v>
          </cell>
          <cell r="AI62"/>
        </row>
        <row r="63">
          <cell r="C63" t="str">
            <v>dividends.ListedShares.1eaa5cbe-0ce4-470e-83e9-f0eda6d6e2da</v>
          </cell>
          <cell r="D63">
            <v>31</v>
          </cell>
          <cell r="E63">
            <v>5</v>
          </cell>
          <cell r="F63" t="str">
            <v>Line_5</v>
          </cell>
          <cell r="G63" t="str">
            <v>AddE</v>
          </cell>
          <cell r="I63" t="str">
            <v>Commonwealth Bank Of Australia.</v>
          </cell>
          <cell r="J63">
            <v>20105.759999999998</v>
          </cell>
          <cell r="K63">
            <v>0</v>
          </cell>
          <cell r="L63">
            <v>20105.759999999998</v>
          </cell>
          <cell r="M63">
            <v>0</v>
          </cell>
          <cell r="N63" t="str">
            <v>Add</v>
          </cell>
          <cell r="O63">
            <v>0</v>
          </cell>
          <cell r="V63" t="str">
            <v>NA</v>
          </cell>
          <cell r="X63">
            <v>0</v>
          </cell>
          <cell r="Y63" t="b">
            <v>0</v>
          </cell>
          <cell r="Z63" t="b">
            <v>0</v>
          </cell>
          <cell r="AA63" t="b">
            <v>0</v>
          </cell>
          <cell r="AB63">
            <v>0</v>
          </cell>
          <cell r="AC63" t="b">
            <v>1</v>
          </cell>
          <cell r="AE63" t="str">
            <v>P</v>
          </cell>
          <cell r="AF63"/>
          <cell r="AG63">
            <v>0</v>
          </cell>
          <cell r="AI63"/>
        </row>
        <row r="64">
          <cell r="C64" t="str">
            <v>dividends.ListedShares.24fef001-f628-4dc4-9bf6-8ee82dd62ed3</v>
          </cell>
          <cell r="D64">
            <v>32</v>
          </cell>
          <cell r="E64">
            <v>5</v>
          </cell>
          <cell r="F64" t="str">
            <v>Line_5</v>
          </cell>
          <cell r="G64" t="str">
            <v>AddE</v>
          </cell>
          <cell r="I64" t="str">
            <v>Lycopodium Limited</v>
          </cell>
          <cell r="J64">
            <v>7521.43</v>
          </cell>
          <cell r="K64">
            <v>0</v>
          </cell>
          <cell r="L64">
            <v>7521.43</v>
          </cell>
          <cell r="M64">
            <v>0</v>
          </cell>
          <cell r="N64" t="str">
            <v>Add</v>
          </cell>
          <cell r="O64">
            <v>0</v>
          </cell>
          <cell r="V64" t="str">
            <v>NA</v>
          </cell>
          <cell r="X64">
            <v>0</v>
          </cell>
          <cell r="Y64" t="b">
            <v>0</v>
          </cell>
          <cell r="Z64" t="b">
            <v>0</v>
          </cell>
          <cell r="AA64" t="b">
            <v>0</v>
          </cell>
          <cell r="AB64">
            <v>0</v>
          </cell>
          <cell r="AC64" t="b">
            <v>1</v>
          </cell>
          <cell r="AE64" t="str">
            <v>P</v>
          </cell>
          <cell r="AF64"/>
          <cell r="AG64">
            <v>0</v>
          </cell>
          <cell r="AI64"/>
        </row>
        <row r="65">
          <cell r="C65" t="str">
            <v>dividends.ListedShares.11031a76-c558-42b0-9844-9a11dee4c1e8</v>
          </cell>
          <cell r="D65">
            <v>33</v>
          </cell>
          <cell r="E65">
            <v>5</v>
          </cell>
          <cell r="F65" t="str">
            <v>Line_5</v>
          </cell>
          <cell r="G65" t="str">
            <v>AddE</v>
          </cell>
          <cell r="I65" t="str">
            <v>RCG Corporation Limited</v>
          </cell>
          <cell r="J65">
            <v>49696.72</v>
          </cell>
          <cell r="K65">
            <v>0</v>
          </cell>
          <cell r="L65">
            <v>49696.72</v>
          </cell>
          <cell r="M65">
            <v>0</v>
          </cell>
          <cell r="N65" t="str">
            <v>Add</v>
          </cell>
          <cell r="O65">
            <v>0</v>
          </cell>
          <cell r="V65" t="str">
            <v>NA</v>
          </cell>
          <cell r="X65">
            <v>0</v>
          </cell>
          <cell r="Y65" t="b">
            <v>0</v>
          </cell>
          <cell r="Z65" t="b">
            <v>0</v>
          </cell>
          <cell r="AA65" t="b">
            <v>0</v>
          </cell>
          <cell r="AB65">
            <v>0</v>
          </cell>
          <cell r="AC65" t="b">
            <v>1</v>
          </cell>
          <cell r="AE65" t="str">
            <v>P</v>
          </cell>
          <cell r="AF65"/>
          <cell r="AG65">
            <v>0</v>
          </cell>
          <cell r="AI65"/>
        </row>
        <row r="66">
          <cell r="C66" t="str">
            <v>dividends.ListedShares.ea88510b-2578-4e3e-954a-a34881259d6d</v>
          </cell>
          <cell r="D66">
            <v>34</v>
          </cell>
          <cell r="E66">
            <v>5</v>
          </cell>
          <cell r="F66" t="str">
            <v>Line_5</v>
          </cell>
          <cell r="G66" t="str">
            <v>AddE</v>
          </cell>
          <cell r="I66" t="str">
            <v>South32 Limited</v>
          </cell>
          <cell r="J66">
            <v>108.16</v>
          </cell>
          <cell r="K66">
            <v>0</v>
          </cell>
          <cell r="L66">
            <v>108.16</v>
          </cell>
          <cell r="M66">
            <v>0</v>
          </cell>
          <cell r="N66" t="str">
            <v>Add</v>
          </cell>
          <cell r="O66">
            <v>0</v>
          </cell>
          <cell r="V66" t="str">
            <v>NA</v>
          </cell>
          <cell r="X66">
            <v>0</v>
          </cell>
          <cell r="Y66" t="b">
            <v>0</v>
          </cell>
          <cell r="Z66" t="b">
            <v>0</v>
          </cell>
          <cell r="AA66" t="b">
            <v>0</v>
          </cell>
          <cell r="AB66">
            <v>0</v>
          </cell>
          <cell r="AC66" t="b">
            <v>1</v>
          </cell>
          <cell r="AE66" t="str">
            <v>P</v>
          </cell>
          <cell r="AF66"/>
          <cell r="AG66">
            <v>0</v>
          </cell>
          <cell r="AI66"/>
        </row>
        <row r="67">
          <cell r="C67" t="str">
            <v>dividends.ListedShares.70ba86ed-c44b-4771-b5a2-be7e62412e91</v>
          </cell>
          <cell r="D67">
            <v>35</v>
          </cell>
          <cell r="E67">
            <v>5</v>
          </cell>
          <cell r="F67" t="str">
            <v>Line_5</v>
          </cell>
          <cell r="G67" t="str">
            <v>AddE</v>
          </cell>
          <cell r="I67" t="str">
            <v>Wesfarmers Limited</v>
          </cell>
          <cell r="J67">
            <v>15059.32</v>
          </cell>
          <cell r="K67">
            <v>0</v>
          </cell>
          <cell r="L67">
            <v>15059.32</v>
          </cell>
          <cell r="M67">
            <v>0</v>
          </cell>
          <cell r="N67" t="str">
            <v>Add</v>
          </cell>
          <cell r="O67">
            <v>0</v>
          </cell>
          <cell r="V67" t="str">
            <v>NA</v>
          </cell>
          <cell r="X67">
            <v>0</v>
          </cell>
          <cell r="Y67" t="b">
            <v>0</v>
          </cell>
          <cell r="Z67" t="b">
            <v>0</v>
          </cell>
          <cell r="AA67" t="b">
            <v>0</v>
          </cell>
          <cell r="AB67">
            <v>0</v>
          </cell>
          <cell r="AC67" t="b">
            <v>1</v>
          </cell>
          <cell r="AE67" t="str">
            <v>P</v>
          </cell>
          <cell r="AF67"/>
          <cell r="AG67">
            <v>0</v>
          </cell>
          <cell r="AI67"/>
        </row>
        <row r="68">
          <cell r="C68" t="str">
            <v>Totaldividends.ListedShares</v>
          </cell>
          <cell r="D68">
            <v>36</v>
          </cell>
          <cell r="E68">
            <v>4</v>
          </cell>
          <cell r="F68" t="str">
            <v>Total_4</v>
          </cell>
          <cell r="G68" t="str">
            <v>AddE</v>
          </cell>
          <cell r="I68" t="str">
            <v>Total Shares in Listed Companies</v>
          </cell>
          <cell r="J68">
            <v>107719.32</v>
          </cell>
          <cell r="K68">
            <v>0</v>
          </cell>
          <cell r="L68">
            <v>107719.32</v>
          </cell>
          <cell r="M68">
            <v>0</v>
          </cell>
          <cell r="N68" t="str">
            <v>Add</v>
          </cell>
          <cell r="O68">
            <v>0</v>
          </cell>
          <cell r="V68" t="str">
            <v>NA</v>
          </cell>
          <cell r="X68">
            <v>0</v>
          </cell>
          <cell r="Y68" t="b">
            <v>0</v>
          </cell>
          <cell r="Z68" t="b">
            <v>0</v>
          </cell>
          <cell r="AA68" t="b">
            <v>0</v>
          </cell>
          <cell r="AB68">
            <v>0</v>
          </cell>
          <cell r="AC68" t="b">
            <v>1</v>
          </cell>
          <cell r="AE68" t="str">
            <v>P</v>
          </cell>
          <cell r="AF68"/>
          <cell r="AG68">
            <v>0</v>
          </cell>
          <cell r="AI68"/>
        </row>
        <row r="69">
          <cell r="C69" t="str">
            <v>Totaldividends</v>
          </cell>
          <cell r="D69">
            <v>37</v>
          </cell>
          <cell r="E69">
            <v>3</v>
          </cell>
          <cell r="F69" t="str">
            <v>Total_3</v>
          </cell>
          <cell r="G69" t="str">
            <v>AddE</v>
          </cell>
          <cell r="I69" t="str">
            <v>Total Dividends</v>
          </cell>
          <cell r="J69">
            <v>108333.21</v>
          </cell>
          <cell r="K69">
            <v>0</v>
          </cell>
          <cell r="L69">
            <v>108333.21</v>
          </cell>
          <cell r="M69">
            <v>0</v>
          </cell>
          <cell r="N69" t="str">
            <v>Add</v>
          </cell>
          <cell r="O69">
            <v>0</v>
          </cell>
          <cell r="V69" t="str">
            <v>NA</v>
          </cell>
          <cell r="X69">
            <v>0</v>
          </cell>
          <cell r="Y69" t="b">
            <v>0</v>
          </cell>
          <cell r="Z69" t="b">
            <v>0</v>
          </cell>
          <cell r="AA69" t="b">
            <v>0</v>
          </cell>
          <cell r="AB69">
            <v>0</v>
          </cell>
          <cell r="AC69" t="b">
            <v>1</v>
          </cell>
          <cell r="AE69" t="str">
            <v>P</v>
          </cell>
          <cell r="AF69"/>
          <cell r="AG69">
            <v>0</v>
          </cell>
          <cell r="AI69"/>
        </row>
        <row r="70">
          <cell r="C70" t="str">
            <v>foreign_income</v>
          </cell>
          <cell r="D70">
            <v>38</v>
          </cell>
          <cell r="E70">
            <v>3</v>
          </cell>
          <cell r="F70" t="str">
            <v>Header_3</v>
          </cell>
          <cell r="G70" t="str">
            <v>AddE</v>
          </cell>
          <cell r="I70" t="str">
            <v>Foreign Income</v>
          </cell>
          <cell r="J70">
            <v>0</v>
          </cell>
          <cell r="K70">
            <v>0</v>
          </cell>
          <cell r="L70">
            <v>0</v>
          </cell>
          <cell r="M70">
            <v>0</v>
          </cell>
          <cell r="O70">
            <v>0</v>
          </cell>
          <cell r="V70" t="str">
            <v>NA</v>
          </cell>
          <cell r="X70">
            <v>0</v>
          </cell>
          <cell r="Y70" t="b">
            <v>0</v>
          </cell>
          <cell r="Z70" t="b">
            <v>0</v>
          </cell>
          <cell r="AA70" t="b">
            <v>0</v>
          </cell>
          <cell r="AB70">
            <v>0</v>
          </cell>
          <cell r="AC70" t="b">
            <v>1</v>
          </cell>
          <cell r="AE70" t="str">
            <v>P</v>
          </cell>
          <cell r="AF70"/>
          <cell r="AG70">
            <v>0</v>
          </cell>
          <cell r="AI70"/>
        </row>
        <row r="71">
          <cell r="C71" t="str">
            <v>foreign_income.ForeignIncome.ForeignDividend</v>
          </cell>
          <cell r="D71">
            <v>39</v>
          </cell>
          <cell r="E71">
            <v>4</v>
          </cell>
          <cell r="F71" t="str">
            <v>Header_4</v>
          </cell>
          <cell r="G71" t="str">
            <v>AddE</v>
          </cell>
          <cell r="I71" t="str">
            <v>Foreign Dividend</v>
          </cell>
          <cell r="J71">
            <v>0</v>
          </cell>
          <cell r="K71">
            <v>0</v>
          </cell>
          <cell r="L71">
            <v>0</v>
          </cell>
          <cell r="M71">
            <v>0</v>
          </cell>
          <cell r="O71">
            <v>0</v>
          </cell>
          <cell r="V71" t="str">
            <v>NA</v>
          </cell>
          <cell r="X71">
            <v>0</v>
          </cell>
          <cell r="Y71" t="b">
            <v>0</v>
          </cell>
          <cell r="Z71" t="b">
            <v>0</v>
          </cell>
          <cell r="AA71" t="b">
            <v>0</v>
          </cell>
          <cell r="AB71">
            <v>0</v>
          </cell>
          <cell r="AC71" t="b">
            <v>1</v>
          </cell>
          <cell r="AE71" t="str">
            <v>P</v>
          </cell>
          <cell r="AF71"/>
          <cell r="AG71">
            <v>0</v>
          </cell>
          <cell r="AI71"/>
        </row>
        <row r="72">
          <cell r="C72" t="str">
            <v>foreign_income.ForeignIncome.ForeignDividend.UnitTrusts</v>
          </cell>
          <cell r="D72">
            <v>40</v>
          </cell>
          <cell r="E72">
            <v>5</v>
          </cell>
          <cell r="F72" t="str">
            <v>Header_5</v>
          </cell>
          <cell r="G72" t="str">
            <v>AddE</v>
          </cell>
          <cell r="I72" t="str">
            <v>Units In Listed Unit Trusts</v>
          </cell>
          <cell r="J72">
            <v>0</v>
          </cell>
          <cell r="K72">
            <v>0</v>
          </cell>
          <cell r="L72">
            <v>0</v>
          </cell>
          <cell r="M72">
            <v>0</v>
          </cell>
          <cell r="O72">
            <v>0</v>
          </cell>
          <cell r="V72" t="str">
            <v>NA</v>
          </cell>
          <cell r="X72">
            <v>0</v>
          </cell>
          <cell r="Y72" t="b">
            <v>0</v>
          </cell>
          <cell r="Z72" t="b">
            <v>0</v>
          </cell>
          <cell r="AA72" t="b">
            <v>0</v>
          </cell>
          <cell r="AB72">
            <v>0</v>
          </cell>
          <cell r="AC72" t="b">
            <v>1</v>
          </cell>
          <cell r="AE72" t="str">
            <v>P</v>
          </cell>
          <cell r="AF72"/>
          <cell r="AG72">
            <v>0</v>
          </cell>
          <cell r="AI72"/>
        </row>
        <row r="73">
          <cell r="C73" t="str">
            <v>foreign_income.ForeignIncome.ForeignDividend.UnitTrusts.585f5263-8705-4fe9-a474-8235212ecee1</v>
          </cell>
          <cell r="D73">
            <v>41</v>
          </cell>
          <cell r="E73">
            <v>6</v>
          </cell>
          <cell r="F73" t="str">
            <v>Line_6</v>
          </cell>
          <cell r="G73" t="str">
            <v>AddE</v>
          </cell>
          <cell r="I73" t="str">
            <v>Vanguard Us Total Market Shares Index ETF - CDI's 1:1</v>
          </cell>
          <cell r="J73">
            <v>178.51</v>
          </cell>
          <cell r="K73">
            <v>0</v>
          </cell>
          <cell r="L73">
            <v>178.51</v>
          </cell>
          <cell r="M73">
            <v>0</v>
          </cell>
          <cell r="N73" t="str">
            <v>Add</v>
          </cell>
          <cell r="O73">
            <v>0</v>
          </cell>
          <cell r="V73" t="str">
            <v>NA</v>
          </cell>
          <cell r="X73">
            <v>0</v>
          </cell>
          <cell r="Y73" t="b">
            <v>0</v>
          </cell>
          <cell r="Z73" t="b">
            <v>0</v>
          </cell>
          <cell r="AA73" t="b">
            <v>0</v>
          </cell>
          <cell r="AB73">
            <v>0</v>
          </cell>
          <cell r="AC73" t="b">
            <v>1</v>
          </cell>
          <cell r="AE73" t="str">
            <v>P</v>
          </cell>
          <cell r="AF73"/>
          <cell r="AG73">
            <v>0</v>
          </cell>
          <cell r="AI73"/>
        </row>
        <row r="74">
          <cell r="C74" t="str">
            <v>Totalforeign_income.ForeignIncome.ForeignDividend.UnitTrusts</v>
          </cell>
          <cell r="D74">
            <v>42</v>
          </cell>
          <cell r="E74">
            <v>5</v>
          </cell>
          <cell r="F74" t="str">
            <v>Total_5</v>
          </cell>
          <cell r="G74" t="str">
            <v>AddE</v>
          </cell>
          <cell r="I74" t="str">
            <v>Total Units In Listed Unit Trusts</v>
          </cell>
          <cell r="J74">
            <v>178.51</v>
          </cell>
          <cell r="K74">
            <v>0</v>
          </cell>
          <cell r="L74">
            <v>178.51</v>
          </cell>
          <cell r="M74">
            <v>0</v>
          </cell>
          <cell r="N74" t="str">
            <v>Add</v>
          </cell>
          <cell r="O74">
            <v>0</v>
          </cell>
          <cell r="V74" t="str">
            <v>NA</v>
          </cell>
          <cell r="X74">
            <v>0</v>
          </cell>
          <cell r="Y74" t="b">
            <v>0</v>
          </cell>
          <cell r="Z74" t="b">
            <v>0</v>
          </cell>
          <cell r="AA74" t="b">
            <v>0</v>
          </cell>
          <cell r="AB74">
            <v>0</v>
          </cell>
          <cell r="AC74" t="b">
            <v>1</v>
          </cell>
          <cell r="AE74" t="str">
            <v>P</v>
          </cell>
          <cell r="AF74"/>
          <cell r="AG74">
            <v>0</v>
          </cell>
          <cell r="AI74"/>
        </row>
        <row r="75">
          <cell r="C75" t="str">
            <v>Totalforeign_income.ForeignIncome.ForeignDividend</v>
          </cell>
          <cell r="D75">
            <v>43</v>
          </cell>
          <cell r="E75">
            <v>4</v>
          </cell>
          <cell r="F75" t="str">
            <v>Total_4</v>
          </cell>
          <cell r="G75" t="str">
            <v>AddE</v>
          </cell>
          <cell r="I75" t="str">
            <v>Total Foreign Dividend</v>
          </cell>
          <cell r="J75">
            <v>178.51</v>
          </cell>
          <cell r="K75">
            <v>0</v>
          </cell>
          <cell r="L75">
            <v>178.51</v>
          </cell>
          <cell r="M75">
            <v>0</v>
          </cell>
          <cell r="N75" t="str">
            <v>Add</v>
          </cell>
          <cell r="O75">
            <v>0</v>
          </cell>
          <cell r="V75" t="str">
            <v>NA</v>
          </cell>
          <cell r="X75">
            <v>0</v>
          </cell>
          <cell r="Y75" t="b">
            <v>0</v>
          </cell>
          <cell r="Z75" t="b">
            <v>0</v>
          </cell>
          <cell r="AA75" t="b">
            <v>0</v>
          </cell>
          <cell r="AB75">
            <v>0</v>
          </cell>
          <cell r="AC75" t="b">
            <v>1</v>
          </cell>
          <cell r="AE75" t="str">
            <v>P</v>
          </cell>
          <cell r="AF75"/>
          <cell r="AG75">
            <v>0</v>
          </cell>
          <cell r="AI75"/>
        </row>
        <row r="76">
          <cell r="C76" t="str">
            <v>Totalforeign_income</v>
          </cell>
          <cell r="D76">
            <v>44</v>
          </cell>
          <cell r="E76">
            <v>3</v>
          </cell>
          <cell r="F76" t="str">
            <v>Total_3</v>
          </cell>
          <cell r="G76" t="str">
            <v>AddE</v>
          </cell>
          <cell r="I76" t="str">
            <v>Total Foreign Income</v>
          </cell>
          <cell r="J76">
            <v>178.51</v>
          </cell>
          <cell r="K76">
            <v>0</v>
          </cell>
          <cell r="L76">
            <v>178.51</v>
          </cell>
          <cell r="M76">
            <v>0</v>
          </cell>
          <cell r="N76" t="str">
            <v>Add</v>
          </cell>
          <cell r="O76">
            <v>0</v>
          </cell>
          <cell r="V76" t="str">
            <v>NA</v>
          </cell>
          <cell r="X76">
            <v>0</v>
          </cell>
          <cell r="Y76" t="b">
            <v>0</v>
          </cell>
          <cell r="Z76" t="b">
            <v>0</v>
          </cell>
          <cell r="AA76" t="b">
            <v>0</v>
          </cell>
          <cell r="AB76">
            <v>0</v>
          </cell>
          <cell r="AC76" t="b">
            <v>1</v>
          </cell>
          <cell r="AE76" t="str">
            <v>P</v>
          </cell>
          <cell r="AF76"/>
          <cell r="AG76">
            <v>0</v>
          </cell>
          <cell r="AI76"/>
        </row>
        <row r="77">
          <cell r="C77" t="str">
            <v>interest</v>
          </cell>
          <cell r="D77">
            <v>45</v>
          </cell>
          <cell r="E77">
            <v>3</v>
          </cell>
          <cell r="F77" t="str">
            <v>Header_3</v>
          </cell>
          <cell r="G77" t="str">
            <v>AddE</v>
          </cell>
          <cell r="I77" t="str">
            <v>Interest</v>
          </cell>
          <cell r="J77">
            <v>0</v>
          </cell>
          <cell r="K77">
            <v>0</v>
          </cell>
          <cell r="L77">
            <v>0</v>
          </cell>
          <cell r="M77">
            <v>0</v>
          </cell>
          <cell r="O77">
            <v>0</v>
          </cell>
          <cell r="V77" t="str">
            <v>NA</v>
          </cell>
          <cell r="X77">
            <v>0</v>
          </cell>
          <cell r="Y77" t="b">
            <v>0</v>
          </cell>
          <cell r="Z77" t="b">
            <v>0</v>
          </cell>
          <cell r="AA77" t="b">
            <v>0</v>
          </cell>
          <cell r="AB77">
            <v>0</v>
          </cell>
          <cell r="AC77" t="b">
            <v>1</v>
          </cell>
          <cell r="AE77" t="str">
            <v>P</v>
          </cell>
          <cell r="AF77"/>
          <cell r="AG77">
            <v>0</v>
          </cell>
          <cell r="AI77"/>
        </row>
        <row r="78">
          <cell r="C78" t="str">
            <v>interest.Cash</v>
          </cell>
          <cell r="D78">
            <v>46</v>
          </cell>
          <cell r="E78">
            <v>4</v>
          </cell>
          <cell r="F78" t="str">
            <v>Header_4</v>
          </cell>
          <cell r="G78" t="str">
            <v>AddE</v>
          </cell>
          <cell r="I78" t="str">
            <v>Cash and Cash Equivalents</v>
          </cell>
          <cell r="J78">
            <v>0</v>
          </cell>
          <cell r="K78">
            <v>0</v>
          </cell>
          <cell r="L78">
            <v>0</v>
          </cell>
          <cell r="M78">
            <v>0</v>
          </cell>
          <cell r="O78">
            <v>0</v>
          </cell>
          <cell r="V78" t="str">
            <v>NA</v>
          </cell>
          <cell r="X78">
            <v>0</v>
          </cell>
          <cell r="Y78" t="b">
            <v>0</v>
          </cell>
          <cell r="Z78" t="b">
            <v>0</v>
          </cell>
          <cell r="AA78" t="b">
            <v>0</v>
          </cell>
          <cell r="AB78">
            <v>0</v>
          </cell>
          <cell r="AC78" t="b">
            <v>1</v>
          </cell>
          <cell r="AE78" t="str">
            <v>P</v>
          </cell>
          <cell r="AF78"/>
          <cell r="AG78">
            <v>0</v>
          </cell>
          <cell r="AI78"/>
        </row>
        <row r="79">
          <cell r="C79" t="str">
            <v>interest.Cash.9a1a4a8d-126a-4a73-82c7-f3888256c7d5</v>
          </cell>
          <cell r="D79">
            <v>47</v>
          </cell>
          <cell r="E79">
            <v>5</v>
          </cell>
          <cell r="F79" t="str">
            <v>Line_5</v>
          </cell>
          <cell r="G79" t="str">
            <v>AddE</v>
          </cell>
          <cell r="I79" t="str">
            <v>Term Deposit ING 84613066</v>
          </cell>
          <cell r="J79">
            <v>8643.41</v>
          </cell>
          <cell r="K79">
            <v>0</v>
          </cell>
          <cell r="L79">
            <v>8643.41</v>
          </cell>
          <cell r="M79">
            <v>0</v>
          </cell>
          <cell r="N79" t="str">
            <v>Add</v>
          </cell>
          <cell r="O79">
            <v>0</v>
          </cell>
          <cell r="V79" t="str">
            <v>NA</v>
          </cell>
          <cell r="X79">
            <v>0</v>
          </cell>
          <cell r="Y79" t="b">
            <v>0</v>
          </cell>
          <cell r="Z79" t="b">
            <v>0</v>
          </cell>
          <cell r="AA79" t="b">
            <v>0</v>
          </cell>
          <cell r="AB79">
            <v>0</v>
          </cell>
          <cell r="AC79" t="b">
            <v>1</v>
          </cell>
          <cell r="AE79" t="str">
            <v>P</v>
          </cell>
          <cell r="AF79"/>
          <cell r="AG79">
            <v>0</v>
          </cell>
          <cell r="AI79"/>
        </row>
        <row r="80">
          <cell r="C80" t="str">
            <v>interest.Cash.4f350160-46c5-4076-bb84-401c0a4fbb02</v>
          </cell>
          <cell r="D80">
            <v>48</v>
          </cell>
          <cell r="E80">
            <v>5</v>
          </cell>
          <cell r="F80" t="str">
            <v>Line_5</v>
          </cell>
          <cell r="G80" t="str">
            <v>AddE</v>
          </cell>
          <cell r="I80" t="str">
            <v>Term Deposit UBank</v>
          </cell>
          <cell r="J80">
            <v>46946.28</v>
          </cell>
          <cell r="K80">
            <v>0</v>
          </cell>
          <cell r="L80">
            <v>46946.28</v>
          </cell>
          <cell r="M80">
            <v>0</v>
          </cell>
          <cell r="N80" t="str">
            <v>Add</v>
          </cell>
          <cell r="O80">
            <v>0</v>
          </cell>
          <cell r="V80" t="str">
            <v>NA</v>
          </cell>
          <cell r="X80">
            <v>0</v>
          </cell>
          <cell r="Y80" t="b">
            <v>0</v>
          </cell>
          <cell r="Z80" t="b">
            <v>0</v>
          </cell>
          <cell r="AA80" t="b">
            <v>0</v>
          </cell>
          <cell r="AB80">
            <v>0</v>
          </cell>
          <cell r="AC80" t="b">
            <v>1</v>
          </cell>
          <cell r="AE80" t="str">
            <v>P</v>
          </cell>
          <cell r="AF80"/>
          <cell r="AG80">
            <v>0</v>
          </cell>
          <cell r="AI80"/>
        </row>
        <row r="81">
          <cell r="C81" t="str">
            <v>interest.Cash.2c8e0546-25be-49ff-aef4-a427b595b974</v>
          </cell>
          <cell r="D81">
            <v>49</v>
          </cell>
          <cell r="E81">
            <v>5</v>
          </cell>
          <cell r="F81" t="str">
            <v>Line_5</v>
          </cell>
          <cell r="G81" t="str">
            <v>AddE</v>
          </cell>
          <cell r="I81" t="str">
            <v>Westpac Term Deposit 344139</v>
          </cell>
          <cell r="J81">
            <v>39784.74</v>
          </cell>
          <cell r="K81">
            <v>0</v>
          </cell>
          <cell r="L81">
            <v>39784.74</v>
          </cell>
          <cell r="M81">
            <v>0</v>
          </cell>
          <cell r="N81" t="str">
            <v>Add</v>
          </cell>
          <cell r="O81">
            <v>0</v>
          </cell>
          <cell r="V81" t="str">
            <v>NA</v>
          </cell>
          <cell r="X81">
            <v>0</v>
          </cell>
          <cell r="Y81" t="b">
            <v>0</v>
          </cell>
          <cell r="Z81" t="b">
            <v>0</v>
          </cell>
          <cell r="AA81" t="b">
            <v>0</v>
          </cell>
          <cell r="AB81">
            <v>0</v>
          </cell>
          <cell r="AC81" t="b">
            <v>1</v>
          </cell>
          <cell r="AE81" t="str">
            <v>P</v>
          </cell>
          <cell r="AF81"/>
          <cell r="AG81">
            <v>0</v>
          </cell>
          <cell r="AI81"/>
        </row>
        <row r="82">
          <cell r="C82" t="str">
            <v>interest.Cash.31e47dab-4edc-46a3-b1fb-dc9e2e3fbf4e</v>
          </cell>
          <cell r="D82">
            <v>50</v>
          </cell>
          <cell r="E82">
            <v>5</v>
          </cell>
          <cell r="F82" t="str">
            <v>Line_5</v>
          </cell>
          <cell r="G82" t="str">
            <v>AddE</v>
          </cell>
          <cell r="I82" t="str">
            <v>Westpac Term Deposit 365028</v>
          </cell>
          <cell r="J82">
            <v>1325.81</v>
          </cell>
          <cell r="K82">
            <v>0</v>
          </cell>
          <cell r="L82">
            <v>1325.81</v>
          </cell>
          <cell r="M82">
            <v>0</v>
          </cell>
          <cell r="N82" t="str">
            <v>Add</v>
          </cell>
          <cell r="O82">
            <v>0</v>
          </cell>
          <cell r="V82" t="str">
            <v>NA</v>
          </cell>
          <cell r="X82">
            <v>0</v>
          </cell>
          <cell r="Y82" t="b">
            <v>0</v>
          </cell>
          <cell r="Z82" t="b">
            <v>0</v>
          </cell>
          <cell r="AA82" t="b">
            <v>0</v>
          </cell>
          <cell r="AB82">
            <v>0</v>
          </cell>
          <cell r="AC82" t="b">
            <v>1</v>
          </cell>
          <cell r="AE82" t="str">
            <v>P</v>
          </cell>
          <cell r="AF82"/>
          <cell r="AG82">
            <v>0</v>
          </cell>
          <cell r="AI82"/>
        </row>
        <row r="83">
          <cell r="C83" t="str">
            <v>interest.Cash.a8b2f80e-0607-4219-88b6-91dde001f434</v>
          </cell>
          <cell r="D83">
            <v>51</v>
          </cell>
          <cell r="E83">
            <v>5</v>
          </cell>
          <cell r="F83" t="str">
            <v>Line_5</v>
          </cell>
          <cell r="G83" t="str">
            <v>AddE</v>
          </cell>
          <cell r="I83" t="str">
            <v>Westpac Term Deposit 384413</v>
          </cell>
          <cell r="J83">
            <v>21871.14</v>
          </cell>
          <cell r="K83">
            <v>0</v>
          </cell>
          <cell r="L83">
            <v>21871.14</v>
          </cell>
          <cell r="M83">
            <v>0</v>
          </cell>
          <cell r="N83" t="str">
            <v>Add</v>
          </cell>
          <cell r="O83">
            <v>0</v>
          </cell>
          <cell r="V83" t="str">
            <v>NA</v>
          </cell>
          <cell r="X83">
            <v>0</v>
          </cell>
          <cell r="Y83" t="b">
            <v>0</v>
          </cell>
          <cell r="Z83" t="b">
            <v>0</v>
          </cell>
          <cell r="AA83" t="b">
            <v>0</v>
          </cell>
          <cell r="AB83">
            <v>0</v>
          </cell>
          <cell r="AC83" t="b">
            <v>1</v>
          </cell>
          <cell r="AE83" t="str">
            <v>P</v>
          </cell>
          <cell r="AF83"/>
          <cell r="AG83">
            <v>0</v>
          </cell>
          <cell r="AI83"/>
        </row>
        <row r="84">
          <cell r="C84" t="str">
            <v>Totalinterest.Cash</v>
          </cell>
          <cell r="D84">
            <v>52</v>
          </cell>
          <cell r="E84">
            <v>4</v>
          </cell>
          <cell r="F84" t="str">
            <v>Total_4</v>
          </cell>
          <cell r="G84" t="str">
            <v>AddE</v>
          </cell>
          <cell r="I84" t="str">
            <v>Total Cash and Cash Equivalents</v>
          </cell>
          <cell r="J84">
            <v>118571.38</v>
          </cell>
          <cell r="K84">
            <v>0</v>
          </cell>
          <cell r="L84">
            <v>118571.38</v>
          </cell>
          <cell r="M84">
            <v>0</v>
          </cell>
          <cell r="N84" t="str">
            <v>Add</v>
          </cell>
          <cell r="O84">
            <v>0</v>
          </cell>
          <cell r="V84" t="str">
            <v>NA</v>
          </cell>
          <cell r="X84">
            <v>0</v>
          </cell>
          <cell r="Y84" t="b">
            <v>0</v>
          </cell>
          <cell r="Z84" t="b">
            <v>0</v>
          </cell>
          <cell r="AA84" t="b">
            <v>0</v>
          </cell>
          <cell r="AB84">
            <v>0</v>
          </cell>
          <cell r="AC84" t="b">
            <v>1</v>
          </cell>
          <cell r="AE84" t="str">
            <v>P</v>
          </cell>
          <cell r="AF84"/>
          <cell r="AG84">
            <v>0</v>
          </cell>
          <cell r="AI84"/>
        </row>
        <row r="85">
          <cell r="C85" t="str">
            <v>interest.OtherAssets.CashAtBank</v>
          </cell>
          <cell r="D85">
            <v>53</v>
          </cell>
          <cell r="E85">
            <v>4</v>
          </cell>
          <cell r="F85" t="str">
            <v>Header_4</v>
          </cell>
          <cell r="G85" t="str">
            <v>AddE</v>
          </cell>
          <cell r="I85" t="str">
            <v>Cash At Bank</v>
          </cell>
          <cell r="J85">
            <v>0</v>
          </cell>
          <cell r="K85">
            <v>0</v>
          </cell>
          <cell r="L85">
            <v>0</v>
          </cell>
          <cell r="M85">
            <v>0</v>
          </cell>
          <cell r="O85">
            <v>0</v>
          </cell>
          <cell r="V85" t="str">
            <v>NA</v>
          </cell>
          <cell r="X85">
            <v>0</v>
          </cell>
          <cell r="Y85" t="b">
            <v>0</v>
          </cell>
          <cell r="Z85" t="b">
            <v>0</v>
          </cell>
          <cell r="AA85" t="b">
            <v>0</v>
          </cell>
          <cell r="AB85">
            <v>0</v>
          </cell>
          <cell r="AC85" t="b">
            <v>1</v>
          </cell>
          <cell r="AE85" t="str">
            <v>P</v>
          </cell>
          <cell r="AF85"/>
          <cell r="AG85">
            <v>0</v>
          </cell>
          <cell r="AI85"/>
        </row>
        <row r="86">
          <cell r="C86" t="str">
            <v>interest.OtherAssets.CashAtBank.7ffe9331-78e5-4460-9afe-2b7177093c72</v>
          </cell>
          <cell r="D86">
            <v>54</v>
          </cell>
          <cell r="E86">
            <v>5</v>
          </cell>
          <cell r="F86" t="str">
            <v>Line_5</v>
          </cell>
          <cell r="G86" t="str">
            <v>AddE</v>
          </cell>
          <cell r="I86" t="str">
            <v>ANZ E*Trade Account</v>
          </cell>
          <cell r="J86">
            <v>1871.03</v>
          </cell>
          <cell r="K86">
            <v>0</v>
          </cell>
          <cell r="L86">
            <v>1871.03</v>
          </cell>
          <cell r="M86">
            <v>0</v>
          </cell>
          <cell r="N86" t="str">
            <v>Add</v>
          </cell>
          <cell r="O86">
            <v>0</v>
          </cell>
          <cell r="V86" t="str">
            <v>NA</v>
          </cell>
          <cell r="X86">
            <v>0</v>
          </cell>
          <cell r="Y86" t="b">
            <v>0</v>
          </cell>
          <cell r="Z86" t="b">
            <v>0</v>
          </cell>
          <cell r="AA86" t="b">
            <v>0</v>
          </cell>
          <cell r="AB86">
            <v>0</v>
          </cell>
          <cell r="AC86" t="b">
            <v>1</v>
          </cell>
          <cell r="AE86" t="str">
            <v>P</v>
          </cell>
          <cell r="AF86"/>
          <cell r="AG86">
            <v>0</v>
          </cell>
          <cell r="AI86"/>
        </row>
        <row r="87">
          <cell r="C87" t="str">
            <v>interest.OtherAssets.CashAtBank.6d42be5e-0a5b-47d5-8489-fa3dd40ed86a</v>
          </cell>
          <cell r="D87">
            <v>55</v>
          </cell>
          <cell r="E87">
            <v>5</v>
          </cell>
          <cell r="F87" t="str">
            <v>Line_5</v>
          </cell>
          <cell r="G87" t="str">
            <v>AddE</v>
          </cell>
          <cell r="I87" t="str">
            <v>ING Term Deposit 84613066</v>
          </cell>
          <cell r="J87">
            <v>45868</v>
          </cell>
          <cell r="K87">
            <v>0</v>
          </cell>
          <cell r="L87">
            <v>45868</v>
          </cell>
          <cell r="M87">
            <v>0</v>
          </cell>
          <cell r="N87" t="str">
            <v>Add</v>
          </cell>
          <cell r="O87">
            <v>0</v>
          </cell>
          <cell r="V87" t="str">
            <v>NA</v>
          </cell>
          <cell r="X87">
            <v>0</v>
          </cell>
          <cell r="Y87" t="b">
            <v>0</v>
          </cell>
          <cell r="Z87" t="b">
            <v>0</v>
          </cell>
          <cell r="AA87" t="b">
            <v>0</v>
          </cell>
          <cell r="AB87">
            <v>0</v>
          </cell>
          <cell r="AC87" t="b">
            <v>1</v>
          </cell>
          <cell r="AE87" t="str">
            <v>P</v>
          </cell>
          <cell r="AF87"/>
          <cell r="AG87">
            <v>0</v>
          </cell>
          <cell r="AI87"/>
        </row>
        <row r="88">
          <cell r="C88" t="str">
            <v>interest.OtherAssets.CashAtBank.1a98a0aa-e515-4c2e-bb22-eee2d2d27856</v>
          </cell>
          <cell r="D88">
            <v>56</v>
          </cell>
          <cell r="E88">
            <v>5</v>
          </cell>
          <cell r="F88" t="str">
            <v>Line_5</v>
          </cell>
          <cell r="G88" t="str">
            <v>AddE</v>
          </cell>
          <cell r="I88" t="str">
            <v>Westpac Business Cash Reserve</v>
          </cell>
          <cell r="J88">
            <v>1633.66</v>
          </cell>
          <cell r="K88">
            <v>0</v>
          </cell>
          <cell r="L88">
            <v>1633.66</v>
          </cell>
          <cell r="M88">
            <v>0</v>
          </cell>
          <cell r="N88" t="str">
            <v>Add</v>
          </cell>
          <cell r="O88">
            <v>0</v>
          </cell>
          <cell r="V88" t="str">
            <v>NA</v>
          </cell>
          <cell r="X88">
            <v>0</v>
          </cell>
          <cell r="Y88" t="b">
            <v>0</v>
          </cell>
          <cell r="Z88" t="b">
            <v>0</v>
          </cell>
          <cell r="AA88" t="b">
            <v>0</v>
          </cell>
          <cell r="AB88">
            <v>0</v>
          </cell>
          <cell r="AC88" t="b">
            <v>1</v>
          </cell>
          <cell r="AE88" t="str">
            <v>P</v>
          </cell>
          <cell r="AF88"/>
          <cell r="AG88">
            <v>0</v>
          </cell>
          <cell r="AI88"/>
        </row>
        <row r="89">
          <cell r="C89" t="str">
            <v>Totalinterest.OtherAssets.CashAtBank</v>
          </cell>
          <cell r="D89">
            <v>57</v>
          </cell>
          <cell r="E89">
            <v>4</v>
          </cell>
          <cell r="F89" t="str">
            <v>Total_4</v>
          </cell>
          <cell r="G89" t="str">
            <v>AddE</v>
          </cell>
          <cell r="I89" t="str">
            <v>Total Cash At Bank</v>
          </cell>
          <cell r="J89">
            <v>49372.69</v>
          </cell>
          <cell r="K89">
            <v>0</v>
          </cell>
          <cell r="L89">
            <v>49372.69</v>
          </cell>
          <cell r="M89">
            <v>0</v>
          </cell>
          <cell r="N89" t="str">
            <v>Add</v>
          </cell>
          <cell r="O89">
            <v>0</v>
          </cell>
          <cell r="V89" t="str">
            <v>NA</v>
          </cell>
          <cell r="X89">
            <v>0</v>
          </cell>
          <cell r="Y89" t="b">
            <v>0</v>
          </cell>
          <cell r="Z89" t="b">
            <v>0</v>
          </cell>
          <cell r="AA89" t="b">
            <v>0</v>
          </cell>
          <cell r="AB89">
            <v>0</v>
          </cell>
          <cell r="AC89" t="b">
            <v>1</v>
          </cell>
          <cell r="AE89" t="str">
            <v>P</v>
          </cell>
          <cell r="AF89"/>
          <cell r="AG89">
            <v>0</v>
          </cell>
          <cell r="AI89"/>
        </row>
        <row r="90">
          <cell r="C90" t="str">
            <v>interest.OtherFixedInterest</v>
          </cell>
          <cell r="D90">
            <v>58</v>
          </cell>
          <cell r="E90">
            <v>4</v>
          </cell>
          <cell r="F90" t="str">
            <v>Header_4</v>
          </cell>
          <cell r="G90" t="str">
            <v>AddE</v>
          </cell>
          <cell r="I90" t="str">
            <v>Other Fixed Interest Securities</v>
          </cell>
          <cell r="J90">
            <v>0</v>
          </cell>
          <cell r="K90">
            <v>0</v>
          </cell>
          <cell r="L90">
            <v>0</v>
          </cell>
          <cell r="M90">
            <v>0</v>
          </cell>
          <cell r="O90">
            <v>0</v>
          </cell>
          <cell r="V90" t="str">
            <v>NA</v>
          </cell>
          <cell r="X90">
            <v>0</v>
          </cell>
          <cell r="Y90" t="b">
            <v>0</v>
          </cell>
          <cell r="Z90" t="b">
            <v>0</v>
          </cell>
          <cell r="AA90" t="b">
            <v>0</v>
          </cell>
          <cell r="AB90">
            <v>0</v>
          </cell>
          <cell r="AC90" t="b">
            <v>1</v>
          </cell>
          <cell r="AE90" t="str">
            <v>P</v>
          </cell>
          <cell r="AF90"/>
          <cell r="AG90">
            <v>0</v>
          </cell>
          <cell r="AI90"/>
        </row>
        <row r="91">
          <cell r="C91" t="str">
            <v>interest.OtherFixedInterest.fadeec77-42db-4e5e-85db-6bf9ece3a26c</v>
          </cell>
          <cell r="D91">
            <v>59</v>
          </cell>
          <cell r="E91">
            <v>5</v>
          </cell>
          <cell r="F91" t="str">
            <v>Line_5</v>
          </cell>
          <cell r="G91" t="str">
            <v>AddE</v>
          </cell>
          <cell r="I91" t="str">
            <v>AGL Energy Limited. - Hybrid 3-Bbsw+3.80% 08-06-39 Sub Step T-06-19</v>
          </cell>
          <cell r="J91">
            <v>5624.3</v>
          </cell>
          <cell r="K91">
            <v>0</v>
          </cell>
          <cell r="L91">
            <v>5624.3</v>
          </cell>
          <cell r="M91">
            <v>0</v>
          </cell>
          <cell r="N91" t="str">
            <v>Add</v>
          </cell>
          <cell r="O91">
            <v>0</v>
          </cell>
          <cell r="V91" t="str">
            <v>NA</v>
          </cell>
          <cell r="X91">
            <v>0</v>
          </cell>
          <cell r="Y91" t="b">
            <v>0</v>
          </cell>
          <cell r="Z91" t="b">
            <v>0</v>
          </cell>
          <cell r="AA91" t="b">
            <v>0</v>
          </cell>
          <cell r="AB91">
            <v>0</v>
          </cell>
          <cell r="AC91" t="b">
            <v>1</v>
          </cell>
          <cell r="AE91" t="str">
            <v>P</v>
          </cell>
          <cell r="AF91"/>
          <cell r="AG91">
            <v>0</v>
          </cell>
          <cell r="AI91"/>
        </row>
        <row r="92">
          <cell r="C92" t="str">
            <v>interest.OtherFixedInterest.f0f4db9a-7385-4541-ae22-c5c550e0f92e</v>
          </cell>
          <cell r="D92">
            <v>60</v>
          </cell>
          <cell r="E92">
            <v>5</v>
          </cell>
          <cell r="F92" t="str">
            <v>Line_5</v>
          </cell>
          <cell r="G92" t="str">
            <v>AddE</v>
          </cell>
          <cell r="I92" t="str">
            <v>Macquarie Bank Limited - Hybrid 3-Bbsw+1.70% Perp Sub Non-Cum Stap</v>
          </cell>
          <cell r="J92">
            <v>728.99</v>
          </cell>
          <cell r="K92">
            <v>0</v>
          </cell>
          <cell r="L92">
            <v>728.99</v>
          </cell>
          <cell r="M92">
            <v>0</v>
          </cell>
          <cell r="N92" t="str">
            <v>Add</v>
          </cell>
          <cell r="O92">
            <v>0</v>
          </cell>
          <cell r="V92" t="str">
            <v>NA</v>
          </cell>
          <cell r="X92">
            <v>0</v>
          </cell>
          <cell r="Y92" t="b">
            <v>0</v>
          </cell>
          <cell r="Z92" t="b">
            <v>0</v>
          </cell>
          <cell r="AA92" t="b">
            <v>0</v>
          </cell>
          <cell r="AB92">
            <v>0</v>
          </cell>
          <cell r="AC92" t="b">
            <v>1</v>
          </cell>
          <cell r="AE92" t="str">
            <v>P</v>
          </cell>
          <cell r="AF92"/>
          <cell r="AG92">
            <v>0</v>
          </cell>
          <cell r="AI92"/>
        </row>
        <row r="93">
          <cell r="C93" t="str">
            <v>interest.OtherFixedInterest.d8df9507-7f52-4c67-a6eb-65c956241327</v>
          </cell>
          <cell r="D93">
            <v>61</v>
          </cell>
          <cell r="E93">
            <v>5</v>
          </cell>
          <cell r="F93" t="str">
            <v>Line_5</v>
          </cell>
          <cell r="G93" t="str">
            <v>AddE</v>
          </cell>
          <cell r="I93" t="str">
            <v>Origin Energy Limited - Hybrid 3-Bbsw+4.00% 22-12-71 Sub Cum Red T-12-16</v>
          </cell>
          <cell r="J93">
            <v>2940</v>
          </cell>
          <cell r="K93">
            <v>0</v>
          </cell>
          <cell r="L93">
            <v>2940</v>
          </cell>
          <cell r="M93">
            <v>0</v>
          </cell>
          <cell r="N93" t="str">
            <v>Add</v>
          </cell>
          <cell r="O93">
            <v>0</v>
          </cell>
          <cell r="V93" t="str">
            <v>NA</v>
          </cell>
          <cell r="X93">
            <v>0</v>
          </cell>
          <cell r="Y93" t="b">
            <v>0</v>
          </cell>
          <cell r="Z93" t="b">
            <v>0</v>
          </cell>
          <cell r="AA93" t="b">
            <v>0</v>
          </cell>
          <cell r="AB93">
            <v>0</v>
          </cell>
          <cell r="AC93" t="b">
            <v>1</v>
          </cell>
          <cell r="AE93" t="str">
            <v>P</v>
          </cell>
          <cell r="AF93"/>
          <cell r="AG93">
            <v>0</v>
          </cell>
          <cell r="AI93"/>
        </row>
        <row r="94">
          <cell r="C94" t="str">
            <v>interest.OtherFixedInterest.919b1fa8-a96c-4861-942b-8aad5464e14d</v>
          </cell>
          <cell r="D94">
            <v>62</v>
          </cell>
          <cell r="E94">
            <v>5</v>
          </cell>
          <cell r="F94" t="str">
            <v>Line_5</v>
          </cell>
          <cell r="G94" t="str">
            <v>AddE</v>
          </cell>
          <cell r="I94" t="str">
            <v>Westpac Banking Corporation - Sub Bond 3-Bbsw+2.75% 23-8-22 Red T-08-17</v>
          </cell>
          <cell r="J94">
            <v>4564</v>
          </cell>
          <cell r="K94">
            <v>0</v>
          </cell>
          <cell r="L94">
            <v>4564</v>
          </cell>
          <cell r="M94">
            <v>0</v>
          </cell>
          <cell r="N94" t="str">
            <v>Add</v>
          </cell>
          <cell r="O94">
            <v>0</v>
          </cell>
          <cell r="V94" t="str">
            <v>NA</v>
          </cell>
          <cell r="X94">
            <v>0</v>
          </cell>
          <cell r="Y94" t="b">
            <v>0</v>
          </cell>
          <cell r="Z94" t="b">
            <v>0</v>
          </cell>
          <cell r="AA94" t="b">
            <v>0</v>
          </cell>
          <cell r="AB94">
            <v>0</v>
          </cell>
          <cell r="AC94" t="b">
            <v>1</v>
          </cell>
          <cell r="AE94" t="str">
            <v>P</v>
          </cell>
          <cell r="AF94"/>
          <cell r="AG94">
            <v>0</v>
          </cell>
          <cell r="AI94"/>
        </row>
        <row r="95">
          <cell r="C95" t="str">
            <v>Totalinterest.OtherFixedInterest</v>
          </cell>
          <cell r="D95">
            <v>63</v>
          </cell>
          <cell r="E95">
            <v>4</v>
          </cell>
          <cell r="F95" t="str">
            <v>Total_4</v>
          </cell>
          <cell r="G95" t="str">
            <v>AddE</v>
          </cell>
          <cell r="I95" t="str">
            <v>Total Other Fixed Interest Securities</v>
          </cell>
          <cell r="J95">
            <v>13857.29</v>
          </cell>
          <cell r="K95">
            <v>0</v>
          </cell>
          <cell r="L95">
            <v>13857.29</v>
          </cell>
          <cell r="M95">
            <v>0</v>
          </cell>
          <cell r="N95" t="str">
            <v>Add</v>
          </cell>
          <cell r="O95">
            <v>0</v>
          </cell>
          <cell r="V95" t="str">
            <v>NA</v>
          </cell>
          <cell r="X95">
            <v>0</v>
          </cell>
          <cell r="Y95" t="b">
            <v>0</v>
          </cell>
          <cell r="Z95" t="b">
            <v>0</v>
          </cell>
          <cell r="AA95" t="b">
            <v>0</v>
          </cell>
          <cell r="AB95">
            <v>0</v>
          </cell>
          <cell r="AC95" t="b">
            <v>1</v>
          </cell>
          <cell r="AE95" t="str">
            <v>P</v>
          </cell>
          <cell r="AF95"/>
          <cell r="AG95">
            <v>0</v>
          </cell>
          <cell r="AI95"/>
        </row>
        <row r="96">
          <cell r="C96" t="str">
            <v>Totalinterest</v>
          </cell>
          <cell r="D96">
            <v>64</v>
          </cell>
          <cell r="E96">
            <v>3</v>
          </cell>
          <cell r="F96" t="str">
            <v>Total_3</v>
          </cell>
          <cell r="G96" t="str">
            <v>AddE</v>
          </cell>
          <cell r="I96" t="str">
            <v>Total Interest</v>
          </cell>
          <cell r="J96">
            <v>181801.36</v>
          </cell>
          <cell r="K96">
            <v>0</v>
          </cell>
          <cell r="L96">
            <v>181801.36</v>
          </cell>
          <cell r="M96">
            <v>0</v>
          </cell>
          <cell r="N96" t="str">
            <v>Add</v>
          </cell>
          <cell r="O96">
            <v>0</v>
          </cell>
          <cell r="V96" t="str">
            <v>NA</v>
          </cell>
          <cell r="X96">
            <v>0</v>
          </cell>
          <cell r="Y96" t="b">
            <v>0</v>
          </cell>
          <cell r="Z96" t="b">
            <v>0</v>
          </cell>
          <cell r="AA96" t="b">
            <v>0</v>
          </cell>
          <cell r="AB96">
            <v>0</v>
          </cell>
          <cell r="AC96" t="b">
            <v>1</v>
          </cell>
          <cell r="AE96" t="str">
            <v>P</v>
          </cell>
          <cell r="AF96"/>
          <cell r="AG96">
            <v>0</v>
          </cell>
          <cell r="AI96"/>
        </row>
        <row r="97">
          <cell r="C97" t="str">
            <v>rent</v>
          </cell>
          <cell r="D97">
            <v>65</v>
          </cell>
          <cell r="E97">
            <v>3</v>
          </cell>
          <cell r="F97" t="str">
            <v>Header_3</v>
          </cell>
          <cell r="G97" t="str">
            <v>AddE</v>
          </cell>
          <cell r="I97" t="str">
            <v>Rent</v>
          </cell>
          <cell r="J97">
            <v>0</v>
          </cell>
          <cell r="K97">
            <v>0</v>
          </cell>
          <cell r="L97">
            <v>0</v>
          </cell>
          <cell r="M97">
            <v>0</v>
          </cell>
          <cell r="O97">
            <v>0</v>
          </cell>
          <cell r="V97" t="str">
            <v>NA</v>
          </cell>
          <cell r="X97">
            <v>0</v>
          </cell>
          <cell r="Y97" t="b">
            <v>0</v>
          </cell>
          <cell r="Z97" t="b">
            <v>0</v>
          </cell>
          <cell r="AA97" t="b">
            <v>0</v>
          </cell>
          <cell r="AB97">
            <v>0</v>
          </cell>
          <cell r="AC97" t="b">
            <v>1</v>
          </cell>
          <cell r="AE97" t="str">
            <v>P</v>
          </cell>
          <cell r="AF97"/>
          <cell r="AG97">
            <v>0</v>
          </cell>
          <cell r="AI97"/>
        </row>
        <row r="98">
          <cell r="C98" t="str">
            <v>rent.Property</v>
          </cell>
          <cell r="D98">
            <v>66</v>
          </cell>
          <cell r="E98">
            <v>4</v>
          </cell>
          <cell r="F98" t="str">
            <v>Header_4</v>
          </cell>
          <cell r="G98" t="str">
            <v>AddE</v>
          </cell>
          <cell r="I98" t="str">
            <v>Direct Property</v>
          </cell>
          <cell r="J98">
            <v>0</v>
          </cell>
          <cell r="K98">
            <v>0</v>
          </cell>
          <cell r="L98">
            <v>0</v>
          </cell>
          <cell r="M98">
            <v>0</v>
          </cell>
          <cell r="O98">
            <v>0</v>
          </cell>
          <cell r="V98" t="str">
            <v>NA</v>
          </cell>
          <cell r="X98">
            <v>0</v>
          </cell>
          <cell r="Y98" t="b">
            <v>0</v>
          </cell>
          <cell r="Z98" t="b">
            <v>0</v>
          </cell>
          <cell r="AA98" t="b">
            <v>0</v>
          </cell>
          <cell r="AB98">
            <v>0</v>
          </cell>
          <cell r="AC98" t="b">
            <v>1</v>
          </cell>
          <cell r="AE98" t="str">
            <v>P</v>
          </cell>
          <cell r="AF98"/>
          <cell r="AG98">
            <v>0</v>
          </cell>
          <cell r="AI98"/>
        </row>
        <row r="99">
          <cell r="C99" t="str">
            <v>rent.Property.cb4fb5de-b893-454a-af8c-39d2f9dd8591</v>
          </cell>
          <cell r="D99">
            <v>67</v>
          </cell>
          <cell r="E99">
            <v>5</v>
          </cell>
          <cell r="F99" t="str">
            <v>Line_5</v>
          </cell>
          <cell r="G99" t="str">
            <v>AddE</v>
          </cell>
          <cell r="H99" t="str">
            <v>Class.ImportProperty</v>
          </cell>
          <cell r="I99" t="str">
            <v>Unit 6004, The Peninsular, Mooloolaba</v>
          </cell>
          <cell r="J99">
            <v>82644.72</v>
          </cell>
          <cell r="K99">
            <v>0</v>
          </cell>
          <cell r="L99">
            <v>82644.72</v>
          </cell>
          <cell r="M99">
            <v>0</v>
          </cell>
          <cell r="N99" t="str">
            <v>Add</v>
          </cell>
          <cell r="O99">
            <v>0</v>
          </cell>
          <cell r="V99" t="str">
            <v>NA</v>
          </cell>
          <cell r="X99">
            <v>0</v>
          </cell>
          <cell r="Y99" t="b">
            <v>0</v>
          </cell>
          <cell r="Z99" t="b">
            <v>0</v>
          </cell>
          <cell r="AA99" t="b">
            <v>0</v>
          </cell>
          <cell r="AB99">
            <v>0</v>
          </cell>
          <cell r="AC99" t="b">
            <v>1</v>
          </cell>
          <cell r="AE99" t="str">
            <v>P</v>
          </cell>
          <cell r="AF99"/>
          <cell r="AG99">
            <v>0</v>
          </cell>
          <cell r="AI99"/>
        </row>
        <row r="100">
          <cell r="C100" t="str">
            <v>Totalrent.Property</v>
          </cell>
          <cell r="D100">
            <v>68</v>
          </cell>
          <cell r="E100">
            <v>4</v>
          </cell>
          <cell r="F100" t="str">
            <v>Total_4</v>
          </cell>
          <cell r="G100" t="str">
            <v>AddE</v>
          </cell>
          <cell r="I100" t="str">
            <v>Total Direct Property</v>
          </cell>
          <cell r="J100">
            <v>82644.72</v>
          </cell>
          <cell r="K100">
            <v>0</v>
          </cell>
          <cell r="L100">
            <v>82644.72</v>
          </cell>
          <cell r="M100">
            <v>0</v>
          </cell>
          <cell r="N100" t="str">
            <v>Add</v>
          </cell>
          <cell r="O100">
            <v>0</v>
          </cell>
          <cell r="V100" t="str">
            <v>NA</v>
          </cell>
          <cell r="X100">
            <v>0</v>
          </cell>
          <cell r="Y100" t="b">
            <v>0</v>
          </cell>
          <cell r="Z100" t="b">
            <v>0</v>
          </cell>
          <cell r="AA100" t="b">
            <v>0</v>
          </cell>
          <cell r="AB100">
            <v>0</v>
          </cell>
          <cell r="AC100" t="b">
            <v>1</v>
          </cell>
          <cell r="AE100" t="str">
            <v>P</v>
          </cell>
          <cell r="AF100"/>
          <cell r="AG100">
            <v>0</v>
          </cell>
          <cell r="AI100"/>
        </row>
        <row r="101">
          <cell r="C101" t="str">
            <v>Totalrent</v>
          </cell>
          <cell r="D101">
            <v>69</v>
          </cell>
          <cell r="E101">
            <v>3</v>
          </cell>
          <cell r="F101" t="str">
            <v>Total_3</v>
          </cell>
          <cell r="G101" t="str">
            <v>AddE</v>
          </cell>
          <cell r="I101" t="str">
            <v>Total Rent</v>
          </cell>
          <cell r="J101">
            <v>82644.72</v>
          </cell>
          <cell r="K101">
            <v>0</v>
          </cell>
          <cell r="L101">
            <v>82644.72</v>
          </cell>
          <cell r="M101">
            <v>0</v>
          </cell>
          <cell r="N101" t="str">
            <v>Add</v>
          </cell>
          <cell r="O101">
            <v>0</v>
          </cell>
          <cell r="V101" t="str">
            <v>NA</v>
          </cell>
          <cell r="X101">
            <v>0</v>
          </cell>
          <cell r="Y101" t="b">
            <v>0</v>
          </cell>
          <cell r="Z101" t="b">
            <v>0</v>
          </cell>
          <cell r="AA101" t="b">
            <v>0</v>
          </cell>
          <cell r="AB101">
            <v>0</v>
          </cell>
          <cell r="AC101" t="b">
            <v>1</v>
          </cell>
          <cell r="AE101" t="str">
            <v>P</v>
          </cell>
          <cell r="AF101"/>
          <cell r="AG101">
            <v>0</v>
          </cell>
          <cell r="AI101"/>
        </row>
        <row r="102">
          <cell r="C102" t="str">
            <v>Totalinvestment_income</v>
          </cell>
          <cell r="D102">
            <v>70</v>
          </cell>
          <cell r="E102">
            <v>2</v>
          </cell>
          <cell r="F102" t="str">
            <v>Total_2</v>
          </cell>
          <cell r="G102" t="str">
            <v>AddE</v>
          </cell>
          <cell r="I102" t="str">
            <v>Total Investment Income</v>
          </cell>
          <cell r="J102">
            <v>413591.51</v>
          </cell>
          <cell r="K102">
            <v>0</v>
          </cell>
          <cell r="L102">
            <v>413591.51</v>
          </cell>
          <cell r="M102">
            <v>0</v>
          </cell>
          <cell r="N102" t="str">
            <v>Add</v>
          </cell>
          <cell r="O102">
            <v>0</v>
          </cell>
          <cell r="V102" t="str">
            <v>NA</v>
          </cell>
          <cell r="X102">
            <v>0</v>
          </cell>
          <cell r="Y102" t="b">
            <v>0</v>
          </cell>
          <cell r="Z102" t="b">
            <v>0</v>
          </cell>
          <cell r="AA102" t="b">
            <v>0</v>
          </cell>
          <cell r="AB102">
            <v>0</v>
          </cell>
          <cell r="AC102" t="b">
            <v>1</v>
          </cell>
          <cell r="AE102" t="str">
            <v>P</v>
          </cell>
          <cell r="AF102"/>
          <cell r="AG102">
            <v>0</v>
          </cell>
          <cell r="AI102"/>
        </row>
        <row r="103">
          <cell r="C103" t="str">
            <v>TotalIncome</v>
          </cell>
          <cell r="D103">
            <v>71</v>
          </cell>
          <cell r="E103">
            <v>1</v>
          </cell>
          <cell r="F103" t="str">
            <v>Total_1</v>
          </cell>
          <cell r="G103" t="str">
            <v>AddE</v>
          </cell>
          <cell r="I103" t="str">
            <v>Total Income</v>
          </cell>
          <cell r="J103">
            <v>435348.6</v>
          </cell>
          <cell r="K103">
            <v>0</v>
          </cell>
          <cell r="L103">
            <v>435348.6</v>
          </cell>
          <cell r="M103">
            <v>0</v>
          </cell>
          <cell r="N103" t="str">
            <v>Add</v>
          </cell>
          <cell r="O103">
            <v>0</v>
          </cell>
          <cell r="V103" t="str">
            <v>NA</v>
          </cell>
          <cell r="X103">
            <v>0</v>
          </cell>
          <cell r="Y103" t="b">
            <v>0</v>
          </cell>
          <cell r="Z103" t="b">
            <v>0</v>
          </cell>
          <cell r="AA103" t="b">
            <v>0</v>
          </cell>
          <cell r="AB103">
            <v>0</v>
          </cell>
          <cell r="AC103" t="b">
            <v>1</v>
          </cell>
          <cell r="AE103" t="str">
            <v>P</v>
          </cell>
          <cell r="AF103"/>
          <cell r="AG103">
            <v>0</v>
          </cell>
          <cell r="AI103"/>
        </row>
        <row r="104">
          <cell r="C104" t="str">
            <v>Expense</v>
          </cell>
          <cell r="D104">
            <v>72</v>
          </cell>
          <cell r="E104">
            <v>1</v>
          </cell>
          <cell r="F104" t="str">
            <v>Header_1</v>
          </cell>
          <cell r="G104" t="str">
            <v>AddF</v>
          </cell>
          <cell r="I104" t="str">
            <v>Expense</v>
          </cell>
          <cell r="J104">
            <v>0</v>
          </cell>
          <cell r="K104">
            <v>0</v>
          </cell>
          <cell r="L104">
            <v>0</v>
          </cell>
          <cell r="M104">
            <v>0</v>
          </cell>
          <cell r="O104">
            <v>0</v>
          </cell>
          <cell r="V104" t="str">
            <v>NA</v>
          </cell>
          <cell r="X104">
            <v>0</v>
          </cell>
          <cell r="Y104" t="b">
            <v>0</v>
          </cell>
          <cell r="Z104" t="b">
            <v>0</v>
          </cell>
          <cell r="AA104" t="b">
            <v>0</v>
          </cell>
          <cell r="AB104">
            <v>0</v>
          </cell>
          <cell r="AC104" t="b">
            <v>1</v>
          </cell>
          <cell r="AE104" t="str">
            <v>P</v>
          </cell>
          <cell r="AF104"/>
          <cell r="AG104">
            <v>0</v>
          </cell>
          <cell r="AI104"/>
        </row>
        <row r="105">
          <cell r="C105" t="str">
            <v>member_payments</v>
          </cell>
          <cell r="D105">
            <v>73</v>
          </cell>
          <cell r="E105">
            <v>2</v>
          </cell>
          <cell r="F105" t="str">
            <v>Header_2</v>
          </cell>
          <cell r="G105" t="str">
            <v>AddF</v>
          </cell>
          <cell r="I105" t="str">
            <v>Member Payments</v>
          </cell>
          <cell r="J105">
            <v>0</v>
          </cell>
          <cell r="K105">
            <v>0</v>
          </cell>
          <cell r="L105">
            <v>0</v>
          </cell>
          <cell r="M105">
            <v>0</v>
          </cell>
          <cell r="O105">
            <v>0</v>
          </cell>
          <cell r="V105" t="str">
            <v>NA</v>
          </cell>
          <cell r="X105">
            <v>0</v>
          </cell>
          <cell r="Y105" t="b">
            <v>0</v>
          </cell>
          <cell r="Z105" t="b">
            <v>0</v>
          </cell>
          <cell r="AA105" t="b">
            <v>0</v>
          </cell>
          <cell r="AB105">
            <v>0</v>
          </cell>
          <cell r="AC105" t="b">
            <v>1</v>
          </cell>
          <cell r="AE105" t="str">
            <v>P</v>
          </cell>
          <cell r="AF105"/>
          <cell r="AG105">
            <v>0</v>
          </cell>
          <cell r="AI105"/>
        </row>
        <row r="106">
          <cell r="C106" t="str">
            <v>lump_sums_paid</v>
          </cell>
          <cell r="D106">
            <v>74</v>
          </cell>
          <cell r="E106">
            <v>3</v>
          </cell>
          <cell r="F106" t="str">
            <v>Header_3</v>
          </cell>
          <cell r="G106" t="str">
            <v>AddF</v>
          </cell>
          <cell r="I106" t="str">
            <v>Lump Sums Paid</v>
          </cell>
          <cell r="J106">
            <v>0</v>
          </cell>
          <cell r="K106">
            <v>0</v>
          </cell>
          <cell r="L106">
            <v>0</v>
          </cell>
          <cell r="M106">
            <v>0</v>
          </cell>
          <cell r="O106">
            <v>0</v>
          </cell>
          <cell r="V106" t="str">
            <v>NA</v>
          </cell>
          <cell r="X106">
            <v>0</v>
          </cell>
          <cell r="Y106" t="b">
            <v>0</v>
          </cell>
          <cell r="Z106" t="b">
            <v>0</v>
          </cell>
          <cell r="AA106" t="b">
            <v>0</v>
          </cell>
          <cell r="AB106">
            <v>0</v>
          </cell>
          <cell r="AC106" t="b">
            <v>1</v>
          </cell>
          <cell r="AE106" t="str">
            <v>P</v>
          </cell>
          <cell r="AF106"/>
          <cell r="AG106">
            <v>0</v>
          </cell>
          <cell r="AI106"/>
        </row>
        <row r="107">
          <cell r="C107" t="str">
            <v>lump_sums_paid.HICKEA0</v>
          </cell>
          <cell r="D107">
            <v>75</v>
          </cell>
          <cell r="E107">
            <v>4</v>
          </cell>
          <cell r="F107" t="str">
            <v>Header_4</v>
          </cell>
          <cell r="G107" t="str">
            <v>AddF</v>
          </cell>
          <cell r="I107" t="str">
            <v>Dr Andrew Hickey</v>
          </cell>
          <cell r="J107">
            <v>0</v>
          </cell>
          <cell r="K107">
            <v>0</v>
          </cell>
          <cell r="L107">
            <v>0</v>
          </cell>
          <cell r="M107">
            <v>0</v>
          </cell>
          <cell r="O107">
            <v>0</v>
          </cell>
          <cell r="V107" t="str">
            <v>NA</v>
          </cell>
          <cell r="X107">
            <v>0</v>
          </cell>
          <cell r="Y107" t="b">
            <v>0</v>
          </cell>
          <cell r="Z107" t="b">
            <v>0</v>
          </cell>
          <cell r="AA107" t="b">
            <v>0</v>
          </cell>
          <cell r="AB107">
            <v>0</v>
          </cell>
          <cell r="AC107" t="b">
            <v>1</v>
          </cell>
          <cell r="AE107" t="str">
            <v>P</v>
          </cell>
          <cell r="AF107"/>
          <cell r="AG107">
            <v>0</v>
          </cell>
          <cell r="AI107"/>
        </row>
        <row r="108">
          <cell r="C108" t="str">
            <v>lump_sums_paid.HICKEA0.2a94b71c-6e95-4036-ad4c-abcdde0ecbce</v>
          </cell>
          <cell r="D108">
            <v>76</v>
          </cell>
          <cell r="E108">
            <v>5</v>
          </cell>
          <cell r="F108" t="str">
            <v>Line_5</v>
          </cell>
          <cell r="G108" t="str">
            <v>AddF</v>
          </cell>
          <cell r="I108" t="str">
            <v>Account Based Pension 3% tax free</v>
          </cell>
          <cell r="J108">
            <v>1269254.42</v>
          </cell>
          <cell r="K108">
            <v>0</v>
          </cell>
          <cell r="L108">
            <v>1269254.42</v>
          </cell>
          <cell r="M108">
            <v>0</v>
          </cell>
          <cell r="N108" t="str">
            <v>Add</v>
          </cell>
          <cell r="O108">
            <v>0</v>
          </cell>
          <cell r="V108" t="str">
            <v>NA</v>
          </cell>
          <cell r="X108">
            <v>0</v>
          </cell>
          <cell r="Y108" t="b">
            <v>0</v>
          </cell>
          <cell r="Z108" t="b">
            <v>0</v>
          </cell>
          <cell r="AA108" t="b">
            <v>0</v>
          </cell>
          <cell r="AB108">
            <v>0</v>
          </cell>
          <cell r="AC108" t="b">
            <v>1</v>
          </cell>
          <cell r="AE108" t="str">
            <v>P</v>
          </cell>
          <cell r="AF108"/>
          <cell r="AG108">
            <v>0</v>
          </cell>
          <cell r="AI108"/>
        </row>
        <row r="109">
          <cell r="C109" t="str">
            <v>Totallump_sums_paid.HICKEA0</v>
          </cell>
          <cell r="D109">
            <v>77</v>
          </cell>
          <cell r="E109">
            <v>4</v>
          </cell>
          <cell r="F109" t="str">
            <v>Total_4</v>
          </cell>
          <cell r="G109" t="str">
            <v>AddF</v>
          </cell>
          <cell r="I109" t="str">
            <v>Total Dr Andrew Hickey</v>
          </cell>
          <cell r="J109">
            <v>1269254.42</v>
          </cell>
          <cell r="K109">
            <v>0</v>
          </cell>
          <cell r="L109">
            <v>1269254.42</v>
          </cell>
          <cell r="M109">
            <v>0</v>
          </cell>
          <cell r="N109" t="str">
            <v>Add</v>
          </cell>
          <cell r="O109">
            <v>0</v>
          </cell>
          <cell r="V109" t="str">
            <v>NA</v>
          </cell>
          <cell r="X109">
            <v>0</v>
          </cell>
          <cell r="Y109" t="b">
            <v>0</v>
          </cell>
          <cell r="Z109" t="b">
            <v>0</v>
          </cell>
          <cell r="AA109" t="b">
            <v>0</v>
          </cell>
          <cell r="AB109">
            <v>0</v>
          </cell>
          <cell r="AC109" t="b">
            <v>1</v>
          </cell>
          <cell r="AE109" t="str">
            <v>P</v>
          </cell>
          <cell r="AF109"/>
          <cell r="AG109">
            <v>0</v>
          </cell>
          <cell r="AI109"/>
        </row>
        <row r="110">
          <cell r="C110" t="str">
            <v>Totallump_sums_paid</v>
          </cell>
          <cell r="D110">
            <v>78</v>
          </cell>
          <cell r="E110">
            <v>3</v>
          </cell>
          <cell r="F110" t="str">
            <v>Total_3</v>
          </cell>
          <cell r="G110" t="str">
            <v>AddF</v>
          </cell>
          <cell r="I110" t="str">
            <v>Total Lump Sums Paid</v>
          </cell>
          <cell r="J110">
            <v>1269254.42</v>
          </cell>
          <cell r="K110">
            <v>0</v>
          </cell>
          <cell r="L110">
            <v>1269254.42</v>
          </cell>
          <cell r="M110">
            <v>0</v>
          </cell>
          <cell r="N110" t="str">
            <v>Add</v>
          </cell>
          <cell r="O110">
            <v>0</v>
          </cell>
          <cell r="V110" t="str">
            <v>NA</v>
          </cell>
          <cell r="X110">
            <v>0</v>
          </cell>
          <cell r="Y110" t="b">
            <v>0</v>
          </cell>
          <cell r="Z110" t="b">
            <v>0</v>
          </cell>
          <cell r="AA110" t="b">
            <v>0</v>
          </cell>
          <cell r="AB110">
            <v>0</v>
          </cell>
          <cell r="AC110" t="b">
            <v>1</v>
          </cell>
          <cell r="AE110" t="str">
            <v>P</v>
          </cell>
          <cell r="AF110"/>
          <cell r="AG110">
            <v>0</v>
          </cell>
          <cell r="AI110"/>
        </row>
        <row r="111">
          <cell r="C111" t="str">
            <v>pensions_paid</v>
          </cell>
          <cell r="D111">
            <v>79</v>
          </cell>
          <cell r="E111">
            <v>3</v>
          </cell>
          <cell r="F111" t="str">
            <v>Header_3</v>
          </cell>
          <cell r="G111" t="str">
            <v>AddF</v>
          </cell>
          <cell r="I111" t="str">
            <v>Pensions Paid</v>
          </cell>
          <cell r="J111">
            <v>0</v>
          </cell>
          <cell r="K111">
            <v>0</v>
          </cell>
          <cell r="L111">
            <v>0</v>
          </cell>
          <cell r="M111">
            <v>0</v>
          </cell>
          <cell r="O111">
            <v>0</v>
          </cell>
          <cell r="V111" t="str">
            <v>NA</v>
          </cell>
          <cell r="X111">
            <v>0</v>
          </cell>
          <cell r="Y111" t="b">
            <v>0</v>
          </cell>
          <cell r="Z111" t="b">
            <v>0</v>
          </cell>
          <cell r="AA111" t="b">
            <v>0</v>
          </cell>
          <cell r="AB111">
            <v>0</v>
          </cell>
          <cell r="AC111" t="b">
            <v>1</v>
          </cell>
          <cell r="AE111" t="str">
            <v>P</v>
          </cell>
          <cell r="AF111"/>
          <cell r="AG111">
            <v>0</v>
          </cell>
          <cell r="AI111"/>
        </row>
        <row r="112">
          <cell r="C112" t="str">
            <v>pensions_paid.HICKEA0</v>
          </cell>
          <cell r="D112">
            <v>80</v>
          </cell>
          <cell r="E112">
            <v>4</v>
          </cell>
          <cell r="F112" t="str">
            <v>Header_4</v>
          </cell>
          <cell r="G112" t="str">
            <v>AddF</v>
          </cell>
          <cell r="I112" t="str">
            <v>Dr Andrew Hickey</v>
          </cell>
          <cell r="J112">
            <v>0</v>
          </cell>
          <cell r="K112">
            <v>0</v>
          </cell>
          <cell r="L112">
            <v>0</v>
          </cell>
          <cell r="M112">
            <v>0</v>
          </cell>
          <cell r="O112">
            <v>0</v>
          </cell>
          <cell r="V112" t="str">
            <v>NA</v>
          </cell>
          <cell r="X112">
            <v>0</v>
          </cell>
          <cell r="Y112" t="b">
            <v>0</v>
          </cell>
          <cell r="Z112" t="b">
            <v>0</v>
          </cell>
          <cell r="AA112" t="b">
            <v>0</v>
          </cell>
          <cell r="AB112">
            <v>0</v>
          </cell>
          <cell r="AC112" t="b">
            <v>1</v>
          </cell>
          <cell r="AE112" t="str">
            <v>P</v>
          </cell>
          <cell r="AF112"/>
          <cell r="AG112">
            <v>0</v>
          </cell>
          <cell r="AI112"/>
        </row>
        <row r="113">
          <cell r="C113" t="str">
            <v>pensions_paid.HICKEA0.2a94b71c-6e95-4036-ad4c-abcdde0ecbce</v>
          </cell>
          <cell r="D113">
            <v>81</v>
          </cell>
          <cell r="E113">
            <v>5</v>
          </cell>
          <cell r="F113" t="str">
            <v>Line_5</v>
          </cell>
          <cell r="G113" t="str">
            <v>AddF</v>
          </cell>
          <cell r="I113" t="str">
            <v>Account Based Pension 3% tax free</v>
          </cell>
          <cell r="J113">
            <v>227765.48</v>
          </cell>
          <cell r="K113">
            <v>0</v>
          </cell>
          <cell r="L113">
            <v>227765.48</v>
          </cell>
          <cell r="M113">
            <v>0</v>
          </cell>
          <cell r="N113" t="str">
            <v>Add</v>
          </cell>
          <cell r="O113">
            <v>0</v>
          </cell>
          <cell r="V113" t="str">
            <v>NA</v>
          </cell>
          <cell r="X113">
            <v>0</v>
          </cell>
          <cell r="Y113" t="b">
            <v>0</v>
          </cell>
          <cell r="Z113" t="b">
            <v>0</v>
          </cell>
          <cell r="AA113" t="b">
            <v>0</v>
          </cell>
          <cell r="AB113">
            <v>0</v>
          </cell>
          <cell r="AC113" t="b">
            <v>1</v>
          </cell>
          <cell r="AE113" t="str">
            <v>P</v>
          </cell>
          <cell r="AF113"/>
          <cell r="AG113">
            <v>0</v>
          </cell>
          <cell r="AI113"/>
        </row>
        <row r="114">
          <cell r="C114" t="str">
            <v>pensions_paid.HICKEA0.fbf7df15-0869-46dc-aed8-306d1e38c235</v>
          </cell>
          <cell r="D114">
            <v>82</v>
          </cell>
          <cell r="E114">
            <v>5</v>
          </cell>
          <cell r="F114" t="str">
            <v>Line_5</v>
          </cell>
          <cell r="G114" t="str">
            <v>AddF</v>
          </cell>
          <cell r="I114" t="str">
            <v>Account Based Pension 89% tax free</v>
          </cell>
          <cell r="J114">
            <v>26660</v>
          </cell>
          <cell r="K114">
            <v>0</v>
          </cell>
          <cell r="L114">
            <v>26660</v>
          </cell>
          <cell r="M114">
            <v>0</v>
          </cell>
          <cell r="N114" t="str">
            <v>Add</v>
          </cell>
          <cell r="O114">
            <v>0</v>
          </cell>
          <cell r="V114" t="str">
            <v>NA</v>
          </cell>
          <cell r="X114">
            <v>0</v>
          </cell>
          <cell r="Y114" t="b">
            <v>0</v>
          </cell>
          <cell r="Z114" t="b">
            <v>0</v>
          </cell>
          <cell r="AA114" t="b">
            <v>0</v>
          </cell>
          <cell r="AB114">
            <v>0</v>
          </cell>
          <cell r="AC114" t="b">
            <v>1</v>
          </cell>
          <cell r="AE114" t="str">
            <v>P</v>
          </cell>
          <cell r="AF114"/>
          <cell r="AG114">
            <v>0</v>
          </cell>
          <cell r="AI114"/>
        </row>
        <row r="115">
          <cell r="C115" t="str">
            <v>pensions_paid.HICKEA0.4326ec00-7d85-4879-b886-bb776bd4c9e0</v>
          </cell>
          <cell r="D115">
            <v>83</v>
          </cell>
          <cell r="E115">
            <v>5</v>
          </cell>
          <cell r="F115" t="str">
            <v>Line_5</v>
          </cell>
          <cell r="G115" t="str">
            <v>AddF</v>
          </cell>
          <cell r="I115" t="str">
            <v>Account Based Pension 95% tax free</v>
          </cell>
          <cell r="J115">
            <v>24210</v>
          </cell>
          <cell r="K115">
            <v>0</v>
          </cell>
          <cell r="L115">
            <v>24210</v>
          </cell>
          <cell r="M115">
            <v>0</v>
          </cell>
          <cell r="N115" t="str">
            <v>Add</v>
          </cell>
          <cell r="O115">
            <v>0</v>
          </cell>
          <cell r="V115" t="str">
            <v>NA</v>
          </cell>
          <cell r="X115">
            <v>0</v>
          </cell>
          <cell r="Y115" t="b">
            <v>0</v>
          </cell>
          <cell r="Z115" t="b">
            <v>0</v>
          </cell>
          <cell r="AA115" t="b">
            <v>0</v>
          </cell>
          <cell r="AB115">
            <v>0</v>
          </cell>
          <cell r="AC115" t="b">
            <v>1</v>
          </cell>
          <cell r="AE115" t="str">
            <v>P</v>
          </cell>
          <cell r="AF115"/>
          <cell r="AG115">
            <v>0</v>
          </cell>
          <cell r="AI115"/>
        </row>
        <row r="116">
          <cell r="C116" t="str">
            <v>Totalpensions_paid.HICKEA0</v>
          </cell>
          <cell r="D116">
            <v>84</v>
          </cell>
          <cell r="E116">
            <v>4</v>
          </cell>
          <cell r="F116" t="str">
            <v>Total_4</v>
          </cell>
          <cell r="G116" t="str">
            <v>AddF</v>
          </cell>
          <cell r="I116" t="str">
            <v>Total Dr Andrew Hickey</v>
          </cell>
          <cell r="J116">
            <v>278635.48</v>
          </cell>
          <cell r="K116">
            <v>0</v>
          </cell>
          <cell r="L116">
            <v>278635.48</v>
          </cell>
          <cell r="M116">
            <v>0</v>
          </cell>
          <cell r="N116" t="str">
            <v>Add</v>
          </cell>
          <cell r="O116">
            <v>0</v>
          </cell>
          <cell r="V116" t="str">
            <v>NA</v>
          </cell>
          <cell r="X116">
            <v>0</v>
          </cell>
          <cell r="Y116" t="b">
            <v>0</v>
          </cell>
          <cell r="Z116" t="b">
            <v>0</v>
          </cell>
          <cell r="AA116" t="b">
            <v>0</v>
          </cell>
          <cell r="AB116">
            <v>0</v>
          </cell>
          <cell r="AC116" t="b">
            <v>1</v>
          </cell>
          <cell r="AE116" t="str">
            <v>P</v>
          </cell>
          <cell r="AF116"/>
          <cell r="AG116">
            <v>0</v>
          </cell>
          <cell r="AI116"/>
        </row>
        <row r="117">
          <cell r="C117" t="str">
            <v>pensions_paid.HICKEC0</v>
          </cell>
          <cell r="D117">
            <v>85</v>
          </cell>
          <cell r="E117">
            <v>4</v>
          </cell>
          <cell r="F117" t="str">
            <v>Header_4</v>
          </cell>
          <cell r="G117" t="str">
            <v>AddF</v>
          </cell>
          <cell r="I117" t="str">
            <v>Dr Camille Hickey</v>
          </cell>
          <cell r="J117">
            <v>0</v>
          </cell>
          <cell r="K117">
            <v>0</v>
          </cell>
          <cell r="L117">
            <v>0</v>
          </cell>
          <cell r="M117">
            <v>0</v>
          </cell>
          <cell r="O117">
            <v>0</v>
          </cell>
          <cell r="V117" t="str">
            <v>NA</v>
          </cell>
          <cell r="X117">
            <v>0</v>
          </cell>
          <cell r="Y117" t="b">
            <v>0</v>
          </cell>
          <cell r="Z117" t="b">
            <v>0</v>
          </cell>
          <cell r="AA117" t="b">
            <v>0</v>
          </cell>
          <cell r="AB117">
            <v>0</v>
          </cell>
          <cell r="AC117" t="b">
            <v>1</v>
          </cell>
          <cell r="AE117" t="str">
            <v>P</v>
          </cell>
          <cell r="AF117"/>
          <cell r="AG117">
            <v>0</v>
          </cell>
          <cell r="AI117"/>
        </row>
        <row r="118">
          <cell r="C118" t="str">
            <v>pensions_paid.HICKEC0.222fc773-3513-479b-bf62-f35fe4556112</v>
          </cell>
          <cell r="D118">
            <v>86</v>
          </cell>
          <cell r="E118">
            <v>5</v>
          </cell>
          <cell r="F118" t="str">
            <v>Line_5</v>
          </cell>
          <cell r="G118" t="str">
            <v>AddF</v>
          </cell>
          <cell r="I118" t="str">
            <v>Account Based Pension 100% tax free</v>
          </cell>
          <cell r="J118">
            <v>16420</v>
          </cell>
          <cell r="K118">
            <v>0</v>
          </cell>
          <cell r="L118">
            <v>16420</v>
          </cell>
          <cell r="M118">
            <v>0</v>
          </cell>
          <cell r="N118" t="str">
            <v>Add</v>
          </cell>
          <cell r="O118">
            <v>0</v>
          </cell>
          <cell r="V118" t="str">
            <v>NA</v>
          </cell>
          <cell r="X118">
            <v>0</v>
          </cell>
          <cell r="Y118" t="b">
            <v>0</v>
          </cell>
          <cell r="Z118" t="b">
            <v>0</v>
          </cell>
          <cell r="AA118" t="b">
            <v>0</v>
          </cell>
          <cell r="AB118">
            <v>0</v>
          </cell>
          <cell r="AC118" t="b">
            <v>1</v>
          </cell>
          <cell r="AE118" t="str">
            <v>P</v>
          </cell>
          <cell r="AF118"/>
          <cell r="AG118">
            <v>0</v>
          </cell>
          <cell r="AI118"/>
        </row>
        <row r="119">
          <cell r="C119" t="str">
            <v>pensions_paid.HICKEC0.c88ac5ce-b438-4bf3-96de-ce502ca7dc08</v>
          </cell>
          <cell r="D119">
            <v>87</v>
          </cell>
          <cell r="E119">
            <v>5</v>
          </cell>
          <cell r="F119" t="str">
            <v>Line_5</v>
          </cell>
          <cell r="G119" t="str">
            <v>AddF</v>
          </cell>
          <cell r="I119" t="str">
            <v>Account Based Pension 8% tax free</v>
          </cell>
          <cell r="J119">
            <v>165570</v>
          </cell>
          <cell r="K119">
            <v>0</v>
          </cell>
          <cell r="L119">
            <v>165570</v>
          </cell>
          <cell r="M119">
            <v>0</v>
          </cell>
          <cell r="N119" t="str">
            <v>Add</v>
          </cell>
          <cell r="O119">
            <v>0</v>
          </cell>
          <cell r="V119" t="str">
            <v>NA</v>
          </cell>
          <cell r="X119">
            <v>0</v>
          </cell>
          <cell r="Y119" t="b">
            <v>0</v>
          </cell>
          <cell r="Z119" t="b">
            <v>0</v>
          </cell>
          <cell r="AA119" t="b">
            <v>0</v>
          </cell>
          <cell r="AB119">
            <v>0</v>
          </cell>
          <cell r="AC119" t="b">
            <v>1</v>
          </cell>
          <cell r="AE119" t="str">
            <v>P</v>
          </cell>
          <cell r="AF119"/>
          <cell r="AG119">
            <v>0</v>
          </cell>
          <cell r="AI119"/>
        </row>
        <row r="120">
          <cell r="C120" t="str">
            <v>pensions_paid.HICKEC0.f17f7707-d89f-48cb-bb50-91f13fa40157</v>
          </cell>
          <cell r="D120">
            <v>88</v>
          </cell>
          <cell r="E120">
            <v>5</v>
          </cell>
          <cell r="F120" t="str">
            <v>Line_5</v>
          </cell>
          <cell r="G120" t="str">
            <v>AddF</v>
          </cell>
          <cell r="I120" t="str">
            <v>Account Based Pension 94% tax free</v>
          </cell>
          <cell r="J120">
            <v>6030.1</v>
          </cell>
          <cell r="K120">
            <v>0</v>
          </cell>
          <cell r="L120">
            <v>6030.1</v>
          </cell>
          <cell r="M120">
            <v>0</v>
          </cell>
          <cell r="N120" t="str">
            <v>Add</v>
          </cell>
          <cell r="O120">
            <v>0</v>
          </cell>
          <cell r="V120" t="str">
            <v>NA</v>
          </cell>
          <cell r="X120">
            <v>0</v>
          </cell>
          <cell r="Y120" t="b">
            <v>0</v>
          </cell>
          <cell r="Z120" t="b">
            <v>0</v>
          </cell>
          <cell r="AA120" t="b">
            <v>0</v>
          </cell>
          <cell r="AB120">
            <v>0</v>
          </cell>
          <cell r="AC120" t="b">
            <v>1</v>
          </cell>
          <cell r="AE120" t="str">
            <v>P</v>
          </cell>
          <cell r="AF120"/>
          <cell r="AG120">
            <v>0</v>
          </cell>
          <cell r="AI120"/>
        </row>
        <row r="121">
          <cell r="C121" t="str">
            <v>pensions_paid.HICKEC0.0a494c12-39e5-45a1-8b07-1dde1f534960</v>
          </cell>
          <cell r="D121">
            <v>89</v>
          </cell>
          <cell r="E121">
            <v>5</v>
          </cell>
          <cell r="F121" t="str">
            <v>Line_5</v>
          </cell>
          <cell r="G121" t="str">
            <v>AddF</v>
          </cell>
          <cell r="I121" t="str">
            <v>Account Based Pension 99% tax free</v>
          </cell>
          <cell r="J121">
            <v>26140</v>
          </cell>
          <cell r="K121">
            <v>0</v>
          </cell>
          <cell r="L121">
            <v>26140</v>
          </cell>
          <cell r="M121">
            <v>0</v>
          </cell>
          <cell r="N121" t="str">
            <v>Add</v>
          </cell>
          <cell r="O121">
            <v>0</v>
          </cell>
          <cell r="V121" t="str">
            <v>NA</v>
          </cell>
          <cell r="X121">
            <v>0</v>
          </cell>
          <cell r="Y121" t="b">
            <v>0</v>
          </cell>
          <cell r="Z121" t="b">
            <v>0</v>
          </cell>
          <cell r="AA121" t="b">
            <v>0</v>
          </cell>
          <cell r="AB121">
            <v>0</v>
          </cell>
          <cell r="AC121" t="b">
            <v>1</v>
          </cell>
          <cell r="AE121" t="str">
            <v>P</v>
          </cell>
          <cell r="AF121"/>
          <cell r="AG121">
            <v>0</v>
          </cell>
          <cell r="AI121"/>
        </row>
        <row r="122">
          <cell r="C122" t="str">
            <v>Totalpensions_paid.HICKEC0</v>
          </cell>
          <cell r="D122">
            <v>90</v>
          </cell>
          <cell r="E122">
            <v>4</v>
          </cell>
          <cell r="F122" t="str">
            <v>Total_4</v>
          </cell>
          <cell r="G122" t="str">
            <v>AddF</v>
          </cell>
          <cell r="I122" t="str">
            <v>Total Dr Camille Hickey</v>
          </cell>
          <cell r="J122">
            <v>214160.1</v>
          </cell>
          <cell r="K122">
            <v>0</v>
          </cell>
          <cell r="L122">
            <v>214160.1</v>
          </cell>
          <cell r="M122">
            <v>0</v>
          </cell>
          <cell r="N122" t="str">
            <v>Add</v>
          </cell>
          <cell r="O122">
            <v>0</v>
          </cell>
          <cell r="V122" t="str">
            <v>NA</v>
          </cell>
          <cell r="X122">
            <v>0</v>
          </cell>
          <cell r="Y122" t="b">
            <v>0</v>
          </cell>
          <cell r="Z122" t="b">
            <v>0</v>
          </cell>
          <cell r="AA122" t="b">
            <v>0</v>
          </cell>
          <cell r="AB122">
            <v>0</v>
          </cell>
          <cell r="AC122" t="b">
            <v>1</v>
          </cell>
          <cell r="AE122" t="str">
            <v>P</v>
          </cell>
          <cell r="AF122"/>
          <cell r="AG122">
            <v>0</v>
          </cell>
          <cell r="AI122"/>
        </row>
        <row r="123">
          <cell r="C123" t="str">
            <v>Totalpensions_paid</v>
          </cell>
          <cell r="D123">
            <v>91</v>
          </cell>
          <cell r="E123">
            <v>3</v>
          </cell>
          <cell r="F123" t="str">
            <v>Total_3</v>
          </cell>
          <cell r="G123" t="str">
            <v>AddF</v>
          </cell>
          <cell r="I123" t="str">
            <v>Total Pensions Paid</v>
          </cell>
          <cell r="J123">
            <v>492795.58</v>
          </cell>
          <cell r="K123">
            <v>0</v>
          </cell>
          <cell r="L123">
            <v>492795.58</v>
          </cell>
          <cell r="M123">
            <v>0</v>
          </cell>
          <cell r="N123" t="str">
            <v>Add</v>
          </cell>
          <cell r="O123">
            <v>0</v>
          </cell>
          <cell r="V123" t="str">
            <v>NA</v>
          </cell>
          <cell r="X123">
            <v>0</v>
          </cell>
          <cell r="Y123" t="b">
            <v>0</v>
          </cell>
          <cell r="Z123" t="b">
            <v>0</v>
          </cell>
          <cell r="AA123" t="b">
            <v>0</v>
          </cell>
          <cell r="AB123">
            <v>0</v>
          </cell>
          <cell r="AC123" t="b">
            <v>1</v>
          </cell>
          <cell r="AE123" t="str">
            <v>P</v>
          </cell>
          <cell r="AF123"/>
          <cell r="AG123">
            <v>0</v>
          </cell>
          <cell r="AI123"/>
        </row>
        <row r="124">
          <cell r="C124" t="str">
            <v>Totalmember_payments</v>
          </cell>
          <cell r="D124">
            <v>92</v>
          </cell>
          <cell r="E124">
            <v>2</v>
          </cell>
          <cell r="F124" t="str">
            <v>Total_2</v>
          </cell>
          <cell r="G124" t="str">
            <v>AddF</v>
          </cell>
          <cell r="I124" t="str">
            <v>Total Member Payments</v>
          </cell>
          <cell r="J124">
            <v>1762050</v>
          </cell>
          <cell r="K124">
            <v>0</v>
          </cell>
          <cell r="L124">
            <v>1762050</v>
          </cell>
          <cell r="M124">
            <v>0</v>
          </cell>
          <cell r="N124" t="str">
            <v>Add</v>
          </cell>
          <cell r="O124">
            <v>0</v>
          </cell>
          <cell r="V124" t="str">
            <v>NA</v>
          </cell>
          <cell r="X124">
            <v>0</v>
          </cell>
          <cell r="Y124" t="b">
            <v>0</v>
          </cell>
          <cell r="Z124" t="b">
            <v>0</v>
          </cell>
          <cell r="AA124" t="b">
            <v>0</v>
          </cell>
          <cell r="AB124">
            <v>0</v>
          </cell>
          <cell r="AC124" t="b">
            <v>1</v>
          </cell>
          <cell r="AE124" t="str">
            <v>P</v>
          </cell>
          <cell r="AF124"/>
          <cell r="AG124">
            <v>0</v>
          </cell>
          <cell r="AI124"/>
        </row>
        <row r="125">
          <cell r="C125" t="str">
            <v>other_expenses</v>
          </cell>
          <cell r="D125">
            <v>93</v>
          </cell>
          <cell r="E125">
            <v>2</v>
          </cell>
          <cell r="F125" t="str">
            <v>Header_2</v>
          </cell>
          <cell r="G125" t="str">
            <v>AddF</v>
          </cell>
          <cell r="I125" t="str">
            <v>Other Expenses</v>
          </cell>
          <cell r="J125">
            <v>0</v>
          </cell>
          <cell r="K125">
            <v>0</v>
          </cell>
          <cell r="L125">
            <v>0</v>
          </cell>
          <cell r="M125">
            <v>0</v>
          </cell>
          <cell r="O125">
            <v>0</v>
          </cell>
          <cell r="V125" t="str">
            <v>NA</v>
          </cell>
          <cell r="X125">
            <v>0</v>
          </cell>
          <cell r="Y125" t="b">
            <v>0</v>
          </cell>
          <cell r="Z125" t="b">
            <v>0</v>
          </cell>
          <cell r="AA125" t="b">
            <v>0</v>
          </cell>
          <cell r="AB125">
            <v>0</v>
          </cell>
          <cell r="AC125" t="b">
            <v>1</v>
          </cell>
          <cell r="AE125" t="str">
            <v>P</v>
          </cell>
          <cell r="AF125"/>
          <cell r="AG125">
            <v>0</v>
          </cell>
          <cell r="AI125"/>
        </row>
        <row r="126">
          <cell r="C126" t="str">
            <v>sundries_expense.AdministrationExpense.AccountancyFee</v>
          </cell>
          <cell r="D126">
            <v>94</v>
          </cell>
          <cell r="E126">
            <v>3</v>
          </cell>
          <cell r="F126" t="str">
            <v>Line_3</v>
          </cell>
          <cell r="G126" t="str">
            <v>AddF</v>
          </cell>
          <cell r="I126" t="str">
            <v>Accountancy Fee</v>
          </cell>
          <cell r="J126">
            <v>13750</v>
          </cell>
          <cell r="K126">
            <v>0</v>
          </cell>
          <cell r="L126">
            <v>13750</v>
          </cell>
          <cell r="M126">
            <v>0</v>
          </cell>
          <cell r="N126" t="str">
            <v>Add</v>
          </cell>
          <cell r="O126">
            <v>0</v>
          </cell>
          <cell r="V126" t="str">
            <v>NA</v>
          </cell>
          <cell r="X126">
            <v>0</v>
          </cell>
          <cell r="Y126" t="b">
            <v>0</v>
          </cell>
          <cell r="Z126" t="b">
            <v>0</v>
          </cell>
          <cell r="AA126" t="b">
            <v>0</v>
          </cell>
          <cell r="AB126">
            <v>0</v>
          </cell>
          <cell r="AC126" t="b">
            <v>1</v>
          </cell>
          <cell r="AE126" t="str">
            <v>P</v>
          </cell>
          <cell r="AF126"/>
          <cell r="AG126">
            <v>0</v>
          </cell>
          <cell r="AI126"/>
        </row>
        <row r="127">
          <cell r="C127" t="str">
            <v>sundries_expense.AdministrationExpense.AuditorFee</v>
          </cell>
          <cell r="D127">
            <v>95</v>
          </cell>
          <cell r="E127">
            <v>3</v>
          </cell>
          <cell r="F127" t="str">
            <v>Line_3</v>
          </cell>
          <cell r="G127" t="str">
            <v>AddF</v>
          </cell>
          <cell r="I127" t="str">
            <v>Auditor Fee</v>
          </cell>
          <cell r="J127">
            <v>1760</v>
          </cell>
          <cell r="K127">
            <v>0</v>
          </cell>
          <cell r="L127">
            <v>1760</v>
          </cell>
          <cell r="M127">
            <v>0</v>
          </cell>
          <cell r="N127" t="str">
            <v>Add</v>
          </cell>
          <cell r="O127">
            <v>0</v>
          </cell>
          <cell r="V127" t="str">
            <v>NA</v>
          </cell>
          <cell r="X127">
            <v>0</v>
          </cell>
          <cell r="Y127" t="b">
            <v>0</v>
          </cell>
          <cell r="Z127" t="b">
            <v>0</v>
          </cell>
          <cell r="AA127" t="b">
            <v>0</v>
          </cell>
          <cell r="AB127">
            <v>0</v>
          </cell>
          <cell r="AC127" t="b">
            <v>1</v>
          </cell>
          <cell r="AE127" t="str">
            <v>P</v>
          </cell>
          <cell r="AF127"/>
          <cell r="AG127">
            <v>0</v>
          </cell>
          <cell r="AI127"/>
        </row>
        <row r="128">
          <cell r="C128" t="str">
            <v>bank_fees_expense</v>
          </cell>
          <cell r="D128">
            <v>96</v>
          </cell>
          <cell r="E128">
            <v>3</v>
          </cell>
          <cell r="F128" t="str">
            <v>Header_3</v>
          </cell>
          <cell r="G128" t="str">
            <v>AddF</v>
          </cell>
          <cell r="I128" t="str">
            <v>Bank Fees</v>
          </cell>
          <cell r="J128">
            <v>0</v>
          </cell>
          <cell r="K128">
            <v>0</v>
          </cell>
          <cell r="L128">
            <v>0</v>
          </cell>
          <cell r="M128">
            <v>0</v>
          </cell>
          <cell r="O128">
            <v>0</v>
          </cell>
          <cell r="V128" t="str">
            <v>NA</v>
          </cell>
          <cell r="X128">
            <v>0</v>
          </cell>
          <cell r="Y128" t="b">
            <v>0</v>
          </cell>
          <cell r="Z128" t="b">
            <v>0</v>
          </cell>
          <cell r="AA128" t="b">
            <v>0</v>
          </cell>
          <cell r="AB128">
            <v>0</v>
          </cell>
          <cell r="AC128" t="b">
            <v>1</v>
          </cell>
          <cell r="AE128" t="str">
            <v>P</v>
          </cell>
          <cell r="AF128"/>
          <cell r="AG128">
            <v>0</v>
          </cell>
          <cell r="AI128"/>
        </row>
        <row r="129">
          <cell r="C129" t="str">
            <v>bank_fees_expense.OtherAssets.CashAtBank</v>
          </cell>
          <cell r="D129">
            <v>97</v>
          </cell>
          <cell r="E129">
            <v>4</v>
          </cell>
          <cell r="F129" t="str">
            <v>Header_4</v>
          </cell>
          <cell r="G129" t="str">
            <v>AddF</v>
          </cell>
          <cell r="I129" t="str">
            <v>Cash At Bank</v>
          </cell>
          <cell r="J129">
            <v>0</v>
          </cell>
          <cell r="K129">
            <v>0</v>
          </cell>
          <cell r="L129">
            <v>0</v>
          </cell>
          <cell r="M129">
            <v>0</v>
          </cell>
          <cell r="O129">
            <v>0</v>
          </cell>
          <cell r="V129" t="str">
            <v>NA</v>
          </cell>
          <cell r="X129">
            <v>0</v>
          </cell>
          <cell r="Y129" t="b">
            <v>0</v>
          </cell>
          <cell r="Z129" t="b">
            <v>0</v>
          </cell>
          <cell r="AA129" t="b">
            <v>0</v>
          </cell>
          <cell r="AB129">
            <v>0</v>
          </cell>
          <cell r="AC129" t="b">
            <v>1</v>
          </cell>
          <cell r="AE129" t="str">
            <v>P</v>
          </cell>
          <cell r="AF129"/>
          <cell r="AG129">
            <v>0</v>
          </cell>
          <cell r="AI129"/>
        </row>
        <row r="130">
          <cell r="C130" t="str">
            <v>bank_fees_expense.OtherAssets.CashAtBank.1a98a0aa-e515-4c2e-bb22-eee2d2d27856</v>
          </cell>
          <cell r="D130">
            <v>98</v>
          </cell>
          <cell r="E130">
            <v>5</v>
          </cell>
          <cell r="F130" t="str">
            <v>Line_5</v>
          </cell>
          <cell r="G130" t="str">
            <v>AddF</v>
          </cell>
          <cell r="I130" t="str">
            <v>Westpac Business Cash Reserve</v>
          </cell>
          <cell r="J130">
            <v>5</v>
          </cell>
          <cell r="K130">
            <v>0</v>
          </cell>
          <cell r="L130">
            <v>5</v>
          </cell>
          <cell r="M130">
            <v>0</v>
          </cell>
          <cell r="N130" t="str">
            <v>Add</v>
          </cell>
          <cell r="O130">
            <v>0</v>
          </cell>
          <cell r="V130" t="str">
            <v>NA</v>
          </cell>
          <cell r="X130">
            <v>0</v>
          </cell>
          <cell r="Y130" t="b">
            <v>0</v>
          </cell>
          <cell r="Z130" t="b">
            <v>0</v>
          </cell>
          <cell r="AA130" t="b">
            <v>0</v>
          </cell>
          <cell r="AB130">
            <v>0</v>
          </cell>
          <cell r="AC130" t="b">
            <v>1</v>
          </cell>
          <cell r="AE130" t="str">
            <v>P</v>
          </cell>
          <cell r="AF130"/>
          <cell r="AG130">
            <v>0</v>
          </cell>
          <cell r="AI130"/>
        </row>
        <row r="131">
          <cell r="C131" t="str">
            <v>bank_fees_expense.OtherAssets.CashAtBank.5beeaf26-9c2c-40d4-b3e6-157f339c75a5</v>
          </cell>
          <cell r="D131">
            <v>99</v>
          </cell>
          <cell r="E131">
            <v>5</v>
          </cell>
          <cell r="F131" t="str">
            <v>Line_5</v>
          </cell>
          <cell r="G131" t="str">
            <v>AddF</v>
          </cell>
          <cell r="I131" t="str">
            <v>Westpac Cheque Account</v>
          </cell>
          <cell r="J131">
            <v>17</v>
          </cell>
          <cell r="K131">
            <v>0</v>
          </cell>
          <cell r="L131">
            <v>17</v>
          </cell>
          <cell r="M131">
            <v>0</v>
          </cell>
          <cell r="N131" t="str">
            <v>Add</v>
          </cell>
          <cell r="O131">
            <v>0</v>
          </cell>
          <cell r="V131" t="str">
            <v>NA</v>
          </cell>
          <cell r="X131">
            <v>0</v>
          </cell>
          <cell r="Y131" t="b">
            <v>0</v>
          </cell>
          <cell r="Z131" t="b">
            <v>0</v>
          </cell>
          <cell r="AA131" t="b">
            <v>0</v>
          </cell>
          <cell r="AB131">
            <v>0</v>
          </cell>
          <cell r="AC131" t="b">
            <v>1</v>
          </cell>
          <cell r="AE131" t="str">
            <v>P</v>
          </cell>
          <cell r="AF131"/>
          <cell r="AG131">
            <v>0</v>
          </cell>
          <cell r="AI131"/>
        </row>
        <row r="132">
          <cell r="C132" t="str">
            <v>Totalbank_fees_expense.OtherAssets.CashAtBank</v>
          </cell>
          <cell r="D132">
            <v>100</v>
          </cell>
          <cell r="E132">
            <v>4</v>
          </cell>
          <cell r="F132" t="str">
            <v>Total_4</v>
          </cell>
          <cell r="G132" t="str">
            <v>AddF</v>
          </cell>
          <cell r="I132" t="str">
            <v>Total Cash At Bank</v>
          </cell>
          <cell r="J132">
            <v>22</v>
          </cell>
          <cell r="K132">
            <v>0</v>
          </cell>
          <cell r="L132">
            <v>22</v>
          </cell>
          <cell r="M132">
            <v>0</v>
          </cell>
          <cell r="N132" t="str">
            <v>Add</v>
          </cell>
          <cell r="O132">
            <v>0</v>
          </cell>
          <cell r="V132" t="str">
            <v>NA</v>
          </cell>
          <cell r="X132">
            <v>0</v>
          </cell>
          <cell r="Y132" t="b">
            <v>0</v>
          </cell>
          <cell r="Z132" t="b">
            <v>0</v>
          </cell>
          <cell r="AA132" t="b">
            <v>0</v>
          </cell>
          <cell r="AB132">
            <v>0</v>
          </cell>
          <cell r="AC132" t="b">
            <v>1</v>
          </cell>
          <cell r="AE132" t="str">
            <v>P</v>
          </cell>
          <cell r="AF132"/>
          <cell r="AG132">
            <v>0</v>
          </cell>
          <cell r="AI132"/>
        </row>
        <row r="133">
          <cell r="C133" t="str">
            <v>Totalbank_fees_expense</v>
          </cell>
          <cell r="D133">
            <v>101</v>
          </cell>
          <cell r="E133">
            <v>3</v>
          </cell>
          <cell r="F133" t="str">
            <v>Total_3</v>
          </cell>
          <cell r="G133" t="str">
            <v>AddF</v>
          </cell>
          <cell r="I133" t="str">
            <v>Total Bank Fees</v>
          </cell>
          <cell r="J133">
            <v>22</v>
          </cell>
          <cell r="K133">
            <v>0</v>
          </cell>
          <cell r="L133">
            <v>22</v>
          </cell>
          <cell r="M133">
            <v>0</v>
          </cell>
          <cell r="N133" t="str">
            <v>Add</v>
          </cell>
          <cell r="O133">
            <v>0</v>
          </cell>
          <cell r="V133" t="str">
            <v>NA</v>
          </cell>
          <cell r="X133">
            <v>0</v>
          </cell>
          <cell r="Y133" t="b">
            <v>0</v>
          </cell>
          <cell r="Z133" t="b">
            <v>0</v>
          </cell>
          <cell r="AA133" t="b">
            <v>0</v>
          </cell>
          <cell r="AB133">
            <v>0</v>
          </cell>
          <cell r="AC133" t="b">
            <v>1</v>
          </cell>
          <cell r="AE133" t="str">
            <v>P</v>
          </cell>
          <cell r="AF133"/>
          <cell r="AG133">
            <v>0</v>
          </cell>
          <cell r="AI133"/>
        </row>
        <row r="134">
          <cell r="C134" t="str">
            <v>depreciation_expense</v>
          </cell>
          <cell r="D134">
            <v>102</v>
          </cell>
          <cell r="E134">
            <v>3</v>
          </cell>
          <cell r="F134" t="str">
            <v>Header_3</v>
          </cell>
          <cell r="G134" t="str">
            <v>AddF</v>
          </cell>
          <cell r="I134" t="str">
            <v>Depreciation</v>
          </cell>
          <cell r="J134">
            <v>0</v>
          </cell>
          <cell r="K134">
            <v>0</v>
          </cell>
          <cell r="L134">
            <v>0</v>
          </cell>
          <cell r="M134">
            <v>0</v>
          </cell>
          <cell r="O134">
            <v>0</v>
          </cell>
          <cell r="V134" t="str">
            <v>NA</v>
          </cell>
          <cell r="X134">
            <v>0</v>
          </cell>
          <cell r="Y134" t="b">
            <v>0</v>
          </cell>
          <cell r="Z134" t="b">
            <v>0</v>
          </cell>
          <cell r="AA134" t="b">
            <v>0</v>
          </cell>
          <cell r="AB134">
            <v>0</v>
          </cell>
          <cell r="AC134" t="b">
            <v>1</v>
          </cell>
          <cell r="AE134" t="str">
            <v>P</v>
          </cell>
          <cell r="AF134"/>
          <cell r="AG134">
            <v>0</v>
          </cell>
          <cell r="AI134"/>
        </row>
        <row r="135">
          <cell r="C135" t="str">
            <v>depreciation_expense.DepreciationExpense.PropertyDepreciation</v>
          </cell>
          <cell r="D135">
            <v>103</v>
          </cell>
          <cell r="E135">
            <v>4</v>
          </cell>
          <cell r="F135" t="str">
            <v>Header_4</v>
          </cell>
          <cell r="G135" t="str">
            <v>AddF</v>
          </cell>
          <cell r="I135" t="str">
            <v>Capital Allowances</v>
          </cell>
          <cell r="J135">
            <v>0</v>
          </cell>
          <cell r="K135">
            <v>0</v>
          </cell>
          <cell r="L135">
            <v>0</v>
          </cell>
          <cell r="M135">
            <v>0</v>
          </cell>
          <cell r="O135">
            <v>0</v>
          </cell>
          <cell r="V135" t="str">
            <v>NA</v>
          </cell>
          <cell r="X135">
            <v>0</v>
          </cell>
          <cell r="Y135" t="b">
            <v>0</v>
          </cell>
          <cell r="Z135" t="b">
            <v>0</v>
          </cell>
          <cell r="AA135" t="b">
            <v>0</v>
          </cell>
          <cell r="AB135">
            <v>0</v>
          </cell>
          <cell r="AC135" t="b">
            <v>1</v>
          </cell>
          <cell r="AE135" t="str">
            <v>P</v>
          </cell>
          <cell r="AF135"/>
          <cell r="AG135">
            <v>0</v>
          </cell>
          <cell r="AI135"/>
        </row>
        <row r="136">
          <cell r="C136" t="str">
            <v>depreciation_expense.DepreciationExpense.PropertyDepreciation.Property</v>
          </cell>
          <cell r="D136">
            <v>104</v>
          </cell>
          <cell r="E136">
            <v>5</v>
          </cell>
          <cell r="F136" t="str">
            <v>Header_5</v>
          </cell>
          <cell r="G136" t="str">
            <v>AddF</v>
          </cell>
          <cell r="I136" t="str">
            <v>Direct Property</v>
          </cell>
          <cell r="J136">
            <v>0</v>
          </cell>
          <cell r="K136">
            <v>0</v>
          </cell>
          <cell r="L136">
            <v>0</v>
          </cell>
          <cell r="M136">
            <v>0</v>
          </cell>
          <cell r="O136">
            <v>0</v>
          </cell>
          <cell r="V136" t="str">
            <v>NA</v>
          </cell>
          <cell r="X136">
            <v>0</v>
          </cell>
          <cell r="Y136" t="b">
            <v>0</v>
          </cell>
          <cell r="Z136" t="b">
            <v>0</v>
          </cell>
          <cell r="AA136" t="b">
            <v>0</v>
          </cell>
          <cell r="AB136">
            <v>0</v>
          </cell>
          <cell r="AC136" t="b">
            <v>1</v>
          </cell>
          <cell r="AE136" t="str">
            <v>P</v>
          </cell>
          <cell r="AF136"/>
          <cell r="AG136">
            <v>0</v>
          </cell>
          <cell r="AI136"/>
        </row>
        <row r="137">
          <cell r="C137" t="str">
            <v>depreciation_expense.DepreciationExpense.PropertyDepreciation.Property.cb4fb5de-b893-454a-af8c-39d2f9dd8591</v>
          </cell>
          <cell r="D137">
            <v>105</v>
          </cell>
          <cell r="E137">
            <v>6</v>
          </cell>
          <cell r="F137" t="str">
            <v>Line_6</v>
          </cell>
          <cell r="G137" t="str">
            <v>AddF</v>
          </cell>
          <cell r="H137" t="str">
            <v>Class.ImportProperty</v>
          </cell>
          <cell r="I137" t="str">
            <v>Unit 6004, The Peninsular, Mooloolaba</v>
          </cell>
          <cell r="J137">
            <v>1644.16</v>
          </cell>
          <cell r="K137">
            <v>0</v>
          </cell>
          <cell r="L137">
            <v>1644.16</v>
          </cell>
          <cell r="M137">
            <v>0</v>
          </cell>
          <cell r="N137" t="str">
            <v>Add</v>
          </cell>
          <cell r="O137">
            <v>0</v>
          </cell>
          <cell r="V137" t="str">
            <v>NA</v>
          </cell>
          <cell r="X137">
            <v>0</v>
          </cell>
          <cell r="Y137" t="b">
            <v>0</v>
          </cell>
          <cell r="Z137" t="b">
            <v>0</v>
          </cell>
          <cell r="AA137" t="b">
            <v>0</v>
          </cell>
          <cell r="AB137">
            <v>0</v>
          </cell>
          <cell r="AC137" t="b">
            <v>1</v>
          </cell>
          <cell r="AE137" t="str">
            <v>P</v>
          </cell>
          <cell r="AF137"/>
          <cell r="AG137">
            <v>0</v>
          </cell>
          <cell r="AI137"/>
        </row>
        <row r="138">
          <cell r="C138" t="str">
            <v>Totaldepreciation_expense.DepreciationExpense.PropertyDepreciation.Property</v>
          </cell>
          <cell r="D138">
            <v>106</v>
          </cell>
          <cell r="E138">
            <v>5</v>
          </cell>
          <cell r="F138" t="str">
            <v>Total_5</v>
          </cell>
          <cell r="G138" t="str">
            <v>AddF</v>
          </cell>
          <cell r="I138" t="str">
            <v>Total Direct Property</v>
          </cell>
          <cell r="J138">
            <v>1644.16</v>
          </cell>
          <cell r="K138">
            <v>0</v>
          </cell>
          <cell r="L138">
            <v>1644.16</v>
          </cell>
          <cell r="M138">
            <v>0</v>
          </cell>
          <cell r="N138" t="str">
            <v>Add</v>
          </cell>
          <cell r="O138">
            <v>0</v>
          </cell>
          <cell r="V138" t="str">
            <v>NA</v>
          </cell>
          <cell r="X138">
            <v>0</v>
          </cell>
          <cell r="Y138" t="b">
            <v>0</v>
          </cell>
          <cell r="Z138" t="b">
            <v>0</v>
          </cell>
          <cell r="AA138" t="b">
            <v>0</v>
          </cell>
          <cell r="AB138">
            <v>0</v>
          </cell>
          <cell r="AC138" t="b">
            <v>1</v>
          </cell>
          <cell r="AE138" t="str">
            <v>P</v>
          </cell>
          <cell r="AF138"/>
          <cell r="AG138">
            <v>0</v>
          </cell>
          <cell r="AI138"/>
        </row>
        <row r="139">
          <cell r="C139" t="str">
            <v>Totaldepreciation_expense.DepreciationExpense.PropertyDepreciation</v>
          </cell>
          <cell r="D139">
            <v>107</v>
          </cell>
          <cell r="E139">
            <v>4</v>
          </cell>
          <cell r="F139" t="str">
            <v>Total_4</v>
          </cell>
          <cell r="G139" t="str">
            <v>AddF</v>
          </cell>
          <cell r="I139" t="str">
            <v>Total Capital Allowances</v>
          </cell>
          <cell r="J139">
            <v>1644.16</v>
          </cell>
          <cell r="K139">
            <v>0</v>
          </cell>
          <cell r="L139">
            <v>1644.16</v>
          </cell>
          <cell r="M139">
            <v>0</v>
          </cell>
          <cell r="N139" t="str">
            <v>Add</v>
          </cell>
          <cell r="O139">
            <v>0</v>
          </cell>
          <cell r="V139" t="str">
            <v>NA</v>
          </cell>
          <cell r="X139">
            <v>0</v>
          </cell>
          <cell r="Y139" t="b">
            <v>0</v>
          </cell>
          <cell r="Z139" t="b">
            <v>0</v>
          </cell>
          <cell r="AA139" t="b">
            <v>0</v>
          </cell>
          <cell r="AB139">
            <v>0</v>
          </cell>
          <cell r="AC139" t="b">
            <v>1</v>
          </cell>
          <cell r="AE139" t="str">
            <v>P</v>
          </cell>
          <cell r="AF139"/>
          <cell r="AG139">
            <v>0</v>
          </cell>
          <cell r="AI139"/>
        </row>
        <row r="140">
          <cell r="C140" t="str">
            <v>Totaldepreciation_expense</v>
          </cell>
          <cell r="D140">
            <v>108</v>
          </cell>
          <cell r="E140">
            <v>3</v>
          </cell>
          <cell r="F140" t="str">
            <v>Total_3</v>
          </cell>
          <cell r="G140" t="str">
            <v>AddF</v>
          </cell>
          <cell r="I140" t="str">
            <v>Total Depreciation</v>
          </cell>
          <cell r="J140">
            <v>1644.16</v>
          </cell>
          <cell r="K140">
            <v>0</v>
          </cell>
          <cell r="L140">
            <v>1644.16</v>
          </cell>
          <cell r="M140">
            <v>0</v>
          </cell>
          <cell r="N140" t="str">
            <v>Add</v>
          </cell>
          <cell r="O140">
            <v>0</v>
          </cell>
          <cell r="V140" t="str">
            <v>NA</v>
          </cell>
          <cell r="X140">
            <v>0</v>
          </cell>
          <cell r="Y140" t="b">
            <v>0</v>
          </cell>
          <cell r="Z140" t="b">
            <v>0</v>
          </cell>
          <cell r="AA140" t="b">
            <v>0</v>
          </cell>
          <cell r="AB140">
            <v>0</v>
          </cell>
          <cell r="AC140" t="b">
            <v>1</v>
          </cell>
          <cell r="AE140" t="str">
            <v>P</v>
          </cell>
          <cell r="AF140"/>
          <cell r="AG140">
            <v>0</v>
          </cell>
          <cell r="AI140"/>
        </row>
        <row r="141">
          <cell r="C141" t="str">
            <v>property_expenses_expense</v>
          </cell>
          <cell r="D141">
            <v>109</v>
          </cell>
          <cell r="E141">
            <v>3</v>
          </cell>
          <cell r="F141" t="str">
            <v>Header_3</v>
          </cell>
          <cell r="G141" t="str">
            <v>AddF</v>
          </cell>
          <cell r="I141" t="str">
            <v>Property Expenses</v>
          </cell>
          <cell r="J141">
            <v>0</v>
          </cell>
          <cell r="K141">
            <v>0</v>
          </cell>
          <cell r="L141">
            <v>0</v>
          </cell>
          <cell r="M141">
            <v>0</v>
          </cell>
          <cell r="O141">
            <v>0</v>
          </cell>
          <cell r="V141" t="str">
            <v>NA</v>
          </cell>
          <cell r="X141">
            <v>0</v>
          </cell>
          <cell r="Y141" t="b">
            <v>0</v>
          </cell>
          <cell r="Z141" t="b">
            <v>0</v>
          </cell>
          <cell r="AA141" t="b">
            <v>0</v>
          </cell>
          <cell r="AB141">
            <v>0</v>
          </cell>
          <cell r="AC141" t="b">
            <v>1</v>
          </cell>
          <cell r="AE141" t="str">
            <v>P</v>
          </cell>
          <cell r="AF141"/>
          <cell r="AG141">
            <v>0</v>
          </cell>
          <cell r="AI141"/>
        </row>
        <row r="142">
          <cell r="C142" t="str">
            <v>property_expenses_expense.PropertyExpenses.Advertising</v>
          </cell>
          <cell r="D142">
            <v>110</v>
          </cell>
          <cell r="E142">
            <v>4</v>
          </cell>
          <cell r="F142" t="str">
            <v>Header_4</v>
          </cell>
          <cell r="G142" t="str">
            <v>AddF</v>
          </cell>
          <cell r="I142" t="str">
            <v>Advertising</v>
          </cell>
          <cell r="J142">
            <v>0</v>
          </cell>
          <cell r="K142">
            <v>0</v>
          </cell>
          <cell r="L142">
            <v>0</v>
          </cell>
          <cell r="M142">
            <v>0</v>
          </cell>
          <cell r="O142">
            <v>0</v>
          </cell>
          <cell r="V142" t="str">
            <v>NA</v>
          </cell>
          <cell r="X142">
            <v>0</v>
          </cell>
          <cell r="Y142" t="b">
            <v>0</v>
          </cell>
          <cell r="Z142" t="b">
            <v>0</v>
          </cell>
          <cell r="AA142" t="b">
            <v>0</v>
          </cell>
          <cell r="AB142">
            <v>0</v>
          </cell>
          <cell r="AC142" t="b">
            <v>1</v>
          </cell>
          <cell r="AE142" t="str">
            <v>P</v>
          </cell>
          <cell r="AF142"/>
          <cell r="AG142">
            <v>0</v>
          </cell>
          <cell r="AI142"/>
        </row>
        <row r="143">
          <cell r="C143" t="str">
            <v>property_expenses_expense.PropertyExpenses.Advertising.Property</v>
          </cell>
          <cell r="D143">
            <v>111</v>
          </cell>
          <cell r="E143">
            <v>5</v>
          </cell>
          <cell r="F143" t="str">
            <v>Header_5</v>
          </cell>
          <cell r="G143" t="str">
            <v>AddF</v>
          </cell>
          <cell r="I143" t="str">
            <v>Direct Property</v>
          </cell>
          <cell r="J143">
            <v>0</v>
          </cell>
          <cell r="K143">
            <v>0</v>
          </cell>
          <cell r="L143">
            <v>0</v>
          </cell>
          <cell r="M143">
            <v>0</v>
          </cell>
          <cell r="O143">
            <v>0</v>
          </cell>
          <cell r="V143" t="str">
            <v>NA</v>
          </cell>
          <cell r="X143">
            <v>0</v>
          </cell>
          <cell r="Y143" t="b">
            <v>0</v>
          </cell>
          <cell r="Z143" t="b">
            <v>0</v>
          </cell>
          <cell r="AA143" t="b">
            <v>0</v>
          </cell>
          <cell r="AB143">
            <v>0</v>
          </cell>
          <cell r="AC143" t="b">
            <v>1</v>
          </cell>
          <cell r="AE143" t="str">
            <v>P</v>
          </cell>
          <cell r="AF143"/>
          <cell r="AG143">
            <v>0</v>
          </cell>
          <cell r="AI143"/>
        </row>
        <row r="144">
          <cell r="C144" t="str">
            <v>property_expenses_expense.PropertyExpenses.Advertising.Property.cb4fb5de-b893-454a-af8c-39d2f9dd8591</v>
          </cell>
          <cell r="D144">
            <v>112</v>
          </cell>
          <cell r="E144">
            <v>6</v>
          </cell>
          <cell r="F144" t="str">
            <v>Line_6</v>
          </cell>
          <cell r="G144" t="str">
            <v>AddF</v>
          </cell>
          <cell r="H144" t="str">
            <v>Class.ImportProperty</v>
          </cell>
          <cell r="I144" t="str">
            <v>Unit 6004, The Peninsular, Mooloolaba</v>
          </cell>
          <cell r="J144">
            <v>2063.84</v>
          </cell>
          <cell r="K144">
            <v>0</v>
          </cell>
          <cell r="L144">
            <v>2063.84</v>
          </cell>
          <cell r="M144">
            <v>0</v>
          </cell>
          <cell r="N144" t="str">
            <v>Add</v>
          </cell>
          <cell r="O144">
            <v>0</v>
          </cell>
          <cell r="V144" t="str">
            <v>NA</v>
          </cell>
          <cell r="X144">
            <v>0</v>
          </cell>
          <cell r="Y144" t="b">
            <v>0</v>
          </cell>
          <cell r="Z144" t="b">
            <v>0</v>
          </cell>
          <cell r="AA144" t="b">
            <v>0</v>
          </cell>
          <cell r="AB144">
            <v>0</v>
          </cell>
          <cell r="AC144" t="b">
            <v>1</v>
          </cell>
          <cell r="AE144" t="str">
            <v>P</v>
          </cell>
          <cell r="AF144"/>
          <cell r="AG144">
            <v>0</v>
          </cell>
          <cell r="AI144"/>
        </row>
        <row r="145">
          <cell r="C145" t="str">
            <v>Totalproperty_expenses_expense.PropertyExpenses.Advertising.Property</v>
          </cell>
          <cell r="D145">
            <v>113</v>
          </cell>
          <cell r="E145">
            <v>5</v>
          </cell>
          <cell r="F145" t="str">
            <v>Total_5</v>
          </cell>
          <cell r="G145" t="str">
            <v>AddF</v>
          </cell>
          <cell r="I145" t="str">
            <v>Total Direct Property</v>
          </cell>
          <cell r="J145">
            <v>2063.84</v>
          </cell>
          <cell r="K145">
            <v>0</v>
          </cell>
          <cell r="L145">
            <v>2063.84</v>
          </cell>
          <cell r="M145">
            <v>0</v>
          </cell>
          <cell r="N145" t="str">
            <v>Add</v>
          </cell>
          <cell r="O145">
            <v>0</v>
          </cell>
          <cell r="V145" t="str">
            <v>NA</v>
          </cell>
          <cell r="X145">
            <v>0</v>
          </cell>
          <cell r="Y145" t="b">
            <v>0</v>
          </cell>
          <cell r="Z145" t="b">
            <v>0</v>
          </cell>
          <cell r="AA145" t="b">
            <v>0</v>
          </cell>
          <cell r="AB145">
            <v>0</v>
          </cell>
          <cell r="AC145" t="b">
            <v>1</v>
          </cell>
          <cell r="AE145" t="str">
            <v>P</v>
          </cell>
          <cell r="AF145"/>
          <cell r="AG145">
            <v>0</v>
          </cell>
          <cell r="AI145"/>
        </row>
        <row r="146">
          <cell r="C146" t="str">
            <v>Totalproperty_expenses_expense.PropertyExpenses.Advertising</v>
          </cell>
          <cell r="D146">
            <v>114</v>
          </cell>
          <cell r="E146">
            <v>4</v>
          </cell>
          <cell r="F146" t="str">
            <v>Total_4</v>
          </cell>
          <cell r="G146" t="str">
            <v>AddF</v>
          </cell>
          <cell r="I146" t="str">
            <v>Total Advertising</v>
          </cell>
          <cell r="J146">
            <v>2063.84</v>
          </cell>
          <cell r="K146">
            <v>0</v>
          </cell>
          <cell r="L146">
            <v>2063.84</v>
          </cell>
          <cell r="M146">
            <v>0</v>
          </cell>
          <cell r="N146" t="str">
            <v>Add</v>
          </cell>
          <cell r="O146">
            <v>0</v>
          </cell>
          <cell r="V146" t="str">
            <v>NA</v>
          </cell>
          <cell r="X146">
            <v>0</v>
          </cell>
          <cell r="Y146" t="b">
            <v>0</v>
          </cell>
          <cell r="Z146" t="b">
            <v>0</v>
          </cell>
          <cell r="AA146" t="b">
            <v>0</v>
          </cell>
          <cell r="AB146">
            <v>0</v>
          </cell>
          <cell r="AC146" t="b">
            <v>1</v>
          </cell>
          <cell r="AE146" t="str">
            <v>P</v>
          </cell>
          <cell r="AF146"/>
          <cell r="AG146">
            <v>0</v>
          </cell>
          <cell r="AI146"/>
        </row>
        <row r="147">
          <cell r="C147" t="str">
            <v>property_expenses_expense.PropertyExpenses.AgentsManagementFee</v>
          </cell>
          <cell r="D147">
            <v>115</v>
          </cell>
          <cell r="E147">
            <v>4</v>
          </cell>
          <cell r="F147" t="str">
            <v>Header_4</v>
          </cell>
          <cell r="G147" t="str">
            <v>AddF</v>
          </cell>
          <cell r="I147" t="str">
            <v>Agents Management Fee</v>
          </cell>
          <cell r="J147">
            <v>0</v>
          </cell>
          <cell r="K147">
            <v>0</v>
          </cell>
          <cell r="L147">
            <v>0</v>
          </cell>
          <cell r="M147">
            <v>0</v>
          </cell>
          <cell r="O147">
            <v>0</v>
          </cell>
          <cell r="V147" t="str">
            <v>NA</v>
          </cell>
          <cell r="X147">
            <v>0</v>
          </cell>
          <cell r="Y147" t="b">
            <v>0</v>
          </cell>
          <cell r="Z147" t="b">
            <v>0</v>
          </cell>
          <cell r="AA147" t="b">
            <v>0</v>
          </cell>
          <cell r="AB147">
            <v>0</v>
          </cell>
          <cell r="AC147" t="b">
            <v>1</v>
          </cell>
          <cell r="AE147" t="str">
            <v>P</v>
          </cell>
          <cell r="AF147"/>
          <cell r="AG147">
            <v>0</v>
          </cell>
          <cell r="AI147"/>
        </row>
        <row r="148">
          <cell r="C148" t="str">
            <v>property_expenses_expense.PropertyExpenses.AgentsManagementFee.Property</v>
          </cell>
          <cell r="D148">
            <v>116</v>
          </cell>
          <cell r="E148">
            <v>5</v>
          </cell>
          <cell r="F148" t="str">
            <v>Header_5</v>
          </cell>
          <cell r="G148" t="str">
            <v>AddF</v>
          </cell>
          <cell r="I148" t="str">
            <v>Direct Property</v>
          </cell>
          <cell r="J148">
            <v>0</v>
          </cell>
          <cell r="K148">
            <v>0</v>
          </cell>
          <cell r="L148">
            <v>0</v>
          </cell>
          <cell r="M148">
            <v>0</v>
          </cell>
          <cell r="O148">
            <v>0</v>
          </cell>
          <cell r="V148" t="str">
            <v>NA</v>
          </cell>
          <cell r="X148">
            <v>0</v>
          </cell>
          <cell r="Y148" t="b">
            <v>0</v>
          </cell>
          <cell r="Z148" t="b">
            <v>0</v>
          </cell>
          <cell r="AA148" t="b">
            <v>0</v>
          </cell>
          <cell r="AB148">
            <v>0</v>
          </cell>
          <cell r="AC148" t="b">
            <v>1</v>
          </cell>
          <cell r="AE148" t="str">
            <v>P</v>
          </cell>
          <cell r="AF148"/>
          <cell r="AG148">
            <v>0</v>
          </cell>
          <cell r="AI148"/>
        </row>
        <row r="149">
          <cell r="C149" t="str">
            <v>property_expenses_expense.PropertyExpenses.AgentsManagementFee.Property.cb4fb5de-b893-454a-af8c-39d2f9dd8591</v>
          </cell>
          <cell r="D149">
            <v>117</v>
          </cell>
          <cell r="E149">
            <v>6</v>
          </cell>
          <cell r="F149" t="str">
            <v>Line_6</v>
          </cell>
          <cell r="G149" t="str">
            <v>AddF</v>
          </cell>
          <cell r="H149" t="str">
            <v>Class.ImportProperty</v>
          </cell>
          <cell r="I149" t="str">
            <v>Unit 6004, The Peninsular, Mooloolaba</v>
          </cell>
          <cell r="J149">
            <v>14595.55</v>
          </cell>
          <cell r="K149">
            <v>0</v>
          </cell>
          <cell r="L149">
            <v>14595.55</v>
          </cell>
          <cell r="M149">
            <v>0</v>
          </cell>
          <cell r="N149" t="str">
            <v>Add</v>
          </cell>
          <cell r="O149">
            <v>0</v>
          </cell>
          <cell r="V149" t="str">
            <v>NA</v>
          </cell>
          <cell r="X149">
            <v>0</v>
          </cell>
          <cell r="Y149" t="b">
            <v>0</v>
          </cell>
          <cell r="Z149" t="b">
            <v>0</v>
          </cell>
          <cell r="AA149" t="b">
            <v>0</v>
          </cell>
          <cell r="AB149">
            <v>0</v>
          </cell>
          <cell r="AC149" t="b">
            <v>1</v>
          </cell>
          <cell r="AE149" t="str">
            <v>P</v>
          </cell>
          <cell r="AF149"/>
          <cell r="AG149">
            <v>0</v>
          </cell>
          <cell r="AI149"/>
        </row>
        <row r="150">
          <cell r="C150" t="str">
            <v>Totalproperty_expenses_expense.PropertyExpenses.AgentsManagementFee.Property</v>
          </cell>
          <cell r="D150">
            <v>118</v>
          </cell>
          <cell r="E150">
            <v>5</v>
          </cell>
          <cell r="F150" t="str">
            <v>Total_5</v>
          </cell>
          <cell r="G150" t="str">
            <v>AddF</v>
          </cell>
          <cell r="I150" t="str">
            <v>Total Direct Property</v>
          </cell>
          <cell r="J150">
            <v>14595.55</v>
          </cell>
          <cell r="K150">
            <v>0</v>
          </cell>
          <cell r="L150">
            <v>14595.55</v>
          </cell>
          <cell r="M150">
            <v>0</v>
          </cell>
          <cell r="N150" t="str">
            <v>Add</v>
          </cell>
          <cell r="O150">
            <v>0</v>
          </cell>
          <cell r="V150" t="str">
            <v>NA</v>
          </cell>
          <cell r="X150">
            <v>0</v>
          </cell>
          <cell r="Y150" t="b">
            <v>0</v>
          </cell>
          <cell r="Z150" t="b">
            <v>0</v>
          </cell>
          <cell r="AA150" t="b">
            <v>0</v>
          </cell>
          <cell r="AB150">
            <v>0</v>
          </cell>
          <cell r="AC150" t="b">
            <v>1</v>
          </cell>
          <cell r="AE150" t="str">
            <v>P</v>
          </cell>
          <cell r="AF150"/>
          <cell r="AG150">
            <v>0</v>
          </cell>
          <cell r="AI150"/>
        </row>
        <row r="151">
          <cell r="C151" t="str">
            <v>Totalproperty_expenses_expense.PropertyExpenses.AgentsManagementFee</v>
          </cell>
          <cell r="D151">
            <v>119</v>
          </cell>
          <cell r="E151">
            <v>4</v>
          </cell>
          <cell r="F151" t="str">
            <v>Total_4</v>
          </cell>
          <cell r="G151" t="str">
            <v>AddF</v>
          </cell>
          <cell r="I151" t="str">
            <v>Total Agents Management Fee</v>
          </cell>
          <cell r="J151">
            <v>14595.55</v>
          </cell>
          <cell r="K151">
            <v>0</v>
          </cell>
          <cell r="L151">
            <v>14595.55</v>
          </cell>
          <cell r="M151">
            <v>0</v>
          </cell>
          <cell r="N151" t="str">
            <v>Add</v>
          </cell>
          <cell r="O151">
            <v>0</v>
          </cell>
          <cell r="V151" t="str">
            <v>NA</v>
          </cell>
          <cell r="X151">
            <v>0</v>
          </cell>
          <cell r="Y151" t="b">
            <v>0</v>
          </cell>
          <cell r="Z151" t="b">
            <v>0</v>
          </cell>
          <cell r="AA151" t="b">
            <v>0</v>
          </cell>
          <cell r="AB151">
            <v>0</v>
          </cell>
          <cell r="AC151" t="b">
            <v>1</v>
          </cell>
          <cell r="AE151" t="str">
            <v>P</v>
          </cell>
          <cell r="AF151"/>
          <cell r="AG151">
            <v>0</v>
          </cell>
          <cell r="AI151"/>
        </row>
        <row r="152">
          <cell r="C152" t="str">
            <v>property_expenses_expense.PropertyExpenses.Cleaning</v>
          </cell>
          <cell r="D152">
            <v>120</v>
          </cell>
          <cell r="E152">
            <v>4</v>
          </cell>
          <cell r="F152" t="str">
            <v>Header_4</v>
          </cell>
          <cell r="G152" t="str">
            <v>AddF</v>
          </cell>
          <cell r="I152" t="str">
            <v>Cleaning</v>
          </cell>
          <cell r="J152">
            <v>0</v>
          </cell>
          <cell r="K152">
            <v>0</v>
          </cell>
          <cell r="L152">
            <v>0</v>
          </cell>
          <cell r="M152">
            <v>0</v>
          </cell>
          <cell r="O152">
            <v>0</v>
          </cell>
          <cell r="V152" t="str">
            <v>NA</v>
          </cell>
          <cell r="X152">
            <v>0</v>
          </cell>
          <cell r="Y152" t="b">
            <v>0</v>
          </cell>
          <cell r="Z152" t="b">
            <v>0</v>
          </cell>
          <cell r="AA152" t="b">
            <v>0</v>
          </cell>
          <cell r="AB152">
            <v>0</v>
          </cell>
          <cell r="AC152" t="b">
            <v>1</v>
          </cell>
          <cell r="AE152" t="str">
            <v>P</v>
          </cell>
          <cell r="AF152"/>
          <cell r="AG152">
            <v>0</v>
          </cell>
          <cell r="AI152"/>
        </row>
        <row r="153">
          <cell r="C153" t="str">
            <v>property_expenses_expense.PropertyExpenses.Cleaning.Property</v>
          </cell>
          <cell r="D153">
            <v>121</v>
          </cell>
          <cell r="E153">
            <v>5</v>
          </cell>
          <cell r="F153" t="str">
            <v>Header_5</v>
          </cell>
          <cell r="G153" t="str">
            <v>AddF</v>
          </cell>
          <cell r="I153" t="str">
            <v>Direct Property</v>
          </cell>
          <cell r="J153">
            <v>0</v>
          </cell>
          <cell r="K153">
            <v>0</v>
          </cell>
          <cell r="L153">
            <v>0</v>
          </cell>
          <cell r="M153">
            <v>0</v>
          </cell>
          <cell r="O153">
            <v>0</v>
          </cell>
          <cell r="V153" t="str">
            <v>NA</v>
          </cell>
          <cell r="X153">
            <v>0</v>
          </cell>
          <cell r="Y153" t="b">
            <v>0</v>
          </cell>
          <cell r="Z153" t="b">
            <v>0</v>
          </cell>
          <cell r="AA153" t="b">
            <v>0</v>
          </cell>
          <cell r="AB153">
            <v>0</v>
          </cell>
          <cell r="AC153" t="b">
            <v>1</v>
          </cell>
          <cell r="AE153" t="str">
            <v>P</v>
          </cell>
          <cell r="AF153"/>
          <cell r="AG153">
            <v>0</v>
          </cell>
          <cell r="AI153"/>
        </row>
        <row r="154">
          <cell r="C154" t="str">
            <v>property_expenses_expense.PropertyExpenses.Cleaning.Property.cb4fb5de-b893-454a-af8c-39d2f9dd8591</v>
          </cell>
          <cell r="D154">
            <v>122</v>
          </cell>
          <cell r="E154">
            <v>6</v>
          </cell>
          <cell r="F154" t="str">
            <v>Line_6</v>
          </cell>
          <cell r="G154" t="str">
            <v>AddF</v>
          </cell>
          <cell r="H154" t="str">
            <v>Class.ImportProperty</v>
          </cell>
          <cell r="I154" t="str">
            <v>Unit 6004, The Peninsular, Mooloolaba</v>
          </cell>
          <cell r="J154">
            <v>10979.85</v>
          </cell>
          <cell r="K154">
            <v>0</v>
          </cell>
          <cell r="L154">
            <v>10979.85</v>
          </cell>
          <cell r="M154">
            <v>0</v>
          </cell>
          <cell r="N154" t="str">
            <v>Add</v>
          </cell>
          <cell r="O154">
            <v>0</v>
          </cell>
          <cell r="V154" t="str">
            <v>NA</v>
          </cell>
          <cell r="X154">
            <v>0</v>
          </cell>
          <cell r="Y154" t="b">
            <v>0</v>
          </cell>
          <cell r="Z154" t="b">
            <v>0</v>
          </cell>
          <cell r="AA154" t="b">
            <v>0</v>
          </cell>
          <cell r="AB154">
            <v>0</v>
          </cell>
          <cell r="AC154" t="b">
            <v>1</v>
          </cell>
          <cell r="AE154" t="str">
            <v>P</v>
          </cell>
          <cell r="AF154"/>
          <cell r="AG154">
            <v>0</v>
          </cell>
          <cell r="AI154"/>
        </row>
        <row r="155">
          <cell r="C155" t="str">
            <v>Totalproperty_expenses_expense.PropertyExpenses.Cleaning.Property</v>
          </cell>
          <cell r="D155">
            <v>123</v>
          </cell>
          <cell r="E155">
            <v>5</v>
          </cell>
          <cell r="F155" t="str">
            <v>Total_5</v>
          </cell>
          <cell r="G155" t="str">
            <v>AddF</v>
          </cell>
          <cell r="I155" t="str">
            <v>Total Direct Property</v>
          </cell>
          <cell r="J155">
            <v>10979.85</v>
          </cell>
          <cell r="K155">
            <v>0</v>
          </cell>
          <cell r="L155">
            <v>10979.85</v>
          </cell>
          <cell r="M155">
            <v>0</v>
          </cell>
          <cell r="N155" t="str">
            <v>Add</v>
          </cell>
          <cell r="O155">
            <v>0</v>
          </cell>
          <cell r="V155" t="str">
            <v>NA</v>
          </cell>
          <cell r="X155">
            <v>0</v>
          </cell>
          <cell r="Y155" t="b">
            <v>0</v>
          </cell>
          <cell r="Z155" t="b">
            <v>0</v>
          </cell>
          <cell r="AA155" t="b">
            <v>0</v>
          </cell>
          <cell r="AB155">
            <v>0</v>
          </cell>
          <cell r="AC155" t="b">
            <v>1</v>
          </cell>
          <cell r="AE155" t="str">
            <v>P</v>
          </cell>
          <cell r="AF155"/>
          <cell r="AG155">
            <v>0</v>
          </cell>
          <cell r="AI155"/>
        </row>
        <row r="156">
          <cell r="C156" t="str">
            <v>Totalproperty_expenses_expense.PropertyExpenses.Cleaning</v>
          </cell>
          <cell r="D156">
            <v>124</v>
          </cell>
          <cell r="E156">
            <v>4</v>
          </cell>
          <cell r="F156" t="str">
            <v>Total_4</v>
          </cell>
          <cell r="G156" t="str">
            <v>AddF</v>
          </cell>
          <cell r="I156" t="str">
            <v>Total Cleaning</v>
          </cell>
          <cell r="J156">
            <v>10979.85</v>
          </cell>
          <cell r="K156">
            <v>0</v>
          </cell>
          <cell r="L156">
            <v>10979.85</v>
          </cell>
          <cell r="M156">
            <v>0</v>
          </cell>
          <cell r="N156" t="str">
            <v>Add</v>
          </cell>
          <cell r="O156">
            <v>0</v>
          </cell>
          <cell r="V156" t="str">
            <v>NA</v>
          </cell>
          <cell r="X156">
            <v>0</v>
          </cell>
          <cell r="Y156" t="b">
            <v>0</v>
          </cell>
          <cell r="Z156" t="b">
            <v>0</v>
          </cell>
          <cell r="AA156" t="b">
            <v>0</v>
          </cell>
          <cell r="AB156">
            <v>0</v>
          </cell>
          <cell r="AC156" t="b">
            <v>1</v>
          </cell>
          <cell r="AE156" t="str">
            <v>P</v>
          </cell>
          <cell r="AF156"/>
          <cell r="AG156">
            <v>0</v>
          </cell>
          <cell r="AI156"/>
        </row>
        <row r="157">
          <cell r="C157" t="str">
            <v>property_expenses_expense.PropertyExpenses.Rates</v>
          </cell>
          <cell r="D157">
            <v>125</v>
          </cell>
          <cell r="E157">
            <v>4</v>
          </cell>
          <cell r="F157" t="str">
            <v>Header_4</v>
          </cell>
          <cell r="G157" t="str">
            <v>AddF</v>
          </cell>
          <cell r="I157" t="str">
            <v>Council Rates</v>
          </cell>
          <cell r="J157">
            <v>0</v>
          </cell>
          <cell r="K157">
            <v>0</v>
          </cell>
          <cell r="L157">
            <v>0</v>
          </cell>
          <cell r="M157">
            <v>0</v>
          </cell>
          <cell r="O157">
            <v>0</v>
          </cell>
          <cell r="V157" t="str">
            <v>NA</v>
          </cell>
          <cell r="X157">
            <v>0</v>
          </cell>
          <cell r="Y157" t="b">
            <v>0</v>
          </cell>
          <cell r="Z157" t="b">
            <v>0</v>
          </cell>
          <cell r="AA157" t="b">
            <v>0</v>
          </cell>
          <cell r="AB157">
            <v>0</v>
          </cell>
          <cell r="AC157" t="b">
            <v>1</v>
          </cell>
          <cell r="AE157" t="str">
            <v>P</v>
          </cell>
          <cell r="AF157"/>
          <cell r="AG157">
            <v>0</v>
          </cell>
          <cell r="AI157"/>
        </row>
        <row r="158">
          <cell r="C158" t="str">
            <v>property_expenses_expense.PropertyExpenses.Rates.Property</v>
          </cell>
          <cell r="D158">
            <v>126</v>
          </cell>
          <cell r="E158">
            <v>5</v>
          </cell>
          <cell r="F158" t="str">
            <v>Header_5</v>
          </cell>
          <cell r="G158" t="str">
            <v>AddF</v>
          </cell>
          <cell r="I158" t="str">
            <v>Direct Property</v>
          </cell>
          <cell r="J158">
            <v>0</v>
          </cell>
          <cell r="K158">
            <v>0</v>
          </cell>
          <cell r="L158">
            <v>0</v>
          </cell>
          <cell r="M158">
            <v>0</v>
          </cell>
          <cell r="O158">
            <v>0</v>
          </cell>
          <cell r="V158" t="str">
            <v>NA</v>
          </cell>
          <cell r="X158">
            <v>0</v>
          </cell>
          <cell r="Y158" t="b">
            <v>0</v>
          </cell>
          <cell r="Z158" t="b">
            <v>0</v>
          </cell>
          <cell r="AA158" t="b">
            <v>0</v>
          </cell>
          <cell r="AB158">
            <v>0</v>
          </cell>
          <cell r="AC158" t="b">
            <v>1</v>
          </cell>
          <cell r="AE158" t="str">
            <v>P</v>
          </cell>
          <cell r="AF158"/>
          <cell r="AG158">
            <v>0</v>
          </cell>
          <cell r="AI158"/>
        </row>
        <row r="159">
          <cell r="C159" t="str">
            <v>property_expenses_expense.PropertyExpenses.Rates.Property.cb4fb5de-b893-454a-af8c-39d2f9dd8591</v>
          </cell>
          <cell r="D159">
            <v>127</v>
          </cell>
          <cell r="E159">
            <v>6</v>
          </cell>
          <cell r="F159" t="str">
            <v>Line_6</v>
          </cell>
          <cell r="G159" t="str">
            <v>AddF</v>
          </cell>
          <cell r="H159" t="str">
            <v>Class.ImportProperty</v>
          </cell>
          <cell r="I159" t="str">
            <v>Unit 6004, The Peninsular, Mooloolaba</v>
          </cell>
          <cell r="J159">
            <v>3217.06</v>
          </cell>
          <cell r="K159">
            <v>0</v>
          </cell>
          <cell r="L159">
            <v>3217.06</v>
          </cell>
          <cell r="M159">
            <v>0</v>
          </cell>
          <cell r="N159" t="str">
            <v>Add</v>
          </cell>
          <cell r="O159">
            <v>0</v>
          </cell>
          <cell r="V159" t="str">
            <v>NA</v>
          </cell>
          <cell r="X159">
            <v>0</v>
          </cell>
          <cell r="Y159" t="b">
            <v>0</v>
          </cell>
          <cell r="Z159" t="b">
            <v>0</v>
          </cell>
          <cell r="AA159" t="b">
            <v>0</v>
          </cell>
          <cell r="AB159">
            <v>0</v>
          </cell>
          <cell r="AC159" t="b">
            <v>1</v>
          </cell>
          <cell r="AE159" t="str">
            <v>P</v>
          </cell>
          <cell r="AF159"/>
          <cell r="AG159">
            <v>0</v>
          </cell>
          <cell r="AI159"/>
        </row>
        <row r="160">
          <cell r="C160" t="str">
            <v>Totalproperty_expenses_expense.PropertyExpenses.Rates.Property</v>
          </cell>
          <cell r="D160">
            <v>128</v>
          </cell>
          <cell r="E160">
            <v>5</v>
          </cell>
          <cell r="F160" t="str">
            <v>Total_5</v>
          </cell>
          <cell r="G160" t="str">
            <v>AddF</v>
          </cell>
          <cell r="I160" t="str">
            <v>Total Direct Property</v>
          </cell>
          <cell r="J160">
            <v>3217.06</v>
          </cell>
          <cell r="K160">
            <v>0</v>
          </cell>
          <cell r="L160">
            <v>3217.06</v>
          </cell>
          <cell r="M160">
            <v>0</v>
          </cell>
          <cell r="N160" t="str">
            <v>Add</v>
          </cell>
          <cell r="O160">
            <v>0</v>
          </cell>
          <cell r="V160" t="str">
            <v>NA</v>
          </cell>
          <cell r="X160">
            <v>0</v>
          </cell>
          <cell r="Y160" t="b">
            <v>0</v>
          </cell>
          <cell r="Z160" t="b">
            <v>0</v>
          </cell>
          <cell r="AA160" t="b">
            <v>0</v>
          </cell>
          <cell r="AB160">
            <v>0</v>
          </cell>
          <cell r="AC160" t="b">
            <v>1</v>
          </cell>
          <cell r="AE160" t="str">
            <v>P</v>
          </cell>
          <cell r="AF160"/>
          <cell r="AG160">
            <v>0</v>
          </cell>
          <cell r="AI160"/>
        </row>
        <row r="161">
          <cell r="C161" t="str">
            <v>Totalproperty_expenses_expense.PropertyExpenses.Rates</v>
          </cell>
          <cell r="D161">
            <v>129</v>
          </cell>
          <cell r="E161">
            <v>4</v>
          </cell>
          <cell r="F161" t="str">
            <v>Total_4</v>
          </cell>
          <cell r="G161" t="str">
            <v>AddF</v>
          </cell>
          <cell r="I161" t="str">
            <v>Total Council Rates</v>
          </cell>
          <cell r="J161">
            <v>3217.06</v>
          </cell>
          <cell r="K161">
            <v>0</v>
          </cell>
          <cell r="L161">
            <v>3217.06</v>
          </cell>
          <cell r="M161">
            <v>0</v>
          </cell>
          <cell r="N161" t="str">
            <v>Add</v>
          </cell>
          <cell r="O161">
            <v>0</v>
          </cell>
          <cell r="V161" t="str">
            <v>NA</v>
          </cell>
          <cell r="X161">
            <v>0</v>
          </cell>
          <cell r="Y161" t="b">
            <v>0</v>
          </cell>
          <cell r="Z161" t="b">
            <v>0</v>
          </cell>
          <cell r="AA161" t="b">
            <v>0</v>
          </cell>
          <cell r="AB161">
            <v>0</v>
          </cell>
          <cell r="AC161" t="b">
            <v>1</v>
          </cell>
          <cell r="AE161" t="str">
            <v>P</v>
          </cell>
          <cell r="AF161"/>
          <cell r="AG161">
            <v>0</v>
          </cell>
          <cell r="AI161"/>
        </row>
        <row r="162">
          <cell r="C162" t="str">
            <v>property_expenses_expense.PropertyExpenses.ELECT</v>
          </cell>
          <cell r="D162">
            <v>130</v>
          </cell>
          <cell r="E162">
            <v>4</v>
          </cell>
          <cell r="F162" t="str">
            <v>Header_4</v>
          </cell>
          <cell r="G162" t="str">
            <v>AddF</v>
          </cell>
          <cell r="I162" t="str">
            <v>Electricity</v>
          </cell>
          <cell r="J162">
            <v>0</v>
          </cell>
          <cell r="K162">
            <v>0</v>
          </cell>
          <cell r="L162">
            <v>0</v>
          </cell>
          <cell r="M162">
            <v>0</v>
          </cell>
          <cell r="O162">
            <v>0</v>
          </cell>
          <cell r="V162" t="str">
            <v>NA</v>
          </cell>
          <cell r="X162">
            <v>0</v>
          </cell>
          <cell r="Y162" t="b">
            <v>0</v>
          </cell>
          <cell r="Z162" t="b">
            <v>0</v>
          </cell>
          <cell r="AA162" t="b">
            <v>0</v>
          </cell>
          <cell r="AB162">
            <v>0</v>
          </cell>
          <cell r="AC162" t="b">
            <v>1</v>
          </cell>
          <cell r="AE162" t="str">
            <v>P</v>
          </cell>
          <cell r="AF162"/>
          <cell r="AG162">
            <v>0</v>
          </cell>
          <cell r="AI162"/>
        </row>
        <row r="163">
          <cell r="C163" t="str">
            <v>property_expenses_expense.PropertyExpenses.ELECT.Property</v>
          </cell>
          <cell r="D163">
            <v>131</v>
          </cell>
          <cell r="E163">
            <v>5</v>
          </cell>
          <cell r="F163" t="str">
            <v>Header_5</v>
          </cell>
          <cell r="G163" t="str">
            <v>AddF</v>
          </cell>
          <cell r="I163" t="str">
            <v>Direct Property</v>
          </cell>
          <cell r="J163">
            <v>0</v>
          </cell>
          <cell r="K163">
            <v>0</v>
          </cell>
          <cell r="L163">
            <v>0</v>
          </cell>
          <cell r="M163">
            <v>0</v>
          </cell>
          <cell r="O163">
            <v>0</v>
          </cell>
          <cell r="V163" t="str">
            <v>NA</v>
          </cell>
          <cell r="X163">
            <v>0</v>
          </cell>
          <cell r="Y163" t="b">
            <v>0</v>
          </cell>
          <cell r="Z163" t="b">
            <v>0</v>
          </cell>
          <cell r="AA163" t="b">
            <v>0</v>
          </cell>
          <cell r="AB163">
            <v>0</v>
          </cell>
          <cell r="AC163" t="b">
            <v>1</v>
          </cell>
          <cell r="AE163" t="str">
            <v>P</v>
          </cell>
          <cell r="AF163"/>
          <cell r="AG163">
            <v>0</v>
          </cell>
          <cell r="AI163"/>
        </row>
        <row r="164">
          <cell r="C164" t="str">
            <v>property_expenses_expense.PropertyExpenses.ELECT.Property.cb4fb5de-b893-454a-af8c-39d2f9dd8591</v>
          </cell>
          <cell r="D164">
            <v>132</v>
          </cell>
          <cell r="E164">
            <v>6</v>
          </cell>
          <cell r="F164" t="str">
            <v>Line_6</v>
          </cell>
          <cell r="G164" t="str">
            <v>AddF</v>
          </cell>
          <cell r="H164" t="str">
            <v>Class.ImportProperty</v>
          </cell>
          <cell r="I164" t="str">
            <v>Unit 6004, The Peninsular, Mooloolaba</v>
          </cell>
          <cell r="J164">
            <v>968.6</v>
          </cell>
          <cell r="K164">
            <v>0</v>
          </cell>
          <cell r="L164">
            <v>968.6</v>
          </cell>
          <cell r="M164">
            <v>0</v>
          </cell>
          <cell r="N164" t="str">
            <v>Add</v>
          </cell>
          <cell r="O164">
            <v>0</v>
          </cell>
          <cell r="V164" t="str">
            <v>NA</v>
          </cell>
          <cell r="X164">
            <v>0</v>
          </cell>
          <cell r="Y164" t="b">
            <v>0</v>
          </cell>
          <cell r="Z164" t="b">
            <v>0</v>
          </cell>
          <cell r="AA164" t="b">
            <v>0</v>
          </cell>
          <cell r="AB164">
            <v>0</v>
          </cell>
          <cell r="AC164" t="b">
            <v>1</v>
          </cell>
          <cell r="AE164" t="str">
            <v>P</v>
          </cell>
          <cell r="AF164"/>
          <cell r="AG164">
            <v>0</v>
          </cell>
          <cell r="AI164"/>
        </row>
        <row r="165">
          <cell r="C165" t="str">
            <v>Totalproperty_expenses_expense.PropertyExpenses.ELECT.Property</v>
          </cell>
          <cell r="D165">
            <v>133</v>
          </cell>
          <cell r="E165">
            <v>5</v>
          </cell>
          <cell r="F165" t="str">
            <v>Total_5</v>
          </cell>
          <cell r="G165" t="str">
            <v>AddF</v>
          </cell>
          <cell r="I165" t="str">
            <v>Total Direct Property</v>
          </cell>
          <cell r="J165">
            <v>968.6</v>
          </cell>
          <cell r="K165">
            <v>0</v>
          </cell>
          <cell r="L165">
            <v>968.6</v>
          </cell>
          <cell r="M165">
            <v>0</v>
          </cell>
          <cell r="N165" t="str">
            <v>Add</v>
          </cell>
          <cell r="O165">
            <v>0</v>
          </cell>
          <cell r="V165" t="str">
            <v>NA</v>
          </cell>
          <cell r="X165">
            <v>0</v>
          </cell>
          <cell r="Y165" t="b">
            <v>0</v>
          </cell>
          <cell r="Z165" t="b">
            <v>0</v>
          </cell>
          <cell r="AA165" t="b">
            <v>0</v>
          </cell>
          <cell r="AB165">
            <v>0</v>
          </cell>
          <cell r="AC165" t="b">
            <v>1</v>
          </cell>
          <cell r="AE165" t="str">
            <v>P</v>
          </cell>
          <cell r="AF165"/>
          <cell r="AG165">
            <v>0</v>
          </cell>
          <cell r="AI165"/>
        </row>
        <row r="166">
          <cell r="C166" t="str">
            <v>Totalproperty_expenses_expense.PropertyExpenses.ELECT</v>
          </cell>
          <cell r="D166">
            <v>134</v>
          </cell>
          <cell r="E166">
            <v>4</v>
          </cell>
          <cell r="F166" t="str">
            <v>Total_4</v>
          </cell>
          <cell r="G166" t="str">
            <v>AddF</v>
          </cell>
          <cell r="I166" t="str">
            <v>Total Electricity</v>
          </cell>
          <cell r="J166">
            <v>968.6</v>
          </cell>
          <cell r="K166">
            <v>0</v>
          </cell>
          <cell r="L166">
            <v>968.6</v>
          </cell>
          <cell r="M166">
            <v>0</v>
          </cell>
          <cell r="N166" t="str">
            <v>Add</v>
          </cell>
          <cell r="O166">
            <v>0</v>
          </cell>
          <cell r="V166" t="str">
            <v>NA</v>
          </cell>
          <cell r="X166">
            <v>0</v>
          </cell>
          <cell r="Y166" t="b">
            <v>0</v>
          </cell>
          <cell r="Z166" t="b">
            <v>0</v>
          </cell>
          <cell r="AA166" t="b">
            <v>0</v>
          </cell>
          <cell r="AB166">
            <v>0</v>
          </cell>
          <cell r="AC166" t="b">
            <v>1</v>
          </cell>
          <cell r="AE166" t="str">
            <v>P</v>
          </cell>
          <cell r="AF166"/>
          <cell r="AG166">
            <v>0</v>
          </cell>
          <cell r="AI166"/>
        </row>
        <row r="167">
          <cell r="C167" t="str">
            <v>property_expenses_expense.PropertyExpenses.RepairsMaintenance</v>
          </cell>
          <cell r="D167">
            <v>135</v>
          </cell>
          <cell r="E167">
            <v>4</v>
          </cell>
          <cell r="F167" t="str">
            <v>Header_4</v>
          </cell>
          <cell r="G167" t="str">
            <v>AddF</v>
          </cell>
          <cell r="I167" t="str">
            <v>Repairs Maintenance</v>
          </cell>
          <cell r="J167">
            <v>0</v>
          </cell>
          <cell r="K167">
            <v>0</v>
          </cell>
          <cell r="L167">
            <v>0</v>
          </cell>
          <cell r="M167">
            <v>0</v>
          </cell>
          <cell r="O167">
            <v>0</v>
          </cell>
          <cell r="V167" t="str">
            <v>NA</v>
          </cell>
          <cell r="X167">
            <v>0</v>
          </cell>
          <cell r="Y167" t="b">
            <v>0</v>
          </cell>
          <cell r="Z167" t="b">
            <v>0</v>
          </cell>
          <cell r="AA167" t="b">
            <v>0</v>
          </cell>
          <cell r="AB167">
            <v>0</v>
          </cell>
          <cell r="AC167" t="b">
            <v>1</v>
          </cell>
          <cell r="AE167" t="str">
            <v>P</v>
          </cell>
          <cell r="AF167"/>
          <cell r="AG167">
            <v>0</v>
          </cell>
          <cell r="AI167"/>
        </row>
        <row r="168">
          <cell r="C168" t="str">
            <v>property_expenses_expense.PropertyExpenses.RepairsMaintenance.Property</v>
          </cell>
          <cell r="D168">
            <v>136</v>
          </cell>
          <cell r="E168">
            <v>5</v>
          </cell>
          <cell r="F168" t="str">
            <v>Header_5</v>
          </cell>
          <cell r="G168" t="str">
            <v>AddF</v>
          </cell>
          <cell r="I168" t="str">
            <v>Direct Property</v>
          </cell>
          <cell r="J168">
            <v>0</v>
          </cell>
          <cell r="K168">
            <v>0</v>
          </cell>
          <cell r="L168">
            <v>0</v>
          </cell>
          <cell r="M168">
            <v>0</v>
          </cell>
          <cell r="O168">
            <v>0</v>
          </cell>
          <cell r="V168" t="str">
            <v>NA</v>
          </cell>
          <cell r="X168">
            <v>0</v>
          </cell>
          <cell r="Y168" t="b">
            <v>0</v>
          </cell>
          <cell r="Z168" t="b">
            <v>0</v>
          </cell>
          <cell r="AA168" t="b">
            <v>0</v>
          </cell>
          <cell r="AB168">
            <v>0</v>
          </cell>
          <cell r="AC168" t="b">
            <v>1</v>
          </cell>
          <cell r="AE168" t="str">
            <v>P</v>
          </cell>
          <cell r="AF168"/>
          <cell r="AG168">
            <v>0</v>
          </cell>
          <cell r="AI168"/>
        </row>
        <row r="169">
          <cell r="C169" t="str">
            <v>property_expenses_expense.PropertyExpenses.RepairsMaintenance.Property.cb4fb5de-b893-454a-af8c-39d2f9dd8591</v>
          </cell>
          <cell r="D169">
            <v>137</v>
          </cell>
          <cell r="E169">
            <v>6</v>
          </cell>
          <cell r="F169" t="str">
            <v>Line_6</v>
          </cell>
          <cell r="G169" t="str">
            <v>AddF</v>
          </cell>
          <cell r="H169" t="str">
            <v>Class.ImportProperty</v>
          </cell>
          <cell r="I169" t="str">
            <v>Unit 6004, The Peninsular, Mooloolaba</v>
          </cell>
          <cell r="J169">
            <v>4441.07</v>
          </cell>
          <cell r="K169">
            <v>0</v>
          </cell>
          <cell r="L169">
            <v>4441.07</v>
          </cell>
          <cell r="M169">
            <v>0</v>
          </cell>
          <cell r="N169" t="str">
            <v>Add</v>
          </cell>
          <cell r="O169">
            <v>0</v>
          </cell>
          <cell r="V169" t="str">
            <v>NA</v>
          </cell>
          <cell r="X169">
            <v>0</v>
          </cell>
          <cell r="Y169" t="b">
            <v>0</v>
          </cell>
          <cell r="Z169" t="b">
            <v>0</v>
          </cell>
          <cell r="AA169" t="b">
            <v>0</v>
          </cell>
          <cell r="AB169">
            <v>0</v>
          </cell>
          <cell r="AC169" t="b">
            <v>1</v>
          </cell>
          <cell r="AE169" t="str">
            <v>P</v>
          </cell>
          <cell r="AF169"/>
          <cell r="AG169">
            <v>0</v>
          </cell>
          <cell r="AI169"/>
        </row>
        <row r="170">
          <cell r="C170" t="str">
            <v>Totalproperty_expenses_expense.PropertyExpenses.RepairsMaintenance.Property</v>
          </cell>
          <cell r="D170">
            <v>138</v>
          </cell>
          <cell r="E170">
            <v>5</v>
          </cell>
          <cell r="F170" t="str">
            <v>Total_5</v>
          </cell>
          <cell r="G170" t="str">
            <v>AddF</v>
          </cell>
          <cell r="I170" t="str">
            <v>Total Direct Property</v>
          </cell>
          <cell r="J170">
            <v>4441.07</v>
          </cell>
          <cell r="K170">
            <v>0</v>
          </cell>
          <cell r="L170">
            <v>4441.07</v>
          </cell>
          <cell r="M170">
            <v>0</v>
          </cell>
          <cell r="N170" t="str">
            <v>Add</v>
          </cell>
          <cell r="O170">
            <v>0</v>
          </cell>
          <cell r="V170" t="str">
            <v>NA</v>
          </cell>
          <cell r="X170">
            <v>0</v>
          </cell>
          <cell r="Y170" t="b">
            <v>0</v>
          </cell>
          <cell r="Z170" t="b">
            <v>0</v>
          </cell>
          <cell r="AA170" t="b">
            <v>0</v>
          </cell>
          <cell r="AB170">
            <v>0</v>
          </cell>
          <cell r="AC170" t="b">
            <v>1</v>
          </cell>
          <cell r="AE170" t="str">
            <v>P</v>
          </cell>
          <cell r="AF170"/>
          <cell r="AG170">
            <v>0</v>
          </cell>
          <cell r="AI170"/>
        </row>
        <row r="171">
          <cell r="C171" t="str">
            <v>Totalproperty_expenses_expense.PropertyExpenses.RepairsMaintenance</v>
          </cell>
          <cell r="D171">
            <v>139</v>
          </cell>
          <cell r="E171">
            <v>4</v>
          </cell>
          <cell r="F171" t="str">
            <v>Total_4</v>
          </cell>
          <cell r="G171" t="str">
            <v>AddF</v>
          </cell>
          <cell r="I171" t="str">
            <v>Total Repairs Maintenance</v>
          </cell>
          <cell r="J171">
            <v>4441.07</v>
          </cell>
          <cell r="K171">
            <v>0</v>
          </cell>
          <cell r="L171">
            <v>4441.07</v>
          </cell>
          <cell r="M171">
            <v>0</v>
          </cell>
          <cell r="N171" t="str">
            <v>Add</v>
          </cell>
          <cell r="O171">
            <v>0</v>
          </cell>
          <cell r="V171" t="str">
            <v>NA</v>
          </cell>
          <cell r="X171">
            <v>0</v>
          </cell>
          <cell r="Y171" t="b">
            <v>0</v>
          </cell>
          <cell r="Z171" t="b">
            <v>0</v>
          </cell>
          <cell r="AA171" t="b">
            <v>0</v>
          </cell>
          <cell r="AB171">
            <v>0</v>
          </cell>
          <cell r="AC171" t="b">
            <v>1</v>
          </cell>
          <cell r="AE171" t="str">
            <v>P</v>
          </cell>
          <cell r="AF171"/>
          <cell r="AG171">
            <v>0</v>
          </cell>
          <cell r="AI171"/>
        </row>
        <row r="172">
          <cell r="C172" t="str">
            <v>property_expenses_expense.PropertyExpenses.StrataLevyFee</v>
          </cell>
          <cell r="D172">
            <v>140</v>
          </cell>
          <cell r="E172">
            <v>4</v>
          </cell>
          <cell r="F172" t="str">
            <v>Header_4</v>
          </cell>
          <cell r="G172" t="str">
            <v>AddF</v>
          </cell>
          <cell r="I172" t="str">
            <v>Strata Levy Fee</v>
          </cell>
          <cell r="J172">
            <v>0</v>
          </cell>
          <cell r="K172">
            <v>0</v>
          </cell>
          <cell r="L172">
            <v>0</v>
          </cell>
          <cell r="M172">
            <v>0</v>
          </cell>
          <cell r="O172">
            <v>0</v>
          </cell>
          <cell r="V172" t="str">
            <v>NA</v>
          </cell>
          <cell r="X172">
            <v>0</v>
          </cell>
          <cell r="Y172" t="b">
            <v>0</v>
          </cell>
          <cell r="Z172" t="b">
            <v>0</v>
          </cell>
          <cell r="AA172" t="b">
            <v>0</v>
          </cell>
          <cell r="AB172">
            <v>0</v>
          </cell>
          <cell r="AC172" t="b">
            <v>1</v>
          </cell>
          <cell r="AE172" t="str">
            <v>P</v>
          </cell>
          <cell r="AF172"/>
          <cell r="AG172">
            <v>0</v>
          </cell>
          <cell r="AI172"/>
        </row>
        <row r="173">
          <cell r="C173" t="str">
            <v>property_expenses_expense.PropertyExpenses.StrataLevyFee.Property</v>
          </cell>
          <cell r="D173">
            <v>141</v>
          </cell>
          <cell r="E173">
            <v>5</v>
          </cell>
          <cell r="F173" t="str">
            <v>Header_5</v>
          </cell>
          <cell r="G173" t="str">
            <v>AddF</v>
          </cell>
          <cell r="I173" t="str">
            <v>Direct Property</v>
          </cell>
          <cell r="J173">
            <v>0</v>
          </cell>
          <cell r="K173">
            <v>0</v>
          </cell>
          <cell r="L173">
            <v>0</v>
          </cell>
          <cell r="M173">
            <v>0</v>
          </cell>
          <cell r="O173">
            <v>0</v>
          </cell>
          <cell r="V173" t="str">
            <v>NA</v>
          </cell>
          <cell r="X173">
            <v>0</v>
          </cell>
          <cell r="Y173" t="b">
            <v>0</v>
          </cell>
          <cell r="Z173" t="b">
            <v>0</v>
          </cell>
          <cell r="AA173" t="b">
            <v>0</v>
          </cell>
          <cell r="AB173">
            <v>0</v>
          </cell>
          <cell r="AC173" t="b">
            <v>1</v>
          </cell>
          <cell r="AE173" t="str">
            <v>P</v>
          </cell>
          <cell r="AF173"/>
          <cell r="AG173">
            <v>0</v>
          </cell>
          <cell r="AI173"/>
        </row>
        <row r="174">
          <cell r="C174" t="str">
            <v>property_expenses_expense.PropertyExpenses.StrataLevyFee.Property.cb4fb5de-b893-454a-af8c-39d2f9dd8591</v>
          </cell>
          <cell r="D174">
            <v>142</v>
          </cell>
          <cell r="E174">
            <v>6</v>
          </cell>
          <cell r="F174" t="str">
            <v>Line_6</v>
          </cell>
          <cell r="G174" t="str">
            <v>AddF</v>
          </cell>
          <cell r="H174" t="str">
            <v>Class.ImportProperty</v>
          </cell>
          <cell r="I174" t="str">
            <v>Unit 6004, The Peninsular, Mooloolaba</v>
          </cell>
          <cell r="J174">
            <v>4221</v>
          </cell>
          <cell r="K174">
            <v>0</v>
          </cell>
          <cell r="L174">
            <v>4221</v>
          </cell>
          <cell r="M174">
            <v>0</v>
          </cell>
          <cell r="N174" t="str">
            <v>Add</v>
          </cell>
          <cell r="O174">
            <v>0</v>
          </cell>
          <cell r="V174" t="str">
            <v>NA</v>
          </cell>
          <cell r="X174">
            <v>0</v>
          </cell>
          <cell r="Y174" t="b">
            <v>0</v>
          </cell>
          <cell r="Z174" t="b">
            <v>0</v>
          </cell>
          <cell r="AA174" t="b">
            <v>0</v>
          </cell>
          <cell r="AB174">
            <v>0</v>
          </cell>
          <cell r="AC174" t="b">
            <v>1</v>
          </cell>
          <cell r="AE174" t="str">
            <v>P</v>
          </cell>
          <cell r="AF174"/>
          <cell r="AG174">
            <v>0</v>
          </cell>
          <cell r="AI174"/>
        </row>
        <row r="175">
          <cell r="C175" t="str">
            <v>Totalproperty_expenses_expense.PropertyExpenses.StrataLevyFee.Property</v>
          </cell>
          <cell r="D175">
            <v>143</v>
          </cell>
          <cell r="E175">
            <v>5</v>
          </cell>
          <cell r="F175" t="str">
            <v>Total_5</v>
          </cell>
          <cell r="G175" t="str">
            <v>AddF</v>
          </cell>
          <cell r="I175" t="str">
            <v>Total Direct Property</v>
          </cell>
          <cell r="J175">
            <v>4221</v>
          </cell>
          <cell r="K175">
            <v>0</v>
          </cell>
          <cell r="L175">
            <v>4221</v>
          </cell>
          <cell r="M175">
            <v>0</v>
          </cell>
          <cell r="N175" t="str">
            <v>Add</v>
          </cell>
          <cell r="O175">
            <v>0</v>
          </cell>
          <cell r="V175" t="str">
            <v>NA</v>
          </cell>
          <cell r="X175">
            <v>0</v>
          </cell>
          <cell r="Y175" t="b">
            <v>0</v>
          </cell>
          <cell r="Z175" t="b">
            <v>0</v>
          </cell>
          <cell r="AA175" t="b">
            <v>0</v>
          </cell>
          <cell r="AB175">
            <v>0</v>
          </cell>
          <cell r="AC175" t="b">
            <v>1</v>
          </cell>
          <cell r="AE175" t="str">
            <v>P</v>
          </cell>
          <cell r="AF175"/>
          <cell r="AG175">
            <v>0</v>
          </cell>
          <cell r="AI175"/>
        </row>
        <row r="176">
          <cell r="C176" t="str">
            <v>Totalproperty_expenses_expense.PropertyExpenses.StrataLevyFee</v>
          </cell>
          <cell r="D176">
            <v>144</v>
          </cell>
          <cell r="E176">
            <v>4</v>
          </cell>
          <cell r="F176" t="str">
            <v>Total_4</v>
          </cell>
          <cell r="G176" t="str">
            <v>AddF</v>
          </cell>
          <cell r="I176" t="str">
            <v>Total Strata Levy Fee</v>
          </cell>
          <cell r="J176">
            <v>4221</v>
          </cell>
          <cell r="K176">
            <v>0</v>
          </cell>
          <cell r="L176">
            <v>4221</v>
          </cell>
          <cell r="M176">
            <v>0</v>
          </cell>
          <cell r="N176" t="str">
            <v>Add</v>
          </cell>
          <cell r="O176">
            <v>0</v>
          </cell>
          <cell r="V176" t="str">
            <v>NA</v>
          </cell>
          <cell r="X176">
            <v>0</v>
          </cell>
          <cell r="Y176" t="b">
            <v>0</v>
          </cell>
          <cell r="Z176" t="b">
            <v>0</v>
          </cell>
          <cell r="AA176" t="b">
            <v>0</v>
          </cell>
          <cell r="AB176">
            <v>0</v>
          </cell>
          <cell r="AC176" t="b">
            <v>1</v>
          </cell>
          <cell r="AE176" t="str">
            <v>P</v>
          </cell>
          <cell r="AF176"/>
          <cell r="AG176">
            <v>0</v>
          </cell>
          <cell r="AI176"/>
        </row>
        <row r="177">
          <cell r="C177" t="str">
            <v>property_expenses_expense.PropertyExpenses.WaterLevyFee</v>
          </cell>
          <cell r="D177">
            <v>145</v>
          </cell>
          <cell r="E177">
            <v>4</v>
          </cell>
          <cell r="F177" t="str">
            <v>Header_4</v>
          </cell>
          <cell r="G177" t="str">
            <v>AddF</v>
          </cell>
          <cell r="I177" t="str">
            <v>Water Rates</v>
          </cell>
          <cell r="J177">
            <v>0</v>
          </cell>
          <cell r="K177">
            <v>0</v>
          </cell>
          <cell r="L177">
            <v>0</v>
          </cell>
          <cell r="M177">
            <v>0</v>
          </cell>
          <cell r="O177">
            <v>0</v>
          </cell>
          <cell r="V177" t="str">
            <v>NA</v>
          </cell>
          <cell r="X177">
            <v>0</v>
          </cell>
          <cell r="Y177" t="b">
            <v>0</v>
          </cell>
          <cell r="Z177" t="b">
            <v>0</v>
          </cell>
          <cell r="AA177" t="b">
            <v>0</v>
          </cell>
          <cell r="AB177">
            <v>0</v>
          </cell>
          <cell r="AC177" t="b">
            <v>1</v>
          </cell>
          <cell r="AE177" t="str">
            <v>P</v>
          </cell>
          <cell r="AF177"/>
          <cell r="AG177">
            <v>0</v>
          </cell>
          <cell r="AI177"/>
        </row>
        <row r="178">
          <cell r="C178" t="str">
            <v>property_expenses_expense.PropertyExpenses.WaterLevyFee.Property</v>
          </cell>
          <cell r="D178">
            <v>146</v>
          </cell>
          <cell r="E178">
            <v>5</v>
          </cell>
          <cell r="F178" t="str">
            <v>Header_5</v>
          </cell>
          <cell r="G178" t="str">
            <v>AddF</v>
          </cell>
          <cell r="I178" t="str">
            <v>Direct Property</v>
          </cell>
          <cell r="J178">
            <v>0</v>
          </cell>
          <cell r="K178">
            <v>0</v>
          </cell>
          <cell r="L178">
            <v>0</v>
          </cell>
          <cell r="M178">
            <v>0</v>
          </cell>
          <cell r="O178">
            <v>0</v>
          </cell>
          <cell r="V178" t="str">
            <v>NA</v>
          </cell>
          <cell r="X178">
            <v>0</v>
          </cell>
          <cell r="Y178" t="b">
            <v>0</v>
          </cell>
          <cell r="Z178" t="b">
            <v>0</v>
          </cell>
          <cell r="AA178" t="b">
            <v>0</v>
          </cell>
          <cell r="AB178">
            <v>0</v>
          </cell>
          <cell r="AC178" t="b">
            <v>1</v>
          </cell>
          <cell r="AE178" t="str">
            <v>P</v>
          </cell>
          <cell r="AF178"/>
          <cell r="AG178">
            <v>0</v>
          </cell>
          <cell r="AI178"/>
        </row>
        <row r="179">
          <cell r="C179" t="str">
            <v>property_expenses_expense.PropertyExpenses.WaterLevyFee.Property.cb4fb5de-b893-454a-af8c-39d2f9dd8591</v>
          </cell>
          <cell r="D179">
            <v>147</v>
          </cell>
          <cell r="E179">
            <v>6</v>
          </cell>
          <cell r="F179" t="str">
            <v>Line_6</v>
          </cell>
          <cell r="G179" t="str">
            <v>AddF</v>
          </cell>
          <cell r="H179" t="str">
            <v>Class.ImportProperty</v>
          </cell>
          <cell r="I179" t="str">
            <v>Unit 6004, The Peninsular, Mooloolaba</v>
          </cell>
          <cell r="J179">
            <v>1041.8499999999999</v>
          </cell>
          <cell r="K179">
            <v>0</v>
          </cell>
          <cell r="L179">
            <v>1041.8499999999999</v>
          </cell>
          <cell r="M179">
            <v>0</v>
          </cell>
          <cell r="N179" t="str">
            <v>Add</v>
          </cell>
          <cell r="O179">
            <v>0</v>
          </cell>
          <cell r="V179" t="str">
            <v>NA</v>
          </cell>
          <cell r="X179">
            <v>0</v>
          </cell>
          <cell r="Y179" t="b">
            <v>0</v>
          </cell>
          <cell r="Z179" t="b">
            <v>0</v>
          </cell>
          <cell r="AA179" t="b">
            <v>0</v>
          </cell>
          <cell r="AB179">
            <v>0</v>
          </cell>
          <cell r="AC179" t="b">
            <v>1</v>
          </cell>
          <cell r="AE179" t="str">
            <v>P</v>
          </cell>
          <cell r="AF179"/>
          <cell r="AG179">
            <v>0</v>
          </cell>
          <cell r="AI179"/>
        </row>
        <row r="180">
          <cell r="C180" t="str">
            <v>Totalproperty_expenses_expense.PropertyExpenses.WaterLevyFee.Property</v>
          </cell>
          <cell r="D180">
            <v>148</v>
          </cell>
          <cell r="E180">
            <v>5</v>
          </cell>
          <cell r="F180" t="str">
            <v>Total_5</v>
          </cell>
          <cell r="G180" t="str">
            <v>AddF</v>
          </cell>
          <cell r="I180" t="str">
            <v>Total Direct Property</v>
          </cell>
          <cell r="J180">
            <v>1041.8499999999999</v>
          </cell>
          <cell r="K180">
            <v>0</v>
          </cell>
          <cell r="L180">
            <v>1041.8499999999999</v>
          </cell>
          <cell r="M180">
            <v>0</v>
          </cell>
          <cell r="N180" t="str">
            <v>Add</v>
          </cell>
          <cell r="O180">
            <v>0</v>
          </cell>
          <cell r="V180" t="str">
            <v>NA</v>
          </cell>
          <cell r="X180">
            <v>0</v>
          </cell>
          <cell r="Y180" t="b">
            <v>0</v>
          </cell>
          <cell r="Z180" t="b">
            <v>0</v>
          </cell>
          <cell r="AA180" t="b">
            <v>0</v>
          </cell>
          <cell r="AB180">
            <v>0</v>
          </cell>
          <cell r="AC180" t="b">
            <v>1</v>
          </cell>
          <cell r="AE180" t="str">
            <v>P</v>
          </cell>
          <cell r="AF180"/>
          <cell r="AG180">
            <v>0</v>
          </cell>
          <cell r="AI180"/>
        </row>
        <row r="181">
          <cell r="C181" t="str">
            <v>Totalproperty_expenses_expense.PropertyExpenses.WaterLevyFee</v>
          </cell>
          <cell r="D181">
            <v>149</v>
          </cell>
          <cell r="E181">
            <v>4</v>
          </cell>
          <cell r="F181" t="str">
            <v>Total_4</v>
          </cell>
          <cell r="G181" t="str">
            <v>AddF</v>
          </cell>
          <cell r="I181" t="str">
            <v>Total Water Rates</v>
          </cell>
          <cell r="J181">
            <v>1041.8499999999999</v>
          </cell>
          <cell r="K181">
            <v>0</v>
          </cell>
          <cell r="L181">
            <v>1041.8499999999999</v>
          </cell>
          <cell r="M181">
            <v>0</v>
          </cell>
          <cell r="N181" t="str">
            <v>Add</v>
          </cell>
          <cell r="O181">
            <v>0</v>
          </cell>
          <cell r="V181" t="str">
            <v>NA</v>
          </cell>
          <cell r="X181">
            <v>0</v>
          </cell>
          <cell r="Y181" t="b">
            <v>0</v>
          </cell>
          <cell r="Z181" t="b">
            <v>0</v>
          </cell>
          <cell r="AA181" t="b">
            <v>0</v>
          </cell>
          <cell r="AB181">
            <v>0</v>
          </cell>
          <cell r="AC181" t="b">
            <v>1</v>
          </cell>
          <cell r="AE181" t="str">
            <v>P</v>
          </cell>
          <cell r="AF181"/>
          <cell r="AG181">
            <v>0</v>
          </cell>
          <cell r="AI181"/>
        </row>
        <row r="182">
          <cell r="C182" t="str">
            <v>Totalproperty_expenses_expense</v>
          </cell>
          <cell r="D182">
            <v>150</v>
          </cell>
          <cell r="E182">
            <v>3</v>
          </cell>
          <cell r="F182" t="str">
            <v>Total_3</v>
          </cell>
          <cell r="G182" t="str">
            <v>AddF</v>
          </cell>
          <cell r="I182" t="str">
            <v>Total Property Expenses</v>
          </cell>
          <cell r="J182">
            <v>41528.82</v>
          </cell>
          <cell r="K182">
            <v>0</v>
          </cell>
          <cell r="L182">
            <v>41528.82</v>
          </cell>
          <cell r="M182">
            <v>0</v>
          </cell>
          <cell r="N182" t="str">
            <v>Add</v>
          </cell>
          <cell r="O182">
            <v>0</v>
          </cell>
          <cell r="V182" t="str">
            <v>NA</v>
          </cell>
          <cell r="X182">
            <v>0</v>
          </cell>
          <cell r="Y182" t="b">
            <v>0</v>
          </cell>
          <cell r="Z182" t="b">
            <v>0</v>
          </cell>
          <cell r="AA182" t="b">
            <v>0</v>
          </cell>
          <cell r="AB182">
            <v>0</v>
          </cell>
          <cell r="AC182" t="b">
            <v>1</v>
          </cell>
          <cell r="AE182" t="str">
            <v>P</v>
          </cell>
          <cell r="AF182"/>
          <cell r="AG182">
            <v>0</v>
          </cell>
          <cell r="AI182"/>
        </row>
        <row r="183">
          <cell r="C183" t="str">
            <v>regulatory_fees_expense</v>
          </cell>
          <cell r="D183">
            <v>151</v>
          </cell>
          <cell r="E183">
            <v>3</v>
          </cell>
          <cell r="F183" t="str">
            <v>Line_3</v>
          </cell>
          <cell r="G183" t="str">
            <v>AddF</v>
          </cell>
          <cell r="I183" t="str">
            <v>Regulatory Fees</v>
          </cell>
          <cell r="J183">
            <v>47</v>
          </cell>
          <cell r="K183">
            <v>0</v>
          </cell>
          <cell r="L183">
            <v>47</v>
          </cell>
          <cell r="M183">
            <v>0</v>
          </cell>
          <cell r="N183" t="str">
            <v>Add</v>
          </cell>
          <cell r="O183">
            <v>0</v>
          </cell>
          <cell r="V183" t="str">
            <v>NA</v>
          </cell>
          <cell r="X183">
            <v>0</v>
          </cell>
          <cell r="Y183" t="b">
            <v>0</v>
          </cell>
          <cell r="Z183" t="b">
            <v>0</v>
          </cell>
          <cell r="AA183" t="b">
            <v>0</v>
          </cell>
          <cell r="AB183">
            <v>0</v>
          </cell>
          <cell r="AC183" t="b">
            <v>1</v>
          </cell>
          <cell r="AE183" t="str">
            <v>P</v>
          </cell>
          <cell r="AF183"/>
          <cell r="AG183">
            <v>0</v>
          </cell>
          <cell r="AI183"/>
        </row>
        <row r="184">
          <cell r="C184" t="str">
            <v>sundries_expense.RegulatoryExpense.SMSFSupervisoryLevy</v>
          </cell>
          <cell r="D184">
            <v>152</v>
          </cell>
          <cell r="E184">
            <v>3</v>
          </cell>
          <cell r="F184" t="str">
            <v>Line_3</v>
          </cell>
          <cell r="G184" t="str">
            <v>AddF</v>
          </cell>
          <cell r="I184" t="str">
            <v>SMSF Supervisory Levy</v>
          </cell>
          <cell r="J184">
            <v>259</v>
          </cell>
          <cell r="K184">
            <v>0</v>
          </cell>
          <cell r="L184">
            <v>259</v>
          </cell>
          <cell r="M184">
            <v>0</v>
          </cell>
          <cell r="N184" t="str">
            <v>Add</v>
          </cell>
          <cell r="O184">
            <v>0</v>
          </cell>
          <cell r="V184" t="str">
            <v>NA</v>
          </cell>
          <cell r="X184">
            <v>0</v>
          </cell>
          <cell r="Y184" t="b">
            <v>0</v>
          </cell>
          <cell r="Z184" t="b">
            <v>0</v>
          </cell>
          <cell r="AA184" t="b">
            <v>0</v>
          </cell>
          <cell r="AB184">
            <v>0</v>
          </cell>
          <cell r="AC184" t="b">
            <v>1</v>
          </cell>
          <cell r="AE184" t="str">
            <v>P</v>
          </cell>
          <cell r="AF184"/>
          <cell r="AG184">
            <v>0</v>
          </cell>
          <cell r="AI184"/>
        </row>
        <row r="185">
          <cell r="C185" t="str">
            <v>Totalother_expenses</v>
          </cell>
          <cell r="D185">
            <v>153</v>
          </cell>
          <cell r="E185">
            <v>2</v>
          </cell>
          <cell r="F185" t="str">
            <v>Total_2</v>
          </cell>
          <cell r="G185" t="str">
            <v>AddF</v>
          </cell>
          <cell r="I185" t="str">
            <v>Total Other Expenses</v>
          </cell>
          <cell r="J185">
            <v>59010.98</v>
          </cell>
          <cell r="K185">
            <v>0</v>
          </cell>
          <cell r="L185">
            <v>59010.98</v>
          </cell>
          <cell r="M185">
            <v>0</v>
          </cell>
          <cell r="N185" t="str">
            <v>Add</v>
          </cell>
          <cell r="O185">
            <v>0</v>
          </cell>
          <cell r="V185" t="str">
            <v>NA</v>
          </cell>
          <cell r="X185">
            <v>0</v>
          </cell>
          <cell r="Y185" t="b">
            <v>0</v>
          </cell>
          <cell r="Z185" t="b">
            <v>0</v>
          </cell>
          <cell r="AA185" t="b">
            <v>0</v>
          </cell>
          <cell r="AB185">
            <v>0</v>
          </cell>
          <cell r="AC185" t="b">
            <v>1</v>
          </cell>
          <cell r="AE185" t="str">
            <v>P</v>
          </cell>
          <cell r="AF185"/>
          <cell r="AG185">
            <v>0</v>
          </cell>
          <cell r="AI185"/>
        </row>
        <row r="186">
          <cell r="C186" t="str">
            <v>investment_losses</v>
          </cell>
          <cell r="D186">
            <v>154</v>
          </cell>
          <cell r="E186">
            <v>2</v>
          </cell>
          <cell r="F186" t="str">
            <v>Header_2</v>
          </cell>
          <cell r="G186" t="str">
            <v>AddF</v>
          </cell>
          <cell r="I186" t="str">
            <v>Investment Losses</v>
          </cell>
          <cell r="J186">
            <v>0</v>
          </cell>
          <cell r="K186">
            <v>0</v>
          </cell>
          <cell r="L186">
            <v>0</v>
          </cell>
          <cell r="M186">
            <v>0</v>
          </cell>
          <cell r="O186">
            <v>0</v>
          </cell>
          <cell r="V186" t="str">
            <v>NA</v>
          </cell>
          <cell r="X186">
            <v>0</v>
          </cell>
          <cell r="Y186" t="b">
            <v>0</v>
          </cell>
          <cell r="Z186" t="b">
            <v>0</v>
          </cell>
          <cell r="AA186" t="b">
            <v>0</v>
          </cell>
          <cell r="AB186">
            <v>0</v>
          </cell>
          <cell r="AC186" t="b">
            <v>1</v>
          </cell>
          <cell r="AE186" t="str">
            <v>P</v>
          </cell>
          <cell r="AF186"/>
          <cell r="AG186">
            <v>0</v>
          </cell>
          <cell r="AI186"/>
        </row>
        <row r="187">
          <cell r="C187" t="str">
            <v>increase_in_market_value</v>
          </cell>
          <cell r="D187">
            <v>155</v>
          </cell>
          <cell r="E187">
            <v>3</v>
          </cell>
          <cell r="F187" t="str">
            <v>Header_3</v>
          </cell>
          <cell r="G187" t="str">
            <v>AddF</v>
          </cell>
          <cell r="I187" t="str">
            <v>Decrease in Market Value</v>
          </cell>
          <cell r="J187">
            <v>0</v>
          </cell>
          <cell r="K187">
            <v>0</v>
          </cell>
          <cell r="L187">
            <v>0</v>
          </cell>
          <cell r="M187">
            <v>0</v>
          </cell>
          <cell r="O187">
            <v>0</v>
          </cell>
          <cell r="V187" t="str">
            <v>NA</v>
          </cell>
          <cell r="X187">
            <v>0</v>
          </cell>
          <cell r="Y187" t="b">
            <v>0</v>
          </cell>
          <cell r="Z187" t="b">
            <v>0</v>
          </cell>
          <cell r="AA187" t="b">
            <v>0</v>
          </cell>
          <cell r="AB187">
            <v>0</v>
          </cell>
          <cell r="AC187" t="b">
            <v>1</v>
          </cell>
          <cell r="AE187" t="str">
            <v>P</v>
          </cell>
          <cell r="AF187"/>
          <cell r="AG187">
            <v>0</v>
          </cell>
          <cell r="AI187"/>
        </row>
        <row r="188">
          <cell r="C188" t="str">
            <v>increase_in_market_value.Property</v>
          </cell>
          <cell r="D188">
            <v>156</v>
          </cell>
          <cell r="E188">
            <v>4</v>
          </cell>
          <cell r="F188" t="str">
            <v>Header_4</v>
          </cell>
          <cell r="G188" t="str">
            <v>AddF</v>
          </cell>
          <cell r="I188" t="str">
            <v>Direct Property</v>
          </cell>
          <cell r="J188">
            <v>0</v>
          </cell>
          <cell r="K188">
            <v>0</v>
          </cell>
          <cell r="L188">
            <v>0</v>
          </cell>
          <cell r="M188">
            <v>0</v>
          </cell>
          <cell r="O188">
            <v>0</v>
          </cell>
          <cell r="V188" t="str">
            <v>NA</v>
          </cell>
          <cell r="X188">
            <v>0</v>
          </cell>
          <cell r="Y188" t="b">
            <v>0</v>
          </cell>
          <cell r="Z188" t="b">
            <v>0</v>
          </cell>
          <cell r="AA188" t="b">
            <v>0</v>
          </cell>
          <cell r="AB188">
            <v>0</v>
          </cell>
          <cell r="AC188" t="b">
            <v>1</v>
          </cell>
          <cell r="AE188" t="str">
            <v>P</v>
          </cell>
          <cell r="AF188"/>
          <cell r="AG188">
            <v>0</v>
          </cell>
          <cell r="AI188"/>
        </row>
        <row r="189">
          <cell r="C189" t="str">
            <v>increase_in_market_value.Property.cb4fb5de-b893-454a-af8c-39d2f9dd8591</v>
          </cell>
          <cell r="D189">
            <v>157</v>
          </cell>
          <cell r="E189">
            <v>5</v>
          </cell>
          <cell r="F189" t="str">
            <v>Line_5</v>
          </cell>
          <cell r="G189" t="str">
            <v>AddF</v>
          </cell>
          <cell r="H189" t="str">
            <v>Class.ImportProperty</v>
          </cell>
          <cell r="I189" t="str">
            <v>Unit 6004, The Peninsular, Mooloolaba</v>
          </cell>
          <cell r="J189">
            <v>-1644.16</v>
          </cell>
          <cell r="K189">
            <v>0</v>
          </cell>
          <cell r="L189">
            <v>-1644.16</v>
          </cell>
          <cell r="M189">
            <v>0</v>
          </cell>
          <cell r="N189" t="str">
            <v>Add</v>
          </cell>
          <cell r="O189">
            <v>0</v>
          </cell>
          <cell r="V189" t="str">
            <v>NA</v>
          </cell>
          <cell r="X189">
            <v>0</v>
          </cell>
          <cell r="Y189" t="b">
            <v>0</v>
          </cell>
          <cell r="Z189" t="b">
            <v>0</v>
          </cell>
          <cell r="AA189" t="b">
            <v>0</v>
          </cell>
          <cell r="AB189">
            <v>0</v>
          </cell>
          <cell r="AC189" t="b">
            <v>1</v>
          </cell>
          <cell r="AE189" t="str">
            <v>P</v>
          </cell>
          <cell r="AF189"/>
          <cell r="AG189">
            <v>0</v>
          </cell>
          <cell r="AI189"/>
        </row>
        <row r="190">
          <cell r="C190" t="str">
            <v>Totalincrease_in_market_value.Property</v>
          </cell>
          <cell r="D190">
            <v>158</v>
          </cell>
          <cell r="E190">
            <v>4</v>
          </cell>
          <cell r="F190" t="str">
            <v>Total_4</v>
          </cell>
          <cell r="G190" t="str">
            <v>AddF</v>
          </cell>
          <cell r="I190" t="str">
            <v>Total Direct Property</v>
          </cell>
          <cell r="J190">
            <v>-1644.16</v>
          </cell>
          <cell r="K190">
            <v>0</v>
          </cell>
          <cell r="L190">
            <v>-1644.16</v>
          </cell>
          <cell r="M190">
            <v>0</v>
          </cell>
          <cell r="N190" t="str">
            <v>Add</v>
          </cell>
          <cell r="O190">
            <v>0</v>
          </cell>
          <cell r="V190" t="str">
            <v>NA</v>
          </cell>
          <cell r="X190">
            <v>0</v>
          </cell>
          <cell r="Y190" t="b">
            <v>0</v>
          </cell>
          <cell r="Z190" t="b">
            <v>0</v>
          </cell>
          <cell r="AA190" t="b">
            <v>0</v>
          </cell>
          <cell r="AB190">
            <v>0</v>
          </cell>
          <cell r="AC190" t="b">
            <v>1</v>
          </cell>
          <cell r="AE190" t="str">
            <v>P</v>
          </cell>
          <cell r="AF190"/>
          <cell r="AG190">
            <v>0</v>
          </cell>
          <cell r="AI190"/>
        </row>
        <row r="191">
          <cell r="C191" t="str">
            <v>increase_in_market_value.OtherFixedInterest</v>
          </cell>
          <cell r="D191">
            <v>159</v>
          </cell>
          <cell r="E191">
            <v>4</v>
          </cell>
          <cell r="F191" t="str">
            <v>Header_4</v>
          </cell>
          <cell r="G191" t="str">
            <v>AddF</v>
          </cell>
          <cell r="I191" t="str">
            <v>Other Fixed Interest Securities</v>
          </cell>
          <cell r="J191">
            <v>0</v>
          </cell>
          <cell r="K191">
            <v>0</v>
          </cell>
          <cell r="L191">
            <v>0</v>
          </cell>
          <cell r="M191">
            <v>0</v>
          </cell>
          <cell r="O191">
            <v>0</v>
          </cell>
          <cell r="V191" t="str">
            <v>NA</v>
          </cell>
          <cell r="X191">
            <v>0</v>
          </cell>
          <cell r="Y191" t="b">
            <v>0</v>
          </cell>
          <cell r="Z191" t="b">
            <v>0</v>
          </cell>
          <cell r="AA191" t="b">
            <v>0</v>
          </cell>
          <cell r="AB191">
            <v>0</v>
          </cell>
          <cell r="AC191" t="b">
            <v>1</v>
          </cell>
          <cell r="AE191" t="str">
            <v>P</v>
          </cell>
          <cell r="AF191"/>
          <cell r="AG191">
            <v>0</v>
          </cell>
          <cell r="AI191"/>
        </row>
        <row r="192">
          <cell r="C192" t="str">
            <v>increase_in_market_value.OtherFixedInterest.fadeec77-42db-4e5e-85db-6bf9ece3a26c</v>
          </cell>
          <cell r="D192">
            <v>160</v>
          </cell>
          <cell r="E192">
            <v>5</v>
          </cell>
          <cell r="F192" t="str">
            <v>Line_5</v>
          </cell>
          <cell r="G192" t="str">
            <v>AddF</v>
          </cell>
          <cell r="I192" t="str">
            <v>AGL Energy Limited. - Hybrid 3-Bbsw+3.80% 08-06-39 Sub Step T-06-19</v>
          </cell>
          <cell r="J192">
            <v>-3980</v>
          </cell>
          <cell r="K192">
            <v>0</v>
          </cell>
          <cell r="L192">
            <v>-3980</v>
          </cell>
          <cell r="M192">
            <v>0</v>
          </cell>
          <cell r="N192" t="str">
            <v>Add</v>
          </cell>
          <cell r="O192">
            <v>0</v>
          </cell>
          <cell r="V192" t="str">
            <v>NA</v>
          </cell>
          <cell r="X192">
            <v>0</v>
          </cell>
          <cell r="Y192" t="b">
            <v>0</v>
          </cell>
          <cell r="Z192" t="b">
            <v>0</v>
          </cell>
          <cell r="AA192" t="b">
            <v>0</v>
          </cell>
          <cell r="AB192">
            <v>0</v>
          </cell>
          <cell r="AC192" t="b">
            <v>1</v>
          </cell>
          <cell r="AE192" t="str">
            <v>P</v>
          </cell>
          <cell r="AF192"/>
          <cell r="AG192">
            <v>0</v>
          </cell>
          <cell r="AI192"/>
        </row>
        <row r="193">
          <cell r="C193" t="str">
            <v>increase_in_market_value.OtherFixedInterest.f0f4db9a-7385-4541-ae22-c5c550e0f92e</v>
          </cell>
          <cell r="D193">
            <v>161</v>
          </cell>
          <cell r="E193">
            <v>5</v>
          </cell>
          <cell r="F193" t="str">
            <v>Line_5</v>
          </cell>
          <cell r="G193" t="str">
            <v>AddF</v>
          </cell>
          <cell r="I193" t="str">
            <v>Macquarie Bank Limited - Hybrid 3-Bbsw+1.70% Perp Sub Non-Cum Stap</v>
          </cell>
          <cell r="J193">
            <v>-2410</v>
          </cell>
          <cell r="K193">
            <v>0</v>
          </cell>
          <cell r="L193">
            <v>-2410</v>
          </cell>
          <cell r="M193">
            <v>0</v>
          </cell>
          <cell r="N193" t="str">
            <v>Add</v>
          </cell>
          <cell r="O193">
            <v>0</v>
          </cell>
          <cell r="V193" t="str">
            <v>NA</v>
          </cell>
          <cell r="X193">
            <v>0</v>
          </cell>
          <cell r="Y193" t="b">
            <v>0</v>
          </cell>
          <cell r="Z193" t="b">
            <v>0</v>
          </cell>
          <cell r="AA193" t="b">
            <v>0</v>
          </cell>
          <cell r="AB193">
            <v>0</v>
          </cell>
          <cell r="AC193" t="b">
            <v>1</v>
          </cell>
          <cell r="AE193" t="str">
            <v>P</v>
          </cell>
          <cell r="AF193"/>
          <cell r="AG193">
            <v>0</v>
          </cell>
          <cell r="AI193"/>
        </row>
        <row r="194">
          <cell r="C194" t="str">
            <v>increase_in_market_value.OtherFixedInterest.8095f795-30a9-40b9-8e6f-d3cb26fb2897</v>
          </cell>
          <cell r="D194">
            <v>162</v>
          </cell>
          <cell r="E194">
            <v>5</v>
          </cell>
          <cell r="F194" t="str">
            <v>Line_5</v>
          </cell>
          <cell r="G194" t="str">
            <v>AddF</v>
          </cell>
          <cell r="I194" t="str">
            <v>NAB Ltd - Hybrid 3-Bbsw+1.25% Perp Sub Exch Non-Cum Stap</v>
          </cell>
          <cell r="J194">
            <v>-2414.1999999999998</v>
          </cell>
          <cell r="K194">
            <v>0</v>
          </cell>
          <cell r="L194">
            <v>-2414.1999999999998</v>
          </cell>
          <cell r="M194">
            <v>0</v>
          </cell>
          <cell r="N194" t="str">
            <v>Add</v>
          </cell>
          <cell r="O194">
            <v>0</v>
          </cell>
          <cell r="V194" t="str">
            <v>NA</v>
          </cell>
          <cell r="X194">
            <v>0</v>
          </cell>
          <cell r="Y194" t="b">
            <v>0</v>
          </cell>
          <cell r="Z194" t="b">
            <v>0</v>
          </cell>
          <cell r="AA194" t="b">
            <v>0</v>
          </cell>
          <cell r="AB194">
            <v>0</v>
          </cell>
          <cell r="AC194" t="b">
            <v>1</v>
          </cell>
          <cell r="AE194" t="str">
            <v>P</v>
          </cell>
          <cell r="AF194"/>
          <cell r="AG194">
            <v>0</v>
          </cell>
          <cell r="AI194"/>
        </row>
        <row r="195">
          <cell r="C195" t="str">
            <v>increase_in_market_value.OtherFixedInterest.d8df9507-7f52-4c67-a6eb-65c956241327</v>
          </cell>
          <cell r="D195">
            <v>163</v>
          </cell>
          <cell r="E195">
            <v>5</v>
          </cell>
          <cell r="F195" t="str">
            <v>Line_5</v>
          </cell>
          <cell r="G195" t="str">
            <v>AddF</v>
          </cell>
          <cell r="I195" t="str">
            <v>Origin Energy Limited - Hybrid 3-Bbsw+4.00% 22-12-71 Sub Cum Red T-12-16</v>
          </cell>
          <cell r="J195">
            <v>-1180</v>
          </cell>
          <cell r="K195">
            <v>0</v>
          </cell>
          <cell r="L195">
            <v>-1180</v>
          </cell>
          <cell r="M195">
            <v>0</v>
          </cell>
          <cell r="N195" t="str">
            <v>Add</v>
          </cell>
          <cell r="O195">
            <v>0</v>
          </cell>
          <cell r="V195" t="str">
            <v>NA</v>
          </cell>
          <cell r="X195">
            <v>0</v>
          </cell>
          <cell r="Y195" t="b">
            <v>0</v>
          </cell>
          <cell r="Z195" t="b">
            <v>0</v>
          </cell>
          <cell r="AA195" t="b">
            <v>0</v>
          </cell>
          <cell r="AB195">
            <v>0</v>
          </cell>
          <cell r="AC195" t="b">
            <v>1</v>
          </cell>
          <cell r="AE195" t="str">
            <v>P</v>
          </cell>
          <cell r="AF195"/>
          <cell r="AG195">
            <v>0</v>
          </cell>
          <cell r="AI195"/>
        </row>
        <row r="196">
          <cell r="C196" t="str">
            <v>increase_in_market_value.OtherFixedInterest.919b1fa8-a96c-4861-942b-8aad5464e14d</v>
          </cell>
          <cell r="D196">
            <v>164</v>
          </cell>
          <cell r="E196">
            <v>5</v>
          </cell>
          <cell r="F196" t="str">
            <v>Line_5</v>
          </cell>
          <cell r="G196" t="str">
            <v>AddF</v>
          </cell>
          <cell r="I196" t="str">
            <v>Westpac Banking Corporation - Sub Bond 3-Bbsw+2.75% 23-8-22 Red T-08-17</v>
          </cell>
          <cell r="J196">
            <v>1240</v>
          </cell>
          <cell r="K196">
            <v>0</v>
          </cell>
          <cell r="L196">
            <v>1240</v>
          </cell>
          <cell r="M196">
            <v>0</v>
          </cell>
          <cell r="N196" t="str">
            <v>Add</v>
          </cell>
          <cell r="O196">
            <v>0</v>
          </cell>
          <cell r="V196" t="str">
            <v>NA</v>
          </cell>
          <cell r="X196">
            <v>0</v>
          </cell>
          <cell r="Y196" t="b">
            <v>0</v>
          </cell>
          <cell r="Z196" t="b">
            <v>0</v>
          </cell>
          <cell r="AA196" t="b">
            <v>0</v>
          </cell>
          <cell r="AB196">
            <v>0</v>
          </cell>
          <cell r="AC196" t="b">
            <v>1</v>
          </cell>
          <cell r="AE196" t="str">
            <v>P</v>
          </cell>
          <cell r="AF196"/>
          <cell r="AG196">
            <v>0</v>
          </cell>
          <cell r="AI196"/>
        </row>
        <row r="197">
          <cell r="C197" t="str">
            <v>Totalincrease_in_market_value.OtherFixedInterest</v>
          </cell>
          <cell r="D197">
            <v>165</v>
          </cell>
          <cell r="E197">
            <v>4</v>
          </cell>
          <cell r="F197" t="str">
            <v>Total_4</v>
          </cell>
          <cell r="G197" t="str">
            <v>AddF</v>
          </cell>
          <cell r="I197" t="str">
            <v>Total Other Fixed Interest Securities</v>
          </cell>
          <cell r="J197">
            <v>-8744.2000000000007</v>
          </cell>
          <cell r="K197">
            <v>0</v>
          </cell>
          <cell r="L197">
            <v>-8744.2000000000007</v>
          </cell>
          <cell r="M197">
            <v>0</v>
          </cell>
          <cell r="N197" t="str">
            <v>Add</v>
          </cell>
          <cell r="O197">
            <v>0</v>
          </cell>
          <cell r="V197" t="str">
            <v>NA</v>
          </cell>
          <cell r="X197">
            <v>0</v>
          </cell>
          <cell r="Y197" t="b">
            <v>0</v>
          </cell>
          <cell r="Z197" t="b">
            <v>0</v>
          </cell>
          <cell r="AA197" t="b">
            <v>0</v>
          </cell>
          <cell r="AB197">
            <v>0</v>
          </cell>
          <cell r="AC197" t="b">
            <v>1</v>
          </cell>
          <cell r="AE197" t="str">
            <v>P</v>
          </cell>
          <cell r="AF197"/>
          <cell r="AG197">
            <v>0</v>
          </cell>
          <cell r="AI197"/>
        </row>
        <row r="198">
          <cell r="C198" t="str">
            <v>increase_in_market_value.ListedShares</v>
          </cell>
          <cell r="D198">
            <v>166</v>
          </cell>
          <cell r="E198">
            <v>4</v>
          </cell>
          <cell r="F198" t="str">
            <v>Header_4</v>
          </cell>
          <cell r="G198" t="str">
            <v>AddF</v>
          </cell>
          <cell r="I198" t="str">
            <v>Shares in Listed Companies</v>
          </cell>
          <cell r="J198">
            <v>0</v>
          </cell>
          <cell r="K198">
            <v>0</v>
          </cell>
          <cell r="L198">
            <v>0</v>
          </cell>
          <cell r="M198">
            <v>0</v>
          </cell>
          <cell r="O198">
            <v>0</v>
          </cell>
          <cell r="V198" t="str">
            <v>NA</v>
          </cell>
          <cell r="X198">
            <v>0</v>
          </cell>
          <cell r="Y198" t="b">
            <v>0</v>
          </cell>
          <cell r="Z198" t="b">
            <v>0</v>
          </cell>
          <cell r="AA198" t="b">
            <v>0</v>
          </cell>
          <cell r="AB198">
            <v>0</v>
          </cell>
          <cell r="AC198" t="b">
            <v>1</v>
          </cell>
          <cell r="AE198" t="str">
            <v>P</v>
          </cell>
          <cell r="AF198"/>
          <cell r="AG198">
            <v>0</v>
          </cell>
          <cell r="AI198"/>
        </row>
        <row r="199">
          <cell r="C199" t="str">
            <v>increase_in_market_value.ListedShares.ea7fe5a2-6a50-4e1c-b2bf-ab7ac3754bf6</v>
          </cell>
          <cell r="D199">
            <v>167</v>
          </cell>
          <cell r="E199">
            <v>5</v>
          </cell>
          <cell r="F199" t="str">
            <v>Line_5</v>
          </cell>
          <cell r="G199" t="str">
            <v>AddF</v>
          </cell>
          <cell r="I199" t="str">
            <v>ANZ Banking Group Ltd - Cnv Pref 6-Bbsw+3.10% Perp Sub Non-Cum T-09-19</v>
          </cell>
          <cell r="J199">
            <v>-900</v>
          </cell>
          <cell r="K199">
            <v>0</v>
          </cell>
          <cell r="L199">
            <v>-900</v>
          </cell>
          <cell r="M199">
            <v>0</v>
          </cell>
          <cell r="N199" t="str">
            <v>Add</v>
          </cell>
          <cell r="O199">
            <v>0</v>
          </cell>
          <cell r="V199" t="str">
            <v>NA</v>
          </cell>
          <cell r="X199">
            <v>0</v>
          </cell>
          <cell r="Y199" t="b">
            <v>0</v>
          </cell>
          <cell r="Z199" t="b">
            <v>0</v>
          </cell>
          <cell r="AA199" t="b">
            <v>0</v>
          </cell>
          <cell r="AB199">
            <v>0</v>
          </cell>
          <cell r="AC199" t="b">
            <v>1</v>
          </cell>
          <cell r="AE199" t="str">
            <v>P</v>
          </cell>
          <cell r="AF199"/>
          <cell r="AG199">
            <v>0</v>
          </cell>
          <cell r="AI199"/>
        </row>
        <row r="200">
          <cell r="C200" t="str">
            <v>increase_in_market_value.ListedShares.c661fd1f-7227-4c8d-84cb-8704d5b3ff83</v>
          </cell>
          <cell r="D200">
            <v>168</v>
          </cell>
          <cell r="E200">
            <v>5</v>
          </cell>
          <cell r="F200" t="str">
            <v>Line_5</v>
          </cell>
          <cell r="G200" t="str">
            <v>AddF</v>
          </cell>
          <cell r="I200" t="str">
            <v>BHP Billiton Limited</v>
          </cell>
          <cell r="J200">
            <v>-45049.9</v>
          </cell>
          <cell r="K200">
            <v>0</v>
          </cell>
          <cell r="L200">
            <v>-45049.9</v>
          </cell>
          <cell r="M200">
            <v>0</v>
          </cell>
          <cell r="N200" t="str">
            <v>Add</v>
          </cell>
          <cell r="O200">
            <v>0</v>
          </cell>
          <cell r="V200" t="str">
            <v>NA</v>
          </cell>
          <cell r="X200">
            <v>0</v>
          </cell>
          <cell r="Y200" t="b">
            <v>0</v>
          </cell>
          <cell r="Z200" t="b">
            <v>0</v>
          </cell>
          <cell r="AA200" t="b">
            <v>0</v>
          </cell>
          <cell r="AB200">
            <v>0</v>
          </cell>
          <cell r="AC200" t="b">
            <v>1</v>
          </cell>
          <cell r="AE200" t="str">
            <v>P</v>
          </cell>
          <cell r="AF200"/>
          <cell r="AG200">
            <v>0</v>
          </cell>
          <cell r="AI200"/>
        </row>
        <row r="201">
          <cell r="C201" t="str">
            <v>increase_in_market_value.ListedShares.1eaa5cbe-0ce4-470e-83e9-f0eda6d6e2da</v>
          </cell>
          <cell r="D201">
            <v>169</v>
          </cell>
          <cell r="E201">
            <v>5</v>
          </cell>
          <cell r="F201" t="str">
            <v>Line_5</v>
          </cell>
          <cell r="G201" t="str">
            <v>AddF</v>
          </cell>
          <cell r="I201" t="str">
            <v>Commonwealth Bank Of Australia.</v>
          </cell>
          <cell r="J201">
            <v>-28214.92</v>
          </cell>
          <cell r="K201">
            <v>0</v>
          </cell>
          <cell r="L201">
            <v>-28214.92</v>
          </cell>
          <cell r="M201">
            <v>0</v>
          </cell>
          <cell r="N201" t="str">
            <v>Add</v>
          </cell>
          <cell r="O201">
            <v>0</v>
          </cell>
          <cell r="V201" t="str">
            <v>NA</v>
          </cell>
          <cell r="X201">
            <v>0</v>
          </cell>
          <cell r="Y201" t="b">
            <v>0</v>
          </cell>
          <cell r="Z201" t="b">
            <v>0</v>
          </cell>
          <cell r="AA201" t="b">
            <v>0</v>
          </cell>
          <cell r="AB201">
            <v>0</v>
          </cell>
          <cell r="AC201" t="b">
            <v>1</v>
          </cell>
          <cell r="AE201" t="str">
            <v>P</v>
          </cell>
          <cell r="AF201"/>
          <cell r="AG201">
            <v>0</v>
          </cell>
          <cell r="AI201"/>
        </row>
        <row r="202">
          <cell r="C202" t="str">
            <v>increase_in_market_value.ListedShares.24fef001-f628-4dc4-9bf6-8ee82dd62ed3</v>
          </cell>
          <cell r="D202">
            <v>170</v>
          </cell>
          <cell r="E202">
            <v>5</v>
          </cell>
          <cell r="F202" t="str">
            <v>Line_5</v>
          </cell>
          <cell r="G202" t="str">
            <v>AddF</v>
          </cell>
          <cell r="I202" t="str">
            <v>Lycopodium Limited</v>
          </cell>
          <cell r="J202">
            <v>-42120</v>
          </cell>
          <cell r="K202">
            <v>0</v>
          </cell>
          <cell r="L202">
            <v>-42120</v>
          </cell>
          <cell r="M202">
            <v>0</v>
          </cell>
          <cell r="N202" t="str">
            <v>Add</v>
          </cell>
          <cell r="O202">
            <v>0</v>
          </cell>
          <cell r="V202" t="str">
            <v>NA</v>
          </cell>
          <cell r="X202">
            <v>0</v>
          </cell>
          <cell r="Y202" t="b">
            <v>0</v>
          </cell>
          <cell r="Z202" t="b">
            <v>0</v>
          </cell>
          <cell r="AA202" t="b">
            <v>0</v>
          </cell>
          <cell r="AB202">
            <v>0</v>
          </cell>
          <cell r="AC202" t="b">
            <v>1</v>
          </cell>
          <cell r="AE202" t="str">
            <v>P</v>
          </cell>
          <cell r="AF202"/>
          <cell r="AG202">
            <v>0</v>
          </cell>
          <cell r="AI202"/>
        </row>
        <row r="203">
          <cell r="C203" t="str">
            <v>increase_in_market_value.ListedShares.9818f6d6-d4e9-4dcd-9995-29f54b31d4ac</v>
          </cell>
          <cell r="D203">
            <v>171</v>
          </cell>
          <cell r="E203">
            <v>5</v>
          </cell>
          <cell r="F203" t="str">
            <v>Line_5</v>
          </cell>
          <cell r="G203" t="str">
            <v>AddF</v>
          </cell>
          <cell r="I203" t="str">
            <v>NRW Holdings Limited</v>
          </cell>
          <cell r="J203">
            <v>-39228.300000000003</v>
          </cell>
          <cell r="K203">
            <v>0</v>
          </cell>
          <cell r="L203">
            <v>-39228.300000000003</v>
          </cell>
          <cell r="M203">
            <v>0</v>
          </cell>
          <cell r="N203" t="str">
            <v>Add</v>
          </cell>
          <cell r="O203">
            <v>0</v>
          </cell>
          <cell r="V203" t="str">
            <v>NA</v>
          </cell>
          <cell r="X203">
            <v>0</v>
          </cell>
          <cell r="Y203" t="b">
            <v>0</v>
          </cell>
          <cell r="Z203" t="b">
            <v>0</v>
          </cell>
          <cell r="AA203" t="b">
            <v>0</v>
          </cell>
          <cell r="AB203">
            <v>0</v>
          </cell>
          <cell r="AC203" t="b">
            <v>1</v>
          </cell>
          <cell r="AE203" t="str">
            <v>P</v>
          </cell>
          <cell r="AF203"/>
          <cell r="AG203">
            <v>0</v>
          </cell>
          <cell r="AI203"/>
        </row>
        <row r="204">
          <cell r="C204" t="str">
            <v>increase_in_market_value.ListedShares.11031a76-c558-42b0-9844-9a11dee4c1e8</v>
          </cell>
          <cell r="D204">
            <v>172</v>
          </cell>
          <cell r="E204">
            <v>5</v>
          </cell>
          <cell r="F204" t="str">
            <v>Line_5</v>
          </cell>
          <cell r="G204" t="str">
            <v>AddF</v>
          </cell>
          <cell r="I204" t="str">
            <v>RCG Corporation Limited</v>
          </cell>
          <cell r="J204">
            <v>359472.9</v>
          </cell>
          <cell r="K204">
            <v>0</v>
          </cell>
          <cell r="L204">
            <v>359472.9</v>
          </cell>
          <cell r="M204">
            <v>0</v>
          </cell>
          <cell r="N204" t="str">
            <v>Add</v>
          </cell>
          <cell r="O204">
            <v>0</v>
          </cell>
          <cell r="V204" t="str">
            <v>NA</v>
          </cell>
          <cell r="X204">
            <v>0</v>
          </cell>
          <cell r="Y204" t="b">
            <v>0</v>
          </cell>
          <cell r="Z204" t="b">
            <v>0</v>
          </cell>
          <cell r="AA204" t="b">
            <v>0</v>
          </cell>
          <cell r="AB204">
            <v>0</v>
          </cell>
          <cell r="AC204" t="b">
            <v>1</v>
          </cell>
          <cell r="AE204" t="str">
            <v>P</v>
          </cell>
          <cell r="AF204"/>
          <cell r="AG204">
            <v>0</v>
          </cell>
          <cell r="AI204"/>
        </row>
        <row r="205">
          <cell r="C205" t="str">
            <v>increase_in_market_value.ListedShares.ea88510b-2578-4e3e-954a-a34881259d6d</v>
          </cell>
          <cell r="D205">
            <v>173</v>
          </cell>
          <cell r="E205">
            <v>5</v>
          </cell>
          <cell r="F205" t="str">
            <v>Line_5</v>
          </cell>
          <cell r="G205" t="str">
            <v>AddF</v>
          </cell>
          <cell r="I205" t="str">
            <v>South32 Limited</v>
          </cell>
          <cell r="J205">
            <v>10314.629999999999</v>
          </cell>
          <cell r="K205">
            <v>0</v>
          </cell>
          <cell r="L205">
            <v>10314.629999999999</v>
          </cell>
          <cell r="M205">
            <v>0</v>
          </cell>
          <cell r="N205" t="str">
            <v>Add</v>
          </cell>
          <cell r="O205">
            <v>0</v>
          </cell>
          <cell r="V205" t="str">
            <v>NA</v>
          </cell>
          <cell r="X205">
            <v>0</v>
          </cell>
          <cell r="Y205" t="b">
            <v>0</v>
          </cell>
          <cell r="Z205" t="b">
            <v>0</v>
          </cell>
          <cell r="AA205" t="b">
            <v>0</v>
          </cell>
          <cell r="AB205">
            <v>0</v>
          </cell>
          <cell r="AC205" t="b">
            <v>1</v>
          </cell>
          <cell r="AE205" t="str">
            <v>P</v>
          </cell>
          <cell r="AF205"/>
          <cell r="AG205">
            <v>0</v>
          </cell>
          <cell r="AI205"/>
        </row>
        <row r="206">
          <cell r="C206" t="str">
            <v>increase_in_market_value.ListedShares.70ba86ed-c44b-4771-b5a2-be7e62412e91</v>
          </cell>
          <cell r="D206">
            <v>174</v>
          </cell>
          <cell r="E206">
            <v>5</v>
          </cell>
          <cell r="F206" t="str">
            <v>Line_5</v>
          </cell>
          <cell r="G206" t="str">
            <v>AddF</v>
          </cell>
          <cell r="I206" t="str">
            <v>Wesfarmers Limited</v>
          </cell>
          <cell r="J206">
            <v>-106.48</v>
          </cell>
          <cell r="K206">
            <v>0</v>
          </cell>
          <cell r="L206">
            <v>-106.48</v>
          </cell>
          <cell r="M206">
            <v>0</v>
          </cell>
          <cell r="N206" t="str">
            <v>Add</v>
          </cell>
          <cell r="O206">
            <v>0</v>
          </cell>
          <cell r="V206" t="str">
            <v>NA</v>
          </cell>
          <cell r="X206">
            <v>0</v>
          </cell>
          <cell r="Y206" t="b">
            <v>0</v>
          </cell>
          <cell r="Z206" t="b">
            <v>0</v>
          </cell>
          <cell r="AA206" t="b">
            <v>0</v>
          </cell>
          <cell r="AB206">
            <v>0</v>
          </cell>
          <cell r="AC206" t="b">
            <v>1</v>
          </cell>
          <cell r="AE206" t="str">
            <v>P</v>
          </cell>
          <cell r="AF206"/>
          <cell r="AG206">
            <v>0</v>
          </cell>
          <cell r="AI206"/>
        </row>
        <row r="207">
          <cell r="C207" t="str">
            <v>Totalincrease_in_market_value.ListedShares</v>
          </cell>
          <cell r="D207">
            <v>175</v>
          </cell>
          <cell r="E207">
            <v>4</v>
          </cell>
          <cell r="F207" t="str">
            <v>Total_4</v>
          </cell>
          <cell r="G207" t="str">
            <v>AddF</v>
          </cell>
          <cell r="I207" t="str">
            <v>Total Shares in Listed Companies</v>
          </cell>
          <cell r="J207">
            <v>214167.93</v>
          </cell>
          <cell r="K207">
            <v>0</v>
          </cell>
          <cell r="L207">
            <v>214167.93</v>
          </cell>
          <cell r="M207">
            <v>0</v>
          </cell>
          <cell r="N207" t="str">
            <v>Add</v>
          </cell>
          <cell r="O207">
            <v>0</v>
          </cell>
          <cell r="V207" t="str">
            <v>NA</v>
          </cell>
          <cell r="X207">
            <v>0</v>
          </cell>
          <cell r="Y207" t="b">
            <v>0</v>
          </cell>
          <cell r="Z207" t="b">
            <v>0</v>
          </cell>
          <cell r="AA207" t="b">
            <v>0</v>
          </cell>
          <cell r="AB207">
            <v>0</v>
          </cell>
          <cell r="AC207" t="b">
            <v>1</v>
          </cell>
          <cell r="AE207" t="str">
            <v>P</v>
          </cell>
          <cell r="AF207"/>
          <cell r="AG207">
            <v>0</v>
          </cell>
          <cell r="AI207"/>
        </row>
        <row r="208">
          <cell r="C208" t="str">
            <v>increase_in_market_value.ForeignListedShares</v>
          </cell>
          <cell r="D208">
            <v>176</v>
          </cell>
          <cell r="E208">
            <v>4</v>
          </cell>
          <cell r="F208" t="str">
            <v>Header_4</v>
          </cell>
          <cell r="G208" t="str">
            <v>AddF</v>
          </cell>
          <cell r="I208" t="str">
            <v>Shares in Listed Companies - Foreign</v>
          </cell>
          <cell r="J208">
            <v>0</v>
          </cell>
          <cell r="K208">
            <v>0</v>
          </cell>
          <cell r="L208">
            <v>0</v>
          </cell>
          <cell r="M208">
            <v>0</v>
          </cell>
          <cell r="O208">
            <v>0</v>
          </cell>
          <cell r="V208" t="str">
            <v>NA</v>
          </cell>
          <cell r="X208">
            <v>0</v>
          </cell>
          <cell r="Y208" t="b">
            <v>0</v>
          </cell>
          <cell r="Z208" t="b">
            <v>0</v>
          </cell>
          <cell r="AA208" t="b">
            <v>0</v>
          </cell>
          <cell r="AB208">
            <v>0</v>
          </cell>
          <cell r="AC208" t="b">
            <v>1</v>
          </cell>
          <cell r="AE208" t="str">
            <v>P</v>
          </cell>
          <cell r="AF208"/>
          <cell r="AG208">
            <v>0</v>
          </cell>
          <cell r="AI208"/>
        </row>
        <row r="209">
          <cell r="C209" t="str">
            <v>increase_in_market_value.ForeignListedShares.e87701d6-7496-4f79-9059-0e7138d9968e</v>
          </cell>
          <cell r="D209">
            <v>177</v>
          </cell>
          <cell r="E209">
            <v>5</v>
          </cell>
          <cell r="F209" t="str">
            <v>Line_5</v>
          </cell>
          <cell r="G209" t="str">
            <v>AddF</v>
          </cell>
          <cell r="I209" t="str">
            <v>A10 Networks Inc</v>
          </cell>
          <cell r="J209">
            <v>92.07</v>
          </cell>
          <cell r="K209">
            <v>0</v>
          </cell>
          <cell r="L209">
            <v>92.07</v>
          </cell>
          <cell r="M209">
            <v>0</v>
          </cell>
          <cell r="N209" t="str">
            <v>Add</v>
          </cell>
          <cell r="O209">
            <v>0</v>
          </cell>
          <cell r="V209" t="str">
            <v>NA</v>
          </cell>
          <cell r="X209">
            <v>0</v>
          </cell>
          <cell r="Y209" t="b">
            <v>0</v>
          </cell>
          <cell r="Z209" t="b">
            <v>0</v>
          </cell>
          <cell r="AA209" t="b">
            <v>0</v>
          </cell>
          <cell r="AB209">
            <v>0</v>
          </cell>
          <cell r="AC209" t="b">
            <v>1</v>
          </cell>
          <cell r="AE209" t="str">
            <v>P</v>
          </cell>
          <cell r="AF209"/>
          <cell r="AG209">
            <v>0</v>
          </cell>
          <cell r="AI209"/>
        </row>
        <row r="210">
          <cell r="C210" t="str">
            <v>increase_in_market_value.ForeignListedShares.fb5a4a86-f3c8-43ca-8e78-c9c07fb47132</v>
          </cell>
          <cell r="D210">
            <v>178</v>
          </cell>
          <cell r="E210">
            <v>5</v>
          </cell>
          <cell r="F210" t="str">
            <v>Line_5</v>
          </cell>
          <cell r="G210" t="str">
            <v>AddF</v>
          </cell>
          <cell r="I210" t="str">
            <v>Adesto Technologies Corp</v>
          </cell>
          <cell r="J210">
            <v>-713.74</v>
          </cell>
          <cell r="K210">
            <v>0</v>
          </cell>
          <cell r="L210">
            <v>-713.74</v>
          </cell>
          <cell r="M210">
            <v>0</v>
          </cell>
          <cell r="N210" t="str">
            <v>Add</v>
          </cell>
          <cell r="O210">
            <v>0</v>
          </cell>
          <cell r="V210" t="str">
            <v>NA</v>
          </cell>
          <cell r="X210">
            <v>0</v>
          </cell>
          <cell r="Y210" t="b">
            <v>0</v>
          </cell>
          <cell r="Z210" t="b">
            <v>0</v>
          </cell>
          <cell r="AA210" t="b">
            <v>0</v>
          </cell>
          <cell r="AB210">
            <v>0</v>
          </cell>
          <cell r="AC210" t="b">
            <v>1</v>
          </cell>
          <cell r="AE210" t="str">
            <v>P</v>
          </cell>
          <cell r="AF210"/>
          <cell r="AG210">
            <v>0</v>
          </cell>
          <cell r="AI210"/>
        </row>
        <row r="211">
          <cell r="C211" t="str">
            <v>increase_in_market_value.ForeignListedShares.d7e30246-20df-40c8-b778-d270538ebbfa</v>
          </cell>
          <cell r="D211">
            <v>179</v>
          </cell>
          <cell r="E211">
            <v>5</v>
          </cell>
          <cell r="F211" t="str">
            <v>Line_5</v>
          </cell>
          <cell r="G211" t="str">
            <v>AddF</v>
          </cell>
          <cell r="I211" t="str">
            <v>Akoustis Technologies Inc</v>
          </cell>
          <cell r="J211">
            <v>411.03</v>
          </cell>
          <cell r="K211">
            <v>0</v>
          </cell>
          <cell r="L211">
            <v>411.03</v>
          </cell>
          <cell r="M211">
            <v>0</v>
          </cell>
          <cell r="N211" t="str">
            <v>Add</v>
          </cell>
          <cell r="O211">
            <v>0</v>
          </cell>
          <cell r="V211" t="str">
            <v>NA</v>
          </cell>
          <cell r="X211">
            <v>0</v>
          </cell>
          <cell r="Y211" t="b">
            <v>0</v>
          </cell>
          <cell r="Z211" t="b">
            <v>0</v>
          </cell>
          <cell r="AA211" t="b">
            <v>0</v>
          </cell>
          <cell r="AB211">
            <v>0</v>
          </cell>
          <cell r="AC211" t="b">
            <v>1</v>
          </cell>
          <cell r="AE211" t="str">
            <v>P</v>
          </cell>
          <cell r="AF211"/>
          <cell r="AG211">
            <v>0</v>
          </cell>
          <cell r="AI211"/>
        </row>
        <row r="212">
          <cell r="C212" t="str">
            <v>increase_in_market_value.ForeignListedShares.9aca6185-2e14-4e4f-8b87-2ce54e74e09b</v>
          </cell>
          <cell r="D212">
            <v>180</v>
          </cell>
          <cell r="E212">
            <v>5</v>
          </cell>
          <cell r="F212" t="str">
            <v>Line_5</v>
          </cell>
          <cell r="G212" t="str">
            <v>AddF</v>
          </cell>
          <cell r="I212" t="str">
            <v>CRISPR Therapeutics Ltd</v>
          </cell>
          <cell r="J212">
            <v>-17.98</v>
          </cell>
          <cell r="K212">
            <v>0</v>
          </cell>
          <cell r="L212">
            <v>-17.98</v>
          </cell>
          <cell r="M212">
            <v>0</v>
          </cell>
          <cell r="N212" t="str">
            <v>Add</v>
          </cell>
          <cell r="O212">
            <v>0</v>
          </cell>
          <cell r="V212" t="str">
            <v>NA</v>
          </cell>
          <cell r="X212">
            <v>0</v>
          </cell>
          <cell r="Y212" t="b">
            <v>0</v>
          </cell>
          <cell r="Z212" t="b">
            <v>0</v>
          </cell>
          <cell r="AA212" t="b">
            <v>0</v>
          </cell>
          <cell r="AB212">
            <v>0</v>
          </cell>
          <cell r="AC212" t="b">
            <v>1</v>
          </cell>
          <cell r="AE212" t="str">
            <v>P</v>
          </cell>
          <cell r="AF212"/>
          <cell r="AG212">
            <v>0</v>
          </cell>
          <cell r="AI212"/>
        </row>
        <row r="213">
          <cell r="C213" t="str">
            <v>increase_in_market_value.ForeignListedShares.bfd7dfaf-4df6-4c4f-8704-d100dfaf158f</v>
          </cell>
          <cell r="D213">
            <v>181</v>
          </cell>
          <cell r="E213">
            <v>5</v>
          </cell>
          <cell r="F213" t="str">
            <v>Line_5</v>
          </cell>
          <cell r="G213" t="str">
            <v>AddF</v>
          </cell>
          <cell r="I213" t="str">
            <v>Hortonworks Inc</v>
          </cell>
          <cell r="J213">
            <v>-723.67</v>
          </cell>
          <cell r="K213">
            <v>0</v>
          </cell>
          <cell r="L213">
            <v>-723.67</v>
          </cell>
          <cell r="M213">
            <v>0</v>
          </cell>
          <cell r="N213" t="str">
            <v>Add</v>
          </cell>
          <cell r="O213">
            <v>0</v>
          </cell>
          <cell r="V213" t="str">
            <v>NA</v>
          </cell>
          <cell r="X213">
            <v>0</v>
          </cell>
          <cell r="Y213" t="b">
            <v>0</v>
          </cell>
          <cell r="Z213" t="b">
            <v>0</v>
          </cell>
          <cell r="AA213" t="b">
            <v>0</v>
          </cell>
          <cell r="AB213">
            <v>0</v>
          </cell>
          <cell r="AC213" t="b">
            <v>1</v>
          </cell>
          <cell r="AE213" t="str">
            <v>P</v>
          </cell>
          <cell r="AF213"/>
          <cell r="AG213">
            <v>0</v>
          </cell>
          <cell r="AI213"/>
        </row>
        <row r="214">
          <cell r="C214" t="str">
            <v>increase_in_market_value.ForeignListedShares.36446962-3293-4091-a138-5bb5e7dce627</v>
          </cell>
          <cell r="D214">
            <v>182</v>
          </cell>
          <cell r="E214">
            <v>5</v>
          </cell>
          <cell r="F214" t="str">
            <v>Line_5</v>
          </cell>
          <cell r="G214" t="str">
            <v>AddF</v>
          </cell>
          <cell r="I214" t="str">
            <v>Imprivata Inc</v>
          </cell>
          <cell r="J214">
            <v>411.99</v>
          </cell>
          <cell r="K214">
            <v>0</v>
          </cell>
          <cell r="L214">
            <v>411.99</v>
          </cell>
          <cell r="M214">
            <v>0</v>
          </cell>
          <cell r="N214" t="str">
            <v>Add</v>
          </cell>
          <cell r="O214">
            <v>0</v>
          </cell>
          <cell r="V214" t="str">
            <v>NA</v>
          </cell>
          <cell r="X214">
            <v>0</v>
          </cell>
          <cell r="Y214" t="b">
            <v>0</v>
          </cell>
          <cell r="Z214" t="b">
            <v>0</v>
          </cell>
          <cell r="AA214" t="b">
            <v>0</v>
          </cell>
          <cell r="AB214">
            <v>0</v>
          </cell>
          <cell r="AC214" t="b">
            <v>1</v>
          </cell>
          <cell r="AE214" t="str">
            <v>P</v>
          </cell>
          <cell r="AF214"/>
          <cell r="AG214">
            <v>0</v>
          </cell>
          <cell r="AI214"/>
        </row>
        <row r="215">
          <cell r="C215" t="str">
            <v>increase_in_market_value.ForeignListedShares.7d9a5e51-e567-4405-ba9c-8ce37e624fdb</v>
          </cell>
          <cell r="D215">
            <v>183</v>
          </cell>
          <cell r="E215">
            <v>5</v>
          </cell>
          <cell r="F215" t="str">
            <v>Line_5</v>
          </cell>
          <cell r="G215" t="str">
            <v>AddF</v>
          </cell>
          <cell r="I215" t="str">
            <v>New Relic Inc</v>
          </cell>
          <cell r="J215">
            <v>-361.66</v>
          </cell>
          <cell r="K215">
            <v>0</v>
          </cell>
          <cell r="L215">
            <v>-361.66</v>
          </cell>
          <cell r="M215">
            <v>0</v>
          </cell>
          <cell r="N215" t="str">
            <v>Add</v>
          </cell>
          <cell r="O215">
            <v>0</v>
          </cell>
          <cell r="V215" t="str">
            <v>NA</v>
          </cell>
          <cell r="X215">
            <v>0</v>
          </cell>
          <cell r="Y215" t="b">
            <v>0</v>
          </cell>
          <cell r="Z215" t="b">
            <v>0</v>
          </cell>
          <cell r="AA215" t="b">
            <v>0</v>
          </cell>
          <cell r="AB215">
            <v>0</v>
          </cell>
          <cell r="AC215" t="b">
            <v>1</v>
          </cell>
          <cell r="AE215" t="str">
            <v>P</v>
          </cell>
          <cell r="AF215"/>
          <cell r="AG215">
            <v>0</v>
          </cell>
          <cell r="AI215"/>
        </row>
        <row r="216">
          <cell r="C216" t="str">
            <v>increase_in_market_value.ForeignListedShares.3eb76e74-ac1f-4a1c-ba87-ba69905659d4</v>
          </cell>
          <cell r="D216">
            <v>184</v>
          </cell>
          <cell r="E216">
            <v>5</v>
          </cell>
          <cell r="F216" t="str">
            <v>Line_5</v>
          </cell>
          <cell r="G216" t="str">
            <v>AddF</v>
          </cell>
          <cell r="I216" t="str">
            <v>Quantenna Communications Inc</v>
          </cell>
          <cell r="J216">
            <v>118.6</v>
          </cell>
          <cell r="K216">
            <v>0</v>
          </cell>
          <cell r="L216">
            <v>118.6</v>
          </cell>
          <cell r="M216">
            <v>0</v>
          </cell>
          <cell r="N216" t="str">
            <v>Add</v>
          </cell>
          <cell r="O216">
            <v>0</v>
          </cell>
          <cell r="V216" t="str">
            <v>NA</v>
          </cell>
          <cell r="X216">
            <v>0</v>
          </cell>
          <cell r="Y216" t="b">
            <v>0</v>
          </cell>
          <cell r="Z216" t="b">
            <v>0</v>
          </cell>
          <cell r="AA216" t="b">
            <v>0</v>
          </cell>
          <cell r="AB216">
            <v>0</v>
          </cell>
          <cell r="AC216" t="b">
            <v>1</v>
          </cell>
          <cell r="AE216" t="str">
            <v>P</v>
          </cell>
          <cell r="AF216"/>
          <cell r="AG216">
            <v>0</v>
          </cell>
          <cell r="AI216"/>
        </row>
        <row r="217">
          <cell r="C217" t="str">
            <v>increase_in_market_value.ForeignListedShares.6553bc95-9866-4980-af28-be3b3f5bab81</v>
          </cell>
          <cell r="D217">
            <v>185</v>
          </cell>
          <cell r="E217">
            <v>5</v>
          </cell>
          <cell r="F217" t="str">
            <v>Line_5</v>
          </cell>
          <cell r="G217" t="str">
            <v>AddF</v>
          </cell>
          <cell r="I217" t="str">
            <v>Square Inc</v>
          </cell>
          <cell r="J217">
            <v>-2131.33</v>
          </cell>
          <cell r="K217">
            <v>0</v>
          </cell>
          <cell r="L217">
            <v>-2131.33</v>
          </cell>
          <cell r="M217">
            <v>0</v>
          </cell>
          <cell r="N217" t="str">
            <v>Add</v>
          </cell>
          <cell r="O217">
            <v>0</v>
          </cell>
          <cell r="V217" t="str">
            <v>NA</v>
          </cell>
          <cell r="X217">
            <v>0</v>
          </cell>
          <cell r="Y217" t="b">
            <v>0</v>
          </cell>
          <cell r="Z217" t="b">
            <v>0</v>
          </cell>
          <cell r="AA217" t="b">
            <v>0</v>
          </cell>
          <cell r="AB217">
            <v>0</v>
          </cell>
          <cell r="AC217" t="b">
            <v>1</v>
          </cell>
          <cell r="AE217" t="str">
            <v>P</v>
          </cell>
          <cell r="AF217"/>
          <cell r="AG217">
            <v>0</v>
          </cell>
          <cell r="AI217"/>
        </row>
        <row r="218">
          <cell r="C218" t="str">
            <v>increase_in_market_value.ForeignListedShares.330b3d40-a1fc-4475-9aba-0bd61cfcd8be</v>
          </cell>
          <cell r="D218">
            <v>186</v>
          </cell>
          <cell r="E218">
            <v>5</v>
          </cell>
          <cell r="F218" t="str">
            <v>Line_5</v>
          </cell>
          <cell r="G218" t="str">
            <v>AddF</v>
          </cell>
          <cell r="I218" t="str">
            <v>The ExOne Co</v>
          </cell>
          <cell r="J218">
            <v>-381.1</v>
          </cell>
          <cell r="K218">
            <v>0</v>
          </cell>
          <cell r="L218">
            <v>-381.1</v>
          </cell>
          <cell r="M218">
            <v>0</v>
          </cell>
          <cell r="N218" t="str">
            <v>Add</v>
          </cell>
          <cell r="O218">
            <v>0</v>
          </cell>
          <cell r="V218" t="str">
            <v>NA</v>
          </cell>
          <cell r="X218">
            <v>0</v>
          </cell>
          <cell r="Y218" t="b">
            <v>0</v>
          </cell>
          <cell r="Z218" t="b">
            <v>0</v>
          </cell>
          <cell r="AA218" t="b">
            <v>0</v>
          </cell>
          <cell r="AB218">
            <v>0</v>
          </cell>
          <cell r="AC218" t="b">
            <v>1</v>
          </cell>
          <cell r="AE218" t="str">
            <v>P</v>
          </cell>
          <cell r="AF218"/>
          <cell r="AG218">
            <v>0</v>
          </cell>
          <cell r="AI218"/>
        </row>
        <row r="219">
          <cell r="C219" t="str">
            <v>Totalincrease_in_market_value.ForeignListedShares</v>
          </cell>
          <cell r="D219">
            <v>187</v>
          </cell>
          <cell r="E219">
            <v>4</v>
          </cell>
          <cell r="F219" t="str">
            <v>Total_4</v>
          </cell>
          <cell r="G219" t="str">
            <v>AddF</v>
          </cell>
          <cell r="I219" t="str">
            <v>Total Shares in Listed Companies - Foreign</v>
          </cell>
          <cell r="J219">
            <v>-3295.79</v>
          </cell>
          <cell r="K219">
            <v>0</v>
          </cell>
          <cell r="L219">
            <v>-3295.79</v>
          </cell>
          <cell r="M219">
            <v>0</v>
          </cell>
          <cell r="N219" t="str">
            <v>Add</v>
          </cell>
          <cell r="O219">
            <v>0</v>
          </cell>
          <cell r="V219" t="str">
            <v>NA</v>
          </cell>
          <cell r="X219">
            <v>0</v>
          </cell>
          <cell r="Y219" t="b">
            <v>0</v>
          </cell>
          <cell r="Z219" t="b">
            <v>0</v>
          </cell>
          <cell r="AA219" t="b">
            <v>0</v>
          </cell>
          <cell r="AB219">
            <v>0</v>
          </cell>
          <cell r="AC219" t="b">
            <v>1</v>
          </cell>
          <cell r="AE219" t="str">
            <v>P</v>
          </cell>
          <cell r="AF219"/>
          <cell r="AG219">
            <v>0</v>
          </cell>
          <cell r="AI219"/>
        </row>
        <row r="220">
          <cell r="C220" t="str">
            <v>increase_in_market_value.Stapled</v>
          </cell>
          <cell r="D220">
            <v>188</v>
          </cell>
          <cell r="E220">
            <v>4</v>
          </cell>
          <cell r="F220" t="str">
            <v>Header_4</v>
          </cell>
          <cell r="G220" t="str">
            <v>AddF</v>
          </cell>
          <cell r="I220" t="str">
            <v>Stapled Securities</v>
          </cell>
          <cell r="J220">
            <v>0</v>
          </cell>
          <cell r="K220">
            <v>0</v>
          </cell>
          <cell r="L220">
            <v>0</v>
          </cell>
          <cell r="M220">
            <v>0</v>
          </cell>
          <cell r="O220">
            <v>0</v>
          </cell>
          <cell r="V220" t="str">
            <v>NA</v>
          </cell>
          <cell r="X220">
            <v>0</v>
          </cell>
          <cell r="Y220" t="b">
            <v>0</v>
          </cell>
          <cell r="Z220" t="b">
            <v>0</v>
          </cell>
          <cell r="AA220" t="b">
            <v>0</v>
          </cell>
          <cell r="AB220">
            <v>0</v>
          </cell>
          <cell r="AC220" t="b">
            <v>1</v>
          </cell>
          <cell r="AE220" t="str">
            <v>P</v>
          </cell>
          <cell r="AF220"/>
          <cell r="AG220">
            <v>0</v>
          </cell>
          <cell r="AI220"/>
        </row>
        <row r="221">
          <cell r="C221" t="str">
            <v>increase_in_market_value.Stapled.8e9a6fc7-bafd-4650-b416-d03fe7049f79</v>
          </cell>
          <cell r="D221">
            <v>189</v>
          </cell>
          <cell r="E221">
            <v>5</v>
          </cell>
          <cell r="F221" t="str">
            <v>Line_5</v>
          </cell>
          <cell r="G221" t="str">
            <v>AddF</v>
          </cell>
          <cell r="I221" t="str">
            <v>Scentre Group - Stapled Securities</v>
          </cell>
          <cell r="J221">
            <v>26068.68</v>
          </cell>
          <cell r="K221">
            <v>0</v>
          </cell>
          <cell r="L221">
            <v>26068.68</v>
          </cell>
          <cell r="M221">
            <v>0</v>
          </cell>
          <cell r="N221" t="str">
            <v>Add</v>
          </cell>
          <cell r="O221">
            <v>0</v>
          </cell>
          <cell r="V221" t="str">
            <v>NA</v>
          </cell>
          <cell r="X221">
            <v>0</v>
          </cell>
          <cell r="Y221" t="b">
            <v>0</v>
          </cell>
          <cell r="Z221" t="b">
            <v>0</v>
          </cell>
          <cell r="AA221" t="b">
            <v>0</v>
          </cell>
          <cell r="AB221">
            <v>0</v>
          </cell>
          <cell r="AC221" t="b">
            <v>1</v>
          </cell>
          <cell r="AE221" t="str">
            <v>P</v>
          </cell>
          <cell r="AF221"/>
          <cell r="AG221">
            <v>0</v>
          </cell>
          <cell r="AI221"/>
        </row>
        <row r="222">
          <cell r="C222" t="str">
            <v>increase_in_market_value.Stapled.b8dc8ea2-cad6-47a7-854d-100beb381eae</v>
          </cell>
          <cell r="D222">
            <v>190</v>
          </cell>
          <cell r="E222">
            <v>5</v>
          </cell>
          <cell r="F222" t="str">
            <v>Line_5</v>
          </cell>
          <cell r="G222" t="str">
            <v>AddF</v>
          </cell>
          <cell r="I222" t="str">
            <v>Spark Infrastructure Group - Stapled $0.65 Loan Note And Unit Us Prohibited</v>
          </cell>
          <cell r="J222">
            <v>-31023</v>
          </cell>
          <cell r="K222">
            <v>0</v>
          </cell>
          <cell r="L222">
            <v>-31023</v>
          </cell>
          <cell r="M222">
            <v>0</v>
          </cell>
          <cell r="N222" t="str">
            <v>Add</v>
          </cell>
          <cell r="O222">
            <v>0</v>
          </cell>
          <cell r="V222" t="str">
            <v>NA</v>
          </cell>
          <cell r="X222">
            <v>0</v>
          </cell>
          <cell r="Y222" t="b">
            <v>0</v>
          </cell>
          <cell r="Z222" t="b">
            <v>0</v>
          </cell>
          <cell r="AA222" t="b">
            <v>0</v>
          </cell>
          <cell r="AB222">
            <v>0</v>
          </cell>
          <cell r="AC222" t="b">
            <v>1</v>
          </cell>
          <cell r="AE222" t="str">
            <v>P</v>
          </cell>
          <cell r="AF222"/>
          <cell r="AG222">
            <v>0</v>
          </cell>
          <cell r="AI222"/>
        </row>
        <row r="223">
          <cell r="C223" t="str">
            <v>increase_in_market_value.Stapled.dcba5c26-922b-4e46-b526-e0abc4efb0a4</v>
          </cell>
          <cell r="D223">
            <v>191</v>
          </cell>
          <cell r="E223">
            <v>5</v>
          </cell>
          <cell r="F223" t="str">
            <v>Line_5</v>
          </cell>
          <cell r="G223" t="str">
            <v>AddF</v>
          </cell>
          <cell r="I223" t="str">
            <v>Westfield Corporation - Stapled Securities</v>
          </cell>
          <cell r="J223">
            <v>67011.740000000005</v>
          </cell>
          <cell r="K223">
            <v>0</v>
          </cell>
          <cell r="L223">
            <v>67011.740000000005</v>
          </cell>
          <cell r="M223">
            <v>0</v>
          </cell>
          <cell r="N223" t="str">
            <v>Add</v>
          </cell>
          <cell r="O223">
            <v>0</v>
          </cell>
          <cell r="V223" t="str">
            <v>NA</v>
          </cell>
          <cell r="X223">
            <v>0</v>
          </cell>
          <cell r="Y223" t="b">
            <v>0</v>
          </cell>
          <cell r="Z223" t="b">
            <v>0</v>
          </cell>
          <cell r="AA223" t="b">
            <v>0</v>
          </cell>
          <cell r="AB223">
            <v>0</v>
          </cell>
          <cell r="AC223" t="b">
            <v>1</v>
          </cell>
          <cell r="AE223" t="str">
            <v>P</v>
          </cell>
          <cell r="AF223"/>
          <cell r="AG223">
            <v>0</v>
          </cell>
          <cell r="AI223"/>
        </row>
        <row r="224">
          <cell r="C224" t="str">
            <v>Totalincrease_in_market_value.Stapled</v>
          </cell>
          <cell r="D224">
            <v>192</v>
          </cell>
          <cell r="E224">
            <v>4</v>
          </cell>
          <cell r="F224" t="str">
            <v>Total_4</v>
          </cell>
          <cell r="G224" t="str">
            <v>AddF</v>
          </cell>
          <cell r="I224" t="str">
            <v>Total Stapled Securities</v>
          </cell>
          <cell r="J224">
            <v>62057.42</v>
          </cell>
          <cell r="K224">
            <v>0</v>
          </cell>
          <cell r="L224">
            <v>62057.42</v>
          </cell>
          <cell r="M224">
            <v>0</v>
          </cell>
          <cell r="N224" t="str">
            <v>Add</v>
          </cell>
          <cell r="O224">
            <v>0</v>
          </cell>
          <cell r="V224" t="str">
            <v>NA</v>
          </cell>
          <cell r="X224">
            <v>0</v>
          </cell>
          <cell r="Y224" t="b">
            <v>0</v>
          </cell>
          <cell r="Z224" t="b">
            <v>0</v>
          </cell>
          <cell r="AA224" t="b">
            <v>0</v>
          </cell>
          <cell r="AB224">
            <v>0</v>
          </cell>
          <cell r="AC224" t="b">
            <v>1</v>
          </cell>
          <cell r="AE224" t="str">
            <v>P</v>
          </cell>
          <cell r="AF224"/>
          <cell r="AG224">
            <v>0</v>
          </cell>
          <cell r="AI224"/>
        </row>
        <row r="225">
          <cell r="C225" t="str">
            <v>increase_in_market_value.UnitTrusts</v>
          </cell>
          <cell r="D225">
            <v>193</v>
          </cell>
          <cell r="E225">
            <v>4</v>
          </cell>
          <cell r="F225" t="str">
            <v>Header_4</v>
          </cell>
          <cell r="G225" t="str">
            <v>AddF</v>
          </cell>
          <cell r="I225" t="str">
            <v>Units In Listed Unit Trusts</v>
          </cell>
          <cell r="J225">
            <v>0</v>
          </cell>
          <cell r="K225">
            <v>0</v>
          </cell>
          <cell r="L225">
            <v>0</v>
          </cell>
          <cell r="M225">
            <v>0</v>
          </cell>
          <cell r="O225">
            <v>0</v>
          </cell>
          <cell r="V225" t="str">
            <v>NA</v>
          </cell>
          <cell r="X225">
            <v>0</v>
          </cell>
          <cell r="Y225" t="b">
            <v>0</v>
          </cell>
          <cell r="Z225" t="b">
            <v>0</v>
          </cell>
          <cell r="AA225" t="b">
            <v>0</v>
          </cell>
          <cell r="AB225">
            <v>0</v>
          </cell>
          <cell r="AC225" t="b">
            <v>1</v>
          </cell>
          <cell r="AE225" t="str">
            <v>P</v>
          </cell>
          <cell r="AF225"/>
          <cell r="AG225">
            <v>0</v>
          </cell>
          <cell r="AI225"/>
        </row>
        <row r="226">
          <cell r="C226" t="str">
            <v>increase_in_market_value.UnitTrusts.585f5263-8705-4fe9-a474-8235212ecee1</v>
          </cell>
          <cell r="D226">
            <v>194</v>
          </cell>
          <cell r="E226">
            <v>5</v>
          </cell>
          <cell r="F226" t="str">
            <v>Line_5</v>
          </cell>
          <cell r="G226" t="str">
            <v>AddF</v>
          </cell>
          <cell r="I226" t="str">
            <v>Vanguard Us Total Market Shares Index ETF - CDI's 1:1</v>
          </cell>
          <cell r="J226">
            <v>771.21</v>
          </cell>
          <cell r="K226">
            <v>0</v>
          </cell>
          <cell r="L226">
            <v>771.21</v>
          </cell>
          <cell r="M226">
            <v>0</v>
          </cell>
          <cell r="N226" t="str">
            <v>Add</v>
          </cell>
          <cell r="O226">
            <v>0</v>
          </cell>
          <cell r="V226" t="str">
            <v>NA</v>
          </cell>
          <cell r="X226">
            <v>0</v>
          </cell>
          <cell r="Y226" t="b">
            <v>0</v>
          </cell>
          <cell r="Z226" t="b">
            <v>0</v>
          </cell>
          <cell r="AA226" t="b">
            <v>0</v>
          </cell>
          <cell r="AB226">
            <v>0</v>
          </cell>
          <cell r="AC226" t="b">
            <v>1</v>
          </cell>
          <cell r="AE226" t="str">
            <v>P</v>
          </cell>
          <cell r="AF226"/>
          <cell r="AG226">
            <v>0</v>
          </cell>
          <cell r="AI226"/>
        </row>
        <row r="227">
          <cell r="C227" t="str">
            <v>Totalincrease_in_market_value.UnitTrusts</v>
          </cell>
          <cell r="D227">
            <v>195</v>
          </cell>
          <cell r="E227">
            <v>4</v>
          </cell>
          <cell r="F227" t="str">
            <v>Total_4</v>
          </cell>
          <cell r="G227" t="str">
            <v>AddF</v>
          </cell>
          <cell r="I227" t="str">
            <v>Total Units In Listed Unit Trusts</v>
          </cell>
          <cell r="J227">
            <v>771.21</v>
          </cell>
          <cell r="K227">
            <v>0</v>
          </cell>
          <cell r="L227">
            <v>771.21</v>
          </cell>
          <cell r="M227">
            <v>0</v>
          </cell>
          <cell r="N227" t="str">
            <v>Add</v>
          </cell>
          <cell r="O227">
            <v>0</v>
          </cell>
          <cell r="V227" t="str">
            <v>NA</v>
          </cell>
          <cell r="X227">
            <v>0</v>
          </cell>
          <cell r="Y227" t="b">
            <v>0</v>
          </cell>
          <cell r="Z227" t="b">
            <v>0</v>
          </cell>
          <cell r="AA227" t="b">
            <v>0</v>
          </cell>
          <cell r="AB227">
            <v>0</v>
          </cell>
          <cell r="AC227" t="b">
            <v>1</v>
          </cell>
          <cell r="AE227" t="str">
            <v>P</v>
          </cell>
          <cell r="AF227"/>
          <cell r="AG227">
            <v>0</v>
          </cell>
          <cell r="AI227"/>
        </row>
        <row r="228">
          <cell r="C228" t="str">
            <v>Totalincrease_in_market_value</v>
          </cell>
          <cell r="D228">
            <v>196</v>
          </cell>
          <cell r="E228">
            <v>3</v>
          </cell>
          <cell r="F228" t="str">
            <v>Total_3</v>
          </cell>
          <cell r="G228" t="str">
            <v>AddF</v>
          </cell>
          <cell r="I228" t="str">
            <v>Total Decrease in Market Value</v>
          </cell>
          <cell r="J228">
            <v>263312.40999999997</v>
          </cell>
          <cell r="K228">
            <v>0</v>
          </cell>
          <cell r="L228">
            <v>263312.40999999997</v>
          </cell>
          <cell r="M228">
            <v>0</v>
          </cell>
          <cell r="N228" t="str">
            <v>Add</v>
          </cell>
          <cell r="O228">
            <v>0</v>
          </cell>
          <cell r="V228" t="str">
            <v>NA</v>
          </cell>
          <cell r="X228">
            <v>0</v>
          </cell>
          <cell r="Y228" t="b">
            <v>0</v>
          </cell>
          <cell r="Z228" t="b">
            <v>0</v>
          </cell>
          <cell r="AA228" t="b">
            <v>0</v>
          </cell>
          <cell r="AB228">
            <v>0</v>
          </cell>
          <cell r="AC228" t="b">
            <v>1</v>
          </cell>
          <cell r="AE228" t="str">
            <v>P</v>
          </cell>
          <cell r="AF228"/>
          <cell r="AG228">
            <v>0</v>
          </cell>
          <cell r="AI228"/>
        </row>
        <row r="229">
          <cell r="C229" t="str">
            <v>Totalinvestment_losses</v>
          </cell>
          <cell r="D229">
            <v>197</v>
          </cell>
          <cell r="E229">
            <v>2</v>
          </cell>
          <cell r="F229" t="str">
            <v>Total_2</v>
          </cell>
          <cell r="G229" t="str">
            <v>AddF</v>
          </cell>
          <cell r="I229" t="str">
            <v>Total Investment Losses</v>
          </cell>
          <cell r="J229">
            <v>263312.40999999997</v>
          </cell>
          <cell r="K229">
            <v>0</v>
          </cell>
          <cell r="L229">
            <v>263312.40999999997</v>
          </cell>
          <cell r="M229">
            <v>0</v>
          </cell>
          <cell r="N229" t="str">
            <v>Add</v>
          </cell>
          <cell r="O229">
            <v>0</v>
          </cell>
          <cell r="V229" t="str">
            <v>NA</v>
          </cell>
          <cell r="X229">
            <v>0</v>
          </cell>
          <cell r="Y229" t="b">
            <v>0</v>
          </cell>
          <cell r="Z229" t="b">
            <v>0</v>
          </cell>
          <cell r="AA229" t="b">
            <v>0</v>
          </cell>
          <cell r="AB229">
            <v>0</v>
          </cell>
          <cell r="AC229" t="b">
            <v>1</v>
          </cell>
          <cell r="AE229" t="str">
            <v>P</v>
          </cell>
          <cell r="AF229"/>
          <cell r="AG229">
            <v>0</v>
          </cell>
          <cell r="AI229"/>
        </row>
        <row r="230">
          <cell r="C230" t="str">
            <v>TotalExpense</v>
          </cell>
          <cell r="D230">
            <v>198</v>
          </cell>
          <cell r="E230">
            <v>1</v>
          </cell>
          <cell r="F230" t="str">
            <v>Total_1</v>
          </cell>
          <cell r="G230" t="str">
            <v>AddF</v>
          </cell>
          <cell r="I230" t="str">
            <v>Total Expense</v>
          </cell>
          <cell r="J230">
            <v>2084373.39</v>
          </cell>
          <cell r="K230">
            <v>0</v>
          </cell>
          <cell r="L230">
            <v>2084373.39</v>
          </cell>
          <cell r="M230">
            <v>0</v>
          </cell>
          <cell r="N230" t="str">
            <v>Add</v>
          </cell>
          <cell r="O230">
            <v>0</v>
          </cell>
          <cell r="V230" t="str">
            <v>NA</v>
          </cell>
          <cell r="X230">
            <v>0</v>
          </cell>
          <cell r="Y230" t="b">
            <v>0</v>
          </cell>
          <cell r="Z230" t="b">
            <v>0</v>
          </cell>
          <cell r="AA230" t="b">
            <v>0</v>
          </cell>
          <cell r="AB230">
            <v>0</v>
          </cell>
          <cell r="AC230" t="b">
            <v>1</v>
          </cell>
          <cell r="AE230" t="str">
            <v>P</v>
          </cell>
          <cell r="AF230"/>
          <cell r="AG230">
            <v>0</v>
          </cell>
          <cell r="AI230"/>
        </row>
        <row r="231">
          <cell r="C231" t="str">
            <v>Income Tax</v>
          </cell>
          <cell r="D231">
            <v>199</v>
          </cell>
          <cell r="E231">
            <v>1</v>
          </cell>
          <cell r="F231" t="str">
            <v>Header_1</v>
          </cell>
          <cell r="G231" t="str">
            <v>AddG</v>
          </cell>
          <cell r="I231" t="str">
            <v>Income Tax</v>
          </cell>
          <cell r="J231">
            <v>0</v>
          </cell>
          <cell r="K231">
            <v>0</v>
          </cell>
          <cell r="L231">
            <v>0</v>
          </cell>
          <cell r="M231">
            <v>0</v>
          </cell>
          <cell r="O231">
            <v>0</v>
          </cell>
          <cell r="V231" t="str">
            <v>NA</v>
          </cell>
          <cell r="X231">
            <v>0</v>
          </cell>
          <cell r="Y231" t="b">
            <v>0</v>
          </cell>
          <cell r="Z231" t="b">
            <v>0</v>
          </cell>
          <cell r="AA231" t="b">
            <v>0</v>
          </cell>
          <cell r="AB231">
            <v>0</v>
          </cell>
          <cell r="AC231" t="b">
            <v>1</v>
          </cell>
          <cell r="AE231" t="str">
            <v>P</v>
          </cell>
          <cell r="AF231"/>
          <cell r="AG231">
            <v>0</v>
          </cell>
          <cell r="AI231"/>
        </row>
        <row r="232">
          <cell r="C232" t="str">
            <v>income_tax_control</v>
          </cell>
          <cell r="D232">
            <v>200</v>
          </cell>
          <cell r="E232">
            <v>2</v>
          </cell>
          <cell r="F232" t="str">
            <v>Header_2</v>
          </cell>
          <cell r="G232" t="str">
            <v>AddG</v>
          </cell>
          <cell r="I232" t="str">
            <v>Income Tax Expense</v>
          </cell>
          <cell r="J232">
            <v>0</v>
          </cell>
          <cell r="K232">
            <v>0</v>
          </cell>
          <cell r="L232">
            <v>0</v>
          </cell>
          <cell r="M232">
            <v>0</v>
          </cell>
          <cell r="O232">
            <v>0</v>
          </cell>
          <cell r="V232" t="str">
            <v>NA</v>
          </cell>
          <cell r="X232">
            <v>0</v>
          </cell>
          <cell r="Y232" t="b">
            <v>0</v>
          </cell>
          <cell r="Z232" t="b">
            <v>0</v>
          </cell>
          <cell r="AA232" t="b">
            <v>0</v>
          </cell>
          <cell r="AB232">
            <v>0</v>
          </cell>
          <cell r="AC232" t="b">
            <v>1</v>
          </cell>
          <cell r="AE232" t="str">
            <v>P</v>
          </cell>
          <cell r="AF232"/>
          <cell r="AG232">
            <v>0</v>
          </cell>
          <cell r="AI232"/>
        </row>
        <row r="233">
          <cell r="C233" t="str">
            <v>excessive_foreign_tax_credit_writeoff_expense</v>
          </cell>
          <cell r="D233">
            <v>201</v>
          </cell>
          <cell r="E233">
            <v>3</v>
          </cell>
          <cell r="F233" t="str">
            <v>Line_3</v>
          </cell>
          <cell r="G233" t="str">
            <v>AddG</v>
          </cell>
          <cell r="I233" t="str">
            <v>Excessive Foreign Tax Credit Writeoff Expense</v>
          </cell>
          <cell r="J233">
            <v>551.85</v>
          </cell>
          <cell r="K233">
            <v>0</v>
          </cell>
          <cell r="L233">
            <v>551.85</v>
          </cell>
          <cell r="M233">
            <v>0</v>
          </cell>
          <cell r="N233" t="str">
            <v>Add</v>
          </cell>
          <cell r="O233">
            <v>0</v>
          </cell>
          <cell r="V233" t="str">
            <v>NA</v>
          </cell>
          <cell r="X233">
            <v>0</v>
          </cell>
          <cell r="Y233" t="b">
            <v>0</v>
          </cell>
          <cell r="Z233" t="b">
            <v>0</v>
          </cell>
          <cell r="AA233" t="b">
            <v>0</v>
          </cell>
          <cell r="AB233">
            <v>0</v>
          </cell>
          <cell r="AC233" t="b">
            <v>1</v>
          </cell>
          <cell r="AE233" t="str">
            <v>P</v>
          </cell>
          <cell r="AF233"/>
          <cell r="AG233">
            <v>0</v>
          </cell>
          <cell r="AI233"/>
        </row>
        <row r="234">
          <cell r="C234" t="str">
            <v>Totalincome_tax_control</v>
          </cell>
          <cell r="D234">
            <v>202</v>
          </cell>
          <cell r="E234">
            <v>2</v>
          </cell>
          <cell r="F234" t="str">
            <v>Total_2</v>
          </cell>
          <cell r="G234" t="str">
            <v>AddG</v>
          </cell>
          <cell r="I234" t="str">
            <v>Total Income Tax Expense</v>
          </cell>
          <cell r="J234">
            <v>551.85</v>
          </cell>
          <cell r="K234">
            <v>0</v>
          </cell>
          <cell r="L234">
            <v>551.85</v>
          </cell>
          <cell r="M234">
            <v>0</v>
          </cell>
          <cell r="N234" t="str">
            <v>Add</v>
          </cell>
          <cell r="O234">
            <v>0</v>
          </cell>
          <cell r="V234" t="str">
            <v>NA</v>
          </cell>
          <cell r="X234">
            <v>0</v>
          </cell>
          <cell r="Y234" t="b">
            <v>0</v>
          </cell>
          <cell r="Z234" t="b">
            <v>0</v>
          </cell>
          <cell r="AA234" t="b">
            <v>0</v>
          </cell>
          <cell r="AB234">
            <v>0</v>
          </cell>
          <cell r="AC234" t="b">
            <v>1</v>
          </cell>
          <cell r="AE234" t="str">
            <v>P</v>
          </cell>
          <cell r="AF234"/>
          <cell r="AG234">
            <v>0</v>
          </cell>
          <cell r="AI234"/>
        </row>
        <row r="235">
          <cell r="C235" t="str">
            <v>TotalIncome Tax</v>
          </cell>
          <cell r="D235">
            <v>203</v>
          </cell>
          <cell r="E235">
            <v>1</v>
          </cell>
          <cell r="F235" t="str">
            <v>Total_1</v>
          </cell>
          <cell r="G235" t="str">
            <v>AddG</v>
          </cell>
          <cell r="I235" t="str">
            <v>Total Income Tax</v>
          </cell>
          <cell r="J235">
            <v>551.85</v>
          </cell>
          <cell r="K235">
            <v>0</v>
          </cell>
          <cell r="L235">
            <v>551.85</v>
          </cell>
          <cell r="M235">
            <v>0</v>
          </cell>
          <cell r="N235" t="str">
            <v>Add</v>
          </cell>
          <cell r="O235">
            <v>0</v>
          </cell>
          <cell r="V235" t="str">
            <v>NA</v>
          </cell>
          <cell r="X235">
            <v>0</v>
          </cell>
          <cell r="Y235" t="b">
            <v>0</v>
          </cell>
          <cell r="Z235" t="b">
            <v>0</v>
          </cell>
          <cell r="AA235" t="b">
            <v>0</v>
          </cell>
          <cell r="AB235">
            <v>0</v>
          </cell>
          <cell r="AC235" t="b">
            <v>1</v>
          </cell>
          <cell r="AE235" t="str">
            <v>P</v>
          </cell>
          <cell r="AF235"/>
          <cell r="AG235">
            <v>0</v>
          </cell>
          <cell r="AI235"/>
        </row>
        <row r="236">
          <cell r="C236" t="str">
            <v>Profit &amp; Loss Clearing Account</v>
          </cell>
          <cell r="D236">
            <v>204</v>
          </cell>
          <cell r="E236">
            <v>1</v>
          </cell>
          <cell r="F236" t="str">
            <v>Header_1</v>
          </cell>
          <cell r="G236" t="str">
            <v>AddB</v>
          </cell>
          <cell r="I236" t="str">
            <v>Profit &amp; Loss Clearing Account</v>
          </cell>
          <cell r="J236">
            <v>0</v>
          </cell>
          <cell r="K236">
            <v>0</v>
          </cell>
          <cell r="L236">
            <v>0</v>
          </cell>
          <cell r="M236">
            <v>0</v>
          </cell>
          <cell r="O236">
            <v>0</v>
          </cell>
          <cell r="V236" t="str">
            <v>NA</v>
          </cell>
          <cell r="X236">
            <v>0</v>
          </cell>
          <cell r="Y236" t="b">
            <v>0</v>
          </cell>
          <cell r="Z236" t="b">
            <v>0</v>
          </cell>
          <cell r="AA236" t="b">
            <v>0</v>
          </cell>
          <cell r="AB236">
            <v>0</v>
          </cell>
          <cell r="AC236" t="b">
            <v>1</v>
          </cell>
          <cell r="AE236" t="str">
            <v>P</v>
          </cell>
          <cell r="AF236"/>
          <cell r="AG236">
            <v>0</v>
          </cell>
          <cell r="AI236"/>
        </row>
        <row r="237">
          <cell r="C237" t="str">
            <v>unallocated_benefits</v>
          </cell>
          <cell r="D237">
            <v>205</v>
          </cell>
          <cell r="E237">
            <v>2</v>
          </cell>
          <cell r="F237" t="str">
            <v>Line_2</v>
          </cell>
          <cell r="G237" t="str">
            <v>AddB</v>
          </cell>
          <cell r="I237" t="str">
            <v>Profit &amp; Loss Clearing Account</v>
          </cell>
          <cell r="J237">
            <v>-1649576.64</v>
          </cell>
          <cell r="K237">
            <v>0</v>
          </cell>
          <cell r="L237">
            <v>-1649576.64</v>
          </cell>
          <cell r="M237">
            <v>0</v>
          </cell>
          <cell r="N237" t="str">
            <v>Add</v>
          </cell>
          <cell r="O237">
            <v>0</v>
          </cell>
          <cell r="V237" t="str">
            <v>NA</v>
          </cell>
          <cell r="X237">
            <v>0</v>
          </cell>
          <cell r="Y237" t="b">
            <v>0</v>
          </cell>
          <cell r="Z237" t="b">
            <v>0</v>
          </cell>
          <cell r="AA237" t="b">
            <v>0</v>
          </cell>
          <cell r="AB237">
            <v>0</v>
          </cell>
          <cell r="AC237" t="b">
            <v>1</v>
          </cell>
          <cell r="AE237" t="str">
            <v>P</v>
          </cell>
          <cell r="AF237"/>
          <cell r="AG237">
            <v>0</v>
          </cell>
          <cell r="AI237"/>
        </row>
        <row r="238">
          <cell r="C238" t="str">
            <v>TotalProfit &amp; Loss Clearing Account</v>
          </cell>
          <cell r="D238">
            <v>206</v>
          </cell>
          <cell r="E238">
            <v>1</v>
          </cell>
          <cell r="F238" t="str">
            <v>Total_1</v>
          </cell>
          <cell r="G238" t="str">
            <v>AddB</v>
          </cell>
          <cell r="I238" t="str">
            <v>Total Profit &amp; Loss Clearing Account</v>
          </cell>
          <cell r="J238">
            <v>-1649576.64</v>
          </cell>
          <cell r="K238">
            <v>0</v>
          </cell>
          <cell r="L238">
            <v>-1649576.64</v>
          </cell>
          <cell r="M238">
            <v>0</v>
          </cell>
          <cell r="N238" t="str">
            <v>Add</v>
          </cell>
          <cell r="O238">
            <v>0</v>
          </cell>
          <cell r="V238" t="str">
            <v>NA</v>
          </cell>
          <cell r="X238">
            <v>0</v>
          </cell>
          <cell r="Y238" t="b">
            <v>0</v>
          </cell>
          <cell r="Z238" t="b">
            <v>0</v>
          </cell>
          <cell r="AA238" t="b">
            <v>0</v>
          </cell>
          <cell r="AB238">
            <v>0</v>
          </cell>
          <cell r="AC238" t="b">
            <v>1</v>
          </cell>
          <cell r="AE238" t="str">
            <v>P</v>
          </cell>
          <cell r="AF238"/>
          <cell r="AG238">
            <v>0</v>
          </cell>
          <cell r="AI238"/>
        </row>
        <row r="239">
          <cell r="C239" t="str">
            <v>Assets</v>
          </cell>
          <cell r="D239">
            <v>207</v>
          </cell>
          <cell r="E239">
            <v>1</v>
          </cell>
          <cell r="F239" t="str">
            <v>Header_1</v>
          </cell>
          <cell r="G239" t="str">
            <v>AddB</v>
          </cell>
          <cell r="I239" t="str">
            <v>Assets</v>
          </cell>
          <cell r="J239">
            <v>0</v>
          </cell>
          <cell r="K239">
            <v>0</v>
          </cell>
          <cell r="L239">
            <v>0</v>
          </cell>
          <cell r="M239">
            <v>0</v>
          </cell>
          <cell r="O239">
            <v>0</v>
          </cell>
          <cell r="V239" t="str">
            <v>NA</v>
          </cell>
          <cell r="X239">
            <v>0</v>
          </cell>
          <cell r="Y239" t="b">
            <v>0</v>
          </cell>
          <cell r="Z239" t="b">
            <v>0</v>
          </cell>
          <cell r="AA239" t="b">
            <v>0</v>
          </cell>
          <cell r="AB239">
            <v>0</v>
          </cell>
          <cell r="AC239" t="b">
            <v>1</v>
          </cell>
          <cell r="AE239" t="str">
            <v>P</v>
          </cell>
          <cell r="AF239"/>
          <cell r="AG239">
            <v>0</v>
          </cell>
          <cell r="AI239"/>
        </row>
        <row r="240">
          <cell r="C240" t="str">
            <v>investments</v>
          </cell>
          <cell r="D240">
            <v>208</v>
          </cell>
          <cell r="E240">
            <v>2</v>
          </cell>
          <cell r="F240" t="str">
            <v>Header_2</v>
          </cell>
          <cell r="G240" t="str">
            <v>AddB</v>
          </cell>
          <cell r="I240" t="str">
            <v>Investments</v>
          </cell>
          <cell r="J240">
            <v>0</v>
          </cell>
          <cell r="K240">
            <v>0</v>
          </cell>
          <cell r="L240">
            <v>0</v>
          </cell>
          <cell r="M240">
            <v>0</v>
          </cell>
          <cell r="O240">
            <v>0</v>
          </cell>
          <cell r="V240" t="str">
            <v>NA</v>
          </cell>
          <cell r="X240">
            <v>0</v>
          </cell>
          <cell r="Y240" t="b">
            <v>0</v>
          </cell>
          <cell r="Z240" t="b">
            <v>0</v>
          </cell>
          <cell r="AA240" t="b">
            <v>0</v>
          </cell>
          <cell r="AB240">
            <v>0</v>
          </cell>
          <cell r="AC240" t="b">
            <v>1</v>
          </cell>
          <cell r="AE240" t="str">
            <v>P</v>
          </cell>
          <cell r="AF240"/>
          <cell r="AG240">
            <v>0</v>
          </cell>
          <cell r="AI240"/>
        </row>
        <row r="241">
          <cell r="C241" t="str">
            <v>investments.Cash</v>
          </cell>
          <cell r="D241">
            <v>209</v>
          </cell>
          <cell r="E241">
            <v>3</v>
          </cell>
          <cell r="F241" t="str">
            <v>Header_3</v>
          </cell>
          <cell r="G241" t="str">
            <v>AddB</v>
          </cell>
          <cell r="I241" t="str">
            <v>Cash and Cash Equivalents</v>
          </cell>
          <cell r="J241">
            <v>0</v>
          </cell>
          <cell r="K241">
            <v>0</v>
          </cell>
          <cell r="L241">
            <v>0</v>
          </cell>
          <cell r="M241">
            <v>0</v>
          </cell>
          <cell r="O241">
            <v>0</v>
          </cell>
          <cell r="V241" t="str">
            <v>NA</v>
          </cell>
          <cell r="X241">
            <v>0</v>
          </cell>
          <cell r="Y241" t="b">
            <v>0</v>
          </cell>
          <cell r="Z241" t="b">
            <v>0</v>
          </cell>
          <cell r="AA241" t="b">
            <v>0</v>
          </cell>
          <cell r="AB241">
            <v>0</v>
          </cell>
          <cell r="AC241" t="b">
            <v>1</v>
          </cell>
          <cell r="AE241" t="str">
            <v>P</v>
          </cell>
          <cell r="AF241"/>
          <cell r="AG241">
            <v>0</v>
          </cell>
          <cell r="AI241"/>
        </row>
        <row r="242">
          <cell r="C242" t="str">
            <v>investments.Cash.9a1a4a8d-126a-4a73-82c7-f3888256c7d5</v>
          </cell>
          <cell r="D242">
            <v>210</v>
          </cell>
          <cell r="E242">
            <v>4</v>
          </cell>
          <cell r="F242" t="str">
            <v>Line_4</v>
          </cell>
          <cell r="G242" t="str">
            <v>AddB</v>
          </cell>
          <cell r="I242" t="str">
            <v>Term Deposit ING 84613066</v>
          </cell>
          <cell r="J242">
            <v>1741642.02</v>
          </cell>
          <cell r="K242">
            <v>0</v>
          </cell>
          <cell r="L242">
            <v>1741642.02</v>
          </cell>
          <cell r="M242">
            <v>0</v>
          </cell>
          <cell r="N242" t="str">
            <v>Add</v>
          </cell>
          <cell r="O242">
            <v>0</v>
          </cell>
          <cell r="V242" t="str">
            <v>NA</v>
          </cell>
          <cell r="X242">
            <v>0</v>
          </cell>
          <cell r="Y242" t="b">
            <v>0</v>
          </cell>
          <cell r="Z242" t="b">
            <v>0</v>
          </cell>
          <cell r="AA242" t="b">
            <v>0</v>
          </cell>
          <cell r="AB242">
            <v>0</v>
          </cell>
          <cell r="AC242" t="b">
            <v>1</v>
          </cell>
          <cell r="AE242" t="str">
            <v>P</v>
          </cell>
          <cell r="AF242"/>
          <cell r="AG242">
            <v>0</v>
          </cell>
          <cell r="AI242"/>
        </row>
        <row r="243">
          <cell r="C243" t="str">
            <v>investments.Cash.4f350160-46c5-4076-bb84-401c0a4fbb02</v>
          </cell>
          <cell r="D243">
            <v>211</v>
          </cell>
          <cell r="E243">
            <v>4</v>
          </cell>
          <cell r="F243" t="str">
            <v>Line_4</v>
          </cell>
          <cell r="G243" t="str">
            <v>AddB</v>
          </cell>
          <cell r="I243" t="str">
            <v>Term Deposit UBank</v>
          </cell>
          <cell r="J243">
            <v>1294698.22</v>
          </cell>
          <cell r="K243">
            <v>0</v>
          </cell>
          <cell r="L243">
            <v>1294698.22</v>
          </cell>
          <cell r="M243">
            <v>0</v>
          </cell>
          <cell r="N243" t="str">
            <v>Add</v>
          </cell>
          <cell r="O243">
            <v>0</v>
          </cell>
          <cell r="V243" t="str">
            <v>NA</v>
          </cell>
          <cell r="X243">
            <v>0</v>
          </cell>
          <cell r="Y243" t="b">
            <v>0</v>
          </cell>
          <cell r="Z243" t="b">
            <v>0</v>
          </cell>
          <cell r="AA243" t="b">
            <v>0</v>
          </cell>
          <cell r="AB243">
            <v>0</v>
          </cell>
          <cell r="AC243" t="b">
            <v>1</v>
          </cell>
          <cell r="AE243" t="str">
            <v>P</v>
          </cell>
          <cell r="AF243"/>
          <cell r="AG243">
            <v>0</v>
          </cell>
          <cell r="AI243"/>
        </row>
        <row r="244">
          <cell r="C244" t="str">
            <v>investments.Cash.2c8e0546-25be-49ff-aef4-a427b595b974</v>
          </cell>
          <cell r="D244">
            <v>212</v>
          </cell>
          <cell r="E244">
            <v>4</v>
          </cell>
          <cell r="F244" t="str">
            <v>Line_4</v>
          </cell>
          <cell r="G244" t="str">
            <v>AddB</v>
          </cell>
          <cell r="I244" t="str">
            <v>Westpac Term Deposit 344139</v>
          </cell>
          <cell r="J244">
            <v>1441296.17</v>
          </cell>
          <cell r="K244">
            <v>0</v>
          </cell>
          <cell r="L244">
            <v>1441296.17</v>
          </cell>
          <cell r="M244">
            <v>0</v>
          </cell>
          <cell r="N244" t="str">
            <v>Add</v>
          </cell>
          <cell r="O244">
            <v>0</v>
          </cell>
          <cell r="V244" t="str">
            <v>NA</v>
          </cell>
          <cell r="X244">
            <v>0</v>
          </cell>
          <cell r="Y244" t="b">
            <v>0</v>
          </cell>
          <cell r="Z244" t="b">
            <v>0</v>
          </cell>
          <cell r="AA244" t="b">
            <v>0</v>
          </cell>
          <cell r="AB244">
            <v>0</v>
          </cell>
          <cell r="AC244" t="b">
            <v>1</v>
          </cell>
          <cell r="AE244" t="str">
            <v>P</v>
          </cell>
          <cell r="AF244"/>
          <cell r="AG244">
            <v>0</v>
          </cell>
          <cell r="AI244"/>
        </row>
        <row r="245">
          <cell r="C245" t="str">
            <v>Totalinvestments.Cash</v>
          </cell>
          <cell r="D245">
            <v>213</v>
          </cell>
          <cell r="E245">
            <v>3</v>
          </cell>
          <cell r="F245" t="str">
            <v>Total_3</v>
          </cell>
          <cell r="G245" t="str">
            <v>AddB</v>
          </cell>
          <cell r="I245" t="str">
            <v>Total Cash and Cash Equivalents</v>
          </cell>
          <cell r="J245">
            <v>4477636.41</v>
          </cell>
          <cell r="K245">
            <v>0</v>
          </cell>
          <cell r="L245">
            <v>4477636.41</v>
          </cell>
          <cell r="M245">
            <v>0</v>
          </cell>
          <cell r="N245" t="str">
            <v>Add</v>
          </cell>
          <cell r="O245">
            <v>0</v>
          </cell>
          <cell r="V245" t="str">
            <v>NA</v>
          </cell>
          <cell r="X245">
            <v>0</v>
          </cell>
          <cell r="Y245" t="b">
            <v>0</v>
          </cell>
          <cell r="Z245" t="b">
            <v>0</v>
          </cell>
          <cell r="AA245" t="b">
            <v>0</v>
          </cell>
          <cell r="AB245">
            <v>0</v>
          </cell>
          <cell r="AC245" t="b">
            <v>1</v>
          </cell>
          <cell r="AE245" t="str">
            <v>P</v>
          </cell>
          <cell r="AF245"/>
          <cell r="AG245">
            <v>0</v>
          </cell>
          <cell r="AI245"/>
        </row>
        <row r="246">
          <cell r="C246" t="str">
            <v>investments.Property</v>
          </cell>
          <cell r="D246">
            <v>214</v>
          </cell>
          <cell r="E246">
            <v>3</v>
          </cell>
          <cell r="F246" t="str">
            <v>Header_3</v>
          </cell>
          <cell r="G246" t="str">
            <v>AddB</v>
          </cell>
          <cell r="I246" t="str">
            <v>Direct Property</v>
          </cell>
          <cell r="J246">
            <v>0</v>
          </cell>
          <cell r="K246">
            <v>0</v>
          </cell>
          <cell r="L246">
            <v>0</v>
          </cell>
          <cell r="M246">
            <v>0</v>
          </cell>
          <cell r="O246">
            <v>0</v>
          </cell>
          <cell r="V246" t="str">
            <v>NA</v>
          </cell>
          <cell r="X246">
            <v>0</v>
          </cell>
          <cell r="Y246" t="b">
            <v>0</v>
          </cell>
          <cell r="Z246" t="b">
            <v>0</v>
          </cell>
          <cell r="AA246" t="b">
            <v>0</v>
          </cell>
          <cell r="AB246">
            <v>0</v>
          </cell>
          <cell r="AC246" t="b">
            <v>1</v>
          </cell>
          <cell r="AE246" t="str">
            <v>P</v>
          </cell>
          <cell r="AF246"/>
          <cell r="AG246">
            <v>0</v>
          </cell>
          <cell r="AI246"/>
        </row>
        <row r="247">
          <cell r="C247" t="str">
            <v>investments.Property.cb4fb5de-b893-454a-af8c-39d2f9dd8591</v>
          </cell>
          <cell r="D247">
            <v>215</v>
          </cell>
          <cell r="E247">
            <v>4</v>
          </cell>
          <cell r="F247" t="str">
            <v>Line_4</v>
          </cell>
          <cell r="G247" t="str">
            <v>AddB</v>
          </cell>
          <cell r="H247" t="str">
            <v>Class.ImportProperty</v>
          </cell>
          <cell r="I247" t="str">
            <v>Unit 6004, The Peninsular, Mooloolaba</v>
          </cell>
          <cell r="J247">
            <v>875000</v>
          </cell>
          <cell r="K247">
            <v>0</v>
          </cell>
          <cell r="L247">
            <v>875000</v>
          </cell>
          <cell r="M247">
            <v>0</v>
          </cell>
          <cell r="N247" t="str">
            <v>Add</v>
          </cell>
          <cell r="O247">
            <v>0</v>
          </cell>
          <cell r="V247" t="str">
            <v>NA</v>
          </cell>
          <cell r="X247">
            <v>0</v>
          </cell>
          <cell r="Y247" t="b">
            <v>0</v>
          </cell>
          <cell r="Z247" t="b">
            <v>0</v>
          </cell>
          <cell r="AA247" t="b">
            <v>0</v>
          </cell>
          <cell r="AB247">
            <v>0</v>
          </cell>
          <cell r="AC247" t="b">
            <v>1</v>
          </cell>
          <cell r="AE247" t="str">
            <v>P</v>
          </cell>
          <cell r="AF247"/>
          <cell r="AG247">
            <v>0</v>
          </cell>
          <cell r="AI247"/>
        </row>
        <row r="248">
          <cell r="C248" t="str">
            <v>Totalinvestments.Property</v>
          </cell>
          <cell r="D248">
            <v>216</v>
          </cell>
          <cell r="E248">
            <v>3</v>
          </cell>
          <cell r="F248" t="str">
            <v>Total_3</v>
          </cell>
          <cell r="G248" t="str">
            <v>AddB</v>
          </cell>
          <cell r="I248" t="str">
            <v>Total Direct Property</v>
          </cell>
          <cell r="J248">
            <v>875000</v>
          </cell>
          <cell r="K248">
            <v>0</v>
          </cell>
          <cell r="L248">
            <v>875000</v>
          </cell>
          <cell r="M248">
            <v>0</v>
          </cell>
          <cell r="N248" t="str">
            <v>Add</v>
          </cell>
          <cell r="O248">
            <v>0</v>
          </cell>
          <cell r="V248" t="str">
            <v>NA</v>
          </cell>
          <cell r="X248">
            <v>0</v>
          </cell>
          <cell r="Y248" t="b">
            <v>0</v>
          </cell>
          <cell r="Z248" t="b">
            <v>0</v>
          </cell>
          <cell r="AA248" t="b">
            <v>0</v>
          </cell>
          <cell r="AB248">
            <v>0</v>
          </cell>
          <cell r="AC248" t="b">
            <v>1</v>
          </cell>
          <cell r="AE248" t="str">
            <v>P</v>
          </cell>
          <cell r="AF248"/>
          <cell r="AG248">
            <v>0</v>
          </cell>
          <cell r="AI248"/>
        </row>
        <row r="249">
          <cell r="C249" t="str">
            <v>investments.OtherFixedInterest</v>
          </cell>
          <cell r="D249">
            <v>217</v>
          </cell>
          <cell r="E249">
            <v>3</v>
          </cell>
          <cell r="F249" t="str">
            <v>Header_3</v>
          </cell>
          <cell r="G249" t="str">
            <v>AddB</v>
          </cell>
          <cell r="I249" t="str">
            <v>Other Fixed Interest Securities</v>
          </cell>
          <cell r="J249">
            <v>0</v>
          </cell>
          <cell r="K249">
            <v>0</v>
          </cell>
          <cell r="L249">
            <v>0</v>
          </cell>
          <cell r="M249">
            <v>0</v>
          </cell>
          <cell r="O249">
            <v>0</v>
          </cell>
          <cell r="V249" t="str">
            <v>NA</v>
          </cell>
          <cell r="X249">
            <v>0</v>
          </cell>
          <cell r="Y249" t="b">
            <v>0</v>
          </cell>
          <cell r="Z249" t="b">
            <v>0</v>
          </cell>
          <cell r="AA249" t="b">
            <v>0</v>
          </cell>
          <cell r="AB249">
            <v>0</v>
          </cell>
          <cell r="AC249" t="b">
            <v>1</v>
          </cell>
          <cell r="AE249" t="str">
            <v>P</v>
          </cell>
          <cell r="AF249"/>
          <cell r="AG249">
            <v>0</v>
          </cell>
          <cell r="AI249"/>
        </row>
        <row r="250">
          <cell r="C250" t="str">
            <v>investments.OtherFixedInterest.fadeec77-42db-4e5e-85db-6bf9ece3a26c</v>
          </cell>
          <cell r="D250">
            <v>218</v>
          </cell>
          <cell r="E250">
            <v>4</v>
          </cell>
          <cell r="F250" t="str">
            <v>Line_4</v>
          </cell>
          <cell r="G250" t="str">
            <v>AddB</v>
          </cell>
          <cell r="I250" t="str">
            <v>AGL Energy Limited. - Hybrid 3-Bbsw+3.80% 08-06-39 Sub Step T-06-19</v>
          </cell>
          <cell r="J250">
            <v>105980</v>
          </cell>
          <cell r="K250">
            <v>0</v>
          </cell>
          <cell r="L250">
            <v>105980</v>
          </cell>
          <cell r="M250">
            <v>0</v>
          </cell>
          <cell r="N250" t="str">
            <v>Add</v>
          </cell>
          <cell r="O250">
            <v>0</v>
          </cell>
          <cell r="V250" t="str">
            <v>NA</v>
          </cell>
          <cell r="X250">
            <v>0</v>
          </cell>
          <cell r="Y250" t="b">
            <v>0</v>
          </cell>
          <cell r="Z250" t="b">
            <v>0</v>
          </cell>
          <cell r="AA250" t="b">
            <v>0</v>
          </cell>
          <cell r="AB250">
            <v>0</v>
          </cell>
          <cell r="AC250" t="b">
            <v>1</v>
          </cell>
          <cell r="AE250" t="str">
            <v>P</v>
          </cell>
          <cell r="AF250"/>
          <cell r="AG250">
            <v>0</v>
          </cell>
          <cell r="AI250"/>
        </row>
        <row r="251">
          <cell r="C251" t="str">
            <v>investments.OtherFixedInterest.f0f4db9a-7385-4541-ae22-c5c550e0f92e</v>
          </cell>
          <cell r="D251">
            <v>219</v>
          </cell>
          <cell r="E251">
            <v>4</v>
          </cell>
          <cell r="F251" t="str">
            <v>Line_4</v>
          </cell>
          <cell r="G251" t="str">
            <v>AddB</v>
          </cell>
          <cell r="I251" t="str">
            <v>Macquarie Bank Limited - Hybrid 3-Bbsw+1.70% Perp Sub Non-Cum Stap</v>
          </cell>
          <cell r="J251">
            <v>15312</v>
          </cell>
          <cell r="K251">
            <v>0</v>
          </cell>
          <cell r="L251">
            <v>15312</v>
          </cell>
          <cell r="M251">
            <v>0</v>
          </cell>
          <cell r="N251" t="str">
            <v>Add</v>
          </cell>
          <cell r="O251">
            <v>0</v>
          </cell>
          <cell r="V251" t="str">
            <v>NA</v>
          </cell>
          <cell r="X251">
            <v>0</v>
          </cell>
          <cell r="Y251" t="b">
            <v>0</v>
          </cell>
          <cell r="Z251" t="b">
            <v>0</v>
          </cell>
          <cell r="AA251" t="b">
            <v>0</v>
          </cell>
          <cell r="AB251">
            <v>0</v>
          </cell>
          <cell r="AC251" t="b">
            <v>1</v>
          </cell>
          <cell r="AE251" t="str">
            <v>P</v>
          </cell>
          <cell r="AF251"/>
          <cell r="AG251">
            <v>0</v>
          </cell>
          <cell r="AI251"/>
        </row>
        <row r="252">
          <cell r="C252" t="str">
            <v>investments.OtherFixedInterest.8095f795-30a9-40b9-8e6f-d3cb26fb2897</v>
          </cell>
          <cell r="D252">
            <v>220</v>
          </cell>
          <cell r="E252">
            <v>4</v>
          </cell>
          <cell r="F252" t="str">
            <v>Line_4</v>
          </cell>
          <cell r="G252" t="str">
            <v>AddB</v>
          </cell>
          <cell r="I252" t="str">
            <v>NAB Ltd - Hybrid 3-Bbsw+1.25% Perp Sub Exch Non-Cum Stap</v>
          </cell>
          <cell r="J252">
            <v>15320.2</v>
          </cell>
          <cell r="K252">
            <v>0</v>
          </cell>
          <cell r="L252">
            <v>15320.2</v>
          </cell>
          <cell r="M252">
            <v>0</v>
          </cell>
          <cell r="N252" t="str">
            <v>Add</v>
          </cell>
          <cell r="O252">
            <v>0</v>
          </cell>
          <cell r="V252" t="str">
            <v>NA</v>
          </cell>
          <cell r="X252">
            <v>0</v>
          </cell>
          <cell r="Y252" t="b">
            <v>0</v>
          </cell>
          <cell r="Z252" t="b">
            <v>0</v>
          </cell>
          <cell r="AA252" t="b">
            <v>0</v>
          </cell>
          <cell r="AB252">
            <v>0</v>
          </cell>
          <cell r="AC252" t="b">
            <v>1</v>
          </cell>
          <cell r="AE252" t="str">
            <v>P</v>
          </cell>
          <cell r="AF252"/>
          <cell r="AG252">
            <v>0</v>
          </cell>
          <cell r="AI252"/>
        </row>
        <row r="253">
          <cell r="C253" t="str">
            <v>investments.OtherFixedInterest.919b1fa8-a96c-4861-942b-8aad5464e14d</v>
          </cell>
          <cell r="D253">
            <v>221</v>
          </cell>
          <cell r="E253">
            <v>4</v>
          </cell>
          <cell r="F253" t="str">
            <v>Line_4</v>
          </cell>
          <cell r="G253" t="str">
            <v>AddB</v>
          </cell>
          <cell r="I253" t="str">
            <v>Westpac Banking Corporation - Sub Bond 3-Bbsw+2.75% 23-8-22 Red T-08-17</v>
          </cell>
          <cell r="J253">
            <v>100760</v>
          </cell>
          <cell r="K253">
            <v>0</v>
          </cell>
          <cell r="L253">
            <v>100760</v>
          </cell>
          <cell r="M253">
            <v>0</v>
          </cell>
          <cell r="N253" t="str">
            <v>Add</v>
          </cell>
          <cell r="O253">
            <v>0</v>
          </cell>
          <cell r="V253" t="str">
            <v>NA</v>
          </cell>
          <cell r="X253">
            <v>0</v>
          </cell>
          <cell r="Y253" t="b">
            <v>0</v>
          </cell>
          <cell r="Z253" t="b">
            <v>0</v>
          </cell>
          <cell r="AA253" t="b">
            <v>0</v>
          </cell>
          <cell r="AB253">
            <v>0</v>
          </cell>
          <cell r="AC253" t="b">
            <v>1</v>
          </cell>
          <cell r="AE253" t="str">
            <v>P</v>
          </cell>
          <cell r="AF253"/>
          <cell r="AG253">
            <v>0</v>
          </cell>
          <cell r="AI253"/>
        </row>
        <row r="254">
          <cell r="C254" t="str">
            <v>Totalinvestments.OtherFixedInterest</v>
          </cell>
          <cell r="D254">
            <v>222</v>
          </cell>
          <cell r="E254">
            <v>3</v>
          </cell>
          <cell r="F254" t="str">
            <v>Total_3</v>
          </cell>
          <cell r="G254" t="str">
            <v>AddB</v>
          </cell>
          <cell r="I254" t="str">
            <v>Total Other Fixed Interest Securities</v>
          </cell>
          <cell r="J254">
            <v>237372.2</v>
          </cell>
          <cell r="K254">
            <v>0</v>
          </cell>
          <cell r="L254">
            <v>237372.2</v>
          </cell>
          <cell r="M254">
            <v>0</v>
          </cell>
          <cell r="N254" t="str">
            <v>Add</v>
          </cell>
          <cell r="O254">
            <v>0</v>
          </cell>
          <cell r="V254" t="str">
            <v>NA</v>
          </cell>
          <cell r="X254">
            <v>0</v>
          </cell>
          <cell r="Y254" t="b">
            <v>0</v>
          </cell>
          <cell r="Z254" t="b">
            <v>0</v>
          </cell>
          <cell r="AA254" t="b">
            <v>0</v>
          </cell>
          <cell r="AB254">
            <v>0</v>
          </cell>
          <cell r="AC254" t="b">
            <v>1</v>
          </cell>
          <cell r="AE254" t="str">
            <v>P</v>
          </cell>
          <cell r="AF254"/>
          <cell r="AG254">
            <v>0</v>
          </cell>
          <cell r="AI254"/>
        </row>
        <row r="255">
          <cell r="C255" t="str">
            <v>investments.ListedShares</v>
          </cell>
          <cell r="D255">
            <v>223</v>
          </cell>
          <cell r="E255">
            <v>3</v>
          </cell>
          <cell r="F255" t="str">
            <v>Header_3</v>
          </cell>
          <cell r="G255" t="str">
            <v>AddB</v>
          </cell>
          <cell r="I255" t="str">
            <v>Shares in Listed Companies</v>
          </cell>
          <cell r="J255">
            <v>0</v>
          </cell>
          <cell r="K255">
            <v>0</v>
          </cell>
          <cell r="L255">
            <v>0</v>
          </cell>
          <cell r="M255">
            <v>0</v>
          </cell>
          <cell r="O255">
            <v>0</v>
          </cell>
          <cell r="V255" t="str">
            <v>NA</v>
          </cell>
          <cell r="X255">
            <v>0</v>
          </cell>
          <cell r="Y255" t="b">
            <v>0</v>
          </cell>
          <cell r="Z255" t="b">
            <v>0</v>
          </cell>
          <cell r="AA255" t="b">
            <v>0</v>
          </cell>
          <cell r="AB255">
            <v>0</v>
          </cell>
          <cell r="AC255" t="b">
            <v>1</v>
          </cell>
          <cell r="AE255" t="str">
            <v>P</v>
          </cell>
          <cell r="AF255"/>
          <cell r="AG255">
            <v>0</v>
          </cell>
          <cell r="AI255"/>
        </row>
        <row r="256">
          <cell r="C256" t="str">
            <v>investments.ListedShares.ea7fe5a2-6a50-4e1c-b2bf-ab7ac3754bf6</v>
          </cell>
          <cell r="D256">
            <v>224</v>
          </cell>
          <cell r="E256">
            <v>4</v>
          </cell>
          <cell r="F256" t="str">
            <v>Line_4</v>
          </cell>
          <cell r="G256" t="str">
            <v>AddB</v>
          </cell>
          <cell r="I256" t="str">
            <v>ANZ Banking Group Ltd - Cnv Pref 6-Bbsw+3.10% Perp Sub Non-Cum T-09-19</v>
          </cell>
          <cell r="J256">
            <v>102100</v>
          </cell>
          <cell r="K256">
            <v>0</v>
          </cell>
          <cell r="L256">
            <v>102100</v>
          </cell>
          <cell r="M256">
            <v>0</v>
          </cell>
          <cell r="N256" t="str">
            <v>Add</v>
          </cell>
          <cell r="O256">
            <v>0</v>
          </cell>
          <cell r="V256" t="str">
            <v>NA</v>
          </cell>
          <cell r="X256">
            <v>0</v>
          </cell>
          <cell r="Y256" t="b">
            <v>0</v>
          </cell>
          <cell r="Z256" t="b">
            <v>0</v>
          </cell>
          <cell r="AA256" t="b">
            <v>0</v>
          </cell>
          <cell r="AB256">
            <v>0</v>
          </cell>
          <cell r="AC256" t="b">
            <v>1</v>
          </cell>
          <cell r="AE256" t="str">
            <v>P</v>
          </cell>
          <cell r="AF256"/>
          <cell r="AG256">
            <v>0</v>
          </cell>
          <cell r="AI256"/>
        </row>
        <row r="257">
          <cell r="C257" t="str">
            <v>investments.ListedShares.c661fd1f-7227-4c8d-84cb-8704d5b3ff83</v>
          </cell>
          <cell r="D257">
            <v>225</v>
          </cell>
          <cell r="E257">
            <v>4</v>
          </cell>
          <cell r="F257" t="str">
            <v>Line_4</v>
          </cell>
          <cell r="G257" t="str">
            <v>AddB</v>
          </cell>
          <cell r="I257" t="str">
            <v>BHP Billiton Limited</v>
          </cell>
          <cell r="J257">
            <v>226514.4</v>
          </cell>
          <cell r="K257">
            <v>0</v>
          </cell>
          <cell r="L257">
            <v>226514.4</v>
          </cell>
          <cell r="M257">
            <v>0</v>
          </cell>
          <cell r="N257" t="str">
            <v>Add</v>
          </cell>
          <cell r="O257">
            <v>0</v>
          </cell>
          <cell r="V257" t="str">
            <v>NA</v>
          </cell>
          <cell r="X257">
            <v>0</v>
          </cell>
          <cell r="Y257" t="b">
            <v>0</v>
          </cell>
          <cell r="Z257" t="b">
            <v>0</v>
          </cell>
          <cell r="AA257" t="b">
            <v>0</v>
          </cell>
          <cell r="AB257">
            <v>0</v>
          </cell>
          <cell r="AC257" t="b">
            <v>1</v>
          </cell>
          <cell r="AE257" t="str">
            <v>P</v>
          </cell>
          <cell r="AF257"/>
          <cell r="AG257">
            <v>0</v>
          </cell>
          <cell r="AI257"/>
        </row>
        <row r="258">
          <cell r="C258" t="str">
            <v>investments.ListedShares.1eaa5cbe-0ce4-470e-83e9-f0eda6d6e2da</v>
          </cell>
          <cell r="D258">
            <v>226</v>
          </cell>
          <cell r="E258">
            <v>4</v>
          </cell>
          <cell r="F258" t="str">
            <v>Line_4</v>
          </cell>
          <cell r="G258" t="str">
            <v>AddB</v>
          </cell>
          <cell r="I258" t="str">
            <v>Commonwealth Bank Of Australia.</v>
          </cell>
          <cell r="J258">
            <v>276833.83</v>
          </cell>
          <cell r="K258">
            <v>0</v>
          </cell>
          <cell r="L258">
            <v>276833.83</v>
          </cell>
          <cell r="M258">
            <v>0</v>
          </cell>
          <cell r="N258" t="str">
            <v>Add</v>
          </cell>
          <cell r="O258">
            <v>0</v>
          </cell>
          <cell r="V258" t="str">
            <v>NA</v>
          </cell>
          <cell r="X258">
            <v>0</v>
          </cell>
          <cell r="Y258" t="b">
            <v>0</v>
          </cell>
          <cell r="Z258" t="b">
            <v>0</v>
          </cell>
          <cell r="AA258" t="b">
            <v>0</v>
          </cell>
          <cell r="AB258">
            <v>0</v>
          </cell>
          <cell r="AC258" t="b">
            <v>1</v>
          </cell>
          <cell r="AE258" t="str">
            <v>P</v>
          </cell>
          <cell r="AF258"/>
          <cell r="AG258">
            <v>0</v>
          </cell>
          <cell r="AI258"/>
        </row>
        <row r="259">
          <cell r="C259" t="str">
            <v>investments.ListedShares.24fef001-f628-4dc4-9bf6-8ee82dd62ed3</v>
          </cell>
          <cell r="D259">
            <v>227</v>
          </cell>
          <cell r="E259">
            <v>4</v>
          </cell>
          <cell r="F259" t="str">
            <v>Line_4</v>
          </cell>
          <cell r="G259" t="str">
            <v>AddB</v>
          </cell>
          <cell r="I259" t="str">
            <v>Lycopodium Limited</v>
          </cell>
          <cell r="J259">
            <v>127575</v>
          </cell>
          <cell r="K259">
            <v>0</v>
          </cell>
          <cell r="L259">
            <v>127575</v>
          </cell>
          <cell r="M259">
            <v>0</v>
          </cell>
          <cell r="N259" t="str">
            <v>Add</v>
          </cell>
          <cell r="O259">
            <v>0</v>
          </cell>
          <cell r="V259" t="str">
            <v>NA</v>
          </cell>
          <cell r="X259">
            <v>0</v>
          </cell>
          <cell r="Y259" t="b">
            <v>0</v>
          </cell>
          <cell r="Z259" t="b">
            <v>0</v>
          </cell>
          <cell r="AA259" t="b">
            <v>0</v>
          </cell>
          <cell r="AB259">
            <v>0</v>
          </cell>
          <cell r="AC259" t="b">
            <v>1</v>
          </cell>
          <cell r="AE259" t="str">
            <v>P</v>
          </cell>
          <cell r="AF259"/>
          <cell r="AG259">
            <v>0</v>
          </cell>
          <cell r="AI259"/>
        </row>
        <row r="260">
          <cell r="C260" t="str">
            <v>investments.ListedShares.9818f6d6-d4e9-4dcd-9995-29f54b31d4ac</v>
          </cell>
          <cell r="D260">
            <v>228</v>
          </cell>
          <cell r="E260">
            <v>4</v>
          </cell>
          <cell r="F260" t="str">
            <v>Line_4</v>
          </cell>
          <cell r="G260" t="str">
            <v>AddB</v>
          </cell>
          <cell r="I260" t="str">
            <v>NRW Holdings Limited</v>
          </cell>
          <cell r="J260">
            <v>58166.1</v>
          </cell>
          <cell r="K260">
            <v>0</v>
          </cell>
          <cell r="L260">
            <v>58166.1</v>
          </cell>
          <cell r="M260">
            <v>0</v>
          </cell>
          <cell r="N260" t="str">
            <v>Add</v>
          </cell>
          <cell r="O260">
            <v>0</v>
          </cell>
          <cell r="V260" t="str">
            <v>NA</v>
          </cell>
          <cell r="X260">
            <v>0</v>
          </cell>
          <cell r="Y260" t="b">
            <v>0</v>
          </cell>
          <cell r="Z260" t="b">
            <v>0</v>
          </cell>
          <cell r="AA260" t="b">
            <v>0</v>
          </cell>
          <cell r="AB260">
            <v>0</v>
          </cell>
          <cell r="AC260" t="b">
            <v>1</v>
          </cell>
          <cell r="AE260" t="str">
            <v>P</v>
          </cell>
          <cell r="AF260"/>
          <cell r="AG260">
            <v>0</v>
          </cell>
          <cell r="AI260"/>
        </row>
        <row r="261">
          <cell r="C261" t="str">
            <v>investments.ListedShares.11031a76-c558-42b0-9844-9a11dee4c1e8</v>
          </cell>
          <cell r="D261">
            <v>229</v>
          </cell>
          <cell r="E261">
            <v>4</v>
          </cell>
          <cell r="F261" t="str">
            <v>Line_4</v>
          </cell>
          <cell r="G261" t="str">
            <v>AddB</v>
          </cell>
          <cell r="I261" t="str">
            <v>RCG Corporation Limited</v>
          </cell>
          <cell r="J261">
            <v>498623.7</v>
          </cell>
          <cell r="K261">
            <v>0</v>
          </cell>
          <cell r="L261">
            <v>498623.7</v>
          </cell>
          <cell r="M261">
            <v>0</v>
          </cell>
          <cell r="N261" t="str">
            <v>Add</v>
          </cell>
          <cell r="O261">
            <v>0</v>
          </cell>
          <cell r="V261" t="str">
            <v>NA</v>
          </cell>
          <cell r="X261">
            <v>0</v>
          </cell>
          <cell r="Y261" t="b">
            <v>0</v>
          </cell>
          <cell r="Z261" t="b">
            <v>0</v>
          </cell>
          <cell r="AA261" t="b">
            <v>0</v>
          </cell>
          <cell r="AB261">
            <v>0</v>
          </cell>
          <cell r="AC261" t="b">
            <v>1</v>
          </cell>
          <cell r="AE261" t="str">
            <v>P</v>
          </cell>
          <cell r="AF261"/>
          <cell r="AG261">
            <v>0</v>
          </cell>
          <cell r="AI261"/>
        </row>
        <row r="262">
          <cell r="C262" t="str">
            <v>investments.ListedShares.70ba86ed-c44b-4771-b5a2-be7e62412e91</v>
          </cell>
          <cell r="D262">
            <v>230</v>
          </cell>
          <cell r="E262">
            <v>4</v>
          </cell>
          <cell r="F262" t="str">
            <v>Line_4</v>
          </cell>
          <cell r="G262" t="str">
            <v>AddB</v>
          </cell>
          <cell r="I262" t="str">
            <v>Wesfarmers Limited</v>
          </cell>
          <cell r="J262">
            <v>213598.88</v>
          </cell>
          <cell r="K262">
            <v>0</v>
          </cell>
          <cell r="L262">
            <v>213598.88</v>
          </cell>
          <cell r="M262">
            <v>0</v>
          </cell>
          <cell r="N262" t="str">
            <v>Add</v>
          </cell>
          <cell r="O262">
            <v>0</v>
          </cell>
          <cell r="V262" t="str">
            <v>NA</v>
          </cell>
          <cell r="X262">
            <v>0</v>
          </cell>
          <cell r="Y262" t="b">
            <v>0</v>
          </cell>
          <cell r="Z262" t="b">
            <v>0</v>
          </cell>
          <cell r="AA262" t="b">
            <v>0</v>
          </cell>
          <cell r="AB262">
            <v>0</v>
          </cell>
          <cell r="AC262" t="b">
            <v>1</v>
          </cell>
          <cell r="AE262" t="str">
            <v>P</v>
          </cell>
          <cell r="AF262"/>
          <cell r="AG262">
            <v>0</v>
          </cell>
          <cell r="AI262"/>
        </row>
        <row r="263">
          <cell r="C263" t="str">
            <v>Totalinvestments.ListedShares</v>
          </cell>
          <cell r="D263">
            <v>231</v>
          </cell>
          <cell r="E263">
            <v>3</v>
          </cell>
          <cell r="F263" t="str">
            <v>Total_3</v>
          </cell>
          <cell r="G263" t="str">
            <v>AddB</v>
          </cell>
          <cell r="I263" t="str">
            <v>Total Shares in Listed Companies</v>
          </cell>
          <cell r="J263">
            <v>1503411.91</v>
          </cell>
          <cell r="K263">
            <v>0</v>
          </cell>
          <cell r="L263">
            <v>1503411.91</v>
          </cell>
          <cell r="M263">
            <v>0</v>
          </cell>
          <cell r="N263" t="str">
            <v>Add</v>
          </cell>
          <cell r="O263">
            <v>0</v>
          </cell>
          <cell r="V263" t="str">
            <v>NA</v>
          </cell>
          <cell r="X263">
            <v>0</v>
          </cell>
          <cell r="Y263" t="b">
            <v>0</v>
          </cell>
          <cell r="Z263" t="b">
            <v>0</v>
          </cell>
          <cell r="AA263" t="b">
            <v>0</v>
          </cell>
          <cell r="AB263">
            <v>0</v>
          </cell>
          <cell r="AC263" t="b">
            <v>1</v>
          </cell>
          <cell r="AE263" t="str">
            <v>P</v>
          </cell>
          <cell r="AF263"/>
          <cell r="AG263">
            <v>0</v>
          </cell>
          <cell r="AI263"/>
        </row>
        <row r="264">
          <cell r="C264" t="str">
            <v>investments.ForeignListedShares</v>
          </cell>
          <cell r="D264">
            <v>232</v>
          </cell>
          <cell r="E264">
            <v>3</v>
          </cell>
          <cell r="F264" t="str">
            <v>Header_3</v>
          </cell>
          <cell r="G264" t="str">
            <v>AddB</v>
          </cell>
          <cell r="I264" t="str">
            <v>Shares in Listed Companies - Foreign</v>
          </cell>
          <cell r="J264">
            <v>0</v>
          </cell>
          <cell r="K264">
            <v>0</v>
          </cell>
          <cell r="L264">
            <v>0</v>
          </cell>
          <cell r="M264">
            <v>0</v>
          </cell>
          <cell r="O264">
            <v>0</v>
          </cell>
          <cell r="V264" t="str">
            <v>NA</v>
          </cell>
          <cell r="X264">
            <v>0</v>
          </cell>
          <cell r="Y264" t="b">
            <v>0</v>
          </cell>
          <cell r="Z264" t="b">
            <v>0</v>
          </cell>
          <cell r="AA264" t="b">
            <v>0</v>
          </cell>
          <cell r="AB264">
            <v>0</v>
          </cell>
          <cell r="AC264" t="b">
            <v>1</v>
          </cell>
          <cell r="AE264" t="str">
            <v>P</v>
          </cell>
          <cell r="AF264"/>
          <cell r="AG264">
            <v>0</v>
          </cell>
          <cell r="AI264"/>
        </row>
        <row r="265">
          <cell r="C265" t="str">
            <v>investments.ForeignListedShares.e87701d6-7496-4f79-9059-0e7138d9968e</v>
          </cell>
          <cell r="D265">
            <v>233</v>
          </cell>
          <cell r="E265">
            <v>4</v>
          </cell>
          <cell r="F265" t="str">
            <v>Line_4</v>
          </cell>
          <cell r="G265" t="str">
            <v>AddB</v>
          </cell>
          <cell r="I265" t="str">
            <v>A10 Networks Inc</v>
          </cell>
          <cell r="J265">
            <v>2249.35</v>
          </cell>
          <cell r="K265">
            <v>0</v>
          </cell>
          <cell r="L265">
            <v>2249.35</v>
          </cell>
          <cell r="M265">
            <v>0</v>
          </cell>
          <cell r="N265" t="str">
            <v>Add</v>
          </cell>
          <cell r="O265">
            <v>0</v>
          </cell>
          <cell r="V265" t="str">
            <v>NA</v>
          </cell>
          <cell r="X265">
            <v>0</v>
          </cell>
          <cell r="Y265" t="b">
            <v>0</v>
          </cell>
          <cell r="Z265" t="b">
            <v>0</v>
          </cell>
          <cell r="AA265" t="b">
            <v>0</v>
          </cell>
          <cell r="AB265">
            <v>0</v>
          </cell>
          <cell r="AC265" t="b">
            <v>1</v>
          </cell>
          <cell r="AE265" t="str">
            <v>P</v>
          </cell>
          <cell r="AF265"/>
          <cell r="AG265">
            <v>0</v>
          </cell>
          <cell r="AI265"/>
        </row>
        <row r="266">
          <cell r="C266" t="str">
            <v>investments.ForeignListedShares.d7e30246-20df-40c8-b778-d270538ebbfa</v>
          </cell>
          <cell r="D266">
            <v>234</v>
          </cell>
          <cell r="E266">
            <v>4</v>
          </cell>
          <cell r="F266" t="str">
            <v>Line_4</v>
          </cell>
          <cell r="G266" t="str">
            <v>AddB</v>
          </cell>
          <cell r="I266" t="str">
            <v>Akoustis Technologies Inc</v>
          </cell>
          <cell r="J266">
            <v>2067.9699999999998</v>
          </cell>
          <cell r="K266">
            <v>0</v>
          </cell>
          <cell r="L266">
            <v>2067.9699999999998</v>
          </cell>
          <cell r="M266">
            <v>0</v>
          </cell>
          <cell r="N266" t="str">
            <v>Add</v>
          </cell>
          <cell r="O266">
            <v>0</v>
          </cell>
          <cell r="V266" t="str">
            <v>NA</v>
          </cell>
          <cell r="X266">
            <v>0</v>
          </cell>
          <cell r="Y266" t="b">
            <v>0</v>
          </cell>
          <cell r="Z266" t="b">
            <v>0</v>
          </cell>
          <cell r="AA266" t="b">
            <v>0</v>
          </cell>
          <cell r="AB266">
            <v>0</v>
          </cell>
          <cell r="AC266" t="b">
            <v>1</v>
          </cell>
          <cell r="AE266" t="str">
            <v>P</v>
          </cell>
          <cell r="AF266"/>
          <cell r="AG266">
            <v>0</v>
          </cell>
          <cell r="AI266"/>
        </row>
        <row r="267">
          <cell r="C267" t="str">
            <v>investments.ForeignListedShares.9aca6185-2e14-4e4f-8b87-2ce54e74e09b</v>
          </cell>
          <cell r="D267">
            <v>235</v>
          </cell>
          <cell r="E267">
            <v>4</v>
          </cell>
          <cell r="F267" t="str">
            <v>Line_4</v>
          </cell>
          <cell r="G267" t="str">
            <v>AddB</v>
          </cell>
          <cell r="I267" t="str">
            <v>CRISPR Therapeutics Ltd</v>
          </cell>
          <cell r="J267">
            <v>2624.18</v>
          </cell>
          <cell r="K267">
            <v>0</v>
          </cell>
          <cell r="L267">
            <v>2624.18</v>
          </cell>
          <cell r="M267">
            <v>0</v>
          </cell>
          <cell r="N267" t="str">
            <v>Add</v>
          </cell>
          <cell r="O267">
            <v>0</v>
          </cell>
          <cell r="V267" t="str">
            <v>NA</v>
          </cell>
          <cell r="X267">
            <v>0</v>
          </cell>
          <cell r="Y267" t="b">
            <v>0</v>
          </cell>
          <cell r="Z267" t="b">
            <v>0</v>
          </cell>
          <cell r="AA267" t="b">
            <v>0</v>
          </cell>
          <cell r="AB267">
            <v>0</v>
          </cell>
          <cell r="AC267" t="b">
            <v>1</v>
          </cell>
          <cell r="AE267" t="str">
            <v>P</v>
          </cell>
          <cell r="AF267"/>
          <cell r="AG267">
            <v>0</v>
          </cell>
          <cell r="AI267"/>
        </row>
        <row r="268">
          <cell r="C268" t="str">
            <v>investments.ForeignListedShares.bfd7dfaf-4df6-4c4f-8704-d100dfaf158f</v>
          </cell>
          <cell r="D268">
            <v>236</v>
          </cell>
          <cell r="E268">
            <v>4</v>
          </cell>
          <cell r="F268" t="str">
            <v>Line_4</v>
          </cell>
          <cell r="G268" t="str">
            <v>AddB</v>
          </cell>
          <cell r="I268" t="str">
            <v>Hortonworks Inc</v>
          </cell>
          <cell r="J268">
            <v>3097.76</v>
          </cell>
          <cell r="K268">
            <v>0</v>
          </cell>
          <cell r="L268">
            <v>3097.76</v>
          </cell>
          <cell r="M268">
            <v>0</v>
          </cell>
          <cell r="N268" t="str">
            <v>Add</v>
          </cell>
          <cell r="O268">
            <v>0</v>
          </cell>
          <cell r="V268" t="str">
            <v>NA</v>
          </cell>
          <cell r="X268">
            <v>0</v>
          </cell>
          <cell r="Y268" t="b">
            <v>0</v>
          </cell>
          <cell r="Z268" t="b">
            <v>0</v>
          </cell>
          <cell r="AA268" t="b">
            <v>0</v>
          </cell>
          <cell r="AB268">
            <v>0</v>
          </cell>
          <cell r="AC268" t="b">
            <v>1</v>
          </cell>
          <cell r="AE268" t="str">
            <v>P</v>
          </cell>
          <cell r="AF268"/>
          <cell r="AG268">
            <v>0</v>
          </cell>
          <cell r="AI268"/>
        </row>
        <row r="269">
          <cell r="C269" t="str">
            <v>investments.ForeignListedShares.7d9a5e51-e567-4405-ba9c-8ce37e624fdb</v>
          </cell>
          <cell r="D269">
            <v>237</v>
          </cell>
          <cell r="E269">
            <v>4</v>
          </cell>
          <cell r="F269" t="str">
            <v>Line_4</v>
          </cell>
          <cell r="G269" t="str">
            <v>AddB</v>
          </cell>
          <cell r="I269" t="str">
            <v>New Relic Inc</v>
          </cell>
          <cell r="J269">
            <v>2795.76</v>
          </cell>
          <cell r="K269">
            <v>0</v>
          </cell>
          <cell r="L269">
            <v>2795.76</v>
          </cell>
          <cell r="M269">
            <v>0</v>
          </cell>
          <cell r="N269" t="str">
            <v>Add</v>
          </cell>
          <cell r="O269">
            <v>0</v>
          </cell>
          <cell r="V269" t="str">
            <v>NA</v>
          </cell>
          <cell r="X269">
            <v>0</v>
          </cell>
          <cell r="Y269" t="b">
            <v>0</v>
          </cell>
          <cell r="Z269" t="b">
            <v>0</v>
          </cell>
          <cell r="AA269" t="b">
            <v>0</v>
          </cell>
          <cell r="AB269">
            <v>0</v>
          </cell>
          <cell r="AC269" t="b">
            <v>1</v>
          </cell>
          <cell r="AE269" t="str">
            <v>P</v>
          </cell>
          <cell r="AF269"/>
          <cell r="AG269">
            <v>0</v>
          </cell>
          <cell r="AI269"/>
        </row>
        <row r="270">
          <cell r="C270" t="str">
            <v>investments.ForeignListedShares.3eb76e74-ac1f-4a1c-ba87-ba69905659d4</v>
          </cell>
          <cell r="D270">
            <v>238</v>
          </cell>
          <cell r="E270">
            <v>4</v>
          </cell>
          <cell r="F270" t="str">
            <v>Line_4</v>
          </cell>
          <cell r="G270" t="str">
            <v>AddB</v>
          </cell>
          <cell r="I270" t="str">
            <v>Quantenna Communications Inc</v>
          </cell>
          <cell r="J270">
            <v>2223.09</v>
          </cell>
          <cell r="K270">
            <v>0</v>
          </cell>
          <cell r="L270">
            <v>2223.09</v>
          </cell>
          <cell r="M270">
            <v>0</v>
          </cell>
          <cell r="N270" t="str">
            <v>Add</v>
          </cell>
          <cell r="O270">
            <v>0</v>
          </cell>
          <cell r="V270" t="str">
            <v>NA</v>
          </cell>
          <cell r="X270">
            <v>0</v>
          </cell>
          <cell r="Y270" t="b">
            <v>0</v>
          </cell>
          <cell r="Z270" t="b">
            <v>0</v>
          </cell>
          <cell r="AA270" t="b">
            <v>0</v>
          </cell>
          <cell r="AB270">
            <v>0</v>
          </cell>
          <cell r="AC270" t="b">
            <v>1</v>
          </cell>
          <cell r="AE270" t="str">
            <v>P</v>
          </cell>
          <cell r="AF270"/>
          <cell r="AG270">
            <v>0</v>
          </cell>
          <cell r="AI270"/>
        </row>
        <row r="271">
          <cell r="C271" t="str">
            <v>investments.ForeignListedShares.6553bc95-9866-4980-af28-be3b3f5bab81</v>
          </cell>
          <cell r="D271">
            <v>239</v>
          </cell>
          <cell r="E271">
            <v>4</v>
          </cell>
          <cell r="F271" t="str">
            <v>Line_4</v>
          </cell>
          <cell r="G271" t="str">
            <v>AddB</v>
          </cell>
          <cell r="I271" t="str">
            <v>Square Inc</v>
          </cell>
          <cell r="J271">
            <v>4361.3900000000003</v>
          </cell>
          <cell r="K271">
            <v>0</v>
          </cell>
          <cell r="L271">
            <v>4361.3900000000003</v>
          </cell>
          <cell r="M271">
            <v>0</v>
          </cell>
          <cell r="N271" t="str">
            <v>Add</v>
          </cell>
          <cell r="O271">
            <v>0</v>
          </cell>
          <cell r="V271" t="str">
            <v>NA</v>
          </cell>
          <cell r="X271">
            <v>0</v>
          </cell>
          <cell r="Y271" t="b">
            <v>0</v>
          </cell>
          <cell r="Z271" t="b">
            <v>0</v>
          </cell>
          <cell r="AA271" t="b">
            <v>0</v>
          </cell>
          <cell r="AB271">
            <v>0</v>
          </cell>
          <cell r="AC271" t="b">
            <v>1</v>
          </cell>
          <cell r="AE271" t="str">
            <v>P</v>
          </cell>
          <cell r="AF271"/>
          <cell r="AG271">
            <v>0</v>
          </cell>
          <cell r="AI271"/>
        </row>
        <row r="272">
          <cell r="C272" t="str">
            <v>investments.ForeignListedShares.330b3d40-a1fc-4475-9aba-0bd61cfcd8be</v>
          </cell>
          <cell r="D272">
            <v>240</v>
          </cell>
          <cell r="E272">
            <v>4</v>
          </cell>
          <cell r="F272" t="str">
            <v>Line_4</v>
          </cell>
          <cell r="G272" t="str">
            <v>AddB</v>
          </cell>
          <cell r="I272" t="str">
            <v>The ExOne Co</v>
          </cell>
          <cell r="J272">
            <v>2815.78</v>
          </cell>
          <cell r="K272">
            <v>0</v>
          </cell>
          <cell r="L272">
            <v>2815.78</v>
          </cell>
          <cell r="M272">
            <v>0</v>
          </cell>
          <cell r="N272" t="str">
            <v>Add</v>
          </cell>
          <cell r="O272">
            <v>0</v>
          </cell>
          <cell r="V272" t="str">
            <v>NA</v>
          </cell>
          <cell r="X272">
            <v>0</v>
          </cell>
          <cell r="Y272" t="b">
            <v>0</v>
          </cell>
          <cell r="Z272" t="b">
            <v>0</v>
          </cell>
          <cell r="AA272" t="b">
            <v>0</v>
          </cell>
          <cell r="AB272">
            <v>0</v>
          </cell>
          <cell r="AC272" t="b">
            <v>1</v>
          </cell>
          <cell r="AE272" t="str">
            <v>P</v>
          </cell>
          <cell r="AF272"/>
          <cell r="AG272">
            <v>0</v>
          </cell>
          <cell r="AI272"/>
        </row>
        <row r="273">
          <cell r="C273" t="str">
            <v>Totalinvestments.ForeignListedShares</v>
          </cell>
          <cell r="D273">
            <v>241</v>
          </cell>
          <cell r="E273">
            <v>3</v>
          </cell>
          <cell r="F273" t="str">
            <v>Total_3</v>
          </cell>
          <cell r="G273" t="str">
            <v>AddB</v>
          </cell>
          <cell r="I273" t="str">
            <v>Total Shares in Listed Companies - Foreign</v>
          </cell>
          <cell r="J273">
            <v>22235.279999999999</v>
          </cell>
          <cell r="K273">
            <v>0</v>
          </cell>
          <cell r="L273">
            <v>22235.279999999999</v>
          </cell>
          <cell r="M273">
            <v>0</v>
          </cell>
          <cell r="N273" t="str">
            <v>Add</v>
          </cell>
          <cell r="O273">
            <v>0</v>
          </cell>
          <cell r="V273" t="str">
            <v>NA</v>
          </cell>
          <cell r="X273">
            <v>0</v>
          </cell>
          <cell r="Y273" t="b">
            <v>0</v>
          </cell>
          <cell r="Z273" t="b">
            <v>0</v>
          </cell>
          <cell r="AA273" t="b">
            <v>0</v>
          </cell>
          <cell r="AB273">
            <v>0</v>
          </cell>
          <cell r="AC273" t="b">
            <v>1</v>
          </cell>
          <cell r="AE273" t="str">
            <v>P</v>
          </cell>
          <cell r="AF273"/>
          <cell r="AG273">
            <v>0</v>
          </cell>
          <cell r="AI273"/>
        </row>
        <row r="274">
          <cell r="C274" t="str">
            <v>investments.Stapled</v>
          </cell>
          <cell r="D274">
            <v>242</v>
          </cell>
          <cell r="E274">
            <v>3</v>
          </cell>
          <cell r="F274" t="str">
            <v>Header_3</v>
          </cell>
          <cell r="G274" t="str">
            <v>AddB</v>
          </cell>
          <cell r="I274" t="str">
            <v>Stapled Securities</v>
          </cell>
          <cell r="J274">
            <v>0</v>
          </cell>
          <cell r="K274">
            <v>0</v>
          </cell>
          <cell r="L274">
            <v>0</v>
          </cell>
          <cell r="M274">
            <v>0</v>
          </cell>
          <cell r="O274">
            <v>0</v>
          </cell>
          <cell r="V274" t="str">
            <v>NA</v>
          </cell>
          <cell r="X274">
            <v>0</v>
          </cell>
          <cell r="Y274" t="b">
            <v>0</v>
          </cell>
          <cell r="Z274" t="b">
            <v>0</v>
          </cell>
          <cell r="AA274" t="b">
            <v>0</v>
          </cell>
          <cell r="AB274">
            <v>0</v>
          </cell>
          <cell r="AC274" t="b">
            <v>1</v>
          </cell>
          <cell r="AE274" t="str">
            <v>P</v>
          </cell>
          <cell r="AF274"/>
          <cell r="AG274">
            <v>0</v>
          </cell>
          <cell r="AI274"/>
        </row>
        <row r="275">
          <cell r="C275" t="str">
            <v>investments.Stapled.8e9a6fc7-bafd-4650-b416-d03fe7049f79</v>
          </cell>
          <cell r="D275">
            <v>243</v>
          </cell>
          <cell r="E275">
            <v>4</v>
          </cell>
          <cell r="F275" t="str">
            <v>Line_4</v>
          </cell>
          <cell r="G275" t="str">
            <v>AddB</v>
          </cell>
          <cell r="I275" t="str">
            <v>Scentre Group - Stapled Securities</v>
          </cell>
          <cell r="J275">
            <v>121354.2</v>
          </cell>
          <cell r="K275">
            <v>0</v>
          </cell>
          <cell r="L275">
            <v>121354.2</v>
          </cell>
          <cell r="M275">
            <v>0</v>
          </cell>
          <cell r="N275" t="str">
            <v>Add</v>
          </cell>
          <cell r="O275">
            <v>0</v>
          </cell>
          <cell r="V275" t="str">
            <v>NA</v>
          </cell>
          <cell r="X275">
            <v>0</v>
          </cell>
          <cell r="Y275" t="b">
            <v>0</v>
          </cell>
          <cell r="Z275" t="b">
            <v>0</v>
          </cell>
          <cell r="AA275" t="b">
            <v>0</v>
          </cell>
          <cell r="AB275">
            <v>0</v>
          </cell>
          <cell r="AC275" t="b">
            <v>1</v>
          </cell>
          <cell r="AE275" t="str">
            <v>P</v>
          </cell>
          <cell r="AF275"/>
          <cell r="AG275">
            <v>0</v>
          </cell>
          <cell r="AI275"/>
        </row>
        <row r="276">
          <cell r="C276" t="str">
            <v>investments.Stapled.b8dc8ea2-cad6-47a7-854d-100beb381eae</v>
          </cell>
          <cell r="D276">
            <v>244</v>
          </cell>
          <cell r="E276">
            <v>4</v>
          </cell>
          <cell r="F276" t="str">
            <v>Line_4</v>
          </cell>
          <cell r="G276" t="str">
            <v>AddB</v>
          </cell>
          <cell r="I276" t="str">
            <v>Spark Infrastructure Group - Stapled $0.65 Loan Note And Unit Us Prohibited</v>
          </cell>
          <cell r="J276">
            <v>451557</v>
          </cell>
          <cell r="K276">
            <v>0</v>
          </cell>
          <cell r="L276">
            <v>451557</v>
          </cell>
          <cell r="M276">
            <v>0</v>
          </cell>
          <cell r="N276" t="str">
            <v>Add</v>
          </cell>
          <cell r="O276">
            <v>0</v>
          </cell>
          <cell r="V276" t="str">
            <v>NA</v>
          </cell>
          <cell r="X276">
            <v>0</v>
          </cell>
          <cell r="Y276" t="b">
            <v>0</v>
          </cell>
          <cell r="Z276" t="b">
            <v>0</v>
          </cell>
          <cell r="AA276" t="b">
            <v>0</v>
          </cell>
          <cell r="AB276">
            <v>0</v>
          </cell>
          <cell r="AC276" t="b">
            <v>1</v>
          </cell>
          <cell r="AE276" t="str">
            <v>P</v>
          </cell>
          <cell r="AF276"/>
          <cell r="AG276">
            <v>0</v>
          </cell>
          <cell r="AI276"/>
        </row>
        <row r="277">
          <cell r="C277" t="str">
            <v>investments.Stapled.dcba5c26-922b-4e46-b526-e0abc4efb0a4</v>
          </cell>
          <cell r="D277">
            <v>245</v>
          </cell>
          <cell r="E277">
            <v>4</v>
          </cell>
          <cell r="F277" t="str">
            <v>Line_4</v>
          </cell>
          <cell r="G277" t="str">
            <v>AddB</v>
          </cell>
          <cell r="I277" t="str">
            <v>Westfield Corporation - Stapled Securities</v>
          </cell>
          <cell r="J277">
            <v>205383.31</v>
          </cell>
          <cell r="K277">
            <v>0</v>
          </cell>
          <cell r="L277">
            <v>205383.31</v>
          </cell>
          <cell r="M277">
            <v>0</v>
          </cell>
          <cell r="N277" t="str">
            <v>Add</v>
          </cell>
          <cell r="O277">
            <v>0</v>
          </cell>
          <cell r="V277" t="str">
            <v>NA</v>
          </cell>
          <cell r="X277">
            <v>0</v>
          </cell>
          <cell r="Y277" t="b">
            <v>0</v>
          </cell>
          <cell r="Z277" t="b">
            <v>0</v>
          </cell>
          <cell r="AA277" t="b">
            <v>0</v>
          </cell>
          <cell r="AB277">
            <v>0</v>
          </cell>
          <cell r="AC277" t="b">
            <v>1</v>
          </cell>
          <cell r="AE277" t="str">
            <v>P</v>
          </cell>
          <cell r="AF277"/>
          <cell r="AG277">
            <v>0</v>
          </cell>
          <cell r="AI277"/>
        </row>
        <row r="278">
          <cell r="C278" t="str">
            <v>Totalinvestments.Stapled</v>
          </cell>
          <cell r="D278">
            <v>246</v>
          </cell>
          <cell r="E278">
            <v>3</v>
          </cell>
          <cell r="F278" t="str">
            <v>Total_3</v>
          </cell>
          <cell r="G278" t="str">
            <v>AddB</v>
          </cell>
          <cell r="I278" t="str">
            <v>Total Stapled Securities</v>
          </cell>
          <cell r="J278">
            <v>778294.51</v>
          </cell>
          <cell r="K278">
            <v>0</v>
          </cell>
          <cell r="L278">
            <v>778294.51</v>
          </cell>
          <cell r="M278">
            <v>0</v>
          </cell>
          <cell r="N278" t="str">
            <v>Add</v>
          </cell>
          <cell r="O278">
            <v>0</v>
          </cell>
          <cell r="V278" t="str">
            <v>NA</v>
          </cell>
          <cell r="X278">
            <v>0</v>
          </cell>
          <cell r="Y278" t="b">
            <v>0</v>
          </cell>
          <cell r="Z278" t="b">
            <v>0</v>
          </cell>
          <cell r="AA278" t="b">
            <v>0</v>
          </cell>
          <cell r="AB278">
            <v>0</v>
          </cell>
          <cell r="AC278" t="b">
            <v>1</v>
          </cell>
          <cell r="AE278" t="str">
            <v>P</v>
          </cell>
          <cell r="AF278"/>
          <cell r="AG278">
            <v>0</v>
          </cell>
          <cell r="AI278"/>
        </row>
        <row r="279">
          <cell r="C279" t="str">
            <v>Totalinvestments</v>
          </cell>
          <cell r="D279">
            <v>247</v>
          </cell>
          <cell r="E279">
            <v>2</v>
          </cell>
          <cell r="F279" t="str">
            <v>Total_2</v>
          </cell>
          <cell r="G279" t="str">
            <v>AddB</v>
          </cell>
          <cell r="I279" t="str">
            <v>Total Investments</v>
          </cell>
          <cell r="J279">
            <v>7893950.3099999996</v>
          </cell>
          <cell r="K279">
            <v>0</v>
          </cell>
          <cell r="L279">
            <v>7893950.3099999996</v>
          </cell>
          <cell r="M279">
            <v>0</v>
          </cell>
          <cell r="N279" t="str">
            <v>Add</v>
          </cell>
          <cell r="O279">
            <v>0</v>
          </cell>
          <cell r="V279" t="str">
            <v>NA</v>
          </cell>
          <cell r="X279">
            <v>0</v>
          </cell>
          <cell r="Y279" t="b">
            <v>0</v>
          </cell>
          <cell r="Z279" t="b">
            <v>0</v>
          </cell>
          <cell r="AA279" t="b">
            <v>0</v>
          </cell>
          <cell r="AB279">
            <v>0</v>
          </cell>
          <cell r="AC279" t="b">
            <v>1</v>
          </cell>
          <cell r="AE279" t="str">
            <v>P</v>
          </cell>
          <cell r="AF279"/>
          <cell r="AG279">
            <v>0</v>
          </cell>
          <cell r="AI279"/>
        </row>
        <row r="280">
          <cell r="C280" t="str">
            <v>other_assets</v>
          </cell>
          <cell r="D280">
            <v>248</v>
          </cell>
          <cell r="E280">
            <v>2</v>
          </cell>
          <cell r="F280" t="str">
            <v>Header_2</v>
          </cell>
          <cell r="G280" t="str">
            <v>AddB</v>
          </cell>
          <cell r="I280" t="str">
            <v>Other Assets</v>
          </cell>
          <cell r="J280">
            <v>0</v>
          </cell>
          <cell r="K280">
            <v>0</v>
          </cell>
          <cell r="L280">
            <v>0</v>
          </cell>
          <cell r="M280">
            <v>0</v>
          </cell>
          <cell r="O280">
            <v>0</v>
          </cell>
          <cell r="V280" t="str">
            <v>NA</v>
          </cell>
          <cell r="X280">
            <v>0</v>
          </cell>
          <cell r="Y280" t="b">
            <v>0</v>
          </cell>
          <cell r="Z280" t="b">
            <v>0</v>
          </cell>
          <cell r="AA280" t="b">
            <v>0</v>
          </cell>
          <cell r="AB280">
            <v>0</v>
          </cell>
          <cell r="AC280" t="b">
            <v>1</v>
          </cell>
          <cell r="AE280" t="str">
            <v>P</v>
          </cell>
          <cell r="AF280"/>
          <cell r="AG280">
            <v>0</v>
          </cell>
          <cell r="AI280"/>
        </row>
        <row r="281">
          <cell r="C281" t="str">
            <v>cash_at_bank</v>
          </cell>
          <cell r="D281">
            <v>249</v>
          </cell>
          <cell r="E281">
            <v>3</v>
          </cell>
          <cell r="F281" t="str">
            <v>Header_3</v>
          </cell>
          <cell r="G281" t="str">
            <v>AddB</v>
          </cell>
          <cell r="I281" t="str">
            <v>Cash At Bank</v>
          </cell>
          <cell r="J281">
            <v>0</v>
          </cell>
          <cell r="K281">
            <v>0</v>
          </cell>
          <cell r="L281">
            <v>0</v>
          </cell>
          <cell r="M281">
            <v>0</v>
          </cell>
          <cell r="O281">
            <v>0</v>
          </cell>
          <cell r="V281" t="str">
            <v>NA</v>
          </cell>
          <cell r="X281">
            <v>0</v>
          </cell>
          <cell r="Y281" t="b">
            <v>0</v>
          </cell>
          <cell r="Z281" t="b">
            <v>0</v>
          </cell>
          <cell r="AA281" t="b">
            <v>0</v>
          </cell>
          <cell r="AB281">
            <v>0</v>
          </cell>
          <cell r="AC281" t="b">
            <v>1</v>
          </cell>
          <cell r="AE281" t="str">
            <v>P</v>
          </cell>
          <cell r="AF281"/>
          <cell r="AG281">
            <v>0</v>
          </cell>
          <cell r="AI281"/>
        </row>
        <row r="282">
          <cell r="C282" t="str">
            <v>cash_at_bank.7ffe9331-78e5-4460-9afe-2b7177093c72</v>
          </cell>
          <cell r="D282">
            <v>250</v>
          </cell>
          <cell r="E282">
            <v>4</v>
          </cell>
          <cell r="F282" t="str">
            <v>Line_4</v>
          </cell>
          <cell r="G282" t="str">
            <v>AddB</v>
          </cell>
          <cell r="I282" t="str">
            <v>ANZ E*Trade Account</v>
          </cell>
          <cell r="J282">
            <v>247721.95</v>
          </cell>
          <cell r="K282">
            <v>0</v>
          </cell>
          <cell r="L282">
            <v>247721.95</v>
          </cell>
          <cell r="M282">
            <v>0</v>
          </cell>
          <cell r="N282" t="str">
            <v>Add</v>
          </cell>
          <cell r="O282">
            <v>0</v>
          </cell>
          <cell r="V282" t="str">
            <v>NA</v>
          </cell>
          <cell r="X282">
            <v>0</v>
          </cell>
          <cell r="Y282" t="b">
            <v>0</v>
          </cell>
          <cell r="Z282" t="b">
            <v>0</v>
          </cell>
          <cell r="AA282" t="b">
            <v>0</v>
          </cell>
          <cell r="AB282">
            <v>0</v>
          </cell>
          <cell r="AC282" t="b">
            <v>1</v>
          </cell>
          <cell r="AE282" t="str">
            <v>P</v>
          </cell>
          <cell r="AF282"/>
          <cell r="AG282">
            <v>0</v>
          </cell>
          <cell r="AI282"/>
        </row>
        <row r="283">
          <cell r="C283" t="str">
            <v>cash_at_bank.1a98a0aa-e515-4c2e-bb22-eee2d2d27856</v>
          </cell>
          <cell r="D283">
            <v>251</v>
          </cell>
          <cell r="E283">
            <v>4</v>
          </cell>
          <cell r="F283" t="str">
            <v>Line_4</v>
          </cell>
          <cell r="G283" t="str">
            <v>AddB</v>
          </cell>
          <cell r="I283" t="str">
            <v>Westpac Business Cash Reserve</v>
          </cell>
          <cell r="J283">
            <v>372043.88</v>
          </cell>
          <cell r="K283">
            <v>0</v>
          </cell>
          <cell r="L283">
            <v>372043.88</v>
          </cell>
          <cell r="M283">
            <v>0</v>
          </cell>
          <cell r="N283" t="str">
            <v>Add</v>
          </cell>
          <cell r="O283">
            <v>0</v>
          </cell>
          <cell r="V283" t="str">
            <v>NA</v>
          </cell>
          <cell r="X283">
            <v>0</v>
          </cell>
          <cell r="Y283" t="b">
            <v>0</v>
          </cell>
          <cell r="Z283" t="b">
            <v>0</v>
          </cell>
          <cell r="AA283" t="b">
            <v>0</v>
          </cell>
          <cell r="AB283">
            <v>0</v>
          </cell>
          <cell r="AC283" t="b">
            <v>1</v>
          </cell>
          <cell r="AE283" t="str">
            <v>P</v>
          </cell>
          <cell r="AF283"/>
          <cell r="AG283">
            <v>0</v>
          </cell>
          <cell r="AI283"/>
        </row>
        <row r="284">
          <cell r="C284" t="str">
            <v>cash_at_bank.5beeaf26-9c2c-40d4-b3e6-157f339c75a5</v>
          </cell>
          <cell r="D284">
            <v>252</v>
          </cell>
          <cell r="E284">
            <v>4</v>
          </cell>
          <cell r="F284" t="str">
            <v>Line_4</v>
          </cell>
          <cell r="G284" t="str">
            <v>AddB</v>
          </cell>
          <cell r="I284" t="str">
            <v>Westpac Cheque Account</v>
          </cell>
          <cell r="J284">
            <v>51167.58</v>
          </cell>
          <cell r="K284">
            <v>0</v>
          </cell>
          <cell r="L284">
            <v>51167.58</v>
          </cell>
          <cell r="M284">
            <v>0</v>
          </cell>
          <cell r="N284" t="str">
            <v>Add</v>
          </cell>
          <cell r="O284">
            <v>0</v>
          </cell>
          <cell r="V284" t="str">
            <v>NA</v>
          </cell>
          <cell r="X284">
            <v>0</v>
          </cell>
          <cell r="Y284" t="b">
            <v>0</v>
          </cell>
          <cell r="Z284" t="b">
            <v>0</v>
          </cell>
          <cell r="AA284" t="b">
            <v>0</v>
          </cell>
          <cell r="AB284">
            <v>0</v>
          </cell>
          <cell r="AC284" t="b">
            <v>1</v>
          </cell>
          <cell r="AE284" t="str">
            <v>P</v>
          </cell>
          <cell r="AF284"/>
          <cell r="AG284">
            <v>0</v>
          </cell>
          <cell r="AI284"/>
        </row>
        <row r="285">
          <cell r="C285" t="str">
            <v>Totalcash_at_bank</v>
          </cell>
          <cell r="D285">
            <v>253</v>
          </cell>
          <cell r="E285">
            <v>3</v>
          </cell>
          <cell r="F285" t="str">
            <v>Total_3</v>
          </cell>
          <cell r="G285" t="str">
            <v>AddB</v>
          </cell>
          <cell r="I285" t="str">
            <v>Total Cash At Bank</v>
          </cell>
          <cell r="J285">
            <v>670933.41</v>
          </cell>
          <cell r="K285">
            <v>0</v>
          </cell>
          <cell r="L285">
            <v>670933.41</v>
          </cell>
          <cell r="M285">
            <v>0</v>
          </cell>
          <cell r="N285" t="str">
            <v>Add</v>
          </cell>
          <cell r="O285">
            <v>0</v>
          </cell>
          <cell r="V285" t="str">
            <v>NA</v>
          </cell>
          <cell r="X285">
            <v>0</v>
          </cell>
          <cell r="Y285" t="b">
            <v>0</v>
          </cell>
          <cell r="Z285" t="b">
            <v>0</v>
          </cell>
          <cell r="AA285" t="b">
            <v>0</v>
          </cell>
          <cell r="AB285">
            <v>0</v>
          </cell>
          <cell r="AC285" t="b">
            <v>1</v>
          </cell>
          <cell r="AE285" t="str">
            <v>P</v>
          </cell>
          <cell r="AF285"/>
          <cell r="AG285">
            <v>0</v>
          </cell>
          <cell r="AI285"/>
        </row>
        <row r="286">
          <cell r="C286" t="str">
            <v>receivables</v>
          </cell>
          <cell r="D286">
            <v>254</v>
          </cell>
          <cell r="E286">
            <v>3</v>
          </cell>
          <cell r="F286" t="str">
            <v>Header_3</v>
          </cell>
          <cell r="G286" t="str">
            <v>AddB</v>
          </cell>
          <cell r="I286" t="str">
            <v>Receivables</v>
          </cell>
          <cell r="J286">
            <v>0</v>
          </cell>
          <cell r="K286">
            <v>0</v>
          </cell>
          <cell r="L286">
            <v>0</v>
          </cell>
          <cell r="M286">
            <v>0</v>
          </cell>
          <cell r="O286">
            <v>0</v>
          </cell>
          <cell r="V286" t="str">
            <v>NA</v>
          </cell>
          <cell r="X286">
            <v>0</v>
          </cell>
          <cell r="Y286" t="b">
            <v>0</v>
          </cell>
          <cell r="Z286" t="b">
            <v>0</v>
          </cell>
          <cell r="AA286" t="b">
            <v>0</v>
          </cell>
          <cell r="AB286">
            <v>0</v>
          </cell>
          <cell r="AC286" t="b">
            <v>1</v>
          </cell>
          <cell r="AE286" t="str">
            <v>P</v>
          </cell>
          <cell r="AF286"/>
          <cell r="AG286">
            <v>0</v>
          </cell>
          <cell r="AI286"/>
        </row>
        <row r="287">
          <cell r="C287" t="str">
            <v>investment_income_receivable</v>
          </cell>
          <cell r="D287">
            <v>255</v>
          </cell>
          <cell r="E287">
            <v>4</v>
          </cell>
          <cell r="F287" t="str">
            <v>Header_4</v>
          </cell>
          <cell r="G287" t="str">
            <v>AddB</v>
          </cell>
          <cell r="I287" t="str">
            <v>Investment Income Receivable</v>
          </cell>
          <cell r="J287">
            <v>0</v>
          </cell>
          <cell r="K287">
            <v>0</v>
          </cell>
          <cell r="L287">
            <v>0</v>
          </cell>
          <cell r="M287">
            <v>0</v>
          </cell>
          <cell r="O287">
            <v>0</v>
          </cell>
          <cell r="V287" t="str">
            <v>NA</v>
          </cell>
          <cell r="X287">
            <v>0</v>
          </cell>
          <cell r="Y287" t="b">
            <v>0</v>
          </cell>
          <cell r="Z287" t="b">
            <v>0</v>
          </cell>
          <cell r="AA287" t="b">
            <v>0</v>
          </cell>
          <cell r="AB287">
            <v>0</v>
          </cell>
          <cell r="AC287" t="b">
            <v>1</v>
          </cell>
          <cell r="AE287" t="str">
            <v>P</v>
          </cell>
          <cell r="AF287"/>
          <cell r="AG287">
            <v>0</v>
          </cell>
          <cell r="AI287"/>
        </row>
        <row r="288">
          <cell r="C288" t="str">
            <v>rent_receivable</v>
          </cell>
          <cell r="D288">
            <v>256</v>
          </cell>
          <cell r="E288">
            <v>5</v>
          </cell>
          <cell r="F288" t="str">
            <v>Header_5</v>
          </cell>
          <cell r="G288" t="str">
            <v>AddB</v>
          </cell>
          <cell r="I288" t="str">
            <v>Rent</v>
          </cell>
          <cell r="J288">
            <v>0</v>
          </cell>
          <cell r="K288">
            <v>0</v>
          </cell>
          <cell r="L288">
            <v>0</v>
          </cell>
          <cell r="M288">
            <v>0</v>
          </cell>
          <cell r="O288">
            <v>0</v>
          </cell>
          <cell r="V288" t="str">
            <v>NA</v>
          </cell>
          <cell r="X288">
            <v>0</v>
          </cell>
          <cell r="Y288" t="b">
            <v>0</v>
          </cell>
          <cell r="Z288" t="b">
            <v>0</v>
          </cell>
          <cell r="AA288" t="b">
            <v>0</v>
          </cell>
          <cell r="AB288">
            <v>0</v>
          </cell>
          <cell r="AC288" t="b">
            <v>1</v>
          </cell>
          <cell r="AE288" t="str">
            <v>P</v>
          </cell>
          <cell r="AF288"/>
          <cell r="AG288">
            <v>0</v>
          </cell>
          <cell r="AI288"/>
        </row>
        <row r="289">
          <cell r="C289" t="str">
            <v>rent_receivable.Property</v>
          </cell>
          <cell r="D289">
            <v>257</v>
          </cell>
          <cell r="E289">
            <v>6</v>
          </cell>
          <cell r="F289" t="str">
            <v>Header_6</v>
          </cell>
          <cell r="G289" t="str">
            <v>AddB</v>
          </cell>
          <cell r="I289" t="str">
            <v>Direct Property</v>
          </cell>
          <cell r="J289">
            <v>0</v>
          </cell>
          <cell r="K289">
            <v>0</v>
          </cell>
          <cell r="L289">
            <v>0</v>
          </cell>
          <cell r="M289">
            <v>0</v>
          </cell>
          <cell r="O289">
            <v>0</v>
          </cell>
          <cell r="V289" t="str">
            <v>NA</v>
          </cell>
          <cell r="X289">
            <v>0</v>
          </cell>
          <cell r="Y289" t="b">
            <v>0</v>
          </cell>
          <cell r="Z289" t="b">
            <v>0</v>
          </cell>
          <cell r="AA289" t="b">
            <v>0</v>
          </cell>
          <cell r="AB289">
            <v>0</v>
          </cell>
          <cell r="AC289" t="b">
            <v>1</v>
          </cell>
          <cell r="AE289" t="str">
            <v>P</v>
          </cell>
          <cell r="AF289"/>
          <cell r="AG289">
            <v>0</v>
          </cell>
          <cell r="AI289"/>
        </row>
        <row r="290">
          <cell r="C290" t="str">
            <v>rent_receivable.Property.cb4fb5de-b893-454a-af8c-39d2f9dd8591</v>
          </cell>
          <cell r="D290">
            <v>258</v>
          </cell>
          <cell r="E290">
            <v>7</v>
          </cell>
          <cell r="F290" t="str">
            <v>Line_7</v>
          </cell>
          <cell r="G290" t="str">
            <v>AddB</v>
          </cell>
          <cell r="H290" t="str">
            <v>Class.ImportProperty</v>
          </cell>
          <cell r="I290" t="str">
            <v>Unit 6004, The Peninsular, Mooloolaba</v>
          </cell>
          <cell r="J290">
            <v>4260.16</v>
          </cell>
          <cell r="K290">
            <v>0</v>
          </cell>
          <cell r="L290">
            <v>4260.16</v>
          </cell>
          <cell r="M290">
            <v>0</v>
          </cell>
          <cell r="N290" t="str">
            <v>Add</v>
          </cell>
          <cell r="O290">
            <v>0</v>
          </cell>
          <cell r="V290" t="str">
            <v>NA</v>
          </cell>
          <cell r="X290">
            <v>0</v>
          </cell>
          <cell r="Y290" t="b">
            <v>0</v>
          </cell>
          <cell r="Z290" t="b">
            <v>0</v>
          </cell>
          <cell r="AA290" t="b">
            <v>0</v>
          </cell>
          <cell r="AB290">
            <v>0</v>
          </cell>
          <cell r="AC290" t="b">
            <v>1</v>
          </cell>
          <cell r="AE290" t="str">
            <v>P</v>
          </cell>
          <cell r="AF290"/>
          <cell r="AG290">
            <v>0</v>
          </cell>
          <cell r="AI290"/>
        </row>
        <row r="291">
          <cell r="C291" t="str">
            <v>Totalrent_receivable.Property</v>
          </cell>
          <cell r="D291">
            <v>259</v>
          </cell>
          <cell r="E291">
            <v>6</v>
          </cell>
          <cell r="F291" t="str">
            <v>Total_6</v>
          </cell>
          <cell r="G291" t="str">
            <v>AddB</v>
          </cell>
          <cell r="I291" t="str">
            <v>Total Direct Property</v>
          </cell>
          <cell r="J291">
            <v>4260.16</v>
          </cell>
          <cell r="K291">
            <v>0</v>
          </cell>
          <cell r="L291">
            <v>4260.16</v>
          </cell>
          <cell r="M291">
            <v>0</v>
          </cell>
          <cell r="N291" t="str">
            <v>Add</v>
          </cell>
          <cell r="O291">
            <v>0</v>
          </cell>
          <cell r="V291" t="str">
            <v>NA</v>
          </cell>
          <cell r="X291">
            <v>0</v>
          </cell>
          <cell r="Y291" t="b">
            <v>0</v>
          </cell>
          <cell r="Z291" t="b">
            <v>0</v>
          </cell>
          <cell r="AA291" t="b">
            <v>0</v>
          </cell>
          <cell r="AB291">
            <v>0</v>
          </cell>
          <cell r="AC291" t="b">
            <v>1</v>
          </cell>
          <cell r="AE291" t="str">
            <v>P</v>
          </cell>
          <cell r="AF291"/>
          <cell r="AG291">
            <v>0</v>
          </cell>
          <cell r="AI291"/>
        </row>
        <row r="292">
          <cell r="C292" t="str">
            <v>Totalrent_receivable</v>
          </cell>
          <cell r="D292">
            <v>260</v>
          </cell>
          <cell r="E292">
            <v>5</v>
          </cell>
          <cell r="F292" t="str">
            <v>Total_5</v>
          </cell>
          <cell r="G292" t="str">
            <v>AddB</v>
          </cell>
          <cell r="I292" t="str">
            <v>Total Rent</v>
          </cell>
          <cell r="J292">
            <v>4260.16</v>
          </cell>
          <cell r="K292">
            <v>0</v>
          </cell>
          <cell r="L292">
            <v>4260.16</v>
          </cell>
          <cell r="M292">
            <v>0</v>
          </cell>
          <cell r="N292" t="str">
            <v>Add</v>
          </cell>
          <cell r="O292">
            <v>0</v>
          </cell>
          <cell r="V292" t="str">
            <v>NA</v>
          </cell>
          <cell r="X292">
            <v>0</v>
          </cell>
          <cell r="Y292" t="b">
            <v>0</v>
          </cell>
          <cell r="Z292" t="b">
            <v>0</v>
          </cell>
          <cell r="AA292" t="b">
            <v>0</v>
          </cell>
          <cell r="AB292">
            <v>0</v>
          </cell>
          <cell r="AC292" t="b">
            <v>1</v>
          </cell>
          <cell r="AE292" t="str">
            <v>P</v>
          </cell>
          <cell r="AF292"/>
          <cell r="AG292">
            <v>0</v>
          </cell>
          <cell r="AI292"/>
        </row>
        <row r="293">
          <cell r="C293" t="str">
            <v>Totalinvestment_income_receivable</v>
          </cell>
          <cell r="D293">
            <v>261</v>
          </cell>
          <cell r="E293">
            <v>4</v>
          </cell>
          <cell r="F293" t="str">
            <v>Total_4</v>
          </cell>
          <cell r="G293" t="str">
            <v>AddB</v>
          </cell>
          <cell r="I293" t="str">
            <v>Total Investment Income Receivable</v>
          </cell>
          <cell r="J293">
            <v>4260.16</v>
          </cell>
          <cell r="K293">
            <v>0</v>
          </cell>
          <cell r="L293">
            <v>4260.16</v>
          </cell>
          <cell r="M293">
            <v>0</v>
          </cell>
          <cell r="N293" t="str">
            <v>Add</v>
          </cell>
          <cell r="O293">
            <v>0</v>
          </cell>
          <cell r="V293" t="str">
            <v>NA</v>
          </cell>
          <cell r="X293">
            <v>0</v>
          </cell>
          <cell r="Y293" t="b">
            <v>0</v>
          </cell>
          <cell r="Z293" t="b">
            <v>0</v>
          </cell>
          <cell r="AA293" t="b">
            <v>0</v>
          </cell>
          <cell r="AB293">
            <v>0</v>
          </cell>
          <cell r="AC293" t="b">
            <v>1</v>
          </cell>
          <cell r="AE293" t="str">
            <v>P</v>
          </cell>
          <cell r="AF293"/>
          <cell r="AG293">
            <v>0</v>
          </cell>
          <cell r="AI293"/>
        </row>
        <row r="294">
          <cell r="C294" t="str">
            <v>Totalreceivables</v>
          </cell>
          <cell r="D294">
            <v>262</v>
          </cell>
          <cell r="E294">
            <v>3</v>
          </cell>
          <cell r="F294" t="str">
            <v>Total_3</v>
          </cell>
          <cell r="G294" t="str">
            <v>AddB</v>
          </cell>
          <cell r="I294" t="str">
            <v>Total Receivables</v>
          </cell>
          <cell r="J294">
            <v>4260.16</v>
          </cell>
          <cell r="K294">
            <v>0</v>
          </cell>
          <cell r="L294">
            <v>4260.16</v>
          </cell>
          <cell r="M294">
            <v>0</v>
          </cell>
          <cell r="N294" t="str">
            <v>Add</v>
          </cell>
          <cell r="O294">
            <v>0</v>
          </cell>
          <cell r="V294" t="str">
            <v>NA</v>
          </cell>
          <cell r="X294">
            <v>0</v>
          </cell>
          <cell r="Y294" t="b">
            <v>0</v>
          </cell>
          <cell r="Z294" t="b">
            <v>0</v>
          </cell>
          <cell r="AA294" t="b">
            <v>0</v>
          </cell>
          <cell r="AB294">
            <v>0</v>
          </cell>
          <cell r="AC294" t="b">
            <v>1</v>
          </cell>
          <cell r="AE294" t="str">
            <v>P</v>
          </cell>
          <cell r="AF294"/>
          <cell r="AG294">
            <v>0</v>
          </cell>
          <cell r="AI294"/>
        </row>
        <row r="295">
          <cell r="C295" t="str">
            <v>accrued_income</v>
          </cell>
          <cell r="D295">
            <v>263</v>
          </cell>
          <cell r="E295">
            <v>3</v>
          </cell>
          <cell r="F295" t="str">
            <v>Header_3</v>
          </cell>
          <cell r="G295" t="str">
            <v>AddB</v>
          </cell>
          <cell r="I295" t="str">
            <v>Accrued Income</v>
          </cell>
          <cell r="J295">
            <v>0</v>
          </cell>
          <cell r="K295">
            <v>0</v>
          </cell>
          <cell r="L295">
            <v>0</v>
          </cell>
          <cell r="M295">
            <v>0</v>
          </cell>
          <cell r="O295">
            <v>0</v>
          </cell>
          <cell r="V295" t="str">
            <v>NA</v>
          </cell>
          <cell r="X295">
            <v>0</v>
          </cell>
          <cell r="Y295" t="b">
            <v>0</v>
          </cell>
          <cell r="Z295" t="b">
            <v>0</v>
          </cell>
          <cell r="AA295" t="b">
            <v>0</v>
          </cell>
          <cell r="AB295">
            <v>0</v>
          </cell>
          <cell r="AC295" t="b">
            <v>1</v>
          </cell>
          <cell r="AE295" t="str">
            <v>P</v>
          </cell>
          <cell r="AF295"/>
          <cell r="AG295">
            <v>0</v>
          </cell>
          <cell r="AI295"/>
        </row>
        <row r="296">
          <cell r="C296" t="str">
            <v>accrued_investment_income</v>
          </cell>
          <cell r="D296">
            <v>264</v>
          </cell>
          <cell r="E296">
            <v>4</v>
          </cell>
          <cell r="F296" t="str">
            <v>Header_4</v>
          </cell>
          <cell r="G296" t="str">
            <v>AddB</v>
          </cell>
          <cell r="I296" t="str">
            <v>Accrued Investment Income</v>
          </cell>
          <cell r="J296">
            <v>0</v>
          </cell>
          <cell r="K296">
            <v>0</v>
          </cell>
          <cell r="L296">
            <v>0</v>
          </cell>
          <cell r="M296">
            <v>0</v>
          </cell>
          <cell r="O296">
            <v>0</v>
          </cell>
          <cell r="V296" t="str">
            <v>NA</v>
          </cell>
          <cell r="X296">
            <v>0</v>
          </cell>
          <cell r="Y296" t="b">
            <v>0</v>
          </cell>
          <cell r="Z296" t="b">
            <v>0</v>
          </cell>
          <cell r="AA296" t="b">
            <v>0</v>
          </cell>
          <cell r="AB296">
            <v>0</v>
          </cell>
          <cell r="AC296" t="b">
            <v>1</v>
          </cell>
          <cell r="AE296" t="str">
            <v>P</v>
          </cell>
          <cell r="AF296"/>
          <cell r="AG296">
            <v>0</v>
          </cell>
          <cell r="AI296"/>
        </row>
        <row r="297">
          <cell r="C297" t="str">
            <v>interest_accrued</v>
          </cell>
          <cell r="D297">
            <v>265</v>
          </cell>
          <cell r="E297">
            <v>5</v>
          </cell>
          <cell r="F297" t="str">
            <v>Header_5</v>
          </cell>
          <cell r="G297" t="str">
            <v>AddB</v>
          </cell>
          <cell r="I297" t="str">
            <v>Interest</v>
          </cell>
          <cell r="J297">
            <v>0</v>
          </cell>
          <cell r="K297">
            <v>0</v>
          </cell>
          <cell r="L297">
            <v>0</v>
          </cell>
          <cell r="M297">
            <v>0</v>
          </cell>
          <cell r="O297">
            <v>0</v>
          </cell>
          <cell r="V297" t="str">
            <v>NA</v>
          </cell>
          <cell r="X297">
            <v>0</v>
          </cell>
          <cell r="Y297" t="b">
            <v>0</v>
          </cell>
          <cell r="Z297" t="b">
            <v>0</v>
          </cell>
          <cell r="AA297" t="b">
            <v>0</v>
          </cell>
          <cell r="AB297">
            <v>0</v>
          </cell>
          <cell r="AC297" t="b">
            <v>1</v>
          </cell>
          <cell r="AE297" t="str">
            <v>P</v>
          </cell>
          <cell r="AF297"/>
          <cell r="AG297">
            <v>0</v>
          </cell>
          <cell r="AI297"/>
        </row>
        <row r="298">
          <cell r="C298" t="str">
            <v>interest_accrued.6d42be5e-0a5b-47d5-8489-fa3dd40ed86a</v>
          </cell>
          <cell r="D298">
            <v>266</v>
          </cell>
          <cell r="E298">
            <v>6</v>
          </cell>
          <cell r="F298" t="str">
            <v>Line_6</v>
          </cell>
          <cell r="G298" t="str">
            <v>AddB</v>
          </cell>
          <cell r="I298" t="str">
            <v>ING Term Deposit 84613066</v>
          </cell>
          <cell r="J298">
            <v>45868</v>
          </cell>
          <cell r="K298">
            <v>0</v>
          </cell>
          <cell r="L298">
            <v>45868</v>
          </cell>
          <cell r="M298">
            <v>0</v>
          </cell>
          <cell r="N298" t="str">
            <v>Add</v>
          </cell>
          <cell r="O298">
            <v>0</v>
          </cell>
          <cell r="V298" t="str">
            <v>NA</v>
          </cell>
          <cell r="X298">
            <v>0</v>
          </cell>
          <cell r="Y298" t="b">
            <v>0</v>
          </cell>
          <cell r="Z298" t="b">
            <v>0</v>
          </cell>
          <cell r="AA298" t="b">
            <v>0</v>
          </cell>
          <cell r="AB298">
            <v>0</v>
          </cell>
          <cell r="AC298" t="b">
            <v>1</v>
          </cell>
          <cell r="AE298" t="str">
            <v>P</v>
          </cell>
          <cell r="AF298"/>
          <cell r="AG298">
            <v>0</v>
          </cell>
          <cell r="AI298"/>
        </row>
        <row r="299">
          <cell r="C299" t="str">
            <v>interest_accrued.4f350160-46c5-4076-bb84-401c0a4fbb02</v>
          </cell>
          <cell r="D299">
            <v>267</v>
          </cell>
          <cell r="E299">
            <v>6</v>
          </cell>
          <cell r="F299" t="str">
            <v>Line_6</v>
          </cell>
          <cell r="G299" t="str">
            <v>AddB</v>
          </cell>
          <cell r="I299" t="str">
            <v>Term Deposit UBank</v>
          </cell>
          <cell r="J299">
            <v>9443.16</v>
          </cell>
          <cell r="K299">
            <v>0</v>
          </cell>
          <cell r="L299">
            <v>9443.16</v>
          </cell>
          <cell r="M299">
            <v>0</v>
          </cell>
          <cell r="N299" t="str">
            <v>Add</v>
          </cell>
          <cell r="O299">
            <v>0</v>
          </cell>
          <cell r="V299" t="str">
            <v>NA</v>
          </cell>
          <cell r="X299">
            <v>0</v>
          </cell>
          <cell r="Y299" t="b">
            <v>0</v>
          </cell>
          <cell r="Z299" t="b">
            <v>0</v>
          </cell>
          <cell r="AA299" t="b">
            <v>0</v>
          </cell>
          <cell r="AB299">
            <v>0</v>
          </cell>
          <cell r="AC299" t="b">
            <v>1</v>
          </cell>
          <cell r="AE299" t="str">
            <v>P</v>
          </cell>
          <cell r="AF299"/>
          <cell r="AG299">
            <v>0</v>
          </cell>
          <cell r="AI299"/>
        </row>
        <row r="300">
          <cell r="C300" t="str">
            <v>interest_accrued.2c8e0546-25be-49ff-aef4-a427b595b974</v>
          </cell>
          <cell r="D300">
            <v>268</v>
          </cell>
          <cell r="E300">
            <v>6</v>
          </cell>
          <cell r="F300" t="str">
            <v>Line_6</v>
          </cell>
          <cell r="G300" t="str">
            <v>AddB</v>
          </cell>
          <cell r="I300" t="str">
            <v>Westpac Term Deposit 344139</v>
          </cell>
          <cell r="J300">
            <v>4981.75</v>
          </cell>
          <cell r="K300">
            <v>0</v>
          </cell>
          <cell r="L300">
            <v>4981.75</v>
          </cell>
          <cell r="M300">
            <v>0</v>
          </cell>
          <cell r="N300" t="str">
            <v>Add</v>
          </cell>
          <cell r="O300">
            <v>0</v>
          </cell>
          <cell r="V300" t="str">
            <v>NA</v>
          </cell>
          <cell r="X300">
            <v>0</v>
          </cell>
          <cell r="Y300" t="b">
            <v>0</v>
          </cell>
          <cell r="Z300" t="b">
            <v>0</v>
          </cell>
          <cell r="AA300" t="b">
            <v>0</v>
          </cell>
          <cell r="AB300">
            <v>0</v>
          </cell>
          <cell r="AC300" t="b">
            <v>1</v>
          </cell>
          <cell r="AE300" t="str">
            <v>P</v>
          </cell>
          <cell r="AF300"/>
          <cell r="AG300">
            <v>0</v>
          </cell>
          <cell r="AI300"/>
        </row>
        <row r="301">
          <cell r="C301" t="str">
            <v>Totalinterest_accrued</v>
          </cell>
          <cell r="D301">
            <v>269</v>
          </cell>
          <cell r="E301">
            <v>5</v>
          </cell>
          <cell r="F301" t="str">
            <v>Total_5</v>
          </cell>
          <cell r="G301" t="str">
            <v>AddB</v>
          </cell>
          <cell r="I301" t="str">
            <v>Total Interest</v>
          </cell>
          <cell r="J301">
            <v>60292.91</v>
          </cell>
          <cell r="K301">
            <v>0</v>
          </cell>
          <cell r="L301">
            <v>60292.91</v>
          </cell>
          <cell r="M301">
            <v>0</v>
          </cell>
          <cell r="N301" t="str">
            <v>Add</v>
          </cell>
          <cell r="O301">
            <v>0</v>
          </cell>
          <cell r="V301" t="str">
            <v>NA</v>
          </cell>
          <cell r="X301">
            <v>0</v>
          </cell>
          <cell r="Y301" t="b">
            <v>0</v>
          </cell>
          <cell r="Z301" t="b">
            <v>0</v>
          </cell>
          <cell r="AA301" t="b">
            <v>0</v>
          </cell>
          <cell r="AB301">
            <v>0</v>
          </cell>
          <cell r="AC301" t="b">
            <v>1</v>
          </cell>
          <cell r="AE301" t="str">
            <v>P</v>
          </cell>
          <cell r="AF301"/>
          <cell r="AG301">
            <v>0</v>
          </cell>
          <cell r="AI301"/>
        </row>
        <row r="302">
          <cell r="C302" t="str">
            <v>Totalaccrued_investment_income</v>
          </cell>
          <cell r="D302">
            <v>270</v>
          </cell>
          <cell r="E302">
            <v>4</v>
          </cell>
          <cell r="F302" t="str">
            <v>Total_4</v>
          </cell>
          <cell r="G302" t="str">
            <v>AddB</v>
          </cell>
          <cell r="I302" t="str">
            <v>Total Accrued Investment Income</v>
          </cell>
          <cell r="J302">
            <v>60292.91</v>
          </cell>
          <cell r="K302">
            <v>0</v>
          </cell>
          <cell r="L302">
            <v>60292.91</v>
          </cell>
          <cell r="M302">
            <v>0</v>
          </cell>
          <cell r="N302" t="str">
            <v>Add</v>
          </cell>
          <cell r="O302">
            <v>0</v>
          </cell>
          <cell r="V302" t="str">
            <v>NA</v>
          </cell>
          <cell r="X302">
            <v>0</v>
          </cell>
          <cell r="Y302" t="b">
            <v>0</v>
          </cell>
          <cell r="Z302" t="b">
            <v>0</v>
          </cell>
          <cell r="AA302" t="b">
            <v>0</v>
          </cell>
          <cell r="AB302">
            <v>0</v>
          </cell>
          <cell r="AC302" t="b">
            <v>1</v>
          </cell>
          <cell r="AE302" t="str">
            <v>P</v>
          </cell>
          <cell r="AF302"/>
          <cell r="AG302">
            <v>0</v>
          </cell>
          <cell r="AI302"/>
        </row>
        <row r="303">
          <cell r="C303" t="str">
            <v>Totalaccrued_income</v>
          </cell>
          <cell r="D303">
            <v>271</v>
          </cell>
          <cell r="E303">
            <v>3</v>
          </cell>
          <cell r="F303" t="str">
            <v>Total_3</v>
          </cell>
          <cell r="G303" t="str">
            <v>AddB</v>
          </cell>
          <cell r="I303" t="str">
            <v>Total Accrued Income</v>
          </cell>
          <cell r="J303">
            <v>60292.91</v>
          </cell>
          <cell r="K303">
            <v>0</v>
          </cell>
          <cell r="L303">
            <v>60292.91</v>
          </cell>
          <cell r="M303">
            <v>0</v>
          </cell>
          <cell r="N303" t="str">
            <v>Add</v>
          </cell>
          <cell r="O303">
            <v>0</v>
          </cell>
          <cell r="V303" t="str">
            <v>NA</v>
          </cell>
          <cell r="X303">
            <v>0</v>
          </cell>
          <cell r="Y303" t="b">
            <v>0</v>
          </cell>
          <cell r="Z303" t="b">
            <v>0</v>
          </cell>
          <cell r="AA303" t="b">
            <v>0</v>
          </cell>
          <cell r="AB303">
            <v>0</v>
          </cell>
          <cell r="AC303" t="b">
            <v>1</v>
          </cell>
          <cell r="AE303" t="str">
            <v>P</v>
          </cell>
          <cell r="AF303"/>
          <cell r="AG303">
            <v>0</v>
          </cell>
          <cell r="AI303"/>
        </row>
        <row r="304">
          <cell r="C304" t="str">
            <v>income_tax_payable</v>
          </cell>
          <cell r="D304">
            <v>272</v>
          </cell>
          <cell r="E304">
            <v>3</v>
          </cell>
          <cell r="F304" t="str">
            <v>Header_3</v>
          </cell>
          <cell r="G304" t="str">
            <v>AddB</v>
          </cell>
          <cell r="I304" t="str">
            <v>Current Tax Assets</v>
          </cell>
          <cell r="J304">
            <v>0</v>
          </cell>
          <cell r="K304">
            <v>0</v>
          </cell>
          <cell r="L304">
            <v>0</v>
          </cell>
          <cell r="M304">
            <v>0</v>
          </cell>
          <cell r="O304">
            <v>0</v>
          </cell>
          <cell r="V304" t="str">
            <v>NA</v>
          </cell>
          <cell r="X304">
            <v>0</v>
          </cell>
          <cell r="Y304" t="b">
            <v>0</v>
          </cell>
          <cell r="Z304" t="b">
            <v>0</v>
          </cell>
          <cell r="AA304" t="b">
            <v>0</v>
          </cell>
          <cell r="AB304">
            <v>0</v>
          </cell>
          <cell r="AC304" t="b">
            <v>1</v>
          </cell>
          <cell r="AE304" t="str">
            <v>P</v>
          </cell>
          <cell r="AF304"/>
          <cell r="AG304">
            <v>0</v>
          </cell>
          <cell r="AI304"/>
        </row>
        <row r="305">
          <cell r="C305" t="str">
            <v>imputation_credits</v>
          </cell>
          <cell r="D305">
            <v>273</v>
          </cell>
          <cell r="E305">
            <v>4</v>
          </cell>
          <cell r="F305" t="str">
            <v>Header_4</v>
          </cell>
          <cell r="G305" t="str">
            <v>AddB</v>
          </cell>
          <cell r="I305" t="str">
            <v>Franking Credits</v>
          </cell>
          <cell r="J305">
            <v>0</v>
          </cell>
          <cell r="K305">
            <v>0</v>
          </cell>
          <cell r="L305">
            <v>0</v>
          </cell>
          <cell r="M305">
            <v>0</v>
          </cell>
          <cell r="O305">
            <v>0</v>
          </cell>
          <cell r="V305" t="str">
            <v>NA</v>
          </cell>
          <cell r="X305">
            <v>0</v>
          </cell>
          <cell r="Y305" t="b">
            <v>0</v>
          </cell>
          <cell r="Z305" t="b">
            <v>0</v>
          </cell>
          <cell r="AA305" t="b">
            <v>0</v>
          </cell>
          <cell r="AB305">
            <v>0</v>
          </cell>
          <cell r="AC305" t="b">
            <v>1</v>
          </cell>
          <cell r="AE305" t="str">
            <v>P</v>
          </cell>
          <cell r="AF305"/>
          <cell r="AG305">
            <v>0</v>
          </cell>
          <cell r="AI305"/>
        </row>
        <row r="306">
          <cell r="C306" t="str">
            <v>imputation_credits.ListedShares</v>
          </cell>
          <cell r="D306">
            <v>274</v>
          </cell>
          <cell r="E306">
            <v>5</v>
          </cell>
          <cell r="F306" t="str">
            <v>Header_5</v>
          </cell>
          <cell r="G306" t="str">
            <v>AddB</v>
          </cell>
          <cell r="I306" t="str">
            <v>Shares in Listed Companies</v>
          </cell>
          <cell r="J306">
            <v>0</v>
          </cell>
          <cell r="K306">
            <v>0</v>
          </cell>
          <cell r="L306">
            <v>0</v>
          </cell>
          <cell r="M306">
            <v>0</v>
          </cell>
          <cell r="O306">
            <v>0</v>
          </cell>
          <cell r="V306" t="str">
            <v>NA</v>
          </cell>
          <cell r="X306">
            <v>0</v>
          </cell>
          <cell r="Y306" t="b">
            <v>0</v>
          </cell>
          <cell r="Z306" t="b">
            <v>0</v>
          </cell>
          <cell r="AA306" t="b">
            <v>0</v>
          </cell>
          <cell r="AB306">
            <v>0</v>
          </cell>
          <cell r="AC306" t="b">
            <v>1</v>
          </cell>
          <cell r="AE306" t="str">
            <v>P</v>
          </cell>
          <cell r="AF306"/>
          <cell r="AG306">
            <v>0</v>
          </cell>
          <cell r="AI306"/>
        </row>
        <row r="307">
          <cell r="C307" t="str">
            <v>imputation_credits.ListedShares.ea7fe5a2-6a50-4e1c-b2bf-ab7ac3754bf6</v>
          </cell>
          <cell r="D307">
            <v>275</v>
          </cell>
          <cell r="E307">
            <v>6</v>
          </cell>
          <cell r="F307" t="str">
            <v>Line_6</v>
          </cell>
          <cell r="G307" t="str">
            <v>AddB</v>
          </cell>
          <cell r="I307" t="str">
            <v>ANZ Banking Group Ltd - Cnv Pref 6-Bbsw+3.10% Perp Sub Non-Cum T-09-19</v>
          </cell>
          <cell r="J307">
            <v>1578.56</v>
          </cell>
          <cell r="K307">
            <v>0</v>
          </cell>
          <cell r="L307">
            <v>1578.56</v>
          </cell>
          <cell r="M307">
            <v>0</v>
          </cell>
          <cell r="N307" t="str">
            <v>Add</v>
          </cell>
          <cell r="O307">
            <v>0</v>
          </cell>
          <cell r="V307" t="str">
            <v>NA</v>
          </cell>
          <cell r="X307">
            <v>0</v>
          </cell>
          <cell r="Y307" t="b">
            <v>0</v>
          </cell>
          <cell r="Z307" t="b">
            <v>0</v>
          </cell>
          <cell r="AA307" t="b">
            <v>0</v>
          </cell>
          <cell r="AB307">
            <v>0</v>
          </cell>
          <cell r="AC307" t="b">
            <v>1</v>
          </cell>
          <cell r="AE307" t="str">
            <v>P</v>
          </cell>
          <cell r="AF307"/>
          <cell r="AG307">
            <v>0</v>
          </cell>
          <cell r="AI307"/>
        </row>
        <row r="308">
          <cell r="C308" t="str">
            <v>imputation_credits.ListedShares.c661fd1f-7227-4c8d-84cb-8704d5b3ff83</v>
          </cell>
          <cell r="D308">
            <v>276</v>
          </cell>
          <cell r="E308">
            <v>6</v>
          </cell>
          <cell r="F308" t="str">
            <v>Line_6</v>
          </cell>
          <cell r="G308" t="str">
            <v>AddB</v>
          </cell>
          <cell r="I308" t="str">
            <v>BHP Billiton Limited</v>
          </cell>
          <cell r="J308">
            <v>2989.82</v>
          </cell>
          <cell r="K308">
            <v>0</v>
          </cell>
          <cell r="L308">
            <v>2989.82</v>
          </cell>
          <cell r="M308">
            <v>0</v>
          </cell>
          <cell r="N308" t="str">
            <v>Add</v>
          </cell>
          <cell r="O308">
            <v>0</v>
          </cell>
          <cell r="V308" t="str">
            <v>NA</v>
          </cell>
          <cell r="X308">
            <v>0</v>
          </cell>
          <cell r="Y308" t="b">
            <v>0</v>
          </cell>
          <cell r="Z308" t="b">
            <v>0</v>
          </cell>
          <cell r="AA308" t="b">
            <v>0</v>
          </cell>
          <cell r="AB308">
            <v>0</v>
          </cell>
          <cell r="AC308" t="b">
            <v>1</v>
          </cell>
          <cell r="AE308" t="str">
            <v>P</v>
          </cell>
          <cell r="AF308"/>
          <cell r="AG308">
            <v>0</v>
          </cell>
          <cell r="AI308"/>
        </row>
        <row r="309">
          <cell r="C309" t="str">
            <v>imputation_credits.ListedShares.1eaa5cbe-0ce4-470e-83e9-f0eda6d6e2da</v>
          </cell>
          <cell r="D309">
            <v>277</v>
          </cell>
          <cell r="E309">
            <v>6</v>
          </cell>
          <cell r="F309" t="str">
            <v>Line_6</v>
          </cell>
          <cell r="G309" t="str">
            <v>AddB</v>
          </cell>
          <cell r="I309" t="str">
            <v>Commonwealth Bank Of Australia.</v>
          </cell>
          <cell r="J309">
            <v>6031.73</v>
          </cell>
          <cell r="K309">
            <v>0</v>
          </cell>
          <cell r="L309">
            <v>6031.73</v>
          </cell>
          <cell r="M309">
            <v>0</v>
          </cell>
          <cell r="N309" t="str">
            <v>Add</v>
          </cell>
          <cell r="O309">
            <v>0</v>
          </cell>
          <cell r="V309" t="str">
            <v>NA</v>
          </cell>
          <cell r="X309">
            <v>0</v>
          </cell>
          <cell r="Y309" t="b">
            <v>0</v>
          </cell>
          <cell r="Z309" t="b">
            <v>0</v>
          </cell>
          <cell r="AA309" t="b">
            <v>0</v>
          </cell>
          <cell r="AB309">
            <v>0</v>
          </cell>
          <cell r="AC309" t="b">
            <v>1</v>
          </cell>
          <cell r="AE309" t="str">
            <v>P</v>
          </cell>
          <cell r="AF309"/>
          <cell r="AG309">
            <v>0</v>
          </cell>
          <cell r="AI309"/>
        </row>
        <row r="310">
          <cell r="C310" t="str">
            <v>imputation_credits.ListedShares.24fef001-f628-4dc4-9bf6-8ee82dd62ed3</v>
          </cell>
          <cell r="D310">
            <v>278</v>
          </cell>
          <cell r="E310">
            <v>6</v>
          </cell>
          <cell r="F310" t="str">
            <v>Line_6</v>
          </cell>
          <cell r="G310" t="str">
            <v>AddB</v>
          </cell>
          <cell r="I310" t="str">
            <v>Lycopodium Limited</v>
          </cell>
          <cell r="J310">
            <v>2256.4299999999998</v>
          </cell>
          <cell r="K310">
            <v>0</v>
          </cell>
          <cell r="L310">
            <v>2256.4299999999998</v>
          </cell>
          <cell r="M310">
            <v>0</v>
          </cell>
          <cell r="N310" t="str">
            <v>Add</v>
          </cell>
          <cell r="O310">
            <v>0</v>
          </cell>
          <cell r="V310" t="str">
            <v>NA</v>
          </cell>
          <cell r="X310">
            <v>0</v>
          </cell>
          <cell r="Y310" t="b">
            <v>0</v>
          </cell>
          <cell r="Z310" t="b">
            <v>0</v>
          </cell>
          <cell r="AA310" t="b">
            <v>0</v>
          </cell>
          <cell r="AB310">
            <v>0</v>
          </cell>
          <cell r="AC310" t="b">
            <v>1</v>
          </cell>
          <cell r="AE310" t="str">
            <v>P</v>
          </cell>
          <cell r="AF310"/>
          <cell r="AG310">
            <v>0</v>
          </cell>
          <cell r="AI310"/>
        </row>
        <row r="311">
          <cell r="C311" t="str">
            <v>imputation_credits.ListedShares.11031a76-c558-42b0-9844-9a11dee4c1e8</v>
          </cell>
          <cell r="D311">
            <v>279</v>
          </cell>
          <cell r="E311">
            <v>6</v>
          </cell>
          <cell r="F311" t="str">
            <v>Line_6</v>
          </cell>
          <cell r="G311" t="str">
            <v>AddB</v>
          </cell>
          <cell r="I311" t="str">
            <v>RCG Corporation Limited</v>
          </cell>
          <cell r="J311">
            <v>14909.02</v>
          </cell>
          <cell r="K311">
            <v>0</v>
          </cell>
          <cell r="L311">
            <v>14909.02</v>
          </cell>
          <cell r="M311">
            <v>0</v>
          </cell>
          <cell r="N311" t="str">
            <v>Add</v>
          </cell>
          <cell r="O311">
            <v>0</v>
          </cell>
          <cell r="V311" t="str">
            <v>NA</v>
          </cell>
          <cell r="X311">
            <v>0</v>
          </cell>
          <cell r="Y311" t="b">
            <v>0</v>
          </cell>
          <cell r="Z311" t="b">
            <v>0</v>
          </cell>
          <cell r="AA311" t="b">
            <v>0</v>
          </cell>
          <cell r="AB311">
            <v>0</v>
          </cell>
          <cell r="AC311" t="b">
            <v>1</v>
          </cell>
          <cell r="AE311" t="str">
            <v>P</v>
          </cell>
          <cell r="AF311"/>
          <cell r="AG311">
            <v>0</v>
          </cell>
          <cell r="AI311"/>
        </row>
        <row r="312">
          <cell r="C312" t="str">
            <v>imputation_credits.ListedShares.70ba86ed-c44b-4771-b5a2-be7e62412e91</v>
          </cell>
          <cell r="D312">
            <v>280</v>
          </cell>
          <cell r="E312">
            <v>6</v>
          </cell>
          <cell r="F312" t="str">
            <v>Line_6</v>
          </cell>
          <cell r="G312" t="str">
            <v>AddB</v>
          </cell>
          <cell r="I312" t="str">
            <v>Wesfarmers Limited</v>
          </cell>
          <cell r="J312">
            <v>4517.8</v>
          </cell>
          <cell r="K312">
            <v>0</v>
          </cell>
          <cell r="L312">
            <v>4517.8</v>
          </cell>
          <cell r="M312">
            <v>0</v>
          </cell>
          <cell r="N312" t="str">
            <v>Add</v>
          </cell>
          <cell r="O312">
            <v>0</v>
          </cell>
          <cell r="V312" t="str">
            <v>NA</v>
          </cell>
          <cell r="X312">
            <v>0</v>
          </cell>
          <cell r="Y312" t="b">
            <v>0</v>
          </cell>
          <cell r="Z312" t="b">
            <v>0</v>
          </cell>
          <cell r="AA312" t="b">
            <v>0</v>
          </cell>
          <cell r="AB312">
            <v>0</v>
          </cell>
          <cell r="AC312" t="b">
            <v>1</v>
          </cell>
          <cell r="AE312" t="str">
            <v>P</v>
          </cell>
          <cell r="AF312"/>
          <cell r="AG312">
            <v>0</v>
          </cell>
          <cell r="AI312"/>
        </row>
        <row r="313">
          <cell r="C313" t="str">
            <v>Totalimputation_credits.ListedShares</v>
          </cell>
          <cell r="D313">
            <v>281</v>
          </cell>
          <cell r="E313">
            <v>5</v>
          </cell>
          <cell r="F313" t="str">
            <v>Total_5</v>
          </cell>
          <cell r="G313" t="str">
            <v>AddB</v>
          </cell>
          <cell r="I313" t="str">
            <v>Total Shares in Listed Companies</v>
          </cell>
          <cell r="J313">
            <v>32283.360000000001</v>
          </cell>
          <cell r="K313">
            <v>0</v>
          </cell>
          <cell r="L313">
            <v>32283.360000000001</v>
          </cell>
          <cell r="M313">
            <v>0</v>
          </cell>
          <cell r="N313" t="str">
            <v>Add</v>
          </cell>
          <cell r="O313">
            <v>0</v>
          </cell>
          <cell r="V313" t="str">
            <v>NA</v>
          </cell>
          <cell r="X313">
            <v>0</v>
          </cell>
          <cell r="Y313" t="b">
            <v>0</v>
          </cell>
          <cell r="Z313" t="b">
            <v>0</v>
          </cell>
          <cell r="AA313" t="b">
            <v>0</v>
          </cell>
          <cell r="AB313">
            <v>0</v>
          </cell>
          <cell r="AC313" t="b">
            <v>1</v>
          </cell>
          <cell r="AE313" t="str">
            <v>P</v>
          </cell>
          <cell r="AF313"/>
          <cell r="AG313">
            <v>0</v>
          </cell>
          <cell r="AI313"/>
        </row>
        <row r="314">
          <cell r="C314" t="str">
            <v>imputation_credits.Stapled</v>
          </cell>
          <cell r="D314">
            <v>282</v>
          </cell>
          <cell r="E314">
            <v>5</v>
          </cell>
          <cell r="F314" t="str">
            <v>Header_5</v>
          </cell>
          <cell r="G314" t="str">
            <v>AddB</v>
          </cell>
          <cell r="I314" t="str">
            <v>Stapled Securities</v>
          </cell>
          <cell r="J314">
            <v>0</v>
          </cell>
          <cell r="K314">
            <v>0</v>
          </cell>
          <cell r="L314">
            <v>0</v>
          </cell>
          <cell r="M314">
            <v>0</v>
          </cell>
          <cell r="O314">
            <v>0</v>
          </cell>
          <cell r="V314" t="str">
            <v>NA</v>
          </cell>
          <cell r="X314">
            <v>0</v>
          </cell>
          <cell r="Y314" t="b">
            <v>0</v>
          </cell>
          <cell r="Z314" t="b">
            <v>0</v>
          </cell>
          <cell r="AA314" t="b">
            <v>0</v>
          </cell>
          <cell r="AB314">
            <v>0</v>
          </cell>
          <cell r="AC314" t="b">
            <v>1</v>
          </cell>
          <cell r="AE314" t="str">
            <v>P</v>
          </cell>
          <cell r="AF314"/>
          <cell r="AG314">
            <v>0</v>
          </cell>
          <cell r="AI314"/>
        </row>
        <row r="315">
          <cell r="C315" t="str">
            <v>imputation_credits.Stapled.8e9a6fc7-bafd-4650-b416-d03fe7049f79</v>
          </cell>
          <cell r="D315">
            <v>283</v>
          </cell>
          <cell r="E315">
            <v>6</v>
          </cell>
          <cell r="F315" t="str">
            <v>Line_6</v>
          </cell>
          <cell r="G315" t="str">
            <v>AddB</v>
          </cell>
          <cell r="I315" t="str">
            <v>Scentre Group - Stapled Securities</v>
          </cell>
          <cell r="J315">
            <v>369.75</v>
          </cell>
          <cell r="K315">
            <v>0</v>
          </cell>
          <cell r="L315">
            <v>369.75</v>
          </cell>
          <cell r="M315">
            <v>0</v>
          </cell>
          <cell r="N315" t="str">
            <v>Add</v>
          </cell>
          <cell r="O315">
            <v>0</v>
          </cell>
          <cell r="V315" t="str">
            <v>NA</v>
          </cell>
          <cell r="X315">
            <v>0</v>
          </cell>
          <cell r="Y315" t="b">
            <v>0</v>
          </cell>
          <cell r="Z315" t="b">
            <v>0</v>
          </cell>
          <cell r="AA315" t="b">
            <v>0</v>
          </cell>
          <cell r="AB315">
            <v>0</v>
          </cell>
          <cell r="AC315" t="b">
            <v>1</v>
          </cell>
          <cell r="AE315" t="str">
            <v>P</v>
          </cell>
          <cell r="AF315"/>
          <cell r="AG315">
            <v>0</v>
          </cell>
          <cell r="AI315"/>
        </row>
        <row r="316">
          <cell r="C316" t="str">
            <v>Totalimputation_credits.Stapled</v>
          </cell>
          <cell r="D316">
            <v>284</v>
          </cell>
          <cell r="E316">
            <v>5</v>
          </cell>
          <cell r="F316" t="str">
            <v>Total_5</v>
          </cell>
          <cell r="G316" t="str">
            <v>AddB</v>
          </cell>
          <cell r="I316" t="str">
            <v>Total Stapled Securities</v>
          </cell>
          <cell r="J316">
            <v>369.75</v>
          </cell>
          <cell r="K316">
            <v>0</v>
          </cell>
          <cell r="L316">
            <v>369.75</v>
          </cell>
          <cell r="M316">
            <v>0</v>
          </cell>
          <cell r="N316" t="str">
            <v>Add</v>
          </cell>
          <cell r="O316">
            <v>0</v>
          </cell>
          <cell r="V316" t="str">
            <v>NA</v>
          </cell>
          <cell r="X316">
            <v>0</v>
          </cell>
          <cell r="Y316" t="b">
            <v>0</v>
          </cell>
          <cell r="Z316" t="b">
            <v>0</v>
          </cell>
          <cell r="AA316" t="b">
            <v>0</v>
          </cell>
          <cell r="AB316">
            <v>0</v>
          </cell>
          <cell r="AC316" t="b">
            <v>1</v>
          </cell>
          <cell r="AE316" t="str">
            <v>P</v>
          </cell>
          <cell r="AF316"/>
          <cell r="AG316">
            <v>0</v>
          </cell>
          <cell r="AI316"/>
        </row>
        <row r="317">
          <cell r="C317" t="str">
            <v>Totalimputation_credits</v>
          </cell>
          <cell r="D317">
            <v>285</v>
          </cell>
          <cell r="E317">
            <v>4</v>
          </cell>
          <cell r="F317" t="str">
            <v>Total_4</v>
          </cell>
          <cell r="G317" t="str">
            <v>AddB</v>
          </cell>
          <cell r="I317" t="str">
            <v>Total Franking Credits</v>
          </cell>
          <cell r="J317">
            <v>32653.11</v>
          </cell>
          <cell r="K317">
            <v>0</v>
          </cell>
          <cell r="L317">
            <v>32653.11</v>
          </cell>
          <cell r="M317">
            <v>0</v>
          </cell>
          <cell r="N317" t="str">
            <v>Add</v>
          </cell>
          <cell r="O317">
            <v>0</v>
          </cell>
          <cell r="V317" t="str">
            <v>NA</v>
          </cell>
          <cell r="X317">
            <v>0</v>
          </cell>
          <cell r="Y317" t="b">
            <v>0</v>
          </cell>
          <cell r="Z317" t="b">
            <v>0</v>
          </cell>
          <cell r="AA317" t="b">
            <v>0</v>
          </cell>
          <cell r="AB317">
            <v>0</v>
          </cell>
          <cell r="AC317" t="b">
            <v>1</v>
          </cell>
          <cell r="AE317" t="str">
            <v>P</v>
          </cell>
          <cell r="AF317"/>
          <cell r="AG317">
            <v>0</v>
          </cell>
          <cell r="AI317"/>
        </row>
        <row r="318">
          <cell r="C318" t="str">
            <v>foreign_tax_credits</v>
          </cell>
          <cell r="D318">
            <v>286</v>
          </cell>
          <cell r="E318">
            <v>4</v>
          </cell>
          <cell r="F318" t="str">
            <v>Header_4</v>
          </cell>
          <cell r="G318" t="str">
            <v>AddB</v>
          </cell>
          <cell r="I318" t="str">
            <v>Foreign Tax Credits</v>
          </cell>
          <cell r="J318">
            <v>0</v>
          </cell>
          <cell r="K318">
            <v>0</v>
          </cell>
          <cell r="L318">
            <v>0</v>
          </cell>
          <cell r="M318">
            <v>0</v>
          </cell>
          <cell r="O318">
            <v>0</v>
          </cell>
          <cell r="V318" t="str">
            <v>NA</v>
          </cell>
          <cell r="X318">
            <v>0</v>
          </cell>
          <cell r="Y318" t="b">
            <v>0</v>
          </cell>
          <cell r="Z318" t="b">
            <v>0</v>
          </cell>
          <cell r="AA318" t="b">
            <v>0</v>
          </cell>
          <cell r="AB318">
            <v>0</v>
          </cell>
          <cell r="AC318" t="b">
            <v>1</v>
          </cell>
          <cell r="AE318" t="str">
            <v>P</v>
          </cell>
          <cell r="AF318"/>
          <cell r="AG318">
            <v>0</v>
          </cell>
          <cell r="AI318"/>
        </row>
        <row r="319">
          <cell r="C319" t="str">
            <v>foreign_tax_credits.Stapled</v>
          </cell>
          <cell r="D319">
            <v>287</v>
          </cell>
          <cell r="E319">
            <v>5</v>
          </cell>
          <cell r="F319" t="str">
            <v>Header_5</v>
          </cell>
          <cell r="G319" t="str">
            <v>AddB</v>
          </cell>
          <cell r="I319" t="str">
            <v>Stapled Securities</v>
          </cell>
          <cell r="J319">
            <v>0</v>
          </cell>
          <cell r="K319">
            <v>0</v>
          </cell>
          <cell r="L319">
            <v>0</v>
          </cell>
          <cell r="M319">
            <v>0</v>
          </cell>
          <cell r="O319">
            <v>0</v>
          </cell>
          <cell r="V319" t="str">
            <v>NA</v>
          </cell>
          <cell r="X319">
            <v>0</v>
          </cell>
          <cell r="Y319" t="b">
            <v>0</v>
          </cell>
          <cell r="Z319" t="b">
            <v>0</v>
          </cell>
          <cell r="AA319" t="b">
            <v>0</v>
          </cell>
          <cell r="AB319">
            <v>0</v>
          </cell>
          <cell r="AC319" t="b">
            <v>1</v>
          </cell>
          <cell r="AE319" t="str">
            <v>P</v>
          </cell>
          <cell r="AF319"/>
          <cell r="AG319">
            <v>0</v>
          </cell>
          <cell r="AI319"/>
        </row>
        <row r="320">
          <cell r="C320" t="str">
            <v>foreign_tax_credits.Stapled.dcba5c26-922b-4e46-b526-e0abc4efb0a4</v>
          </cell>
          <cell r="D320">
            <v>288</v>
          </cell>
          <cell r="E320">
            <v>6</v>
          </cell>
          <cell r="F320" t="str">
            <v>Line_6</v>
          </cell>
          <cell r="G320" t="str">
            <v>AddB</v>
          </cell>
          <cell r="I320" t="str">
            <v>Westfield Corporation - Stapled Securities</v>
          </cell>
          <cell r="J320">
            <v>525.07000000000005</v>
          </cell>
          <cell r="K320">
            <v>0</v>
          </cell>
          <cell r="L320">
            <v>525.07000000000005</v>
          </cell>
          <cell r="M320">
            <v>0</v>
          </cell>
          <cell r="N320" t="str">
            <v>Add</v>
          </cell>
          <cell r="O320">
            <v>0</v>
          </cell>
          <cell r="V320" t="str">
            <v>NA</v>
          </cell>
          <cell r="X320">
            <v>0</v>
          </cell>
          <cell r="Y320" t="b">
            <v>0</v>
          </cell>
          <cell r="Z320" t="b">
            <v>0</v>
          </cell>
          <cell r="AA320" t="b">
            <v>0</v>
          </cell>
          <cell r="AB320">
            <v>0</v>
          </cell>
          <cell r="AC320" t="b">
            <v>1</v>
          </cell>
          <cell r="AE320" t="str">
            <v>P</v>
          </cell>
          <cell r="AF320"/>
          <cell r="AG320">
            <v>0</v>
          </cell>
          <cell r="AI320"/>
        </row>
        <row r="321">
          <cell r="C321" t="str">
            <v>Totalforeign_tax_credits.Stapled</v>
          </cell>
          <cell r="D321">
            <v>289</v>
          </cell>
          <cell r="E321">
            <v>5</v>
          </cell>
          <cell r="F321" t="str">
            <v>Total_5</v>
          </cell>
          <cell r="G321" t="str">
            <v>AddB</v>
          </cell>
          <cell r="I321" t="str">
            <v>Total Stapled Securities</v>
          </cell>
          <cell r="J321">
            <v>525.07000000000005</v>
          </cell>
          <cell r="K321">
            <v>0</v>
          </cell>
          <cell r="L321">
            <v>525.07000000000005</v>
          </cell>
          <cell r="M321">
            <v>0</v>
          </cell>
          <cell r="N321" t="str">
            <v>Add</v>
          </cell>
          <cell r="O321">
            <v>0</v>
          </cell>
          <cell r="V321" t="str">
            <v>NA</v>
          </cell>
          <cell r="X321">
            <v>0</v>
          </cell>
          <cell r="Y321" t="b">
            <v>0</v>
          </cell>
          <cell r="Z321" t="b">
            <v>0</v>
          </cell>
          <cell r="AA321" t="b">
            <v>0</v>
          </cell>
          <cell r="AB321">
            <v>0</v>
          </cell>
          <cell r="AC321" t="b">
            <v>1</v>
          </cell>
          <cell r="AE321" t="str">
            <v>P</v>
          </cell>
          <cell r="AF321"/>
          <cell r="AG321">
            <v>0</v>
          </cell>
          <cell r="AI321"/>
        </row>
        <row r="322">
          <cell r="C322" t="str">
            <v>foreign_tax_credits.UnitTrusts</v>
          </cell>
          <cell r="D322">
            <v>290</v>
          </cell>
          <cell r="E322">
            <v>5</v>
          </cell>
          <cell r="F322" t="str">
            <v>Header_5</v>
          </cell>
          <cell r="G322" t="str">
            <v>AddB</v>
          </cell>
          <cell r="I322" t="str">
            <v>Units In Listed Unit Trusts</v>
          </cell>
          <cell r="J322">
            <v>0</v>
          </cell>
          <cell r="K322">
            <v>0</v>
          </cell>
          <cell r="L322">
            <v>0</v>
          </cell>
          <cell r="M322">
            <v>0</v>
          </cell>
          <cell r="O322">
            <v>0</v>
          </cell>
          <cell r="V322" t="str">
            <v>NA</v>
          </cell>
          <cell r="X322">
            <v>0</v>
          </cell>
          <cell r="Y322" t="b">
            <v>0</v>
          </cell>
          <cell r="Z322" t="b">
            <v>0</v>
          </cell>
          <cell r="AA322" t="b">
            <v>0</v>
          </cell>
          <cell r="AB322">
            <v>0</v>
          </cell>
          <cell r="AC322" t="b">
            <v>1</v>
          </cell>
          <cell r="AE322" t="str">
            <v>P</v>
          </cell>
          <cell r="AF322"/>
          <cell r="AG322">
            <v>0</v>
          </cell>
          <cell r="AI322"/>
        </row>
        <row r="323">
          <cell r="C323" t="str">
            <v>foreign_tax_credits.UnitTrusts.585f5263-8705-4fe9-a474-8235212ecee1</v>
          </cell>
          <cell r="D323">
            <v>291</v>
          </cell>
          <cell r="E323">
            <v>6</v>
          </cell>
          <cell r="F323" t="str">
            <v>Line_6</v>
          </cell>
          <cell r="G323" t="str">
            <v>AddB</v>
          </cell>
          <cell r="I323" t="str">
            <v>Vanguard Us Total Market Shares Index ETF - CDI's 1:1</v>
          </cell>
          <cell r="J323">
            <v>26.78</v>
          </cell>
          <cell r="K323">
            <v>0</v>
          </cell>
          <cell r="L323">
            <v>26.78</v>
          </cell>
          <cell r="M323">
            <v>0</v>
          </cell>
          <cell r="N323" t="str">
            <v>Add</v>
          </cell>
          <cell r="O323">
            <v>0</v>
          </cell>
          <cell r="V323" t="str">
            <v>NA</v>
          </cell>
          <cell r="X323">
            <v>0</v>
          </cell>
          <cell r="Y323" t="b">
            <v>0</v>
          </cell>
          <cell r="Z323" t="b">
            <v>0</v>
          </cell>
          <cell r="AA323" t="b">
            <v>0</v>
          </cell>
          <cell r="AB323">
            <v>0</v>
          </cell>
          <cell r="AC323" t="b">
            <v>1</v>
          </cell>
          <cell r="AE323" t="str">
            <v>P</v>
          </cell>
          <cell r="AF323"/>
          <cell r="AG323">
            <v>0</v>
          </cell>
          <cell r="AI323"/>
        </row>
        <row r="324">
          <cell r="C324" t="str">
            <v>Totalforeign_tax_credits.UnitTrusts</v>
          </cell>
          <cell r="D324">
            <v>292</v>
          </cell>
          <cell r="E324">
            <v>5</v>
          </cell>
          <cell r="F324" t="str">
            <v>Total_5</v>
          </cell>
          <cell r="G324" t="str">
            <v>AddB</v>
          </cell>
          <cell r="I324" t="str">
            <v>Total Units In Listed Unit Trusts</v>
          </cell>
          <cell r="J324">
            <v>26.78</v>
          </cell>
          <cell r="K324">
            <v>0</v>
          </cell>
          <cell r="L324">
            <v>26.78</v>
          </cell>
          <cell r="M324">
            <v>0</v>
          </cell>
          <cell r="N324" t="str">
            <v>Add</v>
          </cell>
          <cell r="O324">
            <v>0</v>
          </cell>
          <cell r="V324" t="str">
            <v>NA</v>
          </cell>
          <cell r="X324">
            <v>0</v>
          </cell>
          <cell r="Y324" t="b">
            <v>0</v>
          </cell>
          <cell r="Z324" t="b">
            <v>0</v>
          </cell>
          <cell r="AA324" t="b">
            <v>0</v>
          </cell>
          <cell r="AB324">
            <v>0</v>
          </cell>
          <cell r="AC324" t="b">
            <v>1</v>
          </cell>
          <cell r="AE324" t="str">
            <v>P</v>
          </cell>
          <cell r="AF324"/>
          <cell r="AG324">
            <v>0</v>
          </cell>
          <cell r="AI324"/>
        </row>
        <row r="325">
          <cell r="C325" t="str">
            <v>Totalforeign_tax_credits</v>
          </cell>
          <cell r="D325">
            <v>293</v>
          </cell>
          <cell r="E325">
            <v>4</v>
          </cell>
          <cell r="F325" t="str">
            <v>Total_4</v>
          </cell>
          <cell r="G325" t="str">
            <v>AddB</v>
          </cell>
          <cell r="I325" t="str">
            <v>Total Foreign Tax Credits</v>
          </cell>
          <cell r="J325">
            <v>551.85</v>
          </cell>
          <cell r="K325">
            <v>0</v>
          </cell>
          <cell r="L325">
            <v>551.85</v>
          </cell>
          <cell r="M325">
            <v>0</v>
          </cell>
          <cell r="N325" t="str">
            <v>Add</v>
          </cell>
          <cell r="O325">
            <v>0</v>
          </cell>
          <cell r="V325" t="str">
            <v>NA</v>
          </cell>
          <cell r="X325">
            <v>0</v>
          </cell>
          <cell r="Y325" t="b">
            <v>0</v>
          </cell>
          <cell r="Z325" t="b">
            <v>0</v>
          </cell>
          <cell r="AA325" t="b">
            <v>0</v>
          </cell>
          <cell r="AB325">
            <v>0</v>
          </cell>
          <cell r="AC325" t="b">
            <v>1</v>
          </cell>
          <cell r="AE325" t="str">
            <v>P</v>
          </cell>
          <cell r="AF325"/>
          <cell r="AG325">
            <v>0</v>
          </cell>
          <cell r="AI325"/>
        </row>
        <row r="326">
          <cell r="C326" t="str">
            <v>excessive_foreign_tax_credit_writeoff</v>
          </cell>
          <cell r="D326">
            <v>294</v>
          </cell>
          <cell r="E326">
            <v>4</v>
          </cell>
          <cell r="F326" t="str">
            <v>Line_4</v>
          </cell>
          <cell r="G326" t="str">
            <v>AddB</v>
          </cell>
          <cell r="I326" t="str">
            <v>Excessive Foreign Tax Credit Writeoff</v>
          </cell>
          <cell r="J326">
            <v>-551.85</v>
          </cell>
          <cell r="K326">
            <v>0</v>
          </cell>
          <cell r="L326">
            <v>-551.85</v>
          </cell>
          <cell r="M326">
            <v>0</v>
          </cell>
          <cell r="N326" t="str">
            <v>Add</v>
          </cell>
          <cell r="O326">
            <v>0</v>
          </cell>
          <cell r="V326" t="str">
            <v>NA</v>
          </cell>
          <cell r="X326">
            <v>0</v>
          </cell>
          <cell r="Y326" t="b">
            <v>0</v>
          </cell>
          <cell r="Z326" t="b">
            <v>0</v>
          </cell>
          <cell r="AA326" t="b">
            <v>0</v>
          </cell>
          <cell r="AB326">
            <v>0</v>
          </cell>
          <cell r="AC326" t="b">
            <v>1</v>
          </cell>
          <cell r="AE326" t="str">
            <v>P</v>
          </cell>
          <cell r="AF326"/>
          <cell r="AG326">
            <v>0</v>
          </cell>
          <cell r="AI326"/>
        </row>
        <row r="327">
          <cell r="C327" t="str">
            <v>Totalincome_tax_payable</v>
          </cell>
          <cell r="D327">
            <v>295</v>
          </cell>
          <cell r="E327">
            <v>3</v>
          </cell>
          <cell r="F327" t="str">
            <v>Total_3</v>
          </cell>
          <cell r="G327" t="str">
            <v>AddB</v>
          </cell>
          <cell r="I327" t="str">
            <v>Total Current Tax Assets</v>
          </cell>
          <cell r="J327">
            <v>32653.11</v>
          </cell>
          <cell r="K327">
            <v>0</v>
          </cell>
          <cell r="L327">
            <v>32653.11</v>
          </cell>
          <cell r="M327">
            <v>0</v>
          </cell>
          <cell r="N327" t="str">
            <v>Add</v>
          </cell>
          <cell r="O327">
            <v>0</v>
          </cell>
          <cell r="V327" t="str">
            <v>NA</v>
          </cell>
          <cell r="X327">
            <v>0</v>
          </cell>
          <cell r="Y327" t="b">
            <v>0</v>
          </cell>
          <cell r="Z327" t="b">
            <v>0</v>
          </cell>
          <cell r="AA327" t="b">
            <v>0</v>
          </cell>
          <cell r="AB327">
            <v>0</v>
          </cell>
          <cell r="AC327" t="b">
            <v>1</v>
          </cell>
          <cell r="AE327" t="str">
            <v>P</v>
          </cell>
          <cell r="AF327"/>
          <cell r="AG327">
            <v>0</v>
          </cell>
          <cell r="AI327"/>
        </row>
        <row r="328">
          <cell r="C328" t="str">
            <v>Totalother_assets</v>
          </cell>
          <cell r="D328">
            <v>296</v>
          </cell>
          <cell r="E328">
            <v>2</v>
          </cell>
          <cell r="F328" t="str">
            <v>Total_2</v>
          </cell>
          <cell r="G328" t="str">
            <v>AddB</v>
          </cell>
          <cell r="I328" t="str">
            <v>Total Other Assets</v>
          </cell>
          <cell r="J328">
            <v>768139.59</v>
          </cell>
          <cell r="K328">
            <v>0</v>
          </cell>
          <cell r="L328">
            <v>768139.59</v>
          </cell>
          <cell r="M328">
            <v>0</v>
          </cell>
          <cell r="N328" t="str">
            <v>Add</v>
          </cell>
          <cell r="O328">
            <v>0</v>
          </cell>
          <cell r="V328" t="str">
            <v>NA</v>
          </cell>
          <cell r="X328">
            <v>0</v>
          </cell>
          <cell r="Y328" t="b">
            <v>0</v>
          </cell>
          <cell r="Z328" t="b">
            <v>0</v>
          </cell>
          <cell r="AA328" t="b">
            <v>0</v>
          </cell>
          <cell r="AB328">
            <v>0</v>
          </cell>
          <cell r="AC328" t="b">
            <v>1</v>
          </cell>
          <cell r="AE328" t="str">
            <v>P</v>
          </cell>
          <cell r="AF328"/>
          <cell r="AG328">
            <v>0</v>
          </cell>
          <cell r="AI328"/>
        </row>
        <row r="329">
          <cell r="C329" t="str">
            <v>TotalAssets</v>
          </cell>
          <cell r="D329">
            <v>297</v>
          </cell>
          <cell r="E329">
            <v>1</v>
          </cell>
          <cell r="F329" t="str">
            <v>Total_1</v>
          </cell>
          <cell r="G329" t="str">
            <v>AddB</v>
          </cell>
          <cell r="I329" t="str">
            <v>Total Assets</v>
          </cell>
          <cell r="J329">
            <v>8662089.9000000004</v>
          </cell>
          <cell r="K329">
            <v>0</v>
          </cell>
          <cell r="L329">
            <v>8662089.9000000004</v>
          </cell>
          <cell r="M329">
            <v>0</v>
          </cell>
          <cell r="N329" t="str">
            <v>Add</v>
          </cell>
          <cell r="O329">
            <v>0</v>
          </cell>
          <cell r="V329" t="str">
            <v>NA</v>
          </cell>
          <cell r="X329">
            <v>0</v>
          </cell>
          <cell r="Y329" t="b">
            <v>0</v>
          </cell>
          <cell r="Z329" t="b">
            <v>0</v>
          </cell>
          <cell r="AA329" t="b">
            <v>0</v>
          </cell>
          <cell r="AB329">
            <v>0</v>
          </cell>
          <cell r="AC329" t="b">
            <v>1</v>
          </cell>
          <cell r="AE329" t="str">
            <v>P</v>
          </cell>
          <cell r="AF329"/>
          <cell r="AG329">
            <v>0</v>
          </cell>
          <cell r="AI329"/>
        </row>
        <row r="330">
          <cell r="C330" t="str">
            <v>Member Entitlements</v>
          </cell>
          <cell r="D330">
            <v>298</v>
          </cell>
          <cell r="E330">
            <v>1</v>
          </cell>
          <cell r="F330" t="str">
            <v>Header_1</v>
          </cell>
          <cell r="G330" t="str">
            <v>AddD</v>
          </cell>
          <cell r="I330" t="str">
            <v>Member Entitlements</v>
          </cell>
          <cell r="J330">
            <v>0</v>
          </cell>
          <cell r="K330">
            <v>0</v>
          </cell>
          <cell r="L330">
            <v>0</v>
          </cell>
          <cell r="M330">
            <v>0</v>
          </cell>
          <cell r="O330">
            <v>0</v>
          </cell>
          <cell r="V330" t="str">
            <v>NA</v>
          </cell>
          <cell r="X330">
            <v>0</v>
          </cell>
          <cell r="Y330" t="b">
            <v>0</v>
          </cell>
          <cell r="Z330" t="b">
            <v>0</v>
          </cell>
          <cell r="AA330" t="b">
            <v>0</v>
          </cell>
          <cell r="AB330">
            <v>0</v>
          </cell>
          <cell r="AC330" t="b">
            <v>1</v>
          </cell>
          <cell r="AE330" t="str">
            <v>P</v>
          </cell>
          <cell r="AF330"/>
          <cell r="AG330">
            <v>0</v>
          </cell>
          <cell r="AI330"/>
        </row>
        <row r="331">
          <cell r="C331" t="str">
            <v>members_entitlements_accounts</v>
          </cell>
          <cell r="D331">
            <v>299</v>
          </cell>
          <cell r="E331">
            <v>2</v>
          </cell>
          <cell r="F331" t="str">
            <v>Header_2</v>
          </cell>
          <cell r="G331" t="str">
            <v>AddD</v>
          </cell>
          <cell r="I331" t="str">
            <v>Member Entitlement Accounts</v>
          </cell>
          <cell r="J331">
            <v>0</v>
          </cell>
          <cell r="K331">
            <v>0</v>
          </cell>
          <cell r="L331">
            <v>0</v>
          </cell>
          <cell r="M331">
            <v>0</v>
          </cell>
          <cell r="O331">
            <v>0</v>
          </cell>
          <cell r="V331" t="str">
            <v>NA</v>
          </cell>
          <cell r="X331">
            <v>0</v>
          </cell>
          <cell r="Y331" t="b">
            <v>0</v>
          </cell>
          <cell r="Z331" t="b">
            <v>0</v>
          </cell>
          <cell r="AA331" t="b">
            <v>0</v>
          </cell>
          <cell r="AB331">
            <v>0</v>
          </cell>
          <cell r="AC331" t="b">
            <v>1</v>
          </cell>
          <cell r="AE331" t="str">
            <v>P</v>
          </cell>
          <cell r="AF331"/>
          <cell r="AG331">
            <v>0</v>
          </cell>
          <cell r="AI331"/>
        </row>
        <row r="332">
          <cell r="C332" t="str">
            <v>members_entitlements_accounts.HICKEA0</v>
          </cell>
          <cell r="D332">
            <v>300</v>
          </cell>
          <cell r="E332">
            <v>3</v>
          </cell>
          <cell r="F332" t="str">
            <v>Header_3</v>
          </cell>
          <cell r="G332" t="str">
            <v>AddD</v>
          </cell>
          <cell r="I332" t="str">
            <v>Dr Andrew Hickey</v>
          </cell>
          <cell r="J332">
            <v>0</v>
          </cell>
          <cell r="K332">
            <v>0</v>
          </cell>
          <cell r="L332">
            <v>0</v>
          </cell>
          <cell r="M332">
            <v>0</v>
          </cell>
          <cell r="O332">
            <v>0</v>
          </cell>
          <cell r="V332" t="str">
            <v>NA</v>
          </cell>
          <cell r="X332">
            <v>0</v>
          </cell>
          <cell r="Y332" t="b">
            <v>0</v>
          </cell>
          <cell r="Z332" t="b">
            <v>0</v>
          </cell>
          <cell r="AA332" t="b">
            <v>0</v>
          </cell>
          <cell r="AB332">
            <v>0</v>
          </cell>
          <cell r="AC332" t="b">
            <v>1</v>
          </cell>
          <cell r="AE332" t="str">
            <v>P</v>
          </cell>
          <cell r="AF332"/>
          <cell r="AG332">
            <v>0</v>
          </cell>
          <cell r="AI332"/>
        </row>
        <row r="333">
          <cell r="C333" t="str">
            <v>members_entitlements_accounts.HICKEA0.2a94b71c-6e95-4036-ad4c-abcdde0ecbce</v>
          </cell>
          <cell r="D333">
            <v>301</v>
          </cell>
          <cell r="E333">
            <v>4</v>
          </cell>
          <cell r="F333" t="str">
            <v>Line_4</v>
          </cell>
          <cell r="G333" t="str">
            <v>AddD</v>
          </cell>
          <cell r="I333" t="str">
            <v>Account Based Pension 3% tax free</v>
          </cell>
          <cell r="J333">
            <v>621045.21</v>
          </cell>
          <cell r="K333">
            <v>0</v>
          </cell>
          <cell r="L333">
            <v>621045.21</v>
          </cell>
          <cell r="M333">
            <v>0</v>
          </cell>
          <cell r="N333" t="str">
            <v>Add</v>
          </cell>
          <cell r="O333">
            <v>0</v>
          </cell>
          <cell r="V333" t="str">
            <v>NA</v>
          </cell>
          <cell r="X333">
            <v>0</v>
          </cell>
          <cell r="Y333" t="b">
            <v>0</v>
          </cell>
          <cell r="Z333" t="b">
            <v>0</v>
          </cell>
          <cell r="AA333" t="b">
            <v>0</v>
          </cell>
          <cell r="AB333">
            <v>0</v>
          </cell>
          <cell r="AC333" t="b">
            <v>1</v>
          </cell>
          <cell r="AE333" t="str">
            <v>P</v>
          </cell>
          <cell r="AF333"/>
          <cell r="AG333">
            <v>0</v>
          </cell>
          <cell r="AI333"/>
        </row>
        <row r="334">
          <cell r="C334" t="str">
            <v>members_entitlements_accounts.HICKEA0.fbf7df15-0869-46dc-aed8-306d1e38c235</v>
          </cell>
          <cell r="D334">
            <v>302</v>
          </cell>
          <cell r="E334">
            <v>4</v>
          </cell>
          <cell r="F334" t="str">
            <v>Line_4</v>
          </cell>
          <cell r="G334" t="str">
            <v>AddD</v>
          </cell>
          <cell r="I334" t="str">
            <v>Account Based Pension 89% tax free</v>
          </cell>
          <cell r="J334">
            <v>513075.38</v>
          </cell>
          <cell r="K334">
            <v>0</v>
          </cell>
          <cell r="L334">
            <v>513075.38</v>
          </cell>
          <cell r="M334">
            <v>0</v>
          </cell>
          <cell r="N334" t="str">
            <v>Add</v>
          </cell>
          <cell r="O334">
            <v>0</v>
          </cell>
          <cell r="V334" t="str">
            <v>NA</v>
          </cell>
          <cell r="X334">
            <v>0</v>
          </cell>
          <cell r="Y334" t="b">
            <v>0</v>
          </cell>
          <cell r="Z334" t="b">
            <v>0</v>
          </cell>
          <cell r="AA334" t="b">
            <v>0</v>
          </cell>
          <cell r="AB334">
            <v>0</v>
          </cell>
          <cell r="AC334" t="b">
            <v>1</v>
          </cell>
          <cell r="AE334" t="str">
            <v>P</v>
          </cell>
          <cell r="AF334"/>
          <cell r="AG334">
            <v>0</v>
          </cell>
          <cell r="AI334"/>
        </row>
        <row r="335">
          <cell r="C335" t="str">
            <v>members_entitlements_accounts.HICKEA0.4326ec00-7d85-4879-b886-bb776bd4c9e0</v>
          </cell>
          <cell r="D335">
            <v>303</v>
          </cell>
          <cell r="E335">
            <v>4</v>
          </cell>
          <cell r="F335" t="str">
            <v>Line_4</v>
          </cell>
          <cell r="G335" t="str">
            <v>AddD</v>
          </cell>
          <cell r="I335" t="str">
            <v>Account Based Pension 95% tax free</v>
          </cell>
          <cell r="J335">
            <v>465879.41</v>
          </cell>
          <cell r="K335">
            <v>0</v>
          </cell>
          <cell r="L335">
            <v>465879.41</v>
          </cell>
          <cell r="M335">
            <v>0</v>
          </cell>
          <cell r="N335" t="str">
            <v>Add</v>
          </cell>
          <cell r="O335">
            <v>0</v>
          </cell>
          <cell r="V335" t="str">
            <v>NA</v>
          </cell>
          <cell r="X335">
            <v>0</v>
          </cell>
          <cell r="Y335" t="b">
            <v>0</v>
          </cell>
          <cell r="Z335" t="b">
            <v>0</v>
          </cell>
          <cell r="AA335" t="b">
            <v>0</v>
          </cell>
          <cell r="AB335">
            <v>0</v>
          </cell>
          <cell r="AC335" t="b">
            <v>1</v>
          </cell>
          <cell r="AE335" t="str">
            <v>P</v>
          </cell>
          <cell r="AF335"/>
          <cell r="AG335">
            <v>0</v>
          </cell>
          <cell r="AI335"/>
        </row>
        <row r="336">
          <cell r="C336" t="str">
            <v>members_entitlements_accounts.HICKEA0.11e20dda-5496-4923-b2da-304862ccfdab</v>
          </cell>
          <cell r="D336">
            <v>304</v>
          </cell>
          <cell r="E336">
            <v>4</v>
          </cell>
          <cell r="F336" t="str">
            <v>Line_4</v>
          </cell>
          <cell r="G336" t="str">
            <v>AddD</v>
          </cell>
          <cell r="I336" t="str">
            <v>Accumulation</v>
          </cell>
          <cell r="J336">
            <v>1856041.45</v>
          </cell>
          <cell r="K336">
            <v>0</v>
          </cell>
          <cell r="L336">
            <v>1856041.45</v>
          </cell>
          <cell r="M336">
            <v>0</v>
          </cell>
          <cell r="N336" t="str">
            <v>Add</v>
          </cell>
          <cell r="O336">
            <v>0</v>
          </cell>
          <cell r="V336" t="str">
            <v>NA</v>
          </cell>
          <cell r="X336">
            <v>0</v>
          </cell>
          <cell r="Y336" t="b">
            <v>0</v>
          </cell>
          <cell r="Z336" t="b">
            <v>0</v>
          </cell>
          <cell r="AA336" t="b">
            <v>0</v>
          </cell>
          <cell r="AB336">
            <v>0</v>
          </cell>
          <cell r="AC336" t="b">
            <v>1</v>
          </cell>
          <cell r="AE336" t="str">
            <v>P</v>
          </cell>
          <cell r="AF336"/>
          <cell r="AG336">
            <v>0</v>
          </cell>
          <cell r="AI336"/>
        </row>
        <row r="337">
          <cell r="C337" t="str">
            <v>Totalmembers_entitlements_accounts.HICKEA0</v>
          </cell>
          <cell r="D337">
            <v>305</v>
          </cell>
          <cell r="E337">
            <v>3</v>
          </cell>
          <cell r="F337" t="str">
            <v>Total_3</v>
          </cell>
          <cell r="G337" t="str">
            <v>AddD</v>
          </cell>
          <cell r="I337" t="str">
            <v>Total Dr Andrew Hickey</v>
          </cell>
          <cell r="J337">
            <v>3456041.45</v>
          </cell>
          <cell r="K337">
            <v>0</v>
          </cell>
          <cell r="L337">
            <v>3456041.45</v>
          </cell>
          <cell r="M337">
            <v>0</v>
          </cell>
          <cell r="N337" t="str">
            <v>Add</v>
          </cell>
          <cell r="O337">
            <v>0</v>
          </cell>
          <cell r="V337" t="str">
            <v>NA</v>
          </cell>
          <cell r="X337">
            <v>0</v>
          </cell>
          <cell r="Y337" t="b">
            <v>0</v>
          </cell>
          <cell r="Z337" t="b">
            <v>0</v>
          </cell>
          <cell r="AA337" t="b">
            <v>0</v>
          </cell>
          <cell r="AB337">
            <v>0</v>
          </cell>
          <cell r="AC337" t="b">
            <v>1</v>
          </cell>
          <cell r="AE337" t="str">
            <v>P</v>
          </cell>
          <cell r="AF337"/>
          <cell r="AG337">
            <v>0</v>
          </cell>
          <cell r="AI337"/>
        </row>
        <row r="338">
          <cell r="C338" t="str">
            <v>members_entitlements_accounts.HICKEC0</v>
          </cell>
          <cell r="D338">
            <v>306</v>
          </cell>
          <cell r="E338">
            <v>3</v>
          </cell>
          <cell r="F338" t="str">
            <v>Header_3</v>
          </cell>
          <cell r="G338" t="str">
            <v>AddD</v>
          </cell>
          <cell r="I338" t="str">
            <v>Dr Camille Hickey</v>
          </cell>
          <cell r="J338">
            <v>0</v>
          </cell>
          <cell r="K338">
            <v>0</v>
          </cell>
          <cell r="L338">
            <v>0</v>
          </cell>
          <cell r="M338">
            <v>0</v>
          </cell>
          <cell r="O338">
            <v>0</v>
          </cell>
          <cell r="V338" t="str">
            <v>NA</v>
          </cell>
          <cell r="X338">
            <v>0</v>
          </cell>
          <cell r="Y338" t="b">
            <v>0</v>
          </cell>
          <cell r="Z338" t="b">
            <v>0</v>
          </cell>
          <cell r="AA338" t="b">
            <v>0</v>
          </cell>
          <cell r="AB338">
            <v>0</v>
          </cell>
          <cell r="AC338" t="b">
            <v>1</v>
          </cell>
          <cell r="AE338" t="str">
            <v>P</v>
          </cell>
          <cell r="AF338"/>
          <cell r="AG338">
            <v>0</v>
          </cell>
          <cell r="AI338"/>
        </row>
        <row r="339">
          <cell r="C339" t="str">
            <v>members_entitlements_accounts.HICKEC0.222fc773-3513-479b-bf62-f35fe4556112</v>
          </cell>
          <cell r="D339">
            <v>307</v>
          </cell>
          <cell r="E339">
            <v>4</v>
          </cell>
          <cell r="F339" t="str">
            <v>Line_4</v>
          </cell>
          <cell r="G339" t="str">
            <v>AddD</v>
          </cell>
          <cell r="I339" t="str">
            <v>Account Based Pension 100% tax free</v>
          </cell>
          <cell r="J339">
            <v>399248.22</v>
          </cell>
          <cell r="K339">
            <v>0</v>
          </cell>
          <cell r="L339">
            <v>399248.22</v>
          </cell>
          <cell r="M339">
            <v>0</v>
          </cell>
          <cell r="N339" t="str">
            <v>Add</v>
          </cell>
          <cell r="O339">
            <v>0</v>
          </cell>
          <cell r="V339" t="str">
            <v>NA</v>
          </cell>
          <cell r="X339">
            <v>0</v>
          </cell>
          <cell r="Y339" t="b">
            <v>0</v>
          </cell>
          <cell r="Z339" t="b">
            <v>0</v>
          </cell>
          <cell r="AA339" t="b">
            <v>0</v>
          </cell>
          <cell r="AB339">
            <v>0</v>
          </cell>
          <cell r="AC339" t="b">
            <v>1</v>
          </cell>
          <cell r="AE339" t="str">
            <v>P</v>
          </cell>
          <cell r="AF339"/>
          <cell r="AG339">
            <v>0</v>
          </cell>
          <cell r="AI339"/>
        </row>
        <row r="340">
          <cell r="C340" t="str">
            <v>members_entitlements_accounts.HICKEC0.c88ac5ce-b438-4bf3-96de-ce502ca7dc08</v>
          </cell>
          <cell r="D340">
            <v>308</v>
          </cell>
          <cell r="E340">
            <v>4</v>
          </cell>
          <cell r="F340" t="str">
            <v>Line_4</v>
          </cell>
          <cell r="G340" t="str">
            <v>AddD</v>
          </cell>
          <cell r="I340" t="str">
            <v>Account Based Pension 8% tax free</v>
          </cell>
          <cell r="J340">
            <v>418820.7</v>
          </cell>
          <cell r="K340">
            <v>0</v>
          </cell>
          <cell r="L340">
            <v>418820.7</v>
          </cell>
          <cell r="M340">
            <v>0</v>
          </cell>
          <cell r="N340" t="str">
            <v>Add</v>
          </cell>
          <cell r="O340">
            <v>0</v>
          </cell>
          <cell r="V340" t="str">
            <v>NA</v>
          </cell>
          <cell r="X340">
            <v>0</v>
          </cell>
          <cell r="Y340" t="b">
            <v>0</v>
          </cell>
          <cell r="Z340" t="b">
            <v>0</v>
          </cell>
          <cell r="AA340" t="b">
            <v>0</v>
          </cell>
          <cell r="AB340">
            <v>0</v>
          </cell>
          <cell r="AC340" t="b">
            <v>1</v>
          </cell>
          <cell r="AE340" t="str">
            <v>P</v>
          </cell>
          <cell r="AF340"/>
          <cell r="AG340">
            <v>0</v>
          </cell>
          <cell r="AI340"/>
        </row>
        <row r="341">
          <cell r="C341" t="str">
            <v>members_entitlements_accounts.HICKEC0.f17f7707-d89f-48cb-bb50-91f13fa40157</v>
          </cell>
          <cell r="D341">
            <v>309</v>
          </cell>
          <cell r="E341">
            <v>4</v>
          </cell>
          <cell r="F341" t="str">
            <v>Line_4</v>
          </cell>
          <cell r="G341" t="str">
            <v>AddD</v>
          </cell>
          <cell r="I341" t="str">
            <v>Account Based Pension 94% tax free</v>
          </cell>
          <cell r="J341">
            <v>146478.93</v>
          </cell>
          <cell r="K341">
            <v>0</v>
          </cell>
          <cell r="L341">
            <v>146478.93</v>
          </cell>
          <cell r="M341">
            <v>0</v>
          </cell>
          <cell r="N341" t="str">
            <v>Add</v>
          </cell>
          <cell r="O341">
            <v>0</v>
          </cell>
          <cell r="V341" t="str">
            <v>NA</v>
          </cell>
          <cell r="X341">
            <v>0</v>
          </cell>
          <cell r="Y341" t="b">
            <v>0</v>
          </cell>
          <cell r="Z341" t="b">
            <v>0</v>
          </cell>
          <cell r="AA341" t="b">
            <v>0</v>
          </cell>
          <cell r="AB341">
            <v>0</v>
          </cell>
          <cell r="AC341" t="b">
            <v>1</v>
          </cell>
          <cell r="AE341" t="str">
            <v>P</v>
          </cell>
          <cell r="AF341"/>
          <cell r="AG341">
            <v>0</v>
          </cell>
          <cell r="AI341"/>
        </row>
        <row r="342">
          <cell r="C342" t="str">
            <v>members_entitlements_accounts.HICKEC0.0a494c12-39e5-45a1-8b07-1dde1f534960</v>
          </cell>
          <cell r="D342">
            <v>310</v>
          </cell>
          <cell r="E342">
            <v>4</v>
          </cell>
          <cell r="F342" t="str">
            <v>Line_4</v>
          </cell>
          <cell r="G342" t="str">
            <v>AddD</v>
          </cell>
          <cell r="I342" t="str">
            <v>Account Based Pension 99% tax free</v>
          </cell>
          <cell r="J342">
            <v>635452.15</v>
          </cell>
          <cell r="K342">
            <v>0</v>
          </cell>
          <cell r="L342">
            <v>635452.15</v>
          </cell>
          <cell r="M342">
            <v>0</v>
          </cell>
          <cell r="N342" t="str">
            <v>Add</v>
          </cell>
          <cell r="O342">
            <v>0</v>
          </cell>
          <cell r="V342" t="str">
            <v>NA</v>
          </cell>
          <cell r="X342">
            <v>0</v>
          </cell>
          <cell r="Y342" t="b">
            <v>0</v>
          </cell>
          <cell r="Z342" t="b">
            <v>0</v>
          </cell>
          <cell r="AA342" t="b">
            <v>0</v>
          </cell>
          <cell r="AB342">
            <v>0</v>
          </cell>
          <cell r="AC342" t="b">
            <v>1</v>
          </cell>
          <cell r="AE342" t="str">
            <v>P</v>
          </cell>
          <cell r="AF342"/>
          <cell r="AG342">
            <v>0</v>
          </cell>
          <cell r="AI342"/>
        </row>
        <row r="343">
          <cell r="C343" t="str">
            <v>members_entitlements_accounts.HICKEC0.07be3b3b-4df8-44a2-a0c3-821bc1fca38e</v>
          </cell>
          <cell r="D343">
            <v>311</v>
          </cell>
          <cell r="E343">
            <v>4</v>
          </cell>
          <cell r="F343" t="str">
            <v>Line_4</v>
          </cell>
          <cell r="G343" t="str">
            <v>AddD</v>
          </cell>
          <cell r="I343" t="str">
            <v>Accumulation</v>
          </cell>
          <cell r="J343">
            <v>3606048.45</v>
          </cell>
          <cell r="K343">
            <v>0</v>
          </cell>
          <cell r="L343">
            <v>3606048.45</v>
          </cell>
          <cell r="M343">
            <v>0</v>
          </cell>
          <cell r="N343" t="str">
            <v>Add</v>
          </cell>
          <cell r="O343">
            <v>0</v>
          </cell>
          <cell r="V343" t="str">
            <v>NA</v>
          </cell>
          <cell r="X343">
            <v>0</v>
          </cell>
          <cell r="Y343" t="b">
            <v>0</v>
          </cell>
          <cell r="Z343" t="b">
            <v>0</v>
          </cell>
          <cell r="AA343" t="b">
            <v>0</v>
          </cell>
          <cell r="AB343">
            <v>0</v>
          </cell>
          <cell r="AC343" t="b">
            <v>1</v>
          </cell>
          <cell r="AE343" t="str">
            <v>P</v>
          </cell>
          <cell r="AF343"/>
          <cell r="AG343">
            <v>0</v>
          </cell>
          <cell r="AI343"/>
        </row>
        <row r="344">
          <cell r="C344" t="str">
            <v>Totalmembers_entitlements_accounts.HICKEC0</v>
          </cell>
          <cell r="D344">
            <v>312</v>
          </cell>
          <cell r="E344">
            <v>3</v>
          </cell>
          <cell r="F344" t="str">
            <v>Total_3</v>
          </cell>
          <cell r="G344" t="str">
            <v>AddD</v>
          </cell>
          <cell r="I344" t="str">
            <v>Total Dr Camille Hickey</v>
          </cell>
          <cell r="J344">
            <v>5206048.45</v>
          </cell>
          <cell r="K344">
            <v>0</v>
          </cell>
          <cell r="L344">
            <v>5206048.45</v>
          </cell>
          <cell r="M344">
            <v>0</v>
          </cell>
          <cell r="N344" t="str">
            <v>Add</v>
          </cell>
          <cell r="O344">
            <v>0</v>
          </cell>
          <cell r="V344" t="str">
            <v>NA</v>
          </cell>
          <cell r="X344">
            <v>0</v>
          </cell>
          <cell r="Y344" t="b">
            <v>0</v>
          </cell>
          <cell r="Z344" t="b">
            <v>0</v>
          </cell>
          <cell r="AA344" t="b">
            <v>0</v>
          </cell>
          <cell r="AB344">
            <v>0</v>
          </cell>
          <cell r="AC344" t="b">
            <v>1</v>
          </cell>
          <cell r="AE344" t="str">
            <v>P</v>
          </cell>
          <cell r="AF344"/>
          <cell r="AG344">
            <v>0</v>
          </cell>
          <cell r="AI344"/>
        </row>
        <row r="345">
          <cell r="C345" t="str">
            <v>Totalmembers_entitlements_accounts</v>
          </cell>
          <cell r="D345">
            <v>313</v>
          </cell>
          <cell r="E345">
            <v>2</v>
          </cell>
          <cell r="F345" t="str">
            <v>Total_2</v>
          </cell>
          <cell r="G345" t="str">
            <v>AddD</v>
          </cell>
          <cell r="I345" t="str">
            <v>Total Member Entitlement Accounts</v>
          </cell>
          <cell r="J345">
            <v>8662089.9000000004</v>
          </cell>
          <cell r="K345">
            <v>0</v>
          </cell>
          <cell r="L345">
            <v>8662089.9000000004</v>
          </cell>
          <cell r="M345">
            <v>0</v>
          </cell>
          <cell r="N345" t="str">
            <v>Add</v>
          </cell>
          <cell r="O345">
            <v>0</v>
          </cell>
          <cell r="V345" t="str">
            <v>NA</v>
          </cell>
          <cell r="X345">
            <v>0</v>
          </cell>
          <cell r="Y345" t="b">
            <v>0</v>
          </cell>
          <cell r="Z345" t="b">
            <v>0</v>
          </cell>
          <cell r="AA345" t="b">
            <v>0</v>
          </cell>
          <cell r="AB345">
            <v>0</v>
          </cell>
          <cell r="AC345" t="b">
            <v>1</v>
          </cell>
          <cell r="AE345" t="str">
            <v>P</v>
          </cell>
          <cell r="AF345"/>
          <cell r="AG345">
            <v>0</v>
          </cell>
          <cell r="AI345"/>
        </row>
        <row r="346">
          <cell r="C346" t="str">
            <v>TotalMember Entitlements</v>
          </cell>
          <cell r="D346">
            <v>314</v>
          </cell>
          <cell r="E346">
            <v>1</v>
          </cell>
          <cell r="F346" t="str">
            <v>Total_1</v>
          </cell>
          <cell r="G346" t="str">
            <v>AddD</v>
          </cell>
          <cell r="I346" t="str">
            <v>Total Member Entitlements</v>
          </cell>
          <cell r="J346">
            <v>8662089.9000000004</v>
          </cell>
          <cell r="K346">
            <v>0</v>
          </cell>
          <cell r="L346">
            <v>8662089.9000000004</v>
          </cell>
          <cell r="M346">
            <v>0</v>
          </cell>
          <cell r="N346" t="str">
            <v>Add</v>
          </cell>
          <cell r="O346">
            <v>0</v>
          </cell>
          <cell r="V346" t="str">
            <v>NA</v>
          </cell>
          <cell r="X346">
            <v>0</v>
          </cell>
          <cell r="Y346" t="b">
            <v>0</v>
          </cell>
          <cell r="Z346" t="b">
            <v>0</v>
          </cell>
          <cell r="AA346" t="b">
            <v>0</v>
          </cell>
          <cell r="AB346">
            <v>0</v>
          </cell>
          <cell r="AC346" t="b">
            <v>1</v>
          </cell>
          <cell r="AE346" t="str">
            <v>P</v>
          </cell>
          <cell r="AF346"/>
          <cell r="AG346">
            <v>0</v>
          </cell>
          <cell r="AI346"/>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2">
          <cell r="A2" t="str">
            <v>Not Started</v>
          </cell>
          <cell r="B2">
            <v>0</v>
          </cell>
        </row>
        <row r="3">
          <cell r="A3" t="str">
            <v>Started</v>
          </cell>
          <cell r="B3">
            <v>1</v>
          </cell>
        </row>
        <row r="4">
          <cell r="A4" t="str">
            <v>Client Query</v>
          </cell>
          <cell r="B4">
            <v>2</v>
          </cell>
        </row>
        <row r="5">
          <cell r="A5" t="str">
            <v>Ready for Review</v>
          </cell>
          <cell r="B5">
            <v>3</v>
          </cell>
        </row>
        <row r="6">
          <cell r="A6" t="str">
            <v>Rework Required</v>
          </cell>
          <cell r="B6">
            <v>4</v>
          </cell>
        </row>
        <row r="7">
          <cell r="A7" t="str">
            <v>Rework Complete</v>
          </cell>
          <cell r="B7">
            <v>5</v>
          </cell>
        </row>
        <row r="8">
          <cell r="A8" t="str">
            <v>Review</v>
          </cell>
          <cell r="B8">
            <v>6</v>
          </cell>
        </row>
        <row r="9">
          <cell r="A9" t="str">
            <v>Final Review</v>
          </cell>
          <cell r="B9">
            <v>7</v>
          </cell>
        </row>
        <row r="10">
          <cell r="A10" t="str">
            <v>Complete</v>
          </cell>
          <cell r="B10">
            <v>8</v>
          </cell>
        </row>
      </sheetData>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ief"/>
      <sheetName val="DeBrief"/>
    </sheetNames>
    <sheetDataSet>
      <sheetData sheetId="0" refreshError="1">
        <row r="14">
          <cell r="C14"/>
        </row>
        <row r="15">
          <cell r="C15"/>
        </row>
        <row r="16">
          <cell r="C16"/>
        </row>
        <row r="17">
          <cell r="C17"/>
        </row>
        <row r="18">
          <cell r="C18"/>
        </row>
        <row r="19">
          <cell r="C19"/>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12.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13.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ownow://_r986718/" TargetMode="External"/><Relationship Id="rId1" Type="http://schemas.openxmlformats.org/officeDocument/2006/relationships/hyperlink" Target="hownow://_r986708/" TargetMode="External"/><Relationship Id="rId5" Type="http://schemas.openxmlformats.org/officeDocument/2006/relationships/drawing" Target="../drawings/drawing8.xml"/><Relationship Id="rId4" Type="http://schemas.openxmlformats.org/officeDocument/2006/relationships/customProperty" Target="../customProperty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6.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hyperlink" Target="hownow://_r986703/" TargetMode="External"/><Relationship Id="rId2" Type="http://schemas.openxmlformats.org/officeDocument/2006/relationships/hyperlink" Target="hownow://_r986704/" TargetMode="External"/><Relationship Id="rId1" Type="http://schemas.openxmlformats.org/officeDocument/2006/relationships/hyperlink" Target="hownow://_r986710/" TargetMode="External"/><Relationship Id="rId6" Type="http://schemas.openxmlformats.org/officeDocument/2006/relationships/customProperty" Target="../customProperty17.bin"/><Relationship Id="rId5" Type="http://schemas.openxmlformats.org/officeDocument/2006/relationships/printerSettings" Target="../printerSettings/printerSettings14.bin"/><Relationship Id="rId4" Type="http://schemas.openxmlformats.org/officeDocument/2006/relationships/hyperlink" Target="hownow://_r986705/" TargetMode="External"/></Relationships>
</file>

<file path=xl/worksheets/_rels/sheet18.xml.rels><?xml version="1.0" encoding="UTF-8" standalone="yes"?>
<Relationships xmlns="http://schemas.openxmlformats.org/package/2006/relationships"><Relationship Id="rId8" Type="http://schemas.openxmlformats.org/officeDocument/2006/relationships/customProperty" Target="../customProperty18.bin"/><Relationship Id="rId3" Type="http://schemas.openxmlformats.org/officeDocument/2006/relationships/hyperlink" Target="hownow://_r986697/" TargetMode="External"/><Relationship Id="rId7" Type="http://schemas.openxmlformats.org/officeDocument/2006/relationships/printerSettings" Target="../printerSettings/printerSettings15.bin"/><Relationship Id="rId2" Type="http://schemas.openxmlformats.org/officeDocument/2006/relationships/hyperlink" Target="hownow://_r986695/" TargetMode="External"/><Relationship Id="rId1" Type="http://schemas.openxmlformats.org/officeDocument/2006/relationships/hyperlink" Target="hownow://_r986694/" TargetMode="External"/><Relationship Id="rId6" Type="http://schemas.openxmlformats.org/officeDocument/2006/relationships/hyperlink" Target="hownow://_r986699/" TargetMode="External"/><Relationship Id="rId5" Type="http://schemas.openxmlformats.org/officeDocument/2006/relationships/hyperlink" Target="hownow://_r986698/" TargetMode="External"/><Relationship Id="rId4" Type="http://schemas.openxmlformats.org/officeDocument/2006/relationships/hyperlink" Target="hownow://_r986696/"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9.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3" Type="http://schemas.openxmlformats.org/officeDocument/2006/relationships/customProperty" Target="../customProperty21.bin"/><Relationship Id="rId2" Type="http://schemas.openxmlformats.org/officeDocument/2006/relationships/printerSettings" Target="../printerSettings/printerSettings18.bin"/><Relationship Id="rId1" Type="http://schemas.openxmlformats.org/officeDocument/2006/relationships/hyperlink" Target="https://www.ato.gov.au/Individuals/Super/Withdrawing-and-using-your-super/Transfer-balance-cap/" TargetMode="Externa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8" Type="http://schemas.openxmlformats.org/officeDocument/2006/relationships/hyperlink" Target="hownow://_r986740/" TargetMode="External"/><Relationship Id="rId13" Type="http://schemas.openxmlformats.org/officeDocument/2006/relationships/drawing" Target="../drawings/drawing1.xml"/><Relationship Id="rId3" Type="http://schemas.openxmlformats.org/officeDocument/2006/relationships/hyperlink" Target="http://ignt.io/JDaSlX9jSRA" TargetMode="External"/><Relationship Id="rId7" Type="http://schemas.openxmlformats.org/officeDocument/2006/relationships/hyperlink" Target="hownow://_r986731/" TargetMode="External"/><Relationship Id="rId12" Type="http://schemas.openxmlformats.org/officeDocument/2006/relationships/customProperty" Target="../customProperty6.bin"/><Relationship Id="rId2" Type="http://schemas.openxmlformats.org/officeDocument/2006/relationships/hyperlink" Target="..\Permanent\Superannuation%20Fund%20Permanent%20Document%20(516807)_r617896.xlsx" TargetMode="External"/><Relationship Id="rId1" Type="http://schemas.openxmlformats.org/officeDocument/2006/relationships/hyperlink" Target="http://asic.gov.au/" TargetMode="External"/><Relationship Id="rId6" Type="http://schemas.openxmlformats.org/officeDocument/2006/relationships/hyperlink" Target="hownow://_r986725/" TargetMode="External"/><Relationship Id="rId11" Type="http://schemas.openxmlformats.org/officeDocument/2006/relationships/printerSettings" Target="../printerSettings/printerSettings3.bin"/><Relationship Id="rId5" Type="http://schemas.openxmlformats.org/officeDocument/2006/relationships/hyperlink" Target="hownow://_r986726/" TargetMode="External"/><Relationship Id="rId15" Type="http://schemas.openxmlformats.org/officeDocument/2006/relationships/comments" Target="../comments1.xml"/><Relationship Id="rId10" Type="http://schemas.openxmlformats.org/officeDocument/2006/relationships/hyperlink" Target="hownow://_r986768/" TargetMode="External"/><Relationship Id="rId4" Type="http://schemas.openxmlformats.org/officeDocument/2006/relationships/hyperlink" Target="mailto:deidrab@bigpond.net.au" TargetMode="External"/><Relationship Id="rId9" Type="http://schemas.openxmlformats.org/officeDocument/2006/relationships/hyperlink" Target="hownow://_r986770/" TargetMode="External"/><Relationship Id="rId14"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2.x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customProperty" Target="../customProperty7.bin"/><Relationship Id="rId1" Type="http://schemas.openxmlformats.org/officeDocument/2006/relationships/printerSettings" Target="../printerSettings/printerSettings4.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drawing" Target="../drawings/drawing3.xml"/><Relationship Id="rId7" Type="http://schemas.openxmlformats.org/officeDocument/2006/relationships/ctrlProp" Target="../ctrlProps/ctrlProp11.xml"/><Relationship Id="rId2" Type="http://schemas.openxmlformats.org/officeDocument/2006/relationships/customProperty" Target="../customProperty8.bin"/><Relationship Id="rId1" Type="http://schemas.openxmlformats.org/officeDocument/2006/relationships/printerSettings" Target="../printerSettings/printerSettings5.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8" Type="http://schemas.openxmlformats.org/officeDocument/2006/relationships/hyperlink" Target="https://www.infinityfinancialadvisors.com.au/" TargetMode="External"/><Relationship Id="rId13" Type="http://schemas.openxmlformats.org/officeDocument/2006/relationships/drawing" Target="../drawings/drawing4.xml"/><Relationship Id="rId3" Type="http://schemas.openxmlformats.org/officeDocument/2006/relationships/hyperlink" Target="http://www.hunterfinancial.com.au/" TargetMode="External"/><Relationship Id="rId7" Type="http://schemas.openxmlformats.org/officeDocument/2006/relationships/hyperlink" Target="http://www.hunterfinancial.com.au/" TargetMode="External"/><Relationship Id="rId12" Type="http://schemas.openxmlformats.org/officeDocument/2006/relationships/customProperty" Target="../customProperty9.bin"/><Relationship Id="rId2" Type="http://schemas.openxmlformats.org/officeDocument/2006/relationships/hyperlink" Target="http://www.politis.com.au/" TargetMode="External"/><Relationship Id="rId1" Type="http://schemas.openxmlformats.org/officeDocument/2006/relationships/hyperlink" Target="http://www.fitz.com.au/" TargetMode="External"/><Relationship Id="rId6" Type="http://schemas.openxmlformats.org/officeDocument/2006/relationships/hyperlink" Target="mailto:mail@hunterfinancial.com.au" TargetMode="External"/><Relationship Id="rId11" Type="http://schemas.openxmlformats.org/officeDocument/2006/relationships/printerSettings" Target="../printerSettings/printerSettings6.bin"/><Relationship Id="rId5" Type="http://schemas.openxmlformats.org/officeDocument/2006/relationships/hyperlink" Target="http://www.capitalclaims.com.au/" TargetMode="External"/><Relationship Id="rId10" Type="http://schemas.openxmlformats.org/officeDocument/2006/relationships/hyperlink" Target="mailto:info@infinityfinancialadvisors.com.au" TargetMode="External"/><Relationship Id="rId4" Type="http://schemas.openxmlformats.org/officeDocument/2006/relationships/hyperlink" Target="http://www.pivotalfp.com/" TargetMode="External"/><Relationship Id="rId9" Type="http://schemas.openxmlformats.org/officeDocument/2006/relationships/hyperlink" Target="tel:02%204047%20188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0085B-9EEE-486D-9295-04D65953CFFA}">
  <sheetPr codeName="Sheet5"/>
  <dimension ref="A1:B5"/>
  <sheetViews>
    <sheetView workbookViewId="0"/>
  </sheetViews>
  <sheetFormatPr defaultRowHeight="15"/>
  <sheetData>
    <row r="1" spans="1:2">
      <c r="A1" t="s">
        <v>491</v>
      </c>
      <c r="B1" t="s">
        <v>499</v>
      </c>
    </row>
    <row r="2" spans="1:2">
      <c r="A2" t="s">
        <v>492</v>
      </c>
      <c r="B2">
        <v>15</v>
      </c>
    </row>
    <row r="3" spans="1:2">
      <c r="A3" t="s">
        <v>493</v>
      </c>
    </row>
    <row r="4" spans="1:2">
      <c r="A4" t="s">
        <v>494</v>
      </c>
      <c r="B4" t="s">
        <v>495</v>
      </c>
    </row>
    <row r="5" spans="1:2">
      <c r="A5" t="s">
        <v>496</v>
      </c>
      <c r="B5" t="s">
        <v>497</v>
      </c>
    </row>
  </sheetData>
  <pageMargins left="0.7" right="0.7" top="0.75" bottom="0.75" header="0.3" footer="0.3"/>
  <customProperties>
    <customPr name="SheetId" r:id="rId1"/>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EDC6C9-DAAF-4100-86BA-EB54F260A89D}">
  <sheetPr codeName="Sheet10">
    <tabColor rgb="FF00B0F0"/>
  </sheetPr>
  <dimension ref="A1:N47"/>
  <sheetViews>
    <sheetView zoomScaleNormal="100" workbookViewId="0">
      <selection activeCell="D3" sqref="D3"/>
    </sheetView>
  </sheetViews>
  <sheetFormatPr defaultRowHeight="15"/>
  <cols>
    <col min="1" max="1" width="1.85546875" customWidth="1"/>
    <col min="2" max="2" width="3.28515625" customWidth="1"/>
    <col min="4" max="4" width="25.5703125" customWidth="1"/>
    <col min="10" max="10" width="10.85546875" customWidth="1"/>
    <col min="14" max="14" width="0" hidden="1" customWidth="1"/>
  </cols>
  <sheetData>
    <row r="1" spans="1:14">
      <c r="A1" s="231"/>
      <c r="B1" s="231"/>
      <c r="C1" s="231"/>
      <c r="D1" s="231"/>
      <c r="E1" s="229"/>
      <c r="F1" s="229"/>
      <c r="G1" s="233"/>
      <c r="H1" s="229"/>
      <c r="I1" s="229"/>
    </row>
    <row r="2" spans="1:14">
      <c r="A2" s="229"/>
      <c r="B2" s="229"/>
      <c r="C2" s="229"/>
      <c r="D2" s="229"/>
      <c r="E2" s="229"/>
      <c r="F2" s="229"/>
      <c r="G2" s="233"/>
      <c r="H2" s="229"/>
      <c r="I2" s="229"/>
    </row>
    <row r="3" spans="1:14">
      <c r="A3" s="235"/>
      <c r="B3" s="235" t="s">
        <v>222</v>
      </c>
      <c r="C3" s="235"/>
      <c r="D3" s="472" t="str">
        <f>'Assignment To do'!B3</f>
        <v>B &amp; D Superannuation Fund</v>
      </c>
      <c r="H3" s="237" t="s">
        <v>223</v>
      </c>
      <c r="J3" s="473">
        <f>+'Assignment To do'!I7</f>
        <v>0</v>
      </c>
    </row>
    <row r="4" spans="1:14">
      <c r="A4" s="235"/>
      <c r="B4" s="235" t="s">
        <v>224</v>
      </c>
      <c r="C4" s="235"/>
      <c r="D4" s="236" t="str">
        <f>+'Assignment To do'!B4</f>
        <v>2019 Year End</v>
      </c>
      <c r="H4" s="237" t="s">
        <v>225</v>
      </c>
      <c r="J4" s="238" t="str">
        <f>+'Assignment To do'!I8</f>
        <v>Munya</v>
      </c>
    </row>
    <row r="5" spans="1:14">
      <c r="A5" s="235"/>
      <c r="B5" s="235" t="s">
        <v>227</v>
      </c>
      <c r="C5" s="235"/>
      <c r="D5" s="240" t="str">
        <f>+N7</f>
        <v>2019 Year Queries</v>
      </c>
      <c r="H5" s="237" t="s">
        <v>427</v>
      </c>
      <c r="J5" s="241" t="str">
        <f>+'Assignment To do'!I9</f>
        <v>Michelle</v>
      </c>
    </row>
    <row r="6" spans="1:14">
      <c r="A6" s="235"/>
      <c r="B6" s="242"/>
      <c r="C6" s="242"/>
      <c r="D6" s="243"/>
      <c r="E6" s="244"/>
      <c r="F6" s="245"/>
      <c r="G6" s="600"/>
      <c r="H6" s="600"/>
      <c r="I6" s="600"/>
      <c r="J6" s="609"/>
    </row>
    <row r="7" spans="1:14">
      <c r="A7" s="235"/>
      <c r="B7" s="247"/>
      <c r="C7" s="247"/>
      <c r="D7" s="248"/>
      <c r="E7" s="249"/>
      <c r="F7" s="250"/>
      <c r="G7" s="229"/>
      <c r="H7" s="229"/>
      <c r="I7" s="229"/>
      <c r="N7" t="s">
        <v>532</v>
      </c>
    </row>
    <row r="8" spans="1:14">
      <c r="A8" s="229"/>
      <c r="B8" s="666"/>
      <c r="C8" s="663"/>
      <c r="D8" s="663"/>
      <c r="E8" s="663"/>
      <c r="F8" s="663"/>
      <c r="G8" s="663"/>
      <c r="H8" s="663"/>
      <c r="I8" s="664"/>
      <c r="J8" s="665"/>
    </row>
    <row r="9" spans="1:14">
      <c r="A9" s="913"/>
      <c r="B9" s="913"/>
      <c r="C9" s="913"/>
      <c r="D9" s="913"/>
      <c r="E9" s="913"/>
      <c r="F9" s="913"/>
      <c r="G9" s="913"/>
      <c r="H9" s="913"/>
      <c r="I9" s="913"/>
      <c r="J9" s="913"/>
    </row>
    <row r="10" spans="1:14">
      <c r="A10" s="229"/>
      <c r="B10" s="900" t="s">
        <v>530</v>
      </c>
      <c r="C10" s="900"/>
      <c r="D10" s="900"/>
      <c r="E10" s="900"/>
      <c r="F10" s="900"/>
      <c r="G10" s="900" t="s">
        <v>531</v>
      </c>
      <c r="H10" s="900"/>
      <c r="I10" s="900"/>
      <c r="J10" s="900"/>
    </row>
    <row r="11" spans="1:14">
      <c r="A11" s="229"/>
      <c r="B11" s="254" t="s">
        <v>234</v>
      </c>
      <c r="C11" s="906"/>
      <c r="D11" s="906"/>
      <c r="E11" s="906"/>
      <c r="F11" s="906"/>
      <c r="G11" s="906"/>
      <c r="H11" s="906"/>
      <c r="I11" s="906"/>
      <c r="J11" s="906"/>
    </row>
    <row r="12" spans="1:14">
      <c r="A12" s="229"/>
      <c r="B12" s="254"/>
      <c r="C12" s="906"/>
      <c r="D12" s="906"/>
      <c r="E12" s="906"/>
      <c r="F12" s="906"/>
      <c r="G12" s="906"/>
      <c r="H12" s="906"/>
      <c r="I12" s="906"/>
      <c r="J12" s="906"/>
    </row>
    <row r="13" spans="1:14">
      <c r="A13" s="229"/>
      <c r="B13" s="254"/>
      <c r="C13" s="908"/>
      <c r="D13" s="908"/>
      <c r="E13" s="908"/>
      <c r="F13" s="908"/>
      <c r="G13" s="908"/>
      <c r="H13" s="908"/>
      <c r="I13" s="908"/>
      <c r="J13" s="908"/>
    </row>
    <row r="14" spans="1:14">
      <c r="A14" s="229"/>
      <c r="B14" s="254" t="s">
        <v>234</v>
      </c>
      <c r="C14" s="906"/>
      <c r="D14" s="906"/>
      <c r="E14" s="906"/>
      <c r="F14" s="906"/>
      <c r="G14" s="906"/>
      <c r="H14" s="906"/>
      <c r="I14" s="906"/>
      <c r="J14" s="906"/>
    </row>
    <row r="15" spans="1:14">
      <c r="A15" s="229"/>
      <c r="B15" s="254"/>
      <c r="C15" s="906"/>
      <c r="D15" s="906"/>
      <c r="E15" s="906"/>
      <c r="F15" s="906"/>
      <c r="G15" s="906"/>
      <c r="H15" s="906"/>
      <c r="I15" s="906"/>
      <c r="J15" s="906"/>
    </row>
    <row r="16" spans="1:14">
      <c r="A16" s="229"/>
      <c r="B16" s="254"/>
      <c r="C16" s="905"/>
      <c r="D16" s="905"/>
      <c r="E16" s="905"/>
      <c r="F16" s="905"/>
      <c r="G16" s="905"/>
      <c r="H16" s="905"/>
      <c r="I16" s="905"/>
      <c r="J16" s="905"/>
    </row>
    <row r="17" spans="1:10">
      <c r="A17" s="229"/>
      <c r="B17" s="254" t="s">
        <v>234</v>
      </c>
      <c r="C17" s="906"/>
      <c r="D17" s="906"/>
      <c r="E17" s="906"/>
      <c r="F17" s="906"/>
      <c r="G17" s="906"/>
      <c r="H17" s="906"/>
      <c r="I17" s="906"/>
      <c r="J17" s="906"/>
    </row>
    <row r="18" spans="1:10">
      <c r="A18" s="229"/>
      <c r="B18" s="254"/>
      <c r="C18" s="906"/>
      <c r="D18" s="906"/>
      <c r="E18" s="906"/>
      <c r="F18" s="906"/>
      <c r="G18" s="906"/>
      <c r="H18" s="906"/>
      <c r="I18" s="906"/>
      <c r="J18" s="906"/>
    </row>
    <row r="19" spans="1:10" s="74" customFormat="1">
      <c r="A19" s="229"/>
      <c r="B19" s="254"/>
      <c r="C19" s="905"/>
      <c r="D19" s="905"/>
      <c r="E19" s="905"/>
      <c r="F19" s="905"/>
      <c r="G19" s="905"/>
      <c r="H19" s="905"/>
      <c r="I19" s="905"/>
      <c r="J19" s="905"/>
    </row>
    <row r="20" spans="1:10" s="74" customFormat="1">
      <c r="A20" s="229"/>
      <c r="B20" s="254"/>
      <c r="C20" s="906"/>
      <c r="D20" s="906"/>
      <c r="E20" s="906"/>
      <c r="F20" s="906"/>
      <c r="G20" s="906"/>
      <c r="H20" s="906"/>
      <c r="I20" s="906"/>
      <c r="J20" s="906"/>
    </row>
    <row r="21" spans="1:10">
      <c r="A21" s="229"/>
      <c r="B21" s="254"/>
      <c r="C21" s="906"/>
      <c r="D21" s="906"/>
      <c r="E21" s="906"/>
      <c r="F21" s="906"/>
      <c r="G21" s="906"/>
      <c r="H21" s="906"/>
      <c r="I21" s="906"/>
      <c r="J21" s="906"/>
    </row>
    <row r="22" spans="1:10">
      <c r="A22" s="229"/>
      <c r="B22" s="598"/>
      <c r="C22" s="901"/>
      <c r="D22" s="901"/>
      <c r="E22" s="901"/>
      <c r="F22" s="901"/>
      <c r="G22" s="901"/>
      <c r="H22" s="901"/>
      <c r="I22" s="901"/>
      <c r="J22" s="901"/>
    </row>
    <row r="23" spans="1:10">
      <c r="A23" s="229"/>
      <c r="B23" s="254" t="s">
        <v>234</v>
      </c>
      <c r="C23" s="906"/>
      <c r="D23" s="906"/>
      <c r="E23" s="906"/>
      <c r="F23" s="906"/>
      <c r="G23" s="906"/>
      <c r="H23" s="906"/>
      <c r="I23" s="906"/>
      <c r="J23" s="906"/>
    </row>
    <row r="24" spans="1:10">
      <c r="A24" s="229"/>
      <c r="B24" s="254"/>
      <c r="C24" s="906"/>
      <c r="D24" s="906"/>
      <c r="E24" s="906"/>
      <c r="F24" s="906"/>
      <c r="G24" s="906"/>
      <c r="H24" s="906"/>
      <c r="I24" s="906"/>
      <c r="J24" s="906"/>
    </row>
    <row r="25" spans="1:10">
      <c r="A25" s="229"/>
      <c r="B25" s="254"/>
      <c r="C25" s="908"/>
      <c r="D25" s="908"/>
      <c r="E25" s="908"/>
      <c r="F25" s="908"/>
      <c r="G25" s="908"/>
      <c r="H25" s="908"/>
      <c r="I25" s="908"/>
      <c r="J25" s="908"/>
    </row>
    <row r="26" spans="1:10">
      <c r="A26" s="229"/>
      <c r="B26" s="254" t="s">
        <v>234</v>
      </c>
      <c r="C26" s="906"/>
      <c r="D26" s="906"/>
      <c r="E26" s="906"/>
      <c r="F26" s="906"/>
      <c r="G26" s="906"/>
      <c r="H26" s="906"/>
      <c r="I26" s="906"/>
      <c r="J26" s="906"/>
    </row>
    <row r="27" spans="1:10">
      <c r="A27" s="229"/>
      <c r="B27" s="254"/>
      <c r="C27" s="906"/>
      <c r="D27" s="906"/>
      <c r="E27" s="906"/>
      <c r="F27" s="906"/>
      <c r="G27" s="906"/>
      <c r="H27" s="906"/>
      <c r="I27" s="906"/>
      <c r="J27" s="906"/>
    </row>
    <row r="28" spans="1:10">
      <c r="A28" s="229"/>
      <c r="B28" s="254"/>
      <c r="C28" s="905"/>
      <c r="D28" s="905"/>
      <c r="E28" s="905"/>
      <c r="F28" s="905"/>
      <c r="G28" s="905"/>
      <c r="H28" s="905"/>
      <c r="I28" s="905"/>
      <c r="J28" s="905"/>
    </row>
    <row r="29" spans="1:10">
      <c r="A29" s="229"/>
      <c r="B29" s="254" t="s">
        <v>234</v>
      </c>
      <c r="C29" s="906"/>
      <c r="D29" s="906"/>
      <c r="E29" s="906"/>
      <c r="F29" s="906"/>
      <c r="G29" s="906"/>
      <c r="H29" s="906"/>
      <c r="I29" s="906"/>
      <c r="J29" s="906"/>
    </row>
    <row r="30" spans="1:10">
      <c r="A30" s="229"/>
      <c r="B30" s="254"/>
      <c r="C30" s="906"/>
      <c r="D30" s="906"/>
      <c r="E30" s="906"/>
      <c r="F30" s="906"/>
      <c r="G30" s="906"/>
      <c r="H30" s="906"/>
      <c r="I30" s="906"/>
      <c r="J30" s="906"/>
    </row>
    <row r="31" spans="1:10">
      <c r="A31" s="229"/>
      <c r="B31" s="254"/>
      <c r="C31" s="905"/>
      <c r="D31" s="905"/>
      <c r="E31" s="905"/>
      <c r="F31" s="905"/>
      <c r="G31" s="905"/>
      <c r="H31" s="905"/>
      <c r="I31" s="905"/>
      <c r="J31" s="905"/>
    </row>
    <row r="32" spans="1:10">
      <c r="A32" s="229"/>
      <c r="B32" s="254" t="s">
        <v>234</v>
      </c>
      <c r="C32" s="906"/>
      <c r="D32" s="906"/>
      <c r="E32" s="906"/>
      <c r="F32" s="906"/>
      <c r="G32" s="906"/>
      <c r="H32" s="906"/>
      <c r="I32" s="906"/>
      <c r="J32" s="906"/>
    </row>
    <row r="33" spans="1:10">
      <c r="A33" s="229"/>
      <c r="B33" s="254"/>
      <c r="C33" s="906"/>
      <c r="D33" s="906"/>
      <c r="E33" s="906"/>
      <c r="F33" s="906"/>
      <c r="G33" s="906"/>
      <c r="H33" s="906"/>
      <c r="I33" s="906"/>
      <c r="J33" s="906"/>
    </row>
    <row r="34" spans="1:10">
      <c r="A34" s="229"/>
      <c r="B34" s="254"/>
      <c r="C34" s="905"/>
      <c r="D34" s="905"/>
      <c r="E34" s="905"/>
      <c r="F34" s="905"/>
      <c r="G34" s="905"/>
      <c r="H34" s="905"/>
      <c r="I34" s="905"/>
      <c r="J34" s="905"/>
    </row>
    <row r="35" spans="1:10">
      <c r="A35" s="229"/>
      <c r="B35" s="254" t="s">
        <v>234</v>
      </c>
      <c r="C35" s="906"/>
      <c r="D35" s="906"/>
      <c r="E35" s="906"/>
      <c r="F35" s="906"/>
      <c r="G35" s="906"/>
      <c r="H35" s="906"/>
      <c r="I35" s="906"/>
      <c r="J35" s="906"/>
    </row>
    <row r="36" spans="1:10">
      <c r="A36" s="229"/>
      <c r="B36" s="254"/>
      <c r="C36" s="906"/>
      <c r="D36" s="906"/>
      <c r="E36" s="906"/>
      <c r="F36" s="906"/>
      <c r="G36" s="906"/>
      <c r="H36" s="906"/>
      <c r="I36" s="906"/>
      <c r="J36" s="906"/>
    </row>
    <row r="37" spans="1:10">
      <c r="A37" s="229"/>
      <c r="B37" s="254"/>
      <c r="C37" s="905"/>
      <c r="D37" s="905"/>
      <c r="E37" s="905"/>
      <c r="F37" s="905"/>
      <c r="G37" s="905"/>
      <c r="H37" s="905"/>
      <c r="I37" s="905"/>
      <c r="J37" s="905"/>
    </row>
    <row r="38" spans="1:10">
      <c r="A38" s="229"/>
      <c r="B38" s="598"/>
      <c r="C38" s="598"/>
      <c r="D38" s="598"/>
      <c r="E38" s="598"/>
      <c r="F38" s="598"/>
      <c r="G38" s="596"/>
      <c r="H38" s="596"/>
      <c r="I38" s="596"/>
    </row>
    <row r="39" spans="1:10">
      <c r="A39" s="229"/>
      <c r="B39" s="254"/>
      <c r="C39" s="596"/>
      <c r="D39" s="596"/>
      <c r="E39" s="596"/>
      <c r="F39" s="596"/>
      <c r="G39" s="596"/>
      <c r="H39" s="596"/>
      <c r="I39" s="596"/>
    </row>
    <row r="40" spans="1:10">
      <c r="A40" s="229"/>
      <c r="B40" s="254"/>
      <c r="C40" s="596"/>
      <c r="D40" s="596"/>
      <c r="E40" s="596"/>
      <c r="F40" s="596"/>
      <c r="G40" s="596"/>
      <c r="H40" s="596"/>
      <c r="I40" s="596"/>
    </row>
    <row r="41" spans="1:10">
      <c r="A41" s="229"/>
      <c r="B41" s="229"/>
      <c r="C41" s="601"/>
      <c r="D41" s="601"/>
      <c r="E41" s="601"/>
      <c r="F41" s="601"/>
      <c r="G41" s="601"/>
      <c r="H41" s="601"/>
      <c r="I41" s="601"/>
    </row>
    <row r="42" spans="1:10">
      <c r="A42" s="229"/>
      <c r="B42" s="597"/>
      <c r="C42" s="601"/>
      <c r="D42" s="601"/>
      <c r="E42" s="601"/>
      <c r="F42" s="601"/>
      <c r="G42" s="601"/>
      <c r="H42" s="601"/>
      <c r="I42" s="601"/>
    </row>
    <row r="43" spans="1:10">
      <c r="A43" s="229"/>
      <c r="B43" s="229"/>
      <c r="C43" s="601"/>
      <c r="D43" s="601"/>
      <c r="E43" s="601"/>
      <c r="F43" s="601"/>
      <c r="G43" s="601"/>
      <c r="H43" s="601"/>
      <c r="I43" s="601"/>
    </row>
    <row r="44" spans="1:10">
      <c r="A44" s="229"/>
      <c r="B44" s="229"/>
      <c r="C44" s="601"/>
      <c r="D44" s="601"/>
      <c r="E44" s="601"/>
      <c r="F44" s="601"/>
      <c r="G44" s="601"/>
      <c r="H44" s="601"/>
      <c r="I44" s="601"/>
    </row>
    <row r="45" spans="1:10">
      <c r="A45" s="229"/>
      <c r="B45" s="229"/>
      <c r="C45" s="603"/>
      <c r="D45" s="603"/>
      <c r="E45" s="603"/>
      <c r="F45" s="603"/>
      <c r="G45" s="601"/>
      <c r="H45" s="601"/>
      <c r="I45" s="601"/>
    </row>
    <row r="46" spans="1:10">
      <c r="A46" s="229"/>
      <c r="B46" s="229"/>
      <c r="C46" s="603"/>
      <c r="D46" s="603"/>
      <c r="E46" s="603"/>
      <c r="F46" s="603"/>
      <c r="G46" s="601"/>
      <c r="H46" s="601"/>
      <c r="I46" s="601"/>
    </row>
    <row r="47" spans="1:10">
      <c r="A47" s="229"/>
      <c r="B47" s="229"/>
      <c r="C47" s="229"/>
      <c r="D47" s="229"/>
      <c r="E47" s="229"/>
      <c r="F47" s="229"/>
      <c r="G47" s="229"/>
      <c r="H47" s="229"/>
      <c r="I47" s="229"/>
    </row>
  </sheetData>
  <mergeCells count="39">
    <mergeCell ref="C16:F16"/>
    <mergeCell ref="C37:F37"/>
    <mergeCell ref="C35:F36"/>
    <mergeCell ref="C29:F30"/>
    <mergeCell ref="C23:F24"/>
    <mergeCell ref="C25:F25"/>
    <mergeCell ref="C26:F27"/>
    <mergeCell ref="G20:J21"/>
    <mergeCell ref="G19:J19"/>
    <mergeCell ref="G22:J22"/>
    <mergeCell ref="G25:J25"/>
    <mergeCell ref="B10:F10"/>
    <mergeCell ref="G11:J12"/>
    <mergeCell ref="C11:F12"/>
    <mergeCell ref="C14:F15"/>
    <mergeCell ref="G14:J15"/>
    <mergeCell ref="G17:J18"/>
    <mergeCell ref="G23:J24"/>
    <mergeCell ref="C20:F21"/>
    <mergeCell ref="C19:F19"/>
    <mergeCell ref="C17:F18"/>
    <mergeCell ref="C22:F22"/>
    <mergeCell ref="C13:F13"/>
    <mergeCell ref="G37:J37"/>
    <mergeCell ref="A9:J9"/>
    <mergeCell ref="G10:J10"/>
    <mergeCell ref="G28:J28"/>
    <mergeCell ref="C28:F28"/>
    <mergeCell ref="C31:F31"/>
    <mergeCell ref="G31:J31"/>
    <mergeCell ref="C32:F33"/>
    <mergeCell ref="C34:F34"/>
    <mergeCell ref="G34:J34"/>
    <mergeCell ref="G26:J27"/>
    <mergeCell ref="G29:J30"/>
    <mergeCell ref="G32:J33"/>
    <mergeCell ref="G35:J36"/>
    <mergeCell ref="G13:J13"/>
    <mergeCell ref="G16:J16"/>
  </mergeCells>
  <pageMargins left="0.7" right="0.7" top="0.75" bottom="0.75" header="0.3" footer="0.3"/>
  <pageSetup paperSize="9" scale="90" orientation="portrait" verticalDpi="0" r:id="rId1"/>
  <customProperties>
    <customPr name="Sheet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tabColor rgb="FF00B0F0"/>
  </sheetPr>
  <dimension ref="A1:P79"/>
  <sheetViews>
    <sheetView topLeftCell="A23" zoomScale="80" zoomScaleNormal="80" workbookViewId="0">
      <selection activeCell="I85" sqref="I85"/>
    </sheetView>
  </sheetViews>
  <sheetFormatPr defaultColWidth="12.7109375" defaultRowHeight="12.75" outlineLevelRow="1"/>
  <cols>
    <col min="1" max="1" width="3.140625" style="229" customWidth="1"/>
    <col min="2" max="2" width="8.28515625" style="229" customWidth="1"/>
    <col min="3" max="3" width="21.5703125" style="229" customWidth="1"/>
    <col min="4" max="6" width="16.140625" style="229" customWidth="1"/>
    <col min="7" max="7" width="13.140625" style="229" customWidth="1"/>
    <col min="8" max="8" width="0.5703125" style="229" customWidth="1"/>
    <col min="9" max="9" width="22" style="229" bestFit="1" customWidth="1"/>
    <col min="10" max="12" width="12.7109375" style="229" customWidth="1"/>
    <col min="13" max="13" width="19.7109375" style="229" customWidth="1"/>
    <col min="14" max="14" width="12.7109375" style="229" customWidth="1"/>
    <col min="15" max="16384" width="12.7109375" style="229"/>
  </cols>
  <sheetData>
    <row r="1" spans="1:16" ht="14.25">
      <c r="A1" s="255"/>
      <c r="B1" s="255"/>
      <c r="C1" s="255"/>
      <c r="D1" s="255"/>
      <c r="E1" s="255"/>
      <c r="F1" s="255"/>
      <c r="G1" s="255"/>
      <c r="H1" s="256"/>
      <c r="J1" s="935" t="s">
        <v>238</v>
      </c>
      <c r="K1" s="935"/>
      <c r="L1" s="935"/>
      <c r="M1" s="935"/>
    </row>
    <row r="2" spans="1:16">
      <c r="A2" s="255"/>
      <c r="B2" s="255"/>
      <c r="C2" s="255"/>
      <c r="D2" s="255"/>
      <c r="E2" s="255"/>
      <c r="F2" s="255"/>
      <c r="G2" s="255"/>
      <c r="H2" s="257"/>
    </row>
    <row r="3" spans="1:16" ht="20.25">
      <c r="A3" s="258" t="s">
        <v>239</v>
      </c>
      <c r="H3" s="257"/>
      <c r="J3" s="933" t="s">
        <v>240</v>
      </c>
      <c r="K3" s="933"/>
      <c r="L3" s="259"/>
      <c r="M3" s="933" t="s">
        <v>241</v>
      </c>
    </row>
    <row r="4" spans="1:16" ht="15" customHeight="1">
      <c r="H4" s="257"/>
      <c r="J4" s="933"/>
      <c r="K4" s="933"/>
      <c r="L4" s="259"/>
      <c r="M4" s="933"/>
    </row>
    <row r="5" spans="1:16" ht="15" customHeight="1">
      <c r="H5" s="257"/>
      <c r="J5" s="933" t="s">
        <v>242</v>
      </c>
      <c r="K5" s="933"/>
      <c r="L5" s="259">
        <v>0</v>
      </c>
      <c r="M5" s="260">
        <v>0</v>
      </c>
    </row>
    <row r="6" spans="1:16" ht="15" customHeight="1">
      <c r="A6" s="261" t="s">
        <v>222</v>
      </c>
      <c r="C6" s="236" t="str">
        <f>'Assignment To do'!B3</f>
        <v>B &amp; D Superannuation Fund</v>
      </c>
      <c r="D6" s="261"/>
      <c r="E6" s="261" t="s">
        <v>223</v>
      </c>
      <c r="F6" s="232"/>
      <c r="G6" s="232">
        <f>'Assignment To do'!I7</f>
        <v>0</v>
      </c>
      <c r="J6" s="933" t="s">
        <v>243</v>
      </c>
      <c r="K6" s="933"/>
      <c r="L6" s="259">
        <v>55</v>
      </c>
      <c r="M6" s="260">
        <v>0.04</v>
      </c>
    </row>
    <row r="7" spans="1:16" ht="15" customHeight="1">
      <c r="A7" s="261" t="s">
        <v>224</v>
      </c>
      <c r="C7" s="236" t="str">
        <f>'Assignment To do'!B4</f>
        <v>2019 Year End</v>
      </c>
      <c r="D7" s="262"/>
      <c r="E7" s="261" t="s">
        <v>225</v>
      </c>
      <c r="F7" s="263"/>
      <c r="G7" s="238" t="str">
        <f>'Assignment To do'!I8</f>
        <v>Munya</v>
      </c>
      <c r="J7" s="933" t="s">
        <v>244</v>
      </c>
      <c r="K7" s="933"/>
      <c r="L7" s="259">
        <v>65</v>
      </c>
      <c r="M7" s="260">
        <v>0.05</v>
      </c>
    </row>
    <row r="8" spans="1:16" ht="15" customHeight="1">
      <c r="A8" s="261" t="s">
        <v>245</v>
      </c>
      <c r="C8" s="236" t="str">
        <f>+A3</f>
        <v>Pension Advice Letter</v>
      </c>
      <c r="D8" s="261"/>
      <c r="E8" s="261" t="s">
        <v>427</v>
      </c>
      <c r="F8" s="263"/>
      <c r="G8" s="241" t="str">
        <f>'Assignment To do'!I9</f>
        <v>Michelle</v>
      </c>
      <c r="J8" s="933" t="s">
        <v>246</v>
      </c>
      <c r="K8" s="933"/>
      <c r="L8" s="259">
        <v>75</v>
      </c>
      <c r="M8" s="260">
        <v>0.06</v>
      </c>
    </row>
    <row r="9" spans="1:16" ht="15" customHeight="1">
      <c r="J9" s="933" t="s">
        <v>247</v>
      </c>
      <c r="K9" s="933"/>
      <c r="L9" s="259">
        <v>80</v>
      </c>
      <c r="M9" s="260">
        <v>7.0000000000000007E-2</v>
      </c>
    </row>
    <row r="10" spans="1:16" ht="15" customHeight="1" thickBot="1">
      <c r="A10" s="264"/>
      <c r="B10" s="264"/>
      <c r="C10" s="264"/>
      <c r="D10" s="264"/>
      <c r="E10" s="264"/>
      <c r="F10" s="264"/>
      <c r="G10" s="264"/>
      <c r="J10" s="933" t="s">
        <v>248</v>
      </c>
      <c r="K10" s="933"/>
      <c r="L10" s="259">
        <v>85</v>
      </c>
      <c r="M10" s="260">
        <v>0.09</v>
      </c>
    </row>
    <row r="11" spans="1:16" ht="14.25">
      <c r="J11" s="933" t="s">
        <v>249</v>
      </c>
      <c r="K11" s="933"/>
      <c r="L11" s="259">
        <v>90</v>
      </c>
      <c r="M11" s="260">
        <v>0.11</v>
      </c>
      <c r="N11" s="265"/>
      <c r="O11" s="265"/>
      <c r="P11" s="265"/>
    </row>
    <row r="12" spans="1:16" ht="14.25">
      <c r="A12" s="934" t="s">
        <v>250</v>
      </c>
      <c r="B12" s="934"/>
      <c r="C12" s="934"/>
      <c r="D12" s="934"/>
      <c r="E12" s="934"/>
      <c r="F12" s="934"/>
      <c r="G12" s="934"/>
      <c r="J12" s="933" t="s">
        <v>251</v>
      </c>
      <c r="K12" s="933"/>
      <c r="L12" s="259">
        <v>120</v>
      </c>
      <c r="M12" s="260">
        <v>0.14000000000000001</v>
      </c>
      <c r="O12" s="266"/>
      <c r="P12" s="266"/>
    </row>
    <row r="13" spans="1:16" s="228" customFormat="1" ht="15">
      <c r="A13" s="267"/>
      <c r="B13" s="267"/>
      <c r="C13" s="267"/>
      <c r="D13" s="267"/>
      <c r="E13" s="267"/>
      <c r="F13" s="267"/>
      <c r="G13" s="267"/>
      <c r="J13" s="268"/>
      <c r="K13" s="229"/>
      <c r="L13" s="229"/>
      <c r="M13" s="229"/>
      <c r="O13" s="269"/>
      <c r="P13" s="270"/>
    </row>
    <row r="14" spans="1:16" ht="15" customHeight="1">
      <c r="J14" s="271"/>
      <c r="O14" s="269"/>
      <c r="P14" s="270"/>
    </row>
    <row r="15" spans="1:16" ht="15" customHeight="1">
      <c r="J15" s="271"/>
      <c r="O15" s="269"/>
      <c r="P15" s="270"/>
    </row>
    <row r="16" spans="1:16" ht="23.25">
      <c r="A16" s="925" t="str">
        <f>C6</f>
        <v>B &amp; D Superannuation Fund</v>
      </c>
      <c r="B16" s="925"/>
      <c r="C16" s="925"/>
      <c r="D16" s="925"/>
      <c r="E16" s="925"/>
      <c r="F16" s="925"/>
      <c r="G16" s="925"/>
      <c r="H16" s="925"/>
      <c r="J16" s="271"/>
      <c r="O16" s="269"/>
      <c r="P16" s="272"/>
    </row>
    <row r="17" spans="1:16" s="228" customFormat="1" ht="23.25">
      <c r="A17" s="926" t="s">
        <v>168</v>
      </c>
      <c r="B17" s="926"/>
      <c r="C17" s="926"/>
      <c r="D17" s="926"/>
      <c r="E17" s="926"/>
      <c r="F17" s="926"/>
      <c r="G17" s="926"/>
      <c r="H17" s="523"/>
      <c r="J17" s="271"/>
      <c r="O17" s="269"/>
      <c r="P17" s="272"/>
    </row>
    <row r="18" spans="1:16" ht="15">
      <c r="A18" s="524"/>
      <c r="B18" s="525"/>
      <c r="C18" s="525"/>
      <c r="D18" s="525"/>
      <c r="E18" s="525"/>
      <c r="F18" s="525"/>
      <c r="G18" s="525"/>
      <c r="H18" s="525"/>
      <c r="J18" s="271"/>
      <c r="K18" s="74"/>
      <c r="L18" s="228"/>
      <c r="M18" s="228"/>
      <c r="O18" s="269"/>
      <c r="P18" s="272"/>
    </row>
    <row r="19" spans="1:16" ht="15" customHeight="1">
      <c r="A19" s="927" t="s">
        <v>252</v>
      </c>
      <c r="B19" s="927"/>
      <c r="C19" s="927"/>
      <c r="D19" s="927"/>
      <c r="E19" s="927"/>
      <c r="F19" s="927"/>
      <c r="G19" s="927"/>
      <c r="H19" s="526"/>
      <c r="J19" s="271"/>
      <c r="O19" s="269"/>
      <c r="P19" s="272"/>
    </row>
    <row r="20" spans="1:16" ht="15" customHeight="1">
      <c r="A20" s="927"/>
      <c r="B20" s="927"/>
      <c r="C20" s="927"/>
      <c r="D20" s="927"/>
      <c r="E20" s="927"/>
      <c r="F20" s="927"/>
      <c r="G20" s="927"/>
      <c r="H20" s="526"/>
      <c r="J20" s="271"/>
    </row>
    <row r="21" spans="1:16" ht="15" customHeight="1">
      <c r="A21" s="927"/>
      <c r="B21" s="927"/>
      <c r="C21" s="927"/>
      <c r="D21" s="927"/>
      <c r="E21" s="927"/>
      <c r="F21" s="927"/>
      <c r="G21" s="927"/>
      <c r="H21" s="526"/>
    </row>
    <row r="22" spans="1:16" ht="15">
      <c r="A22" s="527"/>
      <c r="B22" s="527"/>
      <c r="C22" s="527"/>
      <c r="D22" s="527"/>
      <c r="E22" s="527"/>
      <c r="F22" s="527"/>
      <c r="G22" s="527"/>
      <c r="H22" s="526"/>
    </row>
    <row r="23" spans="1:16" ht="15">
      <c r="A23" s="928" t="s">
        <v>238</v>
      </c>
      <c r="B23" s="928"/>
      <c r="C23" s="928"/>
      <c r="D23" s="928"/>
      <c r="E23" s="527"/>
      <c r="F23" s="527"/>
      <c r="G23" s="527"/>
      <c r="H23" s="526"/>
    </row>
    <row r="24" spans="1:16" ht="15">
      <c r="A24" s="525"/>
      <c r="B24" s="525"/>
      <c r="C24" s="525"/>
      <c r="D24" s="525"/>
      <c r="E24" s="527"/>
      <c r="F24" s="527"/>
      <c r="G24" s="527"/>
      <c r="H24" s="526"/>
    </row>
    <row r="25" spans="1:16" ht="14.25" customHeight="1">
      <c r="A25" s="525"/>
      <c r="B25" s="525"/>
      <c r="C25" s="929" t="s">
        <v>240</v>
      </c>
      <c r="D25" s="930"/>
      <c r="E25" s="929" t="s">
        <v>241</v>
      </c>
      <c r="F25" s="930"/>
      <c r="G25" s="528"/>
      <c r="H25" s="528"/>
      <c r="I25" s="273"/>
    </row>
    <row r="26" spans="1:16" ht="15">
      <c r="A26" s="525"/>
      <c r="B26" s="525"/>
      <c r="C26" s="931"/>
      <c r="D26" s="932"/>
      <c r="E26" s="931"/>
      <c r="F26" s="932"/>
      <c r="G26" s="528"/>
      <c r="H26" s="528"/>
      <c r="I26" s="273"/>
    </row>
    <row r="27" spans="1:16" ht="15">
      <c r="A27" s="525"/>
      <c r="B27" s="525"/>
      <c r="C27" s="921" t="s">
        <v>253</v>
      </c>
      <c r="D27" s="922"/>
      <c r="E27" s="923">
        <v>0</v>
      </c>
      <c r="F27" s="924"/>
      <c r="G27" s="528"/>
      <c r="H27" s="528"/>
      <c r="I27" s="273"/>
    </row>
    <row r="28" spans="1:16" ht="15">
      <c r="A28" s="525"/>
      <c r="B28" s="525"/>
      <c r="C28" s="921" t="s">
        <v>254</v>
      </c>
      <c r="D28" s="922"/>
      <c r="E28" s="923">
        <v>0.04</v>
      </c>
      <c r="F28" s="924"/>
      <c r="G28" s="528"/>
      <c r="H28" s="528"/>
      <c r="I28" s="273"/>
    </row>
    <row r="29" spans="1:16" ht="15">
      <c r="A29" s="525"/>
      <c r="B29" s="525"/>
      <c r="C29" s="921" t="s">
        <v>244</v>
      </c>
      <c r="D29" s="922"/>
      <c r="E29" s="923">
        <v>0.05</v>
      </c>
      <c r="F29" s="924"/>
      <c r="G29" s="528"/>
      <c r="H29" s="528"/>
      <c r="I29" s="273"/>
    </row>
    <row r="30" spans="1:16" ht="15">
      <c r="A30" s="525"/>
      <c r="B30" s="525"/>
      <c r="C30" s="921" t="s">
        <v>246</v>
      </c>
      <c r="D30" s="922"/>
      <c r="E30" s="923">
        <v>0.06</v>
      </c>
      <c r="F30" s="924"/>
      <c r="G30" s="528"/>
      <c r="H30" s="528"/>
      <c r="I30" s="273"/>
    </row>
    <row r="31" spans="1:16" ht="15">
      <c r="A31" s="525"/>
      <c r="B31" s="525"/>
      <c r="C31" s="921" t="s">
        <v>247</v>
      </c>
      <c r="D31" s="922"/>
      <c r="E31" s="923">
        <v>7.0000000000000007E-2</v>
      </c>
      <c r="F31" s="924"/>
      <c r="G31" s="528"/>
      <c r="H31" s="528"/>
      <c r="I31" s="273"/>
    </row>
    <row r="32" spans="1:16" ht="15">
      <c r="A32" s="525"/>
      <c r="B32" s="525"/>
      <c r="C32" s="921" t="s">
        <v>248</v>
      </c>
      <c r="D32" s="922"/>
      <c r="E32" s="923">
        <v>0.09</v>
      </c>
      <c r="F32" s="924"/>
      <c r="G32" s="528"/>
      <c r="H32" s="528"/>
      <c r="I32" s="273"/>
    </row>
    <row r="33" spans="1:9" ht="15">
      <c r="A33" s="525"/>
      <c r="B33" s="525"/>
      <c r="C33" s="921" t="s">
        <v>249</v>
      </c>
      <c r="D33" s="922"/>
      <c r="E33" s="923">
        <v>0.11</v>
      </c>
      <c r="F33" s="924"/>
      <c r="G33" s="528"/>
      <c r="H33" s="528"/>
      <c r="I33" s="273"/>
    </row>
    <row r="34" spans="1:9" ht="15">
      <c r="A34" s="525"/>
      <c r="B34" s="525"/>
      <c r="C34" s="921" t="s">
        <v>251</v>
      </c>
      <c r="D34" s="922"/>
      <c r="E34" s="923">
        <v>0.14000000000000001</v>
      </c>
      <c r="F34" s="924"/>
      <c r="G34" s="528"/>
      <c r="H34" s="528"/>
      <c r="I34" s="273"/>
    </row>
    <row r="35" spans="1:9" ht="15">
      <c r="A35" s="525"/>
      <c r="B35" s="529"/>
      <c r="C35" s="529"/>
      <c r="D35" s="529"/>
      <c r="E35" s="529"/>
      <c r="F35" s="529"/>
      <c r="G35" s="529"/>
      <c r="H35" s="530"/>
    </row>
    <row r="36" spans="1:9" ht="15" hidden="1">
      <c r="A36" s="620" t="s">
        <v>255</v>
      </c>
      <c r="B36" s="621"/>
      <c r="C36" s="621"/>
      <c r="D36" s="621"/>
      <c r="E36" s="529"/>
      <c r="F36" s="529"/>
      <c r="G36" s="530"/>
      <c r="H36" s="525"/>
    </row>
    <row r="37" spans="1:9" ht="15" hidden="1">
      <c r="A37" s="529"/>
      <c r="B37" s="529"/>
      <c r="C37" s="529"/>
      <c r="D37" s="529"/>
      <c r="E37" s="529"/>
      <c r="F37" s="529"/>
      <c r="G37" s="530"/>
      <c r="H37" s="525"/>
    </row>
    <row r="38" spans="1:9" ht="44.25" hidden="1" customHeight="1">
      <c r="A38" s="918" t="s">
        <v>511</v>
      </c>
      <c r="B38" s="918"/>
      <c r="C38" s="918"/>
      <c r="D38" s="918"/>
      <c r="E38" s="918"/>
      <c r="F38" s="918"/>
      <c r="G38" s="918"/>
      <c r="H38" s="525"/>
    </row>
    <row r="39" spans="1:9" ht="15" hidden="1">
      <c r="A39" s="529"/>
      <c r="B39" s="529"/>
      <c r="C39" s="529"/>
      <c r="D39" s="529"/>
      <c r="E39" s="529"/>
      <c r="F39" s="529"/>
      <c r="G39" s="530"/>
      <c r="H39" s="525"/>
    </row>
    <row r="40" spans="1:9" ht="30.75" hidden="1" customHeight="1">
      <c r="A40" s="918" t="s">
        <v>510</v>
      </c>
      <c r="B40" s="918"/>
      <c r="C40" s="918"/>
      <c r="D40" s="918"/>
      <c r="E40" s="918"/>
      <c r="F40" s="918"/>
      <c r="G40" s="918"/>
      <c r="H40" s="525"/>
    </row>
    <row r="41" spans="1:9" ht="15" hidden="1">
      <c r="A41" s="529"/>
      <c r="B41" s="529"/>
      <c r="C41" s="529"/>
      <c r="D41" s="529"/>
      <c r="E41" s="529"/>
      <c r="F41" s="529"/>
      <c r="G41" s="530"/>
      <c r="H41" s="525"/>
    </row>
    <row r="42" spans="1:9" ht="15" hidden="1">
      <c r="A42" s="620" t="s">
        <v>256</v>
      </c>
      <c r="B42" s="621"/>
      <c r="C42" s="621"/>
      <c r="D42" s="621"/>
      <c r="E42" s="529"/>
      <c r="F42" s="529"/>
      <c r="G42" s="530"/>
      <c r="H42" s="525"/>
    </row>
    <row r="43" spans="1:9" ht="15">
      <c r="A43" s="529"/>
      <c r="B43" s="529"/>
      <c r="C43" s="529"/>
      <c r="D43" s="529"/>
      <c r="E43" s="529"/>
      <c r="F43" s="529"/>
      <c r="G43" s="530"/>
      <c r="H43" s="525"/>
    </row>
    <row r="44" spans="1:9" ht="42.75" customHeight="1">
      <c r="A44" s="918" t="s">
        <v>515</v>
      </c>
      <c r="B44" s="918"/>
      <c r="C44" s="918"/>
      <c r="D44" s="918"/>
      <c r="E44" s="918"/>
      <c r="F44" s="918"/>
      <c r="G44" s="918"/>
      <c r="H44" s="525"/>
    </row>
    <row r="45" spans="1:9" ht="15">
      <c r="A45" s="531"/>
      <c r="B45" s="531"/>
      <c r="C45" s="531"/>
      <c r="D45" s="531"/>
      <c r="E45" s="531"/>
      <c r="F45" s="531"/>
      <c r="G45" s="531"/>
      <c r="H45" s="525"/>
    </row>
    <row r="46" spans="1:9" ht="15" customHeight="1">
      <c r="A46" s="532" t="s">
        <v>790</v>
      </c>
      <c r="B46" s="529"/>
      <c r="C46" s="529"/>
      <c r="D46" s="529"/>
      <c r="E46" s="529"/>
      <c r="F46" s="529"/>
      <c r="G46" s="530"/>
      <c r="H46" s="525"/>
    </row>
    <row r="47" spans="1:9" ht="15">
      <c r="A47" s="532"/>
      <c r="B47" s="529"/>
      <c r="C47" s="529"/>
      <c r="D47" s="529"/>
      <c r="E47" s="529"/>
      <c r="F47" s="529"/>
      <c r="G47" s="530"/>
      <c r="H47" s="525"/>
    </row>
    <row r="48" spans="1:9" ht="15" hidden="1" customHeight="1">
      <c r="A48" s="620" t="s">
        <v>257</v>
      </c>
      <c r="B48" s="621"/>
      <c r="C48" s="621"/>
      <c r="D48" s="529"/>
      <c r="E48" s="529"/>
      <c r="F48" s="529"/>
      <c r="G48" s="530"/>
      <c r="H48" s="525"/>
    </row>
    <row r="49" spans="1:13" ht="15" hidden="1" customHeight="1">
      <c r="A49" s="919" t="s">
        <v>607</v>
      </c>
      <c r="B49" s="919"/>
      <c r="C49" s="919"/>
      <c r="D49" s="919"/>
      <c r="E49" s="919"/>
      <c r="F49" s="919"/>
      <c r="G49" s="919"/>
      <c r="H49" s="525"/>
    </row>
    <row r="50" spans="1:13" ht="15" hidden="1" customHeight="1">
      <c r="A50" s="919"/>
      <c r="B50" s="919"/>
      <c r="C50" s="919"/>
      <c r="D50" s="919"/>
      <c r="E50" s="919"/>
      <c r="F50" s="919"/>
      <c r="G50" s="919"/>
      <c r="H50" s="525"/>
    </row>
    <row r="51" spans="1:13" ht="66.75" hidden="1" customHeight="1">
      <c r="A51" s="919"/>
      <c r="B51" s="919"/>
      <c r="C51" s="919"/>
      <c r="D51" s="919"/>
      <c r="E51" s="919"/>
      <c r="F51" s="919"/>
      <c r="G51" s="919"/>
      <c r="H51" s="525"/>
    </row>
    <row r="52" spans="1:13" ht="15" hidden="1" customHeight="1">
      <c r="A52" s="533"/>
      <c r="B52" s="533"/>
      <c r="C52" s="533"/>
      <c r="D52" s="533"/>
      <c r="E52" s="533"/>
      <c r="F52" s="533"/>
      <c r="G52" s="533"/>
      <c r="H52" s="525"/>
    </row>
    <row r="53" spans="1:13" ht="15" hidden="1" customHeight="1">
      <c r="A53" s="920" t="s">
        <v>512</v>
      </c>
      <c r="B53" s="920"/>
      <c r="C53" s="920"/>
      <c r="D53" s="920"/>
      <c r="E53" s="920"/>
      <c r="F53" s="920"/>
      <c r="G53" s="920"/>
      <c r="H53" s="525"/>
    </row>
    <row r="54" spans="1:13" ht="15" hidden="1" customHeight="1">
      <c r="A54" s="920"/>
      <c r="B54" s="920"/>
      <c r="C54" s="920"/>
      <c r="D54" s="920"/>
      <c r="E54" s="920"/>
      <c r="F54" s="920"/>
      <c r="G54" s="920"/>
      <c r="H54" s="525"/>
    </row>
    <row r="55" spans="1:13" ht="15" hidden="1" customHeight="1">
      <c r="A55" s="533"/>
      <c r="B55" s="533"/>
      <c r="C55" s="533"/>
      <c r="D55" s="533"/>
      <c r="E55" s="533"/>
      <c r="F55" s="533"/>
      <c r="G55" s="533"/>
      <c r="H55" s="525"/>
    </row>
    <row r="56" spans="1:13" ht="15" hidden="1" customHeight="1">
      <c r="A56" s="529"/>
      <c r="B56" s="529"/>
      <c r="C56" s="534"/>
      <c r="D56" s="534" t="s">
        <v>258</v>
      </c>
      <c r="E56" s="534" t="s">
        <v>259</v>
      </c>
      <c r="F56" s="535" t="s">
        <v>260</v>
      </c>
      <c r="G56" s="530"/>
      <c r="H56" s="525"/>
    </row>
    <row r="57" spans="1:13" ht="15" hidden="1" customHeight="1">
      <c r="A57" s="529"/>
      <c r="B57" s="916" t="str">
        <f>'Assignment To do'!M10</f>
        <v>Barry Robertson</v>
      </c>
      <c r="C57" s="916"/>
      <c r="D57" s="536">
        <f>VLOOKUP('Assignment To do'!M13,$L$5:$M$12,2,TRUE)</f>
        <v>0.05</v>
      </c>
      <c r="E57" s="537">
        <v>0</v>
      </c>
      <c r="F57" s="538">
        <v>0</v>
      </c>
      <c r="G57" s="530"/>
      <c r="H57" s="525"/>
      <c r="I57" s="917" t="s">
        <v>261</v>
      </c>
    </row>
    <row r="58" spans="1:13" ht="16.5" hidden="1" customHeight="1">
      <c r="A58" s="529"/>
      <c r="B58" s="916" t="str">
        <f>'Assignment To do'!M15</f>
        <v>Deidra Robertson</v>
      </c>
      <c r="C58" s="916"/>
      <c r="D58" s="536">
        <f>VLOOKUP('Assignment To do'!M18,$L$5:$M$12,2,TRUE)</f>
        <v>0.05</v>
      </c>
      <c r="E58" s="539">
        <v>0</v>
      </c>
      <c r="F58" s="540">
        <v>0</v>
      </c>
      <c r="G58" s="530"/>
      <c r="H58" s="525"/>
      <c r="I58" s="917"/>
    </row>
    <row r="59" spans="1:13" ht="15" hidden="1" customHeight="1" outlineLevel="1">
      <c r="A59" s="529"/>
      <c r="B59" s="916">
        <f>'Assignment To do'!M20</f>
        <v>0</v>
      </c>
      <c r="C59" s="916"/>
      <c r="D59" s="536">
        <f>VLOOKUP('Assignment To do'!M23,$L$5:$M$12,2,TRUE)</f>
        <v>0</v>
      </c>
      <c r="E59" s="537">
        <v>0</v>
      </c>
      <c r="F59" s="538">
        <v>0</v>
      </c>
      <c r="G59" s="530"/>
      <c r="H59" s="525"/>
      <c r="I59" s="917"/>
    </row>
    <row r="60" spans="1:13" ht="15" hidden="1" customHeight="1" outlineLevel="1">
      <c r="A60" s="529"/>
      <c r="B60" s="916">
        <f>'Assignment To do'!M25</f>
        <v>0</v>
      </c>
      <c r="C60" s="916"/>
      <c r="D60" s="536">
        <f>VLOOKUP('Assignment To do'!M28,$L$5:$M$12,2,TRUE)</f>
        <v>0</v>
      </c>
      <c r="E60" s="539">
        <v>0</v>
      </c>
      <c r="F60" s="540">
        <v>0</v>
      </c>
      <c r="G60" s="530"/>
      <c r="H60" s="525"/>
      <c r="I60" s="917"/>
    </row>
    <row r="61" spans="1:13" ht="15" hidden="1" customHeight="1" outlineLevel="1">
      <c r="A61" s="529"/>
      <c r="B61" s="529"/>
      <c r="C61" s="541"/>
      <c r="D61" s="537"/>
      <c r="E61" s="538">
        <f>SUM(E57:E60)</f>
        <v>0</v>
      </c>
      <c r="F61" s="538">
        <f>SUM(F57:F60)</f>
        <v>0</v>
      </c>
      <c r="G61" s="530"/>
      <c r="H61" s="525"/>
    </row>
    <row r="62" spans="1:13" ht="15" hidden="1" customHeight="1" outlineLevel="1">
      <c r="A62" s="622" t="s">
        <v>262</v>
      </c>
      <c r="B62" s="529"/>
      <c r="C62" s="529"/>
      <c r="D62" s="529"/>
      <c r="E62" s="529"/>
      <c r="F62" s="529"/>
      <c r="G62" s="530"/>
      <c r="H62" s="525"/>
    </row>
    <row r="63" spans="1:13" s="228" customFormat="1" ht="15" hidden="1" customHeight="1" collapsed="1">
      <c r="A63" s="529"/>
      <c r="B63" s="529"/>
      <c r="C63" s="529"/>
      <c r="D63" s="529"/>
      <c r="E63" s="529"/>
      <c r="F63" s="529"/>
      <c r="G63" s="530"/>
      <c r="H63" s="542"/>
      <c r="J63" s="229"/>
      <c r="K63" s="229"/>
      <c r="L63" s="229"/>
      <c r="M63" s="229"/>
    </row>
    <row r="64" spans="1:13" ht="15" hidden="1" customHeight="1">
      <c r="A64" s="620" t="s">
        <v>263</v>
      </c>
      <c r="B64" s="621"/>
      <c r="C64" s="621"/>
      <c r="D64" s="529"/>
      <c r="E64" s="529"/>
      <c r="F64" s="529"/>
      <c r="G64" s="530"/>
      <c r="H64" s="525"/>
      <c r="J64" s="228"/>
      <c r="K64" s="228"/>
      <c r="L64" s="228"/>
      <c r="M64" s="228"/>
    </row>
    <row r="65" spans="1:9" ht="15" customHeight="1">
      <c r="A65" s="914" t="s">
        <v>513</v>
      </c>
      <c r="B65" s="914"/>
      <c r="C65" s="914"/>
      <c r="D65" s="914"/>
      <c r="E65" s="914"/>
      <c r="F65" s="914"/>
      <c r="G65" s="914"/>
      <c r="H65" s="525"/>
    </row>
    <row r="66" spans="1:9" ht="29.25" customHeight="1">
      <c r="A66" s="914"/>
      <c r="B66" s="914"/>
      <c r="C66" s="914"/>
      <c r="D66" s="914"/>
      <c r="E66" s="914"/>
      <c r="F66" s="914"/>
      <c r="G66" s="914"/>
      <c r="H66" s="525"/>
    </row>
    <row r="67" spans="1:9" ht="15" customHeight="1">
      <c r="A67" s="543"/>
      <c r="B67" s="543"/>
      <c r="C67" s="543"/>
      <c r="D67" s="543"/>
      <c r="E67" s="543"/>
      <c r="F67" s="543"/>
      <c r="G67" s="530"/>
      <c r="H67" s="525"/>
    </row>
    <row r="68" spans="1:9" ht="15" customHeight="1">
      <c r="A68" s="915" t="s">
        <v>514</v>
      </c>
      <c r="B68" s="915"/>
      <c r="C68" s="915"/>
      <c r="D68" s="915"/>
      <c r="E68" s="915"/>
      <c r="F68" s="915"/>
      <c r="G68" s="915"/>
      <c r="H68" s="525"/>
    </row>
    <row r="69" spans="1:9" ht="15" customHeight="1">
      <c r="A69" s="915"/>
      <c r="B69" s="915"/>
      <c r="C69" s="915"/>
      <c r="D69" s="915"/>
      <c r="E69" s="915"/>
      <c r="F69" s="915"/>
      <c r="G69" s="915"/>
      <c r="H69" s="525"/>
    </row>
    <row r="70" spans="1:9" ht="15" customHeight="1">
      <c r="A70" s="543"/>
      <c r="B70" s="543"/>
      <c r="C70" s="543"/>
      <c r="D70" s="543"/>
      <c r="E70" s="543"/>
      <c r="F70" s="543"/>
      <c r="G70" s="530"/>
      <c r="H70" s="525"/>
    </row>
    <row r="71" spans="1:9" ht="15" customHeight="1">
      <c r="A71" s="543"/>
      <c r="B71" s="543"/>
      <c r="C71" s="534"/>
      <c r="D71" s="534" t="s">
        <v>258</v>
      </c>
      <c r="E71" s="534" t="s">
        <v>259</v>
      </c>
      <c r="F71" s="535"/>
      <c r="G71" s="530"/>
      <c r="H71" s="525"/>
    </row>
    <row r="72" spans="1:9" ht="15" customHeight="1">
      <c r="A72" s="543"/>
      <c r="B72" s="916" t="str">
        <f>'Assignment To do'!M10</f>
        <v>Barry Robertson</v>
      </c>
      <c r="C72" s="916"/>
      <c r="D72" s="544">
        <f>VLOOKUP('Assignment To do'!M13,$L$5:$M$12,2,TRUE)</f>
        <v>0.05</v>
      </c>
      <c r="E72" s="537">
        <v>60990</v>
      </c>
      <c r="F72" s="538"/>
      <c r="G72" s="530"/>
      <c r="H72" s="525"/>
      <c r="I72" s="917" t="s">
        <v>261</v>
      </c>
    </row>
    <row r="73" spans="1:9" ht="15" customHeight="1">
      <c r="A73" s="543"/>
      <c r="B73" s="916" t="str">
        <f>'Assignment To do'!M15</f>
        <v>Deidra Robertson</v>
      </c>
      <c r="C73" s="916"/>
      <c r="D73" s="544">
        <f>VLOOKUP('Assignment To do'!M18,$L$5:$M$12,2,TRUE)</f>
        <v>0.05</v>
      </c>
      <c r="E73" s="539">
        <v>63860</v>
      </c>
      <c r="F73" s="538"/>
      <c r="G73" s="530"/>
      <c r="H73" s="525"/>
      <c r="I73" s="917"/>
    </row>
    <row r="74" spans="1:9" ht="15" hidden="1" customHeight="1" outlineLevel="1">
      <c r="A74" s="543"/>
      <c r="B74" s="916">
        <f>'Assignment To do'!M20</f>
        <v>0</v>
      </c>
      <c r="C74" s="916"/>
      <c r="D74" s="544">
        <f>VLOOKUP('Assignment To do'!M23,$L$5:$M$12,2,TRUE)</f>
        <v>0</v>
      </c>
      <c r="E74" s="537">
        <v>0</v>
      </c>
      <c r="F74" s="538"/>
      <c r="G74" s="530"/>
      <c r="H74" s="525"/>
      <c r="I74" s="917"/>
    </row>
    <row r="75" spans="1:9" ht="15" hidden="1" customHeight="1" outlineLevel="1">
      <c r="A75" s="543"/>
      <c r="B75" s="916">
        <f>'Assignment To do'!M25</f>
        <v>0</v>
      </c>
      <c r="C75" s="916"/>
      <c r="D75" s="544">
        <f>VLOOKUP('Assignment To do'!M28,$L$5:$M$12,2,TRUE)</f>
        <v>0</v>
      </c>
      <c r="E75" s="539">
        <v>0</v>
      </c>
      <c r="F75" s="538"/>
      <c r="G75" s="530"/>
      <c r="H75" s="525"/>
      <c r="I75" s="917"/>
    </row>
    <row r="76" spans="1:9" ht="15" customHeight="1" outlineLevel="1">
      <c r="A76" s="525"/>
      <c r="B76" s="525"/>
      <c r="C76" s="543"/>
      <c r="D76" s="525"/>
      <c r="E76" s="537">
        <f>SUM(E72:E75)</f>
        <v>124850</v>
      </c>
      <c r="F76" s="525"/>
      <c r="G76" s="525"/>
      <c r="H76" s="525"/>
    </row>
    <row r="77" spans="1:9">
      <c r="A77" s="525"/>
      <c r="B77" s="525"/>
      <c r="C77" s="525"/>
      <c r="D77" s="525"/>
      <c r="E77" s="525"/>
      <c r="F77" s="525"/>
      <c r="G77" s="525"/>
      <c r="H77" s="525"/>
    </row>
    <row r="78" spans="1:9">
      <c r="A78" s="525"/>
      <c r="B78" s="525"/>
      <c r="C78" s="525"/>
      <c r="D78" s="525"/>
      <c r="E78" s="525"/>
      <c r="F78" s="525"/>
      <c r="G78" s="525"/>
      <c r="H78" s="525"/>
    </row>
    <row r="79" spans="1:9">
      <c r="A79" s="525"/>
      <c r="B79" s="525"/>
      <c r="C79" s="525"/>
      <c r="D79" s="525"/>
      <c r="E79" s="525"/>
      <c r="F79" s="525"/>
      <c r="G79" s="525"/>
      <c r="H79" s="525"/>
    </row>
  </sheetData>
  <mergeCells count="51">
    <mergeCell ref="J7:K7"/>
    <mergeCell ref="J1:M1"/>
    <mergeCell ref="J3:K4"/>
    <mergeCell ref="M3:M4"/>
    <mergeCell ref="J5:K5"/>
    <mergeCell ref="J6:K6"/>
    <mergeCell ref="J8:K8"/>
    <mergeCell ref="J9:K9"/>
    <mergeCell ref="J10:K10"/>
    <mergeCell ref="J11:K11"/>
    <mergeCell ref="A12:G12"/>
    <mergeCell ref="J12:K12"/>
    <mergeCell ref="A16:H16"/>
    <mergeCell ref="A17:G17"/>
    <mergeCell ref="A19:G21"/>
    <mergeCell ref="A23:D23"/>
    <mergeCell ref="C25:D26"/>
    <mergeCell ref="E25:F26"/>
    <mergeCell ref="C27:D27"/>
    <mergeCell ref="E27:F27"/>
    <mergeCell ref="C28:D28"/>
    <mergeCell ref="E28:F28"/>
    <mergeCell ref="C29:D29"/>
    <mergeCell ref="E29:F29"/>
    <mergeCell ref="A40:G40"/>
    <mergeCell ref="C30:D30"/>
    <mergeCell ref="E30:F30"/>
    <mergeCell ref="C31:D31"/>
    <mergeCell ref="E31:F31"/>
    <mergeCell ref="C32:D32"/>
    <mergeCell ref="E32:F32"/>
    <mergeCell ref="C33:D33"/>
    <mergeCell ref="E33:F33"/>
    <mergeCell ref="C34:D34"/>
    <mergeCell ref="E34:F34"/>
    <mergeCell ref="A38:G38"/>
    <mergeCell ref="A44:G44"/>
    <mergeCell ref="A49:G51"/>
    <mergeCell ref="A53:G54"/>
    <mergeCell ref="B57:C57"/>
    <mergeCell ref="I57:I60"/>
    <mergeCell ref="B58:C58"/>
    <mergeCell ref="B59:C59"/>
    <mergeCell ref="B60:C60"/>
    <mergeCell ref="A65:G66"/>
    <mergeCell ref="A68:G69"/>
    <mergeCell ref="B72:C72"/>
    <mergeCell ref="I72:I75"/>
    <mergeCell ref="B73:C73"/>
    <mergeCell ref="B74:C74"/>
    <mergeCell ref="B75:C75"/>
  </mergeCells>
  <printOptions horizontalCentered="1"/>
  <pageMargins left="0.39370078740157483" right="0.39370078740157483" top="0.39370078740157483" bottom="0.39370078740157483" header="0.31496062992125984" footer="0.31496062992125984"/>
  <pageSetup paperSize="9" scale="98" orientation="portrait" horizontalDpi="300" verticalDpi="300" r:id="rId1"/>
  <customProperties>
    <customPr name="Sheet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2">
    <tabColor rgb="FF00B0F0"/>
  </sheetPr>
  <dimension ref="B2:P55"/>
  <sheetViews>
    <sheetView zoomScaleNormal="100" workbookViewId="0">
      <selection activeCell="I6" sqref="I6"/>
    </sheetView>
  </sheetViews>
  <sheetFormatPr defaultColWidth="9.140625" defaultRowHeight="12.75"/>
  <cols>
    <col min="1" max="1" width="1" style="275" customWidth="1"/>
    <col min="2" max="2" width="16" style="275" customWidth="1"/>
    <col min="3" max="3" width="23.28515625" style="275" customWidth="1"/>
    <col min="4" max="4" width="32.28515625" style="276" customWidth="1"/>
    <col min="5" max="5" width="26.7109375" style="275" customWidth="1"/>
    <col min="6" max="6" width="1" style="275" customWidth="1"/>
    <col min="7" max="10" width="11" style="275" customWidth="1"/>
    <col min="11" max="11" width="11" style="457" hidden="1" customWidth="1"/>
    <col min="12" max="12" width="11" style="275" customWidth="1"/>
    <col min="13" max="13" width="15.5703125" style="277" hidden="1" customWidth="1"/>
    <col min="14" max="16384" width="9.140625" style="275"/>
  </cols>
  <sheetData>
    <row r="2" spans="2:13">
      <c r="M2" s="275"/>
    </row>
    <row r="3" spans="2:13" ht="15" customHeight="1">
      <c r="B3" s="274"/>
      <c r="K3" s="458">
        <v>2019</v>
      </c>
      <c r="M3" s="275"/>
    </row>
    <row r="4" spans="2:13" ht="15" customHeight="1">
      <c r="K4" s="458" t="s">
        <v>498</v>
      </c>
      <c r="M4" s="275"/>
    </row>
    <row r="5" spans="2:13" s="278" customFormat="1" ht="34.5" customHeight="1">
      <c r="B5" s="937" t="str">
        <f>'Assignment To do'!B3</f>
        <v>B &amp; D Superannuation Fund</v>
      </c>
      <c r="C5" s="937"/>
      <c r="D5" s="937"/>
      <c r="E5" s="937"/>
      <c r="G5" s="279"/>
      <c r="H5" s="280"/>
      <c r="I5" s="280"/>
      <c r="J5" s="281"/>
      <c r="K5" s="287"/>
      <c r="L5" s="282"/>
    </row>
    <row r="6" spans="2:13" s="278" customFormat="1" ht="18">
      <c r="B6" s="938" t="str">
        <f>CONCATENATE(K3," Tax Summary")</f>
        <v>2019 Tax Summary</v>
      </c>
      <c r="C6" s="938"/>
      <c r="D6" s="938"/>
      <c r="E6" s="938"/>
      <c r="G6" s="279"/>
      <c r="H6" s="280"/>
      <c r="I6" s="280"/>
      <c r="K6" s="287"/>
      <c r="L6" s="284"/>
    </row>
    <row r="7" spans="2:13" s="278" customFormat="1" ht="13.5" thickBot="1">
      <c r="B7" s="285"/>
      <c r="C7" s="285"/>
      <c r="D7" s="286"/>
      <c r="E7" s="286"/>
      <c r="G7" s="279"/>
      <c r="H7" s="280"/>
      <c r="I7" s="280"/>
      <c r="K7" s="287"/>
      <c r="L7" s="284"/>
    </row>
    <row r="8" spans="2:13" s="278" customFormat="1" ht="15" customHeight="1">
      <c r="B8" s="939"/>
      <c r="C8" s="940"/>
      <c r="D8" s="941"/>
      <c r="E8" s="948" t="str">
        <f>+B5</f>
        <v>B &amp; D Superannuation Fund</v>
      </c>
      <c r="K8" s="287"/>
      <c r="L8" s="284"/>
    </row>
    <row r="9" spans="2:13" s="278" customFormat="1" ht="15" customHeight="1">
      <c r="B9" s="942"/>
      <c r="C9" s="943"/>
      <c r="D9" s="944"/>
      <c r="E9" s="949"/>
      <c r="K9" s="287"/>
      <c r="L9" s="284"/>
    </row>
    <row r="10" spans="2:13" s="280" customFormat="1" ht="15.75" customHeight="1" thickBot="1">
      <c r="B10" s="945"/>
      <c r="C10" s="946"/>
      <c r="D10" s="947"/>
      <c r="E10" s="950"/>
      <c r="K10" s="279"/>
    </row>
    <row r="11" spans="2:13" s="280" customFormat="1">
      <c r="B11" s="545"/>
      <c r="C11" s="546"/>
      <c r="D11" s="547"/>
      <c r="E11" s="548"/>
      <c r="K11" s="279"/>
    </row>
    <row r="12" spans="2:13" s="280" customFormat="1" ht="15" customHeight="1">
      <c r="B12" s="545" t="s">
        <v>266</v>
      </c>
      <c r="C12" s="546"/>
      <c r="D12" s="549"/>
      <c r="E12" s="550">
        <v>0</v>
      </c>
      <c r="G12" s="287" t="s">
        <v>267</v>
      </c>
      <c r="J12" s="288"/>
      <c r="K12" s="287"/>
      <c r="L12" s="289"/>
    </row>
    <row r="13" spans="2:13" s="280" customFormat="1" ht="15" customHeight="1">
      <c r="B13" s="545"/>
      <c r="C13" s="546"/>
      <c r="D13" s="551"/>
      <c r="E13" s="550"/>
      <c r="G13" s="279"/>
      <c r="J13" s="288"/>
      <c r="K13" s="287"/>
      <c r="L13" s="289"/>
    </row>
    <row r="14" spans="2:13" s="278" customFormat="1" ht="15" customHeight="1">
      <c r="B14" s="552" t="s">
        <v>268</v>
      </c>
      <c r="C14" s="553"/>
      <c r="D14" s="554"/>
      <c r="E14" s="555">
        <f>IF(E12&gt;0,E12*0.15,0)</f>
        <v>0</v>
      </c>
      <c r="K14" s="287"/>
    </row>
    <row r="15" spans="2:13" s="278" customFormat="1" ht="15" customHeight="1">
      <c r="B15" s="556" t="str">
        <f>CONCATENATE(K3," Tax Paid")</f>
        <v>2019 Tax Paid</v>
      </c>
      <c r="C15" s="557"/>
      <c r="D15" s="558"/>
      <c r="E15" s="559"/>
      <c r="K15" s="287"/>
    </row>
    <row r="16" spans="2:13" s="278" customFormat="1" ht="15" customHeight="1">
      <c r="B16" s="560" t="s">
        <v>269</v>
      </c>
      <c r="C16" s="561"/>
      <c r="D16" s="562"/>
      <c r="E16" s="563">
        <v>0</v>
      </c>
      <c r="G16" s="278" t="s">
        <v>270</v>
      </c>
      <c r="K16" s="287"/>
      <c r="L16" s="284"/>
    </row>
    <row r="17" spans="2:16" s="278" customFormat="1" ht="15" customHeight="1">
      <c r="B17" s="560" t="s">
        <v>271</v>
      </c>
      <c r="C17" s="561"/>
      <c r="D17" s="562"/>
      <c r="E17" s="563">
        <v>0</v>
      </c>
      <c r="K17" s="287"/>
      <c r="L17" s="284"/>
    </row>
    <row r="18" spans="2:16" s="278" customFormat="1" ht="15" customHeight="1">
      <c r="B18" s="560" t="s">
        <v>272</v>
      </c>
      <c r="C18" s="561"/>
      <c r="D18" s="562"/>
      <c r="E18" s="563">
        <v>0</v>
      </c>
      <c r="K18" s="287"/>
      <c r="L18" s="284"/>
    </row>
    <row r="19" spans="2:16" s="278" customFormat="1" ht="15" customHeight="1">
      <c r="B19" s="564" t="s">
        <v>273</v>
      </c>
      <c r="C19" s="561"/>
      <c r="D19" s="562"/>
      <c r="E19" s="563">
        <v>-7848</v>
      </c>
      <c r="K19" s="287"/>
      <c r="M19" s="283"/>
    </row>
    <row r="20" spans="2:16" s="278" customFormat="1" ht="15" customHeight="1">
      <c r="B20" s="565" t="s">
        <v>274</v>
      </c>
      <c r="C20" s="566"/>
      <c r="D20" s="567"/>
      <c r="E20" s="568">
        <f>SUM(E14:E19)</f>
        <v>-7848</v>
      </c>
      <c r="K20" s="287"/>
      <c r="M20" s="290"/>
      <c r="N20" s="290"/>
      <c r="O20" s="290"/>
      <c r="P20" s="290"/>
    </row>
    <row r="21" spans="2:16" s="278" customFormat="1" ht="15" customHeight="1">
      <c r="B21" s="569"/>
      <c r="C21" s="570"/>
      <c r="D21" s="571"/>
      <c r="E21" s="572"/>
      <c r="K21" s="287"/>
      <c r="M21" s="290"/>
      <c r="N21" s="290"/>
      <c r="O21" s="290"/>
      <c r="P21" s="290"/>
    </row>
    <row r="22" spans="2:16" s="278" customFormat="1" ht="15" customHeight="1">
      <c r="B22" s="560" t="s">
        <v>275</v>
      </c>
      <c r="C22" s="561"/>
      <c r="D22" s="573"/>
      <c r="E22" s="559">
        <v>259</v>
      </c>
      <c r="G22" s="278" t="s">
        <v>276</v>
      </c>
      <c r="K22" s="287"/>
      <c r="M22" s="290">
        <v>518</v>
      </c>
      <c r="N22" s="290"/>
      <c r="O22" s="290"/>
      <c r="P22" s="290"/>
    </row>
    <row r="23" spans="2:16" s="278" customFormat="1" ht="15" customHeight="1">
      <c r="B23" s="565" t="s">
        <v>277</v>
      </c>
      <c r="C23" s="566"/>
      <c r="D23" s="567"/>
      <c r="E23" s="568">
        <f>SUM(E20:E22)</f>
        <v>-7589</v>
      </c>
      <c r="K23" s="287"/>
      <c r="M23" s="290">
        <v>259</v>
      </c>
      <c r="N23" s="290"/>
      <c r="O23" s="290"/>
      <c r="P23" s="290"/>
    </row>
    <row r="24" spans="2:16" s="278" customFormat="1" ht="15" hidden="1" customHeight="1">
      <c r="B24" s="574" t="s">
        <v>278</v>
      </c>
      <c r="C24" s="566"/>
      <c r="D24" s="575"/>
      <c r="E24" s="576"/>
      <c r="G24" s="278" t="s">
        <v>279</v>
      </c>
      <c r="I24" s="291"/>
      <c r="K24" s="287"/>
      <c r="L24" s="290"/>
      <c r="M24" s="292" t="s">
        <v>503</v>
      </c>
      <c r="N24" s="290"/>
      <c r="O24" s="290"/>
      <c r="P24" s="290"/>
    </row>
    <row r="25" spans="2:16" s="278" customFormat="1" ht="15" hidden="1" customHeight="1">
      <c r="B25" s="556" t="s">
        <v>280</v>
      </c>
      <c r="C25" s="570"/>
      <c r="D25" s="577"/>
      <c r="E25" s="572"/>
      <c r="K25" s="287"/>
      <c r="L25" s="290"/>
      <c r="M25" s="292" t="s">
        <v>502</v>
      </c>
      <c r="N25" s="290"/>
      <c r="O25" s="290"/>
      <c r="P25" s="290"/>
    </row>
    <row r="26" spans="2:16" s="278" customFormat="1" ht="15" hidden="1" customHeight="1">
      <c r="B26" s="560" t="s">
        <v>281</v>
      </c>
      <c r="C26" s="570"/>
      <c r="D26" s="577"/>
      <c r="E26" s="563">
        <v>0</v>
      </c>
      <c r="K26" s="287"/>
      <c r="L26" s="290"/>
      <c r="M26" s="672" t="s">
        <v>543</v>
      </c>
      <c r="N26" s="290"/>
      <c r="O26" s="290"/>
      <c r="P26" s="290"/>
    </row>
    <row r="27" spans="2:16" s="278" customFormat="1" ht="15" hidden="1" customHeight="1">
      <c r="B27" s="560" t="s">
        <v>282</v>
      </c>
      <c r="C27" s="570"/>
      <c r="D27" s="577"/>
      <c r="E27" s="563">
        <v>0</v>
      </c>
      <c r="K27" s="287"/>
      <c r="L27" s="290"/>
      <c r="M27" s="293" t="s">
        <v>283</v>
      </c>
      <c r="N27" s="290"/>
      <c r="O27" s="290"/>
      <c r="P27" s="290"/>
    </row>
    <row r="28" spans="2:16" s="278" customFormat="1" ht="15" hidden="1" customHeight="1">
      <c r="B28" s="560" t="s">
        <v>284</v>
      </c>
      <c r="C28" s="570"/>
      <c r="D28" s="577"/>
      <c r="E28" s="563">
        <v>0</v>
      </c>
      <c r="K28" s="287"/>
      <c r="L28" s="290"/>
      <c r="M28" s="292"/>
      <c r="N28" s="290"/>
      <c r="O28" s="290"/>
      <c r="P28" s="290"/>
    </row>
    <row r="29" spans="2:16" s="278" customFormat="1" ht="15" hidden="1" customHeight="1">
      <c r="B29" s="560" t="s">
        <v>285</v>
      </c>
      <c r="C29" s="570"/>
      <c r="D29" s="577"/>
      <c r="E29" s="563">
        <v>0</v>
      </c>
      <c r="K29" s="287"/>
      <c r="L29" s="290"/>
      <c r="M29" s="292"/>
      <c r="N29" s="290"/>
      <c r="O29" s="290"/>
      <c r="P29" s="290"/>
    </row>
    <row r="30" spans="2:16" s="278" customFormat="1" ht="15" hidden="1" customHeight="1">
      <c r="B30" s="565" t="s">
        <v>286</v>
      </c>
      <c r="C30" s="566"/>
      <c r="D30" s="575"/>
      <c r="E30" s="568">
        <f>SUM(E26:E29)</f>
        <v>0</v>
      </c>
      <c r="K30" s="287"/>
      <c r="L30" s="290"/>
      <c r="M30" s="292"/>
      <c r="N30" s="290"/>
      <c r="O30" s="290"/>
      <c r="P30" s="290"/>
    </row>
    <row r="31" spans="2:16" s="278" customFormat="1" hidden="1">
      <c r="B31" s="560"/>
      <c r="C31" s="557"/>
      <c r="D31" s="578"/>
      <c r="E31" s="579"/>
      <c r="K31" s="287"/>
      <c r="L31" s="290"/>
      <c r="M31" s="290"/>
      <c r="N31" s="290"/>
      <c r="O31" s="290"/>
      <c r="P31" s="290"/>
    </row>
    <row r="32" spans="2:16" s="278" customFormat="1" ht="15" hidden="1" customHeight="1">
      <c r="B32" s="565" t="s">
        <v>287</v>
      </c>
      <c r="C32" s="566"/>
      <c r="D32" s="566"/>
      <c r="E32" s="568">
        <f>+E30+E23</f>
        <v>-7589</v>
      </c>
      <c r="K32" s="287"/>
      <c r="L32" s="290"/>
      <c r="M32" s="290"/>
      <c r="N32" s="290"/>
      <c r="O32" s="290"/>
      <c r="P32" s="290"/>
    </row>
    <row r="33" spans="2:16" s="278" customFormat="1" hidden="1">
      <c r="B33" s="560"/>
      <c r="C33" s="557"/>
      <c r="D33" s="578"/>
      <c r="E33" s="579"/>
      <c r="K33" s="287"/>
      <c r="L33" s="290"/>
      <c r="M33" s="290"/>
      <c r="N33" s="290"/>
      <c r="O33" s="290"/>
      <c r="P33" s="290"/>
    </row>
    <row r="34" spans="2:16" s="278" customFormat="1" ht="15" hidden="1" customHeight="1">
      <c r="B34" s="556" t="str">
        <f>CONCATENATE(K3+1," Estimated PAYG Instalments")</f>
        <v>2020 Estimated PAYG Instalments</v>
      </c>
      <c r="C34" s="557"/>
      <c r="D34" s="580"/>
      <c r="E34" s="550"/>
      <c r="K34" s="287"/>
      <c r="L34" s="290"/>
      <c r="M34" s="290"/>
      <c r="N34" s="290"/>
      <c r="O34" s="290"/>
      <c r="P34" s="290"/>
    </row>
    <row r="35" spans="2:16" s="278" customFormat="1" ht="15" hidden="1" customHeight="1">
      <c r="B35" s="564" t="s">
        <v>504</v>
      </c>
      <c r="C35" s="581"/>
      <c r="D35" s="582" t="s">
        <v>288</v>
      </c>
      <c r="E35" s="583">
        <v>0</v>
      </c>
      <c r="G35" s="278" t="s">
        <v>279</v>
      </c>
      <c r="I35" s="291"/>
      <c r="K35" s="287"/>
      <c r="L35" s="290"/>
      <c r="N35" s="290"/>
    </row>
    <row r="36" spans="2:16" s="278" customFormat="1" ht="15" hidden="1" customHeight="1">
      <c r="B36" s="584" t="s">
        <v>505</v>
      </c>
      <c r="C36" s="581"/>
      <c r="D36" s="582" t="s">
        <v>288</v>
      </c>
      <c r="E36" s="583">
        <v>0</v>
      </c>
      <c r="H36" s="280"/>
      <c r="I36" s="280"/>
      <c r="J36" s="288"/>
      <c r="K36" s="287"/>
      <c r="L36" s="294"/>
      <c r="M36" s="290"/>
      <c r="N36" s="290"/>
    </row>
    <row r="37" spans="2:16" s="295" customFormat="1" ht="15" hidden="1" customHeight="1">
      <c r="B37" s="584" t="s">
        <v>506</v>
      </c>
      <c r="C37" s="585"/>
      <c r="D37" s="582" t="s">
        <v>289</v>
      </c>
      <c r="E37" s="583">
        <v>0</v>
      </c>
      <c r="F37" s="296"/>
      <c r="G37" s="278"/>
      <c r="H37" s="278"/>
      <c r="I37" s="278"/>
      <c r="J37" s="284"/>
      <c r="K37" s="287"/>
      <c r="L37" s="297"/>
      <c r="M37" s="298"/>
      <c r="N37" s="298"/>
    </row>
    <row r="38" spans="2:16" s="295" customFormat="1" ht="15" hidden="1" customHeight="1">
      <c r="B38" s="584" t="s">
        <v>507</v>
      </c>
      <c r="C38" s="585"/>
      <c r="D38" s="582"/>
      <c r="E38" s="583">
        <v>0</v>
      </c>
      <c r="F38" s="296"/>
      <c r="G38" s="278"/>
      <c r="H38" s="278"/>
      <c r="I38" s="278"/>
      <c r="J38" s="284"/>
      <c r="K38" s="287"/>
      <c r="L38" s="297"/>
      <c r="M38" s="298"/>
      <c r="N38" s="298"/>
    </row>
    <row r="39" spans="2:16" s="295" customFormat="1" ht="15" hidden="1" customHeight="1">
      <c r="B39" s="584" t="s">
        <v>508</v>
      </c>
      <c r="C39" s="585"/>
      <c r="D39" s="582"/>
      <c r="E39" s="583">
        <v>0</v>
      </c>
      <c r="F39" s="296"/>
      <c r="G39" s="278"/>
      <c r="H39" s="278"/>
      <c r="I39" s="278"/>
      <c r="J39" s="299"/>
      <c r="K39" s="287"/>
      <c r="L39" s="300"/>
      <c r="M39" s="298"/>
      <c r="N39" s="298"/>
    </row>
    <row r="40" spans="2:16" s="278" customFormat="1" ht="15" hidden="1" customHeight="1" thickBot="1">
      <c r="B40" s="586"/>
      <c r="C40" s="587"/>
      <c r="D40" s="588"/>
      <c r="E40" s="589"/>
      <c r="K40" s="287"/>
      <c r="L40" s="284"/>
      <c r="M40" s="283"/>
    </row>
    <row r="41" spans="2:16" s="278" customFormat="1" ht="12.75" hidden="1" customHeight="1">
      <c r="B41" s="275"/>
      <c r="C41" s="275"/>
      <c r="D41" s="276"/>
      <c r="G41" s="301"/>
      <c r="H41" s="301"/>
      <c r="I41" s="301"/>
      <c r="J41" s="288"/>
      <c r="K41" s="287"/>
      <c r="L41" s="301"/>
      <c r="M41" s="283"/>
    </row>
    <row r="42" spans="2:16" s="278" customFormat="1" ht="12.75" hidden="1" customHeight="1">
      <c r="B42" s="936" t="s">
        <v>290</v>
      </c>
      <c r="C42" s="936"/>
      <c r="D42" s="936"/>
      <c r="E42" s="936"/>
      <c r="G42" s="301"/>
      <c r="H42" s="301"/>
      <c r="I42" s="301"/>
      <c r="J42" s="288"/>
      <c r="K42" s="287"/>
      <c r="L42" s="301"/>
      <c r="M42" s="283"/>
    </row>
    <row r="43" spans="2:16" s="303" customFormat="1" ht="15" hidden="1">
      <c r="B43" s="936" t="s">
        <v>509</v>
      </c>
      <c r="C43" s="936"/>
      <c r="D43" s="936"/>
      <c r="E43" s="936"/>
      <c r="F43" s="278"/>
      <c r="G43" s="278"/>
      <c r="H43" s="278"/>
      <c r="I43" s="278"/>
      <c r="J43" s="278"/>
      <c r="K43" s="287"/>
      <c r="L43" s="284"/>
      <c r="M43" s="302"/>
    </row>
    <row r="44" spans="2:16" s="303" customFormat="1" ht="15">
      <c r="B44" s="275"/>
      <c r="C44" s="275"/>
      <c r="D44" s="276"/>
      <c r="E44" s="275"/>
      <c r="F44" s="278"/>
      <c r="G44" s="278"/>
      <c r="H44" s="278"/>
      <c r="I44" s="278"/>
      <c r="J44" s="278"/>
      <c r="K44" s="287"/>
      <c r="L44" s="284"/>
      <c r="M44" s="302"/>
    </row>
    <row r="45" spans="2:16" s="303" customFormat="1" ht="15">
      <c r="B45" s="275"/>
      <c r="C45" s="275"/>
      <c r="D45" s="276"/>
      <c r="E45" s="275"/>
      <c r="F45" s="278"/>
      <c r="G45" s="278"/>
      <c r="H45" s="278"/>
      <c r="I45" s="278"/>
      <c r="J45" s="278"/>
      <c r="K45" s="287"/>
      <c r="L45" s="278"/>
      <c r="M45" s="302"/>
    </row>
    <row r="46" spans="2:16" s="303" customFormat="1" ht="15">
      <c r="B46" s="275"/>
      <c r="C46" s="275"/>
      <c r="D46" s="276"/>
      <c r="E46" s="275"/>
      <c r="F46" s="278"/>
      <c r="G46" s="304"/>
      <c r="H46" s="278"/>
      <c r="I46" s="278"/>
      <c r="J46" s="278"/>
      <c r="K46" s="287"/>
      <c r="L46" s="284"/>
      <c r="M46" s="302"/>
    </row>
    <row r="47" spans="2:16" s="303" customFormat="1" ht="15">
      <c r="B47" s="275"/>
      <c r="C47" s="275"/>
      <c r="D47" s="276"/>
      <c r="E47" s="275"/>
      <c r="F47" s="278"/>
      <c r="G47" s="278"/>
      <c r="H47" s="278"/>
      <c r="I47" s="278"/>
      <c r="J47" s="278"/>
      <c r="K47" s="287"/>
      <c r="L47" s="278"/>
      <c r="M47" s="302"/>
    </row>
    <row r="48" spans="2:16" s="303" customFormat="1" ht="15">
      <c r="B48" s="275"/>
      <c r="C48" s="275"/>
      <c r="D48" s="276"/>
      <c r="E48" s="275"/>
      <c r="F48" s="278"/>
      <c r="G48" s="278"/>
      <c r="H48" s="278"/>
      <c r="I48" s="278"/>
      <c r="J48" s="278"/>
      <c r="K48" s="287"/>
      <c r="L48" s="278"/>
      <c r="M48" s="302"/>
    </row>
    <row r="49" spans="2:13" s="303" customFormat="1" ht="15">
      <c r="B49" s="275"/>
      <c r="C49" s="275"/>
      <c r="D49" s="276"/>
      <c r="E49" s="275"/>
      <c r="F49" s="278"/>
      <c r="G49" s="278"/>
      <c r="H49" s="278"/>
      <c r="I49" s="278"/>
      <c r="J49" s="278"/>
      <c r="K49" s="287"/>
      <c r="L49" s="278"/>
      <c r="M49" s="302"/>
    </row>
    <row r="50" spans="2:13" s="303" customFormat="1" ht="15">
      <c r="B50" s="275"/>
      <c r="C50" s="275"/>
      <c r="D50" s="276"/>
      <c r="E50" s="275"/>
      <c r="F50" s="278"/>
      <c r="G50" s="278"/>
      <c r="H50" s="278"/>
      <c r="I50" s="278"/>
      <c r="J50" s="278"/>
      <c r="K50" s="287"/>
      <c r="L50" s="278"/>
      <c r="M50" s="302"/>
    </row>
    <row r="51" spans="2:13" s="303" customFormat="1" ht="15">
      <c r="B51" s="275"/>
      <c r="C51" s="275"/>
      <c r="D51" s="276"/>
      <c r="E51" s="275"/>
      <c r="F51" s="278"/>
      <c r="G51" s="278"/>
      <c r="H51" s="278"/>
      <c r="I51" s="278"/>
      <c r="J51" s="278"/>
      <c r="K51" s="287"/>
      <c r="L51" s="278"/>
      <c r="M51" s="302"/>
    </row>
    <row r="52" spans="2:13" s="278" customFormat="1">
      <c r="B52" s="275"/>
      <c r="C52" s="275"/>
      <c r="D52" s="276"/>
      <c r="E52" s="275"/>
      <c r="K52" s="287"/>
      <c r="M52" s="283"/>
    </row>
    <row r="53" spans="2:13" s="278" customFormat="1">
      <c r="B53" s="275"/>
      <c r="C53" s="275"/>
      <c r="D53" s="276"/>
      <c r="E53" s="275"/>
      <c r="K53" s="287"/>
      <c r="M53" s="283"/>
    </row>
    <row r="54" spans="2:13" s="278" customFormat="1">
      <c r="B54" s="275"/>
      <c r="C54" s="275"/>
      <c r="D54" s="276"/>
      <c r="E54" s="275"/>
      <c r="K54" s="287"/>
      <c r="M54" s="283"/>
    </row>
    <row r="55" spans="2:13" s="278" customFormat="1">
      <c r="B55" s="275"/>
      <c r="C55" s="275"/>
      <c r="D55" s="276"/>
      <c r="E55" s="275"/>
      <c r="K55" s="287"/>
      <c r="M55" s="283"/>
    </row>
  </sheetData>
  <mergeCells count="6">
    <mergeCell ref="B43:E43"/>
    <mergeCell ref="B5:E5"/>
    <mergeCell ref="B6:E6"/>
    <mergeCell ref="B8:D10"/>
    <mergeCell ref="E8:E10"/>
    <mergeCell ref="B42:E42"/>
  </mergeCells>
  <dataValidations count="3">
    <dataValidation type="list" allowBlank="1" showInputMessage="1" showErrorMessage="1" sqref="E22" xr:uid="{00000000-0002-0000-0700-000000000000}">
      <formula1>"518,259,0"</formula1>
    </dataValidation>
    <dataValidation type="list" allowBlank="1" showInputMessage="1" showErrorMessage="1" sqref="E24" xr:uid="{00000000-0002-0000-0700-000001000000}">
      <formula1>$M$24:$M$27</formula1>
    </dataValidation>
    <dataValidation type="list" allowBlank="1" showInputMessage="1" showErrorMessage="1" sqref="D35:D39" xr:uid="{00000000-0002-0000-0700-000002000000}">
      <formula1>"Not Yet Due, Already Paid, Outstanding"</formula1>
    </dataValidation>
  </dataValidations>
  <pageMargins left="0.39370078740157483" right="0.39370078740157483" top="0.39370078740157483" bottom="0.39370078740157483" header="0.31496062992125984" footer="0.31496062992125984"/>
  <pageSetup paperSize="9" scale="97" orientation="portrait" r:id="rId1"/>
  <customProperties>
    <customPr name="Sheet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me">
    <tabColor theme="0" tint="-0.14999847407452621"/>
    <pageSetUpPr fitToPage="1"/>
  </sheetPr>
  <dimension ref="B1:T76"/>
  <sheetViews>
    <sheetView showGridLines="0" showRowColHeaders="0" zoomScaleNormal="100" zoomScaleSheetLayoutView="100" workbookViewId="0">
      <selection activeCell="B8" sqref="B8:E8"/>
    </sheetView>
  </sheetViews>
  <sheetFormatPr defaultColWidth="9.140625" defaultRowHeight="15"/>
  <cols>
    <col min="1" max="1" width="4.140625" style="39" customWidth="1"/>
    <col min="2" max="2" width="2.7109375" style="39" customWidth="1"/>
    <col min="3" max="3" width="9.140625" style="39" customWidth="1"/>
    <col min="4" max="4" width="22.85546875" style="39" customWidth="1"/>
    <col min="5" max="5" width="4.28515625" style="39" customWidth="1"/>
    <col min="6" max="6" width="7.42578125" style="40" customWidth="1"/>
    <col min="7" max="7" width="37.140625" style="39" customWidth="1"/>
    <col min="8" max="8" width="4.28515625" style="39" customWidth="1"/>
    <col min="9" max="9" width="2.7109375" style="39" customWidth="1"/>
    <col min="10" max="10" width="4.28515625" style="39" customWidth="1"/>
    <col min="11" max="11" width="23.140625" style="39" hidden="1" customWidth="1"/>
    <col min="12" max="16384" width="9.140625" style="39"/>
  </cols>
  <sheetData>
    <row r="1" spans="2:13" ht="7.5" customHeight="1"/>
    <row r="2" spans="2:13" s="40" customFormat="1" ht="33" customHeight="1">
      <c r="B2" s="156" t="s">
        <v>112</v>
      </c>
      <c r="C2" s="128"/>
      <c r="D2" s="128"/>
      <c r="E2" s="128"/>
      <c r="F2" s="128"/>
      <c r="G2" s="128"/>
      <c r="H2" s="128"/>
      <c r="K2" s="129"/>
      <c r="M2" s="130"/>
    </row>
    <row r="3" spans="2:13" s="40" customFormat="1" ht="6" customHeight="1">
      <c r="B3" s="131"/>
      <c r="C3" s="128"/>
      <c r="D3" s="128"/>
      <c r="E3" s="128"/>
      <c r="F3" s="128"/>
      <c r="G3" s="128"/>
      <c r="H3" s="128"/>
      <c r="K3" s="129"/>
      <c r="M3" s="130"/>
    </row>
    <row r="4" spans="2:13" ht="1.5" customHeight="1">
      <c r="B4" s="154"/>
      <c r="C4" s="155"/>
      <c r="D4" s="155"/>
      <c r="E4" s="155"/>
      <c r="F4" s="155"/>
      <c r="G4" s="155"/>
      <c r="H4" s="155"/>
      <c r="I4" s="155"/>
      <c r="J4" s="40"/>
      <c r="K4" s="40"/>
    </row>
    <row r="5" spans="2:13" s="62" customFormat="1" ht="4.5" customHeight="1">
      <c r="C5" s="167"/>
      <c r="D5" s="961" t="str">
        <f>IF(Cl_Connected," "&amp;Cl_FileName,"No file connected...")</f>
        <v xml:space="preserve"> B &amp; D Superannuation Fund</v>
      </c>
      <c r="E5" s="961"/>
      <c r="F5" s="961"/>
      <c r="G5" s="961"/>
      <c r="H5" s="961"/>
      <c r="I5" s="961"/>
    </row>
    <row r="6" spans="2:13" s="62" customFormat="1" ht="15.75" customHeight="1">
      <c r="B6" s="960" t="str">
        <f>IF(Cl_Connected,"CONNECTED","NOT SETUP")</f>
        <v>CONNECTED</v>
      </c>
      <c r="C6" s="960"/>
      <c r="D6" s="961"/>
      <c r="E6" s="961"/>
      <c r="F6" s="961"/>
      <c r="G6" s="961"/>
      <c r="H6" s="961"/>
      <c r="I6" s="961"/>
      <c r="K6" s="164" t="b">
        <f>(Cl_FileId&lt;&gt;"")</f>
        <v>1</v>
      </c>
    </row>
    <row r="7" spans="2:13" s="40" customFormat="1" ht="18" customHeight="1">
      <c r="C7" s="165"/>
      <c r="D7" s="166"/>
      <c r="E7" s="166"/>
      <c r="F7" s="166"/>
      <c r="G7" s="166"/>
      <c r="H7" s="165"/>
      <c r="I7" s="165"/>
      <c r="J7" s="164"/>
    </row>
    <row r="8" spans="2:13" ht="23.25" customHeight="1">
      <c r="B8" s="963" t="s">
        <v>114</v>
      </c>
      <c r="C8" s="964"/>
      <c r="D8" s="964"/>
      <c r="E8" s="964"/>
      <c r="F8" s="163" t="s">
        <v>113</v>
      </c>
      <c r="G8" s="41"/>
      <c r="H8" s="41"/>
      <c r="I8" s="41"/>
      <c r="J8" s="41"/>
      <c r="K8" s="40"/>
    </row>
    <row r="9" spans="2:13" ht="7.5" customHeight="1">
      <c r="F9" s="39"/>
      <c r="K9" s="40"/>
    </row>
    <row r="10" spans="2:13" ht="37.5" hidden="1" customHeight="1">
      <c r="B10" s="967" t="s">
        <v>115</v>
      </c>
      <c r="C10" s="967"/>
      <c r="D10" s="967"/>
      <c r="E10" s="967"/>
      <c r="F10" s="967"/>
      <c r="G10" s="41"/>
      <c r="H10" s="41"/>
      <c r="I10" s="41"/>
      <c r="J10" s="40"/>
      <c r="K10" s="40"/>
    </row>
    <row r="11" spans="2:13" ht="7.5" customHeight="1">
      <c r="C11" s="41"/>
      <c r="D11" s="41"/>
      <c r="E11" s="41"/>
      <c r="F11" s="41"/>
      <c r="G11" s="41"/>
      <c r="H11" s="41"/>
      <c r="I11" s="41"/>
      <c r="J11" s="40"/>
      <c r="K11" s="40"/>
      <c r="L11"/>
    </row>
    <row r="12" spans="2:13" ht="18.75" customHeight="1">
      <c r="C12" s="41"/>
      <c r="D12" s="41"/>
      <c r="E12" s="41"/>
      <c r="F12" s="41"/>
      <c r="G12" s="41"/>
      <c r="H12" s="41"/>
      <c r="I12" s="41"/>
      <c r="J12" s="40"/>
      <c r="K12" s="40"/>
    </row>
    <row r="13" spans="2:13" ht="18.75" customHeight="1">
      <c r="B13" s="966" t="s">
        <v>24</v>
      </c>
      <c r="C13" s="966"/>
      <c r="D13" s="966"/>
      <c r="E13" s="966"/>
      <c r="F13" s="157"/>
      <c r="G13" s="157"/>
      <c r="H13" s="157"/>
      <c r="I13" s="157"/>
      <c r="J13" s="40"/>
      <c r="K13" s="40"/>
    </row>
    <row r="14" spans="2:13" ht="18.75" customHeight="1">
      <c r="B14" s="42"/>
      <c r="C14" s="965" t="s">
        <v>23</v>
      </c>
      <c r="D14" s="965"/>
      <c r="E14" s="965"/>
      <c r="F14" s="965"/>
      <c r="G14" s="965"/>
      <c r="H14" s="965"/>
      <c r="I14" s="45"/>
      <c r="J14" s="40"/>
      <c r="K14" s="40"/>
    </row>
    <row r="15" spans="2:13" ht="18.75" customHeight="1">
      <c r="B15" s="42"/>
      <c r="C15" s="953" t="s">
        <v>611</v>
      </c>
      <c r="D15" s="954"/>
      <c r="E15" s="954"/>
      <c r="F15" s="954"/>
      <c r="G15" s="954"/>
      <c r="H15" s="959"/>
      <c r="I15" s="43"/>
      <c r="J15" s="40"/>
      <c r="K15" s="40"/>
    </row>
    <row r="16" spans="2:13" ht="18.75" customHeight="1">
      <c r="B16" s="42"/>
      <c r="C16" s="962" t="s">
        <v>22</v>
      </c>
      <c r="D16" s="962"/>
      <c r="E16" s="962"/>
      <c r="F16" s="962"/>
      <c r="G16" s="962"/>
      <c r="H16" s="962"/>
      <c r="I16" s="45"/>
      <c r="J16" s="40"/>
      <c r="K16" s="40"/>
    </row>
    <row r="17" spans="2:15" ht="18.75" customHeight="1">
      <c r="B17" s="42"/>
      <c r="C17" s="953"/>
      <c r="D17" s="954"/>
      <c r="E17" s="954"/>
      <c r="F17" s="954"/>
      <c r="G17" s="954"/>
      <c r="H17" s="959"/>
      <c r="I17" s="43"/>
      <c r="J17" s="40"/>
      <c r="K17" s="40"/>
    </row>
    <row r="18" spans="2:15" ht="18.75" customHeight="1">
      <c r="B18" s="42"/>
      <c r="C18" s="962" t="s">
        <v>21</v>
      </c>
      <c r="D18" s="962"/>
      <c r="E18" s="962"/>
      <c r="F18" s="962"/>
      <c r="G18" s="962"/>
      <c r="H18" s="962"/>
      <c r="I18" s="45"/>
      <c r="J18" s="40"/>
      <c r="K18" s="40"/>
    </row>
    <row r="19" spans="2:15" ht="18.75" customHeight="1">
      <c r="B19" s="42"/>
      <c r="C19" s="953">
        <v>862272891</v>
      </c>
      <c r="D19" s="954"/>
      <c r="E19" s="954"/>
      <c r="F19" s="954"/>
      <c r="G19" s="954"/>
      <c r="H19" s="959"/>
      <c r="I19" s="43"/>
      <c r="J19" s="40"/>
      <c r="K19" s="40"/>
    </row>
    <row r="20" spans="2:15" ht="18.75" customHeight="1">
      <c r="B20" s="42"/>
      <c r="C20" s="962" t="s">
        <v>20</v>
      </c>
      <c r="D20" s="962"/>
      <c r="E20" s="962"/>
      <c r="F20" s="962"/>
      <c r="G20" s="962"/>
      <c r="H20" s="962"/>
      <c r="I20" s="45"/>
      <c r="J20" s="40"/>
      <c r="K20" s="40"/>
    </row>
    <row r="21" spans="2:15" ht="18.75" customHeight="1">
      <c r="B21" s="42"/>
      <c r="C21" s="953" t="s">
        <v>621</v>
      </c>
      <c r="D21" s="954"/>
      <c r="E21" s="954"/>
      <c r="F21" s="954"/>
      <c r="G21" s="954"/>
      <c r="H21" s="959"/>
      <c r="I21" s="43"/>
      <c r="J21" s="40"/>
      <c r="K21" s="40"/>
    </row>
    <row r="22" spans="2:15" ht="18.75" customHeight="1">
      <c r="B22" s="42"/>
      <c r="C22" s="962" t="s">
        <v>19</v>
      </c>
      <c r="D22" s="962"/>
      <c r="E22" s="962"/>
      <c r="F22" s="44"/>
      <c r="G22" s="962" t="s">
        <v>18</v>
      </c>
      <c r="H22" s="962"/>
      <c r="I22" s="45"/>
      <c r="J22" s="40"/>
      <c r="K22" s="40"/>
    </row>
    <row r="23" spans="2:15" ht="18.75" customHeight="1">
      <c r="B23" s="42"/>
      <c r="C23" s="969">
        <v>43282</v>
      </c>
      <c r="D23" s="970"/>
      <c r="E23" s="971"/>
      <c r="F23" s="46"/>
      <c r="G23" s="969">
        <v>43646</v>
      </c>
      <c r="H23" s="971"/>
      <c r="I23" s="43"/>
      <c r="J23" s="40"/>
      <c r="K23" s="40"/>
    </row>
    <row r="24" spans="2:15" ht="18.75" customHeight="1">
      <c r="B24" s="42"/>
      <c r="C24" s="972" t="s">
        <v>17</v>
      </c>
      <c r="D24" s="972"/>
      <c r="E24" s="972"/>
      <c r="F24" s="44"/>
      <c r="G24" s="973" t="s">
        <v>16</v>
      </c>
      <c r="H24" s="973"/>
      <c r="I24" s="45"/>
      <c r="J24" s="40"/>
      <c r="K24" s="40"/>
    </row>
    <row r="25" spans="2:15" ht="18.75" customHeight="1">
      <c r="B25" s="42"/>
      <c r="C25" s="968">
        <f>IF(ISBLANK(PeriodEndDate),"",IF(MONTH(PeriodEndDate)&lt;=6,YEAR(PeriodEndDate),YEAR(PeriodEndDate)+1))</f>
        <v>2019</v>
      </c>
      <c r="D25" s="968"/>
      <c r="E25" s="968"/>
      <c r="F25" s="47"/>
      <c r="G25" s="953"/>
      <c r="H25" s="959"/>
      <c r="I25" s="43"/>
      <c r="J25" s="40"/>
      <c r="K25" s="40"/>
    </row>
    <row r="26" spans="2:15" ht="18.75" customHeight="1">
      <c r="B26" s="42"/>
      <c r="C26" s="965" t="s">
        <v>15</v>
      </c>
      <c r="D26" s="965"/>
      <c r="E26" s="965"/>
      <c r="F26" s="44"/>
      <c r="G26" s="962" t="s">
        <v>14</v>
      </c>
      <c r="H26" s="962"/>
      <c r="I26" s="45"/>
      <c r="J26" s="40"/>
      <c r="K26" s="40"/>
    </row>
    <row r="27" spans="2:15" ht="18.75" customHeight="1">
      <c r="B27" s="42"/>
      <c r="C27" s="953"/>
      <c r="D27" s="954"/>
      <c r="E27" s="959"/>
      <c r="F27" s="47"/>
      <c r="G27" s="953"/>
      <c r="H27" s="959"/>
      <c r="I27" s="43"/>
      <c r="J27" s="40"/>
      <c r="K27" s="40"/>
    </row>
    <row r="28" spans="2:15" ht="7.5" customHeight="1">
      <c r="B28" s="48"/>
      <c r="C28" s="49"/>
      <c r="D28" s="49"/>
      <c r="E28" s="49"/>
      <c r="F28" s="50"/>
      <c r="G28" s="49"/>
      <c r="H28" s="49"/>
      <c r="I28" s="51"/>
      <c r="J28" s="40"/>
      <c r="K28" s="40"/>
    </row>
    <row r="29" spans="2:15" ht="15.75" customHeight="1">
      <c r="B29" s="52"/>
      <c r="C29" s="53"/>
      <c r="D29" s="53"/>
      <c r="E29" s="53"/>
      <c r="F29" s="47"/>
      <c r="G29" s="53"/>
      <c r="H29" s="53"/>
      <c r="I29" s="54"/>
      <c r="J29" s="40"/>
      <c r="K29" s="40"/>
    </row>
    <row r="30" spans="2:15" s="74" customFormat="1" ht="18.75" customHeight="1">
      <c r="B30" s="951" t="s">
        <v>123</v>
      </c>
      <c r="C30" s="951"/>
      <c r="D30" s="952"/>
      <c r="E30" s="186"/>
      <c r="F30" s="187"/>
      <c r="H30" s="31"/>
      <c r="I30" s="31"/>
      <c r="J30" s="31"/>
      <c r="K30" s="31"/>
      <c r="L30" s="31"/>
      <c r="M30" s="31"/>
      <c r="N30" s="31"/>
      <c r="O30" s="31"/>
    </row>
    <row r="31" spans="2:15" s="74" customFormat="1" ht="18.75" customHeight="1">
      <c r="B31" s="188"/>
      <c r="C31" s="955" t="s">
        <v>124</v>
      </c>
      <c r="D31" s="956"/>
      <c r="E31" s="189"/>
      <c r="F31" s="190"/>
      <c r="G31" s="191" t="s">
        <v>125</v>
      </c>
      <c r="H31" s="192"/>
      <c r="I31" s="193"/>
      <c r="J31" s="31"/>
      <c r="K31" s="31"/>
      <c r="L31" s="31"/>
      <c r="M31" s="31"/>
      <c r="N31" s="31"/>
      <c r="O31" s="31"/>
    </row>
    <row r="32" spans="2:15" s="74" customFormat="1" ht="18.75" customHeight="1">
      <c r="B32" s="194"/>
      <c r="C32" s="953" t="s">
        <v>126</v>
      </c>
      <c r="D32" s="954"/>
      <c r="E32" s="954"/>
      <c r="F32" s="187"/>
      <c r="G32" s="953" t="s">
        <v>126</v>
      </c>
      <c r="H32" s="954"/>
      <c r="I32" s="195"/>
      <c r="J32" s="31"/>
      <c r="K32" s="31"/>
      <c r="L32" s="31"/>
      <c r="M32" s="31"/>
      <c r="N32" s="31"/>
      <c r="O32" s="31"/>
    </row>
    <row r="33" spans="2:15" s="74" customFormat="1" ht="18.75" customHeight="1">
      <c r="B33" s="194"/>
      <c r="C33" s="957" t="s">
        <v>127</v>
      </c>
      <c r="D33" s="958"/>
      <c r="E33" s="34"/>
      <c r="F33" s="187"/>
      <c r="G33" s="196" t="s">
        <v>128</v>
      </c>
      <c r="H33" s="134"/>
      <c r="I33" s="195"/>
      <c r="J33" s="31"/>
      <c r="K33" s="31"/>
      <c r="L33" s="31"/>
      <c r="M33" s="31"/>
      <c r="N33" s="31"/>
      <c r="O33" s="31"/>
    </row>
    <row r="34" spans="2:15" s="74" customFormat="1" ht="18.75" customHeight="1">
      <c r="B34" s="194"/>
      <c r="C34" s="953" t="s">
        <v>126</v>
      </c>
      <c r="D34" s="954"/>
      <c r="E34" s="954"/>
      <c r="F34" s="187"/>
      <c r="G34" s="953" t="s">
        <v>126</v>
      </c>
      <c r="H34" s="954"/>
      <c r="I34" s="195"/>
      <c r="J34" s="31"/>
      <c r="K34" s="31"/>
      <c r="L34" s="31"/>
      <c r="M34" s="31"/>
      <c r="N34" s="31"/>
      <c r="O34" s="31"/>
    </row>
    <row r="35" spans="2:15" s="74" customFormat="1" ht="18.75" customHeight="1">
      <c r="B35" s="194"/>
      <c r="C35" s="957" t="s">
        <v>129</v>
      </c>
      <c r="D35" s="958"/>
      <c r="E35" s="34"/>
      <c r="F35" s="187"/>
      <c r="G35" s="196" t="s">
        <v>130</v>
      </c>
      <c r="H35" s="134"/>
      <c r="I35" s="195"/>
      <c r="J35" s="31"/>
      <c r="K35" s="31"/>
      <c r="L35" s="31"/>
      <c r="M35" s="31"/>
      <c r="N35" s="31"/>
      <c r="O35" s="31"/>
    </row>
    <row r="36" spans="2:15" s="74" customFormat="1" ht="18.75" customHeight="1">
      <c r="B36" s="194"/>
      <c r="C36" s="953" t="s">
        <v>126</v>
      </c>
      <c r="D36" s="954"/>
      <c r="E36" s="954"/>
      <c r="F36" s="187"/>
      <c r="G36" s="953" t="s">
        <v>126</v>
      </c>
      <c r="H36" s="954"/>
      <c r="I36" s="195"/>
      <c r="J36" s="31"/>
      <c r="K36" s="31"/>
      <c r="L36" s="31"/>
      <c r="M36" s="31"/>
      <c r="N36" s="31"/>
      <c r="O36" s="31"/>
    </row>
    <row r="37" spans="2:15" s="74" customFormat="1" ht="18.75" customHeight="1">
      <c r="B37" s="194"/>
      <c r="C37" s="957" t="s">
        <v>131</v>
      </c>
      <c r="D37" s="958"/>
      <c r="E37" s="34"/>
      <c r="F37" s="187"/>
      <c r="G37" s="196" t="s">
        <v>132</v>
      </c>
      <c r="H37" s="134"/>
      <c r="I37" s="195"/>
      <c r="J37" s="31"/>
      <c r="K37" s="31"/>
      <c r="L37" s="31"/>
      <c r="M37" s="31"/>
      <c r="N37" s="31"/>
      <c r="O37" s="31"/>
    </row>
    <row r="38" spans="2:15" s="74" customFormat="1" ht="18.75" customHeight="1">
      <c r="B38" s="194"/>
      <c r="C38" s="953" t="s">
        <v>126</v>
      </c>
      <c r="D38" s="954"/>
      <c r="E38" s="954"/>
      <c r="F38" s="187"/>
      <c r="G38" s="953" t="s">
        <v>126</v>
      </c>
      <c r="H38" s="954"/>
      <c r="I38" s="195"/>
      <c r="J38" s="31"/>
      <c r="K38" s="31"/>
      <c r="L38" s="31"/>
      <c r="M38" s="31"/>
      <c r="N38" s="31"/>
      <c r="O38" s="31"/>
    </row>
    <row r="39" spans="2:15" s="74" customFormat="1" ht="7.5" customHeight="1">
      <c r="B39" s="197"/>
      <c r="C39" s="198"/>
      <c r="D39" s="199"/>
      <c r="E39" s="198"/>
      <c r="F39" s="200"/>
      <c r="G39" s="201"/>
      <c r="H39" s="202"/>
      <c r="I39" s="203"/>
      <c r="J39" s="31"/>
      <c r="K39" s="31"/>
      <c r="L39" s="31"/>
      <c r="M39" s="31"/>
      <c r="N39" s="31"/>
      <c r="O39" s="31"/>
    </row>
    <row r="40" spans="2:15" ht="15.75" customHeight="1">
      <c r="B40" s="52"/>
      <c r="C40" s="53"/>
      <c r="D40" s="53"/>
      <c r="E40" s="53"/>
      <c r="F40" s="47"/>
      <c r="G40" s="53"/>
      <c r="H40" s="53"/>
      <c r="I40" s="54"/>
      <c r="J40" s="40"/>
      <c r="K40" s="40"/>
    </row>
    <row r="41" spans="2:15" ht="15.75" customHeight="1">
      <c r="B41" s="52"/>
      <c r="C41" s="53"/>
      <c r="D41" s="53"/>
      <c r="E41" s="53"/>
      <c r="F41" s="47"/>
      <c r="G41" s="53"/>
      <c r="H41" s="53"/>
      <c r="I41" s="54"/>
      <c r="J41" s="40"/>
      <c r="K41" s="40"/>
    </row>
    <row r="42" spans="2:15" ht="18.75" customHeight="1">
      <c r="B42" s="978" t="s">
        <v>13</v>
      </c>
      <c r="C42" s="978"/>
      <c r="D42" s="978"/>
      <c r="E42" s="978"/>
      <c r="F42" s="158"/>
      <c r="G42" s="159"/>
      <c r="H42" s="159"/>
      <c r="I42" s="158"/>
      <c r="J42" s="40"/>
      <c r="K42" s="40"/>
    </row>
    <row r="43" spans="2:15" ht="18.75" customHeight="1">
      <c r="B43" s="42"/>
      <c r="C43" s="965" t="s">
        <v>12</v>
      </c>
      <c r="D43" s="965"/>
      <c r="E43" s="965"/>
      <c r="F43" s="965"/>
      <c r="G43" s="965"/>
      <c r="H43" s="965"/>
      <c r="I43" s="45"/>
      <c r="J43" s="40"/>
      <c r="K43" s="40"/>
    </row>
    <row r="44" spans="2:15" ht="18.75" customHeight="1">
      <c r="B44" s="55"/>
      <c r="C44" s="953"/>
      <c r="D44" s="954"/>
      <c r="E44" s="954"/>
      <c r="F44" s="954"/>
      <c r="G44" s="954"/>
      <c r="H44" s="959"/>
      <c r="I44" s="56"/>
      <c r="J44" s="40"/>
      <c r="K44" s="40"/>
    </row>
    <row r="45" spans="2:15" ht="18.75" customHeight="1">
      <c r="B45" s="42"/>
      <c r="C45" s="962" t="s">
        <v>11</v>
      </c>
      <c r="D45" s="962"/>
      <c r="E45" s="962"/>
      <c r="F45" s="44"/>
      <c r="G45" s="962" t="s">
        <v>10</v>
      </c>
      <c r="H45" s="962"/>
      <c r="I45" s="45"/>
      <c r="J45" s="40"/>
      <c r="K45" s="40"/>
    </row>
    <row r="46" spans="2:15" ht="18.75" customHeight="1">
      <c r="B46" s="55"/>
      <c r="C46" s="953">
        <v>428521755</v>
      </c>
      <c r="D46" s="954"/>
      <c r="E46" s="959"/>
      <c r="F46" s="57"/>
      <c r="G46" s="953" t="s">
        <v>617</v>
      </c>
      <c r="H46" s="959"/>
      <c r="I46" s="56"/>
      <c r="J46" s="40"/>
      <c r="K46" s="40"/>
    </row>
    <row r="47" spans="2:15" ht="7.5" customHeight="1">
      <c r="B47" s="58"/>
      <c r="C47" s="59"/>
      <c r="D47" s="59"/>
      <c r="E47" s="59"/>
      <c r="F47" s="60"/>
      <c r="G47" s="59"/>
      <c r="H47" s="59"/>
      <c r="I47" s="61"/>
    </row>
    <row r="48" spans="2:15" ht="15.75" hidden="1" customHeight="1">
      <c r="B48" s="52"/>
      <c r="C48" s="52"/>
      <c r="D48" s="52"/>
      <c r="E48" s="52"/>
      <c r="F48" s="62"/>
      <c r="G48" s="52"/>
      <c r="H48" s="52"/>
      <c r="I48" s="52"/>
    </row>
    <row r="49" spans="2:20" s="74" customFormat="1" ht="18.75" hidden="1" customHeight="1">
      <c r="B49" s="974" t="s">
        <v>104</v>
      </c>
      <c r="C49" s="974"/>
      <c r="D49" s="974"/>
      <c r="E49" s="974"/>
      <c r="F49" s="160"/>
      <c r="G49" s="160"/>
      <c r="H49" s="160"/>
      <c r="I49" s="161"/>
      <c r="J49" s="134"/>
      <c r="K49" s="34"/>
    </row>
    <row r="50" spans="2:20" s="74" customFormat="1" ht="30" hidden="1" customHeight="1">
      <c r="B50" s="33"/>
      <c r="C50" s="977" t="s">
        <v>105</v>
      </c>
      <c r="D50" s="977"/>
      <c r="E50" s="977"/>
      <c r="F50" s="977"/>
      <c r="G50" s="977"/>
      <c r="H50" s="977"/>
      <c r="I50" s="137"/>
      <c r="J50" s="134"/>
      <c r="K50" s="34"/>
      <c r="Q50" s="31"/>
      <c r="R50" s="31"/>
      <c r="S50" s="31"/>
      <c r="T50" s="31"/>
    </row>
    <row r="51" spans="2:20" s="74" customFormat="1" ht="18.75" hidden="1" customHeight="1">
      <c r="B51" s="33"/>
      <c r="C51" s="975" t="s">
        <v>619</v>
      </c>
      <c r="D51" s="976"/>
      <c r="E51" s="976"/>
      <c r="F51" s="135"/>
      <c r="G51" s="139"/>
      <c r="H51" s="139"/>
      <c r="I51" s="136"/>
      <c r="J51" s="134"/>
      <c r="K51" s="34"/>
      <c r="Q51" s="31"/>
      <c r="R51" s="31"/>
      <c r="S51" s="31"/>
      <c r="T51" s="31"/>
    </row>
    <row r="52" spans="2:20" s="74" customFormat="1" ht="24" hidden="1" customHeight="1">
      <c r="B52" s="33"/>
      <c r="C52" s="977" t="s">
        <v>106</v>
      </c>
      <c r="D52" s="977"/>
      <c r="E52" s="977"/>
      <c r="F52" s="135"/>
      <c r="G52" s="977" t="s">
        <v>107</v>
      </c>
      <c r="H52" s="977"/>
      <c r="I52" s="137"/>
      <c r="J52" s="134"/>
      <c r="K52" s="34"/>
      <c r="Q52" s="31"/>
      <c r="R52" s="31"/>
      <c r="S52" s="31"/>
      <c r="T52" s="31"/>
    </row>
    <row r="53" spans="2:20" s="74" customFormat="1" ht="18.75" hidden="1" customHeight="1">
      <c r="B53" s="33"/>
      <c r="C53" s="975"/>
      <c r="D53" s="976"/>
      <c r="E53" s="976"/>
      <c r="F53" s="135"/>
      <c r="G53" s="976"/>
      <c r="H53" s="976"/>
      <c r="I53" s="137"/>
      <c r="J53" s="134"/>
      <c r="K53" s="34"/>
      <c r="Q53" s="31"/>
      <c r="R53" s="31"/>
      <c r="S53" s="31"/>
      <c r="T53" s="31"/>
    </row>
    <row r="54" spans="2:20" ht="30" hidden="1" customHeight="1">
      <c r="B54" s="33"/>
      <c r="C54" s="965" t="s">
        <v>99</v>
      </c>
      <c r="D54" s="965"/>
      <c r="E54" s="965"/>
      <c r="F54" s="965"/>
      <c r="G54" s="965"/>
      <c r="H54" s="965"/>
      <c r="I54" s="137"/>
      <c r="J54" s="40"/>
      <c r="K54" s="40"/>
    </row>
    <row r="55" spans="2:20" ht="18.75" hidden="1" customHeight="1">
      <c r="B55" s="55"/>
      <c r="C55" s="953" t="s">
        <v>620</v>
      </c>
      <c r="D55" s="954"/>
      <c r="E55" s="954"/>
      <c r="F55" s="954"/>
      <c r="G55" s="954"/>
      <c r="H55" s="959"/>
      <c r="I55" s="56"/>
      <c r="J55" s="40"/>
      <c r="K55" s="40"/>
    </row>
    <row r="56" spans="2:20" ht="30" hidden="1" customHeight="1">
      <c r="B56" s="33"/>
      <c r="C56" s="965" t="s">
        <v>116</v>
      </c>
      <c r="D56" s="965"/>
      <c r="E56" s="965"/>
      <c r="F56" s="965"/>
      <c r="G56" s="965"/>
      <c r="H56" s="965"/>
      <c r="I56" s="137"/>
      <c r="J56" s="40"/>
      <c r="K56" s="40"/>
    </row>
    <row r="57" spans="2:20" ht="18.75" hidden="1" customHeight="1">
      <c r="B57" s="55"/>
      <c r="C57" s="953" t="s">
        <v>611</v>
      </c>
      <c r="D57" s="954"/>
      <c r="E57" s="954"/>
      <c r="F57" s="954"/>
      <c r="G57" s="954"/>
      <c r="H57" s="959"/>
      <c r="I57" s="56"/>
      <c r="J57" s="40"/>
      <c r="K57" s="40"/>
    </row>
    <row r="58" spans="2:20" s="74" customFormat="1" ht="24" hidden="1" customHeight="1">
      <c r="B58" s="33"/>
      <c r="C58" s="979" t="s">
        <v>108</v>
      </c>
      <c r="D58" s="979"/>
      <c r="E58" s="979"/>
      <c r="F58" s="135"/>
      <c r="G58" s="979" t="s">
        <v>109</v>
      </c>
      <c r="H58" s="979"/>
      <c r="I58" s="137"/>
      <c r="J58" s="134"/>
      <c r="K58" s="34"/>
      <c r="Q58" s="31"/>
      <c r="R58" s="31"/>
      <c r="S58" s="31"/>
      <c r="T58" s="31"/>
    </row>
    <row r="59" spans="2:20" s="74" customFormat="1" ht="18.75" hidden="1" customHeight="1">
      <c r="B59" s="33"/>
      <c r="C59" s="975" t="b">
        <v>0</v>
      </c>
      <c r="D59" s="976"/>
      <c r="E59" s="976"/>
      <c r="F59" s="135"/>
      <c r="G59" s="976" t="b">
        <v>0</v>
      </c>
      <c r="H59" s="976"/>
      <c r="I59" s="137"/>
      <c r="J59" s="134"/>
      <c r="K59" s="34"/>
      <c r="Q59" s="31"/>
      <c r="R59" s="31"/>
      <c r="S59" s="31"/>
      <c r="T59" s="31"/>
    </row>
    <row r="60" spans="2:20" s="74" customFormat="1" ht="7.5" hidden="1" customHeight="1">
      <c r="B60" s="35"/>
      <c r="C60" s="36"/>
      <c r="D60" s="36"/>
      <c r="E60" s="36"/>
      <c r="F60" s="36"/>
      <c r="G60" s="138"/>
      <c r="H60" s="138"/>
      <c r="I60" s="37"/>
      <c r="J60" s="134"/>
      <c r="K60" s="34"/>
    </row>
    <row r="61" spans="2:20" s="74" customFormat="1" ht="15.75" customHeight="1">
      <c r="C61" s="34"/>
      <c r="D61" s="34"/>
      <c r="E61" s="34"/>
      <c r="F61" s="34"/>
      <c r="G61" s="134"/>
      <c r="H61" s="134"/>
      <c r="I61" s="34"/>
      <c r="J61" s="134"/>
      <c r="K61" s="34"/>
    </row>
    <row r="62" spans="2:20" ht="18.75" customHeight="1">
      <c r="B62" s="978" t="s">
        <v>9</v>
      </c>
      <c r="C62" s="978"/>
      <c r="D62" s="978"/>
      <c r="E62" s="978"/>
      <c r="F62" s="158"/>
      <c r="G62" s="162"/>
      <c r="H62" s="162"/>
      <c r="I62" s="158"/>
      <c r="J62" s="40"/>
      <c r="K62" s="40"/>
    </row>
    <row r="63" spans="2:20" ht="18.75" customHeight="1">
      <c r="B63" s="42"/>
      <c r="C63" s="965" t="s">
        <v>8</v>
      </c>
      <c r="D63" s="965"/>
      <c r="E63" s="965"/>
      <c r="F63" s="965"/>
      <c r="G63" s="965"/>
      <c r="H63" s="965"/>
      <c r="I63" s="45"/>
      <c r="J63" s="40"/>
      <c r="K63" s="40"/>
    </row>
    <row r="64" spans="2:20" ht="18.75" customHeight="1">
      <c r="B64" s="55"/>
      <c r="C64" s="953"/>
      <c r="D64" s="954"/>
      <c r="E64" s="954"/>
      <c r="F64" s="954"/>
      <c r="G64" s="954"/>
      <c r="H64" s="959"/>
      <c r="I64" s="56"/>
      <c r="J64" s="40"/>
      <c r="K64" s="40"/>
    </row>
    <row r="65" spans="2:11" ht="18.75" customHeight="1">
      <c r="B65" s="42"/>
      <c r="C65" s="972" t="s">
        <v>7</v>
      </c>
      <c r="D65" s="972"/>
      <c r="E65" s="972"/>
      <c r="F65" s="972"/>
      <c r="G65" s="972"/>
      <c r="H65" s="972"/>
      <c r="I65" s="45"/>
      <c r="J65" s="40"/>
      <c r="K65" s="40"/>
    </row>
    <row r="66" spans="2:11" ht="18.75" customHeight="1">
      <c r="B66" s="55"/>
      <c r="C66" s="982"/>
      <c r="D66" s="984"/>
      <c r="E66" s="984"/>
      <c r="F66" s="984"/>
      <c r="G66" s="984"/>
      <c r="H66" s="168" t="s">
        <v>110</v>
      </c>
      <c r="I66" s="56"/>
      <c r="J66" s="40"/>
      <c r="K66" s="40"/>
    </row>
    <row r="67" spans="2:11" ht="18.75" customHeight="1">
      <c r="B67" s="42"/>
      <c r="C67" s="983" t="s">
        <v>6</v>
      </c>
      <c r="D67" s="983"/>
      <c r="E67" s="983"/>
      <c r="F67" s="44"/>
      <c r="G67" s="965" t="s">
        <v>0</v>
      </c>
      <c r="H67" s="965"/>
      <c r="I67" s="45"/>
      <c r="J67" s="40"/>
      <c r="K67" s="40"/>
    </row>
    <row r="68" spans="2:11" ht="18.75" customHeight="1">
      <c r="B68" s="55"/>
      <c r="C68" s="968"/>
      <c r="D68" s="982"/>
      <c r="E68" s="168" t="s">
        <v>110</v>
      </c>
      <c r="F68" s="57"/>
      <c r="G68" s="969"/>
      <c r="H68" s="971"/>
      <c r="I68" s="56"/>
      <c r="J68" s="40"/>
      <c r="K68" s="40"/>
    </row>
    <row r="69" spans="2:11" ht="18.75" customHeight="1">
      <c r="B69" s="42"/>
      <c r="C69" s="983" t="s">
        <v>5</v>
      </c>
      <c r="D69" s="983"/>
      <c r="E69" s="983"/>
      <c r="F69" s="44"/>
      <c r="G69" s="962" t="s">
        <v>0</v>
      </c>
      <c r="H69" s="962"/>
      <c r="I69" s="45"/>
      <c r="J69" s="40"/>
      <c r="K69" s="40"/>
    </row>
    <row r="70" spans="2:11" ht="18.75" customHeight="1">
      <c r="B70" s="55"/>
      <c r="C70" s="968"/>
      <c r="D70" s="982"/>
      <c r="E70" s="168" t="s">
        <v>110</v>
      </c>
      <c r="F70" s="57"/>
      <c r="G70" s="969"/>
      <c r="H70" s="971"/>
      <c r="I70" s="56"/>
      <c r="J70" s="40"/>
      <c r="K70" s="40"/>
    </row>
    <row r="71" spans="2:11" ht="7.5" customHeight="1">
      <c r="B71" s="58"/>
      <c r="C71" s="59"/>
      <c r="D71" s="59"/>
      <c r="E71" s="59"/>
      <c r="F71" s="60"/>
      <c r="G71" s="59"/>
      <c r="H71" s="59"/>
      <c r="I71" s="61"/>
    </row>
    <row r="72" spans="2:11" ht="17.25" customHeight="1">
      <c r="C72" s="52"/>
      <c r="D72" s="52"/>
      <c r="E72" s="52"/>
      <c r="F72" s="62"/>
      <c r="G72" s="52"/>
      <c r="H72" s="52"/>
    </row>
    <row r="73" spans="2:11" ht="18.75" customHeight="1">
      <c r="B73" s="978" t="s">
        <v>134</v>
      </c>
      <c r="C73" s="978"/>
      <c r="D73" s="978"/>
      <c r="E73" s="978"/>
      <c r="F73" s="158"/>
      <c r="G73" s="162"/>
      <c r="H73" s="162"/>
      <c r="I73" s="158"/>
      <c r="J73" s="40"/>
      <c r="K73" s="40"/>
    </row>
    <row r="74" spans="2:11" ht="18.75" customHeight="1">
      <c r="B74" s="42"/>
      <c r="C74" s="206" t="s">
        <v>135</v>
      </c>
      <c r="D74" s="205"/>
      <c r="E74" s="204"/>
      <c r="F74" s="204"/>
      <c r="G74" s="204"/>
      <c r="H74" s="204"/>
      <c r="I74" s="45"/>
      <c r="J74" s="40"/>
      <c r="K74" s="40"/>
    </row>
    <row r="75" spans="2:11" ht="18.75" customHeight="1">
      <c r="B75" s="55"/>
      <c r="C75" s="980">
        <v>0.01</v>
      </c>
      <c r="D75" s="981"/>
      <c r="E75" s="204"/>
      <c r="F75" s="204"/>
      <c r="G75" s="204"/>
      <c r="H75" s="204"/>
      <c r="I75" s="56"/>
      <c r="J75" s="40"/>
      <c r="K75" s="40"/>
    </row>
    <row r="76" spans="2:11" ht="7.5" customHeight="1">
      <c r="B76" s="58"/>
      <c r="C76" s="59"/>
      <c r="D76" s="59"/>
      <c r="E76" s="59"/>
      <c r="F76" s="60"/>
      <c r="G76" s="59"/>
      <c r="H76" s="59"/>
      <c r="I76" s="61"/>
    </row>
  </sheetData>
  <sheetProtection sheet="1" selectLockedCells="1"/>
  <dataConsolidate/>
  <mergeCells count="75">
    <mergeCell ref="C75:D75"/>
    <mergeCell ref="C63:H63"/>
    <mergeCell ref="C64:H64"/>
    <mergeCell ref="B73:E73"/>
    <mergeCell ref="C70:D70"/>
    <mergeCell ref="C68:D68"/>
    <mergeCell ref="C69:E69"/>
    <mergeCell ref="C67:E67"/>
    <mergeCell ref="C65:H65"/>
    <mergeCell ref="G67:H67"/>
    <mergeCell ref="G69:H69"/>
    <mergeCell ref="G68:H68"/>
    <mergeCell ref="G70:H70"/>
    <mergeCell ref="C66:G66"/>
    <mergeCell ref="B62:E62"/>
    <mergeCell ref="C52:E52"/>
    <mergeCell ref="C58:E58"/>
    <mergeCell ref="G58:H58"/>
    <mergeCell ref="C54:H54"/>
    <mergeCell ref="C55:H55"/>
    <mergeCell ref="C59:E59"/>
    <mergeCell ref="G59:H59"/>
    <mergeCell ref="G52:H52"/>
    <mergeCell ref="C56:H56"/>
    <mergeCell ref="C57:H57"/>
    <mergeCell ref="B49:E49"/>
    <mergeCell ref="G32:H32"/>
    <mergeCell ref="C53:E53"/>
    <mergeCell ref="C51:E51"/>
    <mergeCell ref="G53:H53"/>
    <mergeCell ref="C43:H43"/>
    <mergeCell ref="C45:E45"/>
    <mergeCell ref="G45:H45"/>
    <mergeCell ref="C46:E46"/>
    <mergeCell ref="G46:H46"/>
    <mergeCell ref="G34:H34"/>
    <mergeCell ref="G36:H36"/>
    <mergeCell ref="G38:H38"/>
    <mergeCell ref="C50:H50"/>
    <mergeCell ref="C44:H44"/>
    <mergeCell ref="B42:E42"/>
    <mergeCell ref="C26:E26"/>
    <mergeCell ref="G26:H26"/>
    <mergeCell ref="G24:H24"/>
    <mergeCell ref="C27:E27"/>
    <mergeCell ref="G27:H27"/>
    <mergeCell ref="G22:H22"/>
    <mergeCell ref="G25:H25"/>
    <mergeCell ref="C25:E25"/>
    <mergeCell ref="C23:E23"/>
    <mergeCell ref="G23:H23"/>
    <mergeCell ref="C22:E22"/>
    <mergeCell ref="C24:E24"/>
    <mergeCell ref="C21:H21"/>
    <mergeCell ref="C19:H19"/>
    <mergeCell ref="B6:C6"/>
    <mergeCell ref="D5:I6"/>
    <mergeCell ref="C20:H20"/>
    <mergeCell ref="C17:H17"/>
    <mergeCell ref="C15:H15"/>
    <mergeCell ref="B8:E8"/>
    <mergeCell ref="C14:H14"/>
    <mergeCell ref="C16:H16"/>
    <mergeCell ref="C18:H18"/>
    <mergeCell ref="B13:E13"/>
    <mergeCell ref="B10:F10"/>
    <mergeCell ref="B30:D30"/>
    <mergeCell ref="C32:E32"/>
    <mergeCell ref="C34:E34"/>
    <mergeCell ref="C36:E36"/>
    <mergeCell ref="C38:E38"/>
    <mergeCell ref="C31:D31"/>
    <mergeCell ref="C33:D33"/>
    <mergeCell ref="C35:D35"/>
    <mergeCell ref="C37:D37"/>
  </mergeCells>
  <conditionalFormatting sqref="D5:I6">
    <cfRule type="expression" dxfId="280" priority="2">
      <formula>$K$6</formula>
    </cfRule>
  </conditionalFormatting>
  <conditionalFormatting sqref="B6:C6">
    <cfRule type="expression" dxfId="279" priority="1">
      <formula>$K$6&lt;&gt;TRUE</formula>
    </cfRule>
  </conditionalFormatting>
  <dataValidations count="5">
    <dataValidation type="list" allowBlank="1" showInputMessage="1" showErrorMessage="1" sqref="G27" xr:uid="{00000000-0002-0000-0900-000000000000}">
      <formula1>"Accrual, Cash, STS Cash"</formula1>
    </dataValidation>
    <dataValidation type="list" allowBlank="1" showInputMessage="1" showErrorMessage="1" sqref="C27:D27 F27:F29 F40:F41 D39" xr:uid="{00000000-0002-0000-0900-000001000000}">
      <formula1>"Yes, No"</formula1>
    </dataValidation>
    <dataValidation type="list" allowBlank="1" showInputMessage="1" showErrorMessage="1" sqref="G25" xr:uid="{00000000-0002-0000-0900-000002000000}">
      <formula1>"Small Business Rules, Capital Allowances"</formula1>
    </dataValidation>
    <dataValidation type="list" allowBlank="1" showInputMessage="1" showErrorMessage="1" sqref="C21:D21" xr:uid="{00000000-0002-0000-0900-000003000000}">
      <formula1>"Company, Trust, Partnership, Sole Trader, SMSF, Association, Other"</formula1>
    </dataValidation>
    <dataValidation type="date" operator="greaterThan" allowBlank="1" showErrorMessage="1" errorTitle="Date" error="Please enter a valid date" sqref="C23:D23 G23" xr:uid="{00000000-0002-0000-0900-000004000000}">
      <formula1>1</formula1>
    </dataValidation>
  </dataValidations>
  <hyperlinks>
    <hyperlink ref="H66" location="Go_SelectUser_Partner" tooltip="Select Partner" display="q" xr:uid="{00000000-0004-0000-0900-000000000000}"/>
    <hyperlink ref="E68" location="Go_SelectUser_Preparer" tooltip="Select Preparer" display="q" xr:uid="{00000000-0004-0000-0900-000001000000}"/>
    <hyperlink ref="E70" location="Go_SelectUser_Reviewer" tooltip="Select Reviewer" display="q" xr:uid="{00000000-0004-0000-0900-000002000000}"/>
    <hyperlink ref="F8" location="Home!Go_RollUp" tooltip="Info on connections" display="i" xr:uid="{00000000-0004-0000-0900-000003000000}"/>
    <hyperlink ref="B8:E8" location="Go_ConfigureFileSource" tooltip="Connect File" display="CONNECT FILE" xr:uid="{00000000-0004-0000-0900-000004000000}"/>
  </hyperlinks>
  <printOptions horizontalCentered="1"/>
  <pageMargins left="0.74803149606299213" right="0.74803149606299213" top="0.98425196850393704" bottom="0.98425196850393704" header="0.51181102362204722" footer="0.51181102362204722"/>
  <pageSetup paperSize="9" scale="70" orientation="portrait" horizontalDpi="300" verticalDpi="300" r:id="rId1"/>
  <headerFooter alignWithMargins="0">
    <oddFooter>&amp;L&amp;F
Copyright&amp;X©&amp;X 2003-Present Business Fitness Pty Ltd&amp;R&amp;A  Page   &amp;P</oddFooter>
  </headerFooter>
  <customProperties>
    <customPr name="SheetId" r:id="rId2"/>
  </customProperties>
  <ignoredErrors>
    <ignoredError sqref="C25" unlockedFormula="1"/>
  </ignoredErrors>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Index">
    <tabColor theme="0" tint="-0.14999847407452621"/>
    <pageSetUpPr fitToPage="1"/>
  </sheetPr>
  <dimension ref="A1:AP118"/>
  <sheetViews>
    <sheetView showGridLines="0" zoomScale="90" zoomScaleNormal="90" workbookViewId="0">
      <pane ySplit="7" topLeftCell="A87" activePane="bottomLeft" state="frozen"/>
      <selection activeCell="A5" sqref="A5"/>
      <selection pane="bottomLeft" activeCell="AP110" sqref="AP110"/>
    </sheetView>
  </sheetViews>
  <sheetFormatPr defaultColWidth="9.140625" defaultRowHeight="15"/>
  <cols>
    <col min="1" max="1" width="2" style="1" customWidth="1"/>
    <col min="2" max="2" width="1" style="65" customWidth="1"/>
    <col min="3" max="6" width="7.28515625" style="65" hidden="1" customWidth="1"/>
    <col min="7" max="7" width="9.28515625" style="65" hidden="1" customWidth="1"/>
    <col min="8" max="8" width="13" style="74" hidden="1" customWidth="1"/>
    <col min="9" max="9" width="44.42578125" style="65" customWidth="1"/>
    <col min="10" max="10" width="13.7109375" style="65" customWidth="1"/>
    <col min="11" max="12" width="13.7109375" style="65" hidden="1" customWidth="1"/>
    <col min="13" max="13" width="5" style="1" customWidth="1"/>
    <col min="14" max="14" width="5" style="65" customWidth="1"/>
    <col min="15" max="16" width="11.28515625" style="65" hidden="1" customWidth="1"/>
    <col min="17" max="18" width="11.28515625" style="1" hidden="1" customWidth="1"/>
    <col min="19" max="19" width="13.42578125" style="1" hidden="1" customWidth="1"/>
    <col min="20" max="20" width="14.7109375" style="21" hidden="1" customWidth="1"/>
    <col min="21" max="21" width="13.42578125" style="21" hidden="1" customWidth="1"/>
    <col min="22" max="23" width="10" style="65" hidden="1" customWidth="1"/>
    <col min="24" max="24" width="10.7109375" style="65" hidden="1" customWidth="1"/>
    <col min="25" max="25" width="11.28515625" style="65" hidden="1" customWidth="1"/>
    <col min="26" max="26" width="13.42578125" style="65" hidden="1" customWidth="1"/>
    <col min="27" max="28" width="13.42578125" style="74" hidden="1" customWidth="1"/>
    <col min="29" max="29" width="13.42578125" style="65" hidden="1" customWidth="1"/>
    <col min="30" max="30" width="41.28515625" style="1" customWidth="1"/>
    <col min="31" max="31" width="4.85546875" style="65" customWidth="1"/>
    <col min="32" max="32" width="4.7109375" style="21" customWidth="1"/>
    <col min="33" max="33" width="5.140625" style="74" customWidth="1"/>
    <col min="34" max="34" width="13.7109375" style="21" customWidth="1"/>
    <col min="35" max="35" width="14.42578125" style="1" customWidth="1"/>
    <col min="36" max="36" width="14" style="1" customWidth="1"/>
    <col min="37" max="37" width="11" style="1" customWidth="1"/>
    <col min="38" max="38" width="4.7109375" style="21" customWidth="1"/>
    <col min="39" max="39" width="4.140625" style="4" customWidth="1"/>
    <col min="40" max="40" width="1.42578125" style="1" customWidth="1"/>
    <col min="41" max="41" width="2" style="1" customWidth="1"/>
    <col min="42" max="16384" width="9.140625" style="1"/>
  </cols>
  <sheetData>
    <row r="1" spans="1:42" s="74" customFormat="1" ht="19.5" hidden="1" customHeight="1">
      <c r="A1" s="75"/>
      <c r="B1" s="79"/>
      <c r="C1" s="79" t="s">
        <v>52</v>
      </c>
      <c r="D1" s="79" t="s">
        <v>46</v>
      </c>
      <c r="E1" s="79" t="s">
        <v>45</v>
      </c>
      <c r="F1" s="79" t="s">
        <v>61</v>
      </c>
      <c r="G1" s="78" t="s">
        <v>26</v>
      </c>
      <c r="H1" s="133" t="s">
        <v>103</v>
      </c>
      <c r="I1" s="79" t="s">
        <v>63</v>
      </c>
      <c r="J1" s="79" t="s">
        <v>42</v>
      </c>
      <c r="K1" s="79" t="s">
        <v>49</v>
      </c>
      <c r="L1" s="79" t="s">
        <v>79</v>
      </c>
      <c r="M1" s="79"/>
      <c r="N1" s="79" t="s">
        <v>1</v>
      </c>
      <c r="O1" s="79" t="s">
        <v>93</v>
      </c>
      <c r="P1" s="79" t="s">
        <v>92</v>
      </c>
      <c r="Q1" s="79" t="s">
        <v>29</v>
      </c>
      <c r="R1" s="79" t="s">
        <v>27</v>
      </c>
      <c r="S1" s="79" t="s">
        <v>4</v>
      </c>
      <c r="T1" s="79" t="s">
        <v>65</v>
      </c>
      <c r="U1" s="79" t="s">
        <v>64</v>
      </c>
      <c r="V1" s="79" t="s">
        <v>95</v>
      </c>
      <c r="W1" s="79" t="s">
        <v>84</v>
      </c>
      <c r="X1" s="79" t="s">
        <v>87</v>
      </c>
      <c r="Y1" s="79" t="s">
        <v>75</v>
      </c>
      <c r="Z1" s="79" t="s">
        <v>76</v>
      </c>
      <c r="AA1" s="79" t="s">
        <v>122</v>
      </c>
      <c r="AB1" s="79" t="s">
        <v>117</v>
      </c>
      <c r="AC1" s="79" t="s">
        <v>82</v>
      </c>
      <c r="AD1" s="79" t="s">
        <v>2</v>
      </c>
      <c r="AE1" s="79" t="s">
        <v>94</v>
      </c>
      <c r="AF1" s="79" t="s">
        <v>73</v>
      </c>
      <c r="AG1" s="79" t="s">
        <v>117</v>
      </c>
      <c r="AH1" s="79" t="s">
        <v>57</v>
      </c>
      <c r="AI1" s="79" t="s">
        <v>3</v>
      </c>
      <c r="AJ1" s="79" t="s">
        <v>59</v>
      </c>
      <c r="AK1" s="79" t="s">
        <v>60</v>
      </c>
      <c r="AL1" s="79" t="s">
        <v>133</v>
      </c>
      <c r="AM1" s="79" t="s">
        <v>30</v>
      </c>
      <c r="AN1" s="75"/>
    </row>
    <row r="2" spans="1:42" s="74" customFormat="1" ht="19.5" hidden="1">
      <c r="A2" s="76"/>
      <c r="B2" s="85"/>
      <c r="C2" s="86"/>
      <c r="D2" s="87">
        <f ca="1">IF(IFERROR(ROW(TrialBalanceExact)+MATCH(C2,OFFSET(TrialBalanceExact,0,0,ROWS(TrialBalanceExact),1),0)-1=ROW(),TRUE),0, IF(ISERROR(VLOOKUP(C2,TrialBalanceExact,2,0)),0,VLOOKUP(C2,TrialBalanceExact,2,0)))</f>
        <v>0</v>
      </c>
      <c r="E2" s="87">
        <v>100</v>
      </c>
      <c r="F2" s="87"/>
      <c r="G2" s="101"/>
      <c r="H2" s="171"/>
      <c r="I2" s="91"/>
      <c r="J2" s="92"/>
      <c r="K2" s="92"/>
      <c r="L2" s="92"/>
      <c r="M2" s="92"/>
      <c r="N2" s="213" t="s">
        <v>136</v>
      </c>
      <c r="O2" s="100"/>
      <c r="P2" s="101"/>
      <c r="Q2" s="101"/>
      <c r="R2" s="101"/>
      <c r="S2" s="101"/>
      <c r="T2" s="102"/>
      <c r="U2" s="102"/>
      <c r="V2" s="102"/>
      <c r="W2" s="102"/>
      <c r="X2" s="103"/>
      <c r="Y2" s="101"/>
      <c r="Z2" s="101"/>
      <c r="AA2" s="177" t="b">
        <f>IFERROR(VLOOKUP(R2,HNSW_ItemsCount!A:D,2,0)&gt;0,FALSE)</f>
        <v>0</v>
      </c>
      <c r="AB2" s="177">
        <f>IFERROR(VLOOKUP(R2,HNSW_ItemsCount!A:D,4,0),0)</f>
        <v>0</v>
      </c>
      <c r="AC2" s="104"/>
      <c r="AD2" s="119"/>
      <c r="AE2" s="184" t="s">
        <v>58</v>
      </c>
      <c r="AF2" s="179" t="s">
        <v>74</v>
      </c>
      <c r="AG2" s="182">
        <f>AB2</f>
        <v>0</v>
      </c>
      <c r="AH2" s="120"/>
      <c r="AI2" s="121"/>
      <c r="AJ2" s="122"/>
      <c r="AK2" s="123"/>
      <c r="AL2" s="180" t="s">
        <v>58</v>
      </c>
      <c r="AM2" s="181" t="s">
        <v>25</v>
      </c>
      <c r="AN2" s="88"/>
    </row>
    <row r="3" spans="1:42" s="74" customFormat="1" ht="19.5" hidden="1">
      <c r="A3" s="76"/>
      <c r="B3" s="85"/>
      <c r="C3" s="86"/>
      <c r="D3" s="87">
        <f ca="1">IF(IFERROR(ROW(TrialBalanceExact)+MATCH(C3,OFFSET(TrialBalanceExact,0,0,ROWS(TrialBalanceExact),1),0)-1=ROW(),TRUE),0, IF(ISERROR(VLOOKUP(C3,TrialBalanceExact,2,0)),0,VLOOKUP(C3,TrialBalanceExact,2,0)))</f>
        <v>0</v>
      </c>
      <c r="E3" s="87">
        <v>100</v>
      </c>
      <c r="F3" s="87"/>
      <c r="G3" s="101"/>
      <c r="H3" s="101"/>
      <c r="I3" s="89"/>
      <c r="J3" s="96"/>
      <c r="K3" s="96"/>
      <c r="L3" s="98"/>
      <c r="M3" s="76"/>
      <c r="N3" s="213" t="s">
        <v>136</v>
      </c>
      <c r="O3" s="207"/>
      <c r="P3" s="208" t="str">
        <f>$C3&amp;"-"&amp;$E3</f>
        <v>-100</v>
      </c>
      <c r="Q3" s="208"/>
      <c r="R3" s="208"/>
      <c r="S3" s="208"/>
      <c r="T3" s="209">
        <f ca="1">ABS(IF(ISERROR(VLOOKUP(C3,TrialBalanceExact,8,0)),0,VLOOKUP(C3,TrialBalanceExact,8,0)))</f>
        <v>0</v>
      </c>
      <c r="U3" s="209" t="e">
        <f ca="1">ABS(IF(ISNUMBER(AH3),AH3,IF(ISBLANK(AH3),NA(),INDIRECT("'" &amp; _xll.SheetFromID(R3) &amp; "'!Reconcile_" &amp; SUBSTITUTE(AH3," ","")))))</f>
        <v>#N/A</v>
      </c>
      <c r="V3" s="209">
        <f ca="1">IFERROR(IF(ABS(ROUND($T3-$U3,2))&lt;=Options_Tolerance,1,-1),0)</f>
        <v>0</v>
      </c>
      <c r="W3" s="209" t="str">
        <f ca="1">$C3&amp;"-"&amp;V3</f>
        <v>-0</v>
      </c>
      <c r="X3" s="210">
        <f>IFERROR(VLOOKUP(AI3,StatusDescriptionsOrder,2,0),0)</f>
        <v>0</v>
      </c>
      <c r="Y3" s="208"/>
      <c r="Z3" s="211"/>
      <c r="AA3" s="177" t="b">
        <f>IFERROR(VLOOKUP(R3,HNSW_ItemsCount!A:D,2,0)&gt;0,FALSE)</f>
        <v>0</v>
      </c>
      <c r="AB3" s="177">
        <f>IFERROR(VLOOKUP(R3,HNSW_ItemsCount!A:D,4,0),0)</f>
        <v>0</v>
      </c>
      <c r="AC3" s="212"/>
      <c r="AD3" s="119"/>
      <c r="AE3" s="184" t="s">
        <v>58</v>
      </c>
      <c r="AF3" s="179" t="s">
        <v>74</v>
      </c>
      <c r="AG3" s="182">
        <f>AB3</f>
        <v>0</v>
      </c>
      <c r="AH3" s="124"/>
      <c r="AI3" s="125"/>
      <c r="AJ3" s="122"/>
      <c r="AK3" s="126"/>
      <c r="AL3" s="180" t="s">
        <v>58</v>
      </c>
      <c r="AM3" s="181" t="s">
        <v>25</v>
      </c>
      <c r="AN3" s="88"/>
    </row>
    <row r="4" spans="1:42" s="74" customFormat="1" ht="19.5" hidden="1">
      <c r="A4" s="76"/>
      <c r="B4" s="77"/>
      <c r="C4" s="87"/>
      <c r="D4" s="87"/>
      <c r="E4" s="87"/>
      <c r="F4" s="87"/>
      <c r="G4" s="101"/>
      <c r="H4" s="172"/>
      <c r="I4" s="84"/>
      <c r="J4" s="97"/>
      <c r="K4" s="97"/>
      <c r="L4" s="99"/>
      <c r="M4" s="81">
        <f>IF(AND($AC4,$O4&gt;0),"–",$O4)</f>
        <v>0</v>
      </c>
      <c r="N4" s="80" t="s">
        <v>83</v>
      </c>
      <c r="O4" s="93">
        <f>IF(OR(ISBLANK($C4),$C4="",$C4=0),0,COUNTIF(TB_WPTags,$C4&amp;"-100"))</f>
        <v>0</v>
      </c>
      <c r="P4" s="82"/>
      <c r="Q4" s="82"/>
      <c r="R4" s="82"/>
      <c r="S4" s="82"/>
      <c r="T4" s="82"/>
      <c r="U4" s="82"/>
      <c r="V4" s="83" t="str">
        <f>IF(OR(ISBLANK($C4),$AC4),"NA",IF(COUNTIF(W:W,$C4&amp;"--1")&gt;0,"-1",IF(COUNTIF(W:W,$C4&amp;"-1")&gt;0,"1","0")))</f>
        <v>NA</v>
      </c>
      <c r="W4" s="82"/>
      <c r="X4" s="83">
        <f ca="1">IF($O4&gt;0,MIN(OFFSET($X4,1,0,$O4)),0)</f>
        <v>0</v>
      </c>
      <c r="Y4" s="82" t="b">
        <f ca="1">IF(AND($O4&gt;0,AC4&lt;&gt;TRUE),COUNTIF(OFFSET($Y4,1,0,$O4),TRUE)&gt;=1,FALSE)</f>
        <v>0</v>
      </c>
      <c r="Z4" s="94" t="b">
        <f ca="1">IF(AND($O4&gt;0,AC4&lt;&gt;TRUE),COUNTIF(OFFSET($Z4,1,0,$O4),TRUE)&gt;=1,FALSE)</f>
        <v>0</v>
      </c>
      <c r="AA4" s="94" t="b">
        <f ca="1">IF(AND($O4&gt;0,AC4&lt;&gt;TRUE),COUNTIF(OFFSET($AA4,1,0,$O4),TRUE)&gt;=1,FALSE)</f>
        <v>0</v>
      </c>
      <c r="AB4" s="178">
        <f ca="1">IF(AND($O4&gt;0,AC4&lt;&gt;TRUE),SUM(OFFSET($AG4,1,0,$O4)),0)</f>
        <v>0</v>
      </c>
      <c r="AC4" s="94" t="b">
        <v>1</v>
      </c>
      <c r="AD4" s="127"/>
      <c r="AE4" s="185" t="s">
        <v>58</v>
      </c>
      <c r="AF4" s="175" t="str">
        <f ca="1">IF(AND(Y4,AC4&lt;&gt;TRUE),"]","")</f>
        <v/>
      </c>
      <c r="AG4" s="183">
        <f ca="1">AB4</f>
        <v>0</v>
      </c>
      <c r="AH4" s="174"/>
      <c r="AI4" s="95" t="str">
        <f>IF(AND($O4&gt;0,AC4&lt;&gt;TRUE),IF($X4&gt;=1,INDEX(StatusDescriptions,$X4+1,0),StatusBlank),"")</f>
        <v/>
      </c>
      <c r="AJ4" s="110"/>
      <c r="AK4" s="111"/>
      <c r="AL4" s="110"/>
      <c r="AM4" s="110"/>
      <c r="AN4" s="90"/>
    </row>
    <row r="5" spans="1:42" s="112" customFormat="1" ht="21" customHeight="1">
      <c r="A5" s="105"/>
      <c r="B5" s="105"/>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989" t="s">
        <v>101</v>
      </c>
      <c r="AJ5" s="989"/>
      <c r="AK5" s="989" t="s">
        <v>100</v>
      </c>
      <c r="AL5" s="989"/>
      <c r="AM5" s="988" t="s">
        <v>102</v>
      </c>
      <c r="AN5" s="988"/>
      <c r="AO5" s="105"/>
    </row>
    <row r="6" spans="1:42" s="112" customFormat="1" ht="17.25" customHeight="1">
      <c r="A6" s="105"/>
      <c r="B6" s="105"/>
      <c r="C6" s="105"/>
      <c r="D6" s="105"/>
      <c r="E6" s="105"/>
      <c r="F6" s="105"/>
      <c r="G6" s="105"/>
      <c r="H6" s="105"/>
      <c r="I6" s="105"/>
      <c r="J6" s="106"/>
      <c r="K6" s="105"/>
      <c r="L6" s="105"/>
      <c r="M6" s="105"/>
      <c r="N6" s="105"/>
      <c r="O6" s="105"/>
      <c r="P6" s="105"/>
      <c r="Q6" s="105"/>
      <c r="R6" s="105"/>
      <c r="S6" s="105"/>
      <c r="T6" s="105"/>
      <c r="U6" s="105"/>
      <c r="V6" s="105"/>
      <c r="W6" s="105"/>
      <c r="X6" s="105"/>
      <c r="Y6" s="105"/>
      <c r="Z6" s="105"/>
      <c r="AA6" s="105"/>
      <c r="AB6" s="105"/>
      <c r="AC6" s="105"/>
      <c r="AD6" s="107"/>
      <c r="AE6" s="108"/>
      <c r="AF6" s="105"/>
      <c r="AG6" s="105"/>
      <c r="AH6" s="105"/>
      <c r="AI6" s="105"/>
      <c r="AJ6" s="105"/>
      <c r="AK6" s="105"/>
      <c r="AL6" s="105"/>
      <c r="AM6" s="991"/>
      <c r="AN6" s="991"/>
      <c r="AO6" s="105"/>
    </row>
    <row r="7" spans="1:42" s="113" customFormat="1" ht="23.25" customHeight="1">
      <c r="A7" s="109"/>
      <c r="B7" s="990" t="s">
        <v>41</v>
      </c>
      <c r="C7" s="990"/>
      <c r="D7" s="990"/>
      <c r="E7" s="990"/>
      <c r="F7" s="990"/>
      <c r="G7" s="990"/>
      <c r="H7" s="990"/>
      <c r="I7" s="990"/>
      <c r="J7" s="132" t="s">
        <v>42</v>
      </c>
      <c r="K7" s="132" t="s">
        <v>49</v>
      </c>
      <c r="L7" s="132" t="s">
        <v>81</v>
      </c>
      <c r="M7" s="990" t="s">
        <v>1</v>
      </c>
      <c r="N7" s="990"/>
      <c r="O7" s="132" t="s">
        <v>29</v>
      </c>
      <c r="P7" s="132" t="s">
        <v>92</v>
      </c>
      <c r="Q7" s="132" t="s">
        <v>29</v>
      </c>
      <c r="R7" s="132" t="s">
        <v>27</v>
      </c>
      <c r="S7" s="132" t="s">
        <v>4</v>
      </c>
      <c r="T7" s="132" t="s">
        <v>85</v>
      </c>
      <c r="U7" s="132" t="s">
        <v>64</v>
      </c>
      <c r="V7" s="132" t="s">
        <v>86</v>
      </c>
      <c r="W7" s="132" t="s">
        <v>86</v>
      </c>
      <c r="X7" s="132" t="s">
        <v>91</v>
      </c>
      <c r="Y7" s="132" t="s">
        <v>77</v>
      </c>
      <c r="Z7" s="132" t="s">
        <v>78</v>
      </c>
      <c r="AA7" s="169" t="s">
        <v>122</v>
      </c>
      <c r="AB7" s="176" t="s">
        <v>117</v>
      </c>
      <c r="AC7" s="132" t="s">
        <v>82</v>
      </c>
      <c r="AD7" s="132" t="s">
        <v>56</v>
      </c>
      <c r="AE7" s="132" t="s">
        <v>94</v>
      </c>
      <c r="AF7" s="132" t="s">
        <v>73</v>
      </c>
      <c r="AG7" s="169" t="s">
        <v>117</v>
      </c>
      <c r="AH7" s="132" t="s">
        <v>57</v>
      </c>
      <c r="AI7" s="132" t="s">
        <v>3</v>
      </c>
      <c r="AJ7" s="132" t="s">
        <v>88</v>
      </c>
      <c r="AK7" s="132" t="s">
        <v>89</v>
      </c>
      <c r="AL7" s="132" t="s">
        <v>90</v>
      </c>
      <c r="AM7" s="990" t="s">
        <v>30</v>
      </c>
      <c r="AN7" s="990"/>
      <c r="AO7" s="109"/>
    </row>
    <row r="8" spans="1:42" s="3" customFormat="1" ht="10.5" customHeight="1">
      <c r="G8" s="67"/>
      <c r="H8" s="67"/>
      <c r="M8" s="7"/>
      <c r="N8" s="67"/>
      <c r="O8" s="67"/>
      <c r="P8" s="67"/>
      <c r="Q8" s="7"/>
      <c r="R8" s="7"/>
      <c r="S8" s="7"/>
      <c r="T8" s="7"/>
      <c r="U8" s="7"/>
      <c r="V8" s="67"/>
      <c r="W8" s="67"/>
      <c r="X8" s="67"/>
      <c r="Y8" s="67"/>
      <c r="Z8" s="67"/>
      <c r="AA8" s="67"/>
      <c r="AB8" s="67"/>
      <c r="AC8" s="67"/>
      <c r="AD8" s="8"/>
      <c r="AE8" s="8"/>
      <c r="AF8" s="7"/>
      <c r="AG8" s="67"/>
      <c r="AH8" s="8"/>
      <c r="AI8" s="7"/>
      <c r="AJ8" s="7"/>
      <c r="AK8" s="7"/>
      <c r="AL8" s="7"/>
      <c r="AM8" s="5"/>
    </row>
    <row r="9" spans="1:42" s="3" customFormat="1" ht="23.25" customHeight="1">
      <c r="B9" s="114"/>
      <c r="C9" s="115"/>
      <c r="D9" s="115"/>
      <c r="E9" s="115"/>
      <c r="F9" s="115"/>
      <c r="G9" s="115"/>
      <c r="H9" s="115"/>
      <c r="I9" s="118" t="str">
        <f ca="1">AP9</f>
        <v>These workpapers have no outstanding issues.</v>
      </c>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f ca="1">IF(FlaggedItems&gt;0,1,0) + IF(UnreconciledWorkpapers&gt;0,1,0)+IF(UnresolvedItems&gt;0,1,0)</f>
        <v>0</v>
      </c>
      <c r="AJ9" s="115" t="b">
        <f ca="1">AND(UnresolvedItems=0,UnreconciledWorkpapers=0,FlaggedItems=0)</f>
        <v>1</v>
      </c>
      <c r="AK9" s="115">
        <f>SUM(HNSW_ItemsCount!B:B)</f>
        <v>0</v>
      </c>
      <c r="AL9" s="116">
        <f ca="1">COUNTIF(V:V,"-1")</f>
        <v>0</v>
      </c>
      <c r="AM9" s="116">
        <f>COUNTIF(AE:AE,"O")</f>
        <v>0</v>
      </c>
      <c r="AN9" s="117"/>
      <c r="AP9" s="5" t="str">
        <f ca="1">IF(ShowAlert,"These workpapers have no outstanding issues.","These workpapers currently have "            &amp;               IF(UnreconciledWorkpapers&gt;0,UnreconciledWorkpapers&amp;" unreconciled workpaper"&amp;IF(UnreconciledWorkpapers&gt;1,"s",""),"")                  &amp;                 IF(AND(IssueTypes=2,UnreconciledWorkpapers&gt;0,UnresolvedItems&gt;0)," and ",IF(IssueTypes&gt;2,", ",""))               &amp;                   IF(UnresolvedItems&gt;0,UnresolvedItems&amp;" unresolved item"&amp;IF(UnresolvedItems&gt;1,"s",""),"")             &amp;                  IF(AND(IssueTypes&gt;1,FlaggedItems&gt;0)," and ","")                 &amp;                      IF(FlaggedItems&gt;0,FlaggedItems&amp;" flag"&amp;IF(FlaggedItems&gt;1,"s",""),"")&amp;".")</f>
        <v>These workpapers have no outstanding issues.</v>
      </c>
    </row>
    <row r="10" spans="1:42" s="3" customFormat="1" ht="10.5" customHeight="1">
      <c r="G10" s="67"/>
      <c r="H10" s="67"/>
      <c r="M10" s="67"/>
      <c r="N10" s="67"/>
      <c r="O10" s="67"/>
      <c r="P10" s="67"/>
      <c r="Q10" s="67"/>
      <c r="R10" s="67"/>
      <c r="S10" s="67"/>
      <c r="T10" s="67"/>
      <c r="U10" s="67"/>
      <c r="V10" s="67"/>
      <c r="W10" s="67"/>
      <c r="X10" s="67"/>
      <c r="Y10" s="67"/>
      <c r="Z10" s="67"/>
      <c r="AA10" s="67"/>
      <c r="AB10" s="67"/>
      <c r="AC10" s="67"/>
      <c r="AD10" s="8"/>
      <c r="AE10" s="8"/>
      <c r="AF10" s="67"/>
      <c r="AG10" s="67"/>
      <c r="AH10" s="8"/>
      <c r="AI10" s="67"/>
      <c r="AJ10" s="67"/>
      <c r="AK10" s="67"/>
      <c r="AL10" s="67"/>
      <c r="AM10" s="5"/>
    </row>
    <row r="11" spans="1:42" s="4" customFormat="1" ht="19.5" customHeight="1">
      <c r="A11" s="1"/>
      <c r="B11" s="985" t="s">
        <v>39</v>
      </c>
      <c r="C11" s="986"/>
      <c r="D11" s="986"/>
      <c r="E11" s="986"/>
      <c r="F11" s="986"/>
      <c r="G11" s="986"/>
      <c r="H11" s="986"/>
      <c r="I11" s="987"/>
      <c r="J11" s="66"/>
      <c r="K11" s="66"/>
      <c r="L11" s="66"/>
      <c r="M11" s="6"/>
      <c r="N11" s="66"/>
      <c r="O11" s="66"/>
      <c r="P11" s="66"/>
      <c r="Q11" s="6"/>
      <c r="R11" s="6"/>
      <c r="S11" s="6"/>
      <c r="T11" s="6"/>
      <c r="U11" s="6"/>
      <c r="V11" s="66"/>
      <c r="W11" s="66"/>
      <c r="X11" s="66"/>
      <c r="Y11" s="66"/>
      <c r="Z11" s="66"/>
      <c r="AA11" s="66"/>
      <c r="AB11" s="66"/>
      <c r="AC11" s="66"/>
      <c r="AD11" s="6"/>
      <c r="AE11" s="66"/>
      <c r="AF11" s="6"/>
      <c r="AG11" s="66"/>
      <c r="AH11" s="6"/>
      <c r="AI11" s="6"/>
      <c r="AJ11" s="6"/>
      <c r="AK11" s="6"/>
      <c r="AL11" s="6"/>
      <c r="AN11" s="1"/>
    </row>
    <row r="12" spans="1:42" ht="7.5" customHeight="1">
      <c r="B12" s="24"/>
      <c r="C12" s="25"/>
      <c r="D12" s="25"/>
      <c r="E12" s="25"/>
      <c r="F12" s="25"/>
      <c r="G12" s="69"/>
      <c r="H12" s="69"/>
      <c r="I12" s="25"/>
      <c r="J12" s="25"/>
      <c r="K12" s="25"/>
      <c r="L12" s="25"/>
      <c r="M12" s="12"/>
      <c r="N12" s="69"/>
      <c r="O12" s="69"/>
      <c r="P12" s="69"/>
      <c r="Q12" s="12"/>
      <c r="R12" s="12"/>
      <c r="S12" s="12"/>
      <c r="T12" s="12"/>
      <c r="U12" s="12"/>
      <c r="V12" s="69"/>
      <c r="W12" s="69"/>
      <c r="X12" s="69"/>
      <c r="Y12" s="69"/>
      <c r="Z12" s="69"/>
      <c r="AA12" s="69"/>
      <c r="AB12" s="69"/>
      <c r="AC12" s="69"/>
      <c r="AD12" s="12"/>
      <c r="AE12" s="69"/>
      <c r="AF12" s="12"/>
      <c r="AG12" s="69"/>
      <c r="AH12" s="12"/>
      <c r="AI12" s="12"/>
      <c r="AJ12" s="12"/>
      <c r="AK12" s="12"/>
      <c r="AL12" s="12"/>
      <c r="AM12" s="13"/>
      <c r="AN12" s="14"/>
    </row>
    <row r="13" spans="1:42" s="74" customFormat="1" ht="19.5">
      <c r="A13" s="76"/>
      <c r="B13" s="85"/>
      <c r="C13" s="86"/>
      <c r="D13" s="87">
        <f ca="1">IF(IFERROR(ROW(TrialBalanceExact)+MATCH(C13,OFFSET(TrialBalanceExact,0,0,ROWS(TrialBalanceExact),1),0)-1=ROW(),TRUE),0, IF(ISERROR(VLOOKUP(C13,TrialBalanceExact,2,0)),0,VLOOKUP(C13,TrialBalanceExact,2,0)))</f>
        <v>0</v>
      </c>
      <c r="E13" s="87">
        <v>100</v>
      </c>
      <c r="F13" s="87"/>
      <c r="G13" s="101" t="s">
        <v>62</v>
      </c>
      <c r="H13" s="171"/>
      <c r="I13" s="91"/>
      <c r="J13" s="92"/>
      <c r="K13" s="92"/>
      <c r="L13" s="92"/>
      <c r="M13" s="92"/>
      <c r="N13" s="213" t="s">
        <v>136</v>
      </c>
      <c r="O13" s="100"/>
      <c r="P13" s="101"/>
      <c r="Q13" s="101" t="s">
        <v>210</v>
      </c>
      <c r="R13" s="101" t="s">
        <v>211</v>
      </c>
      <c r="S13" s="101"/>
      <c r="T13" s="102"/>
      <c r="U13" s="102"/>
      <c r="V13" s="102"/>
      <c r="W13" s="102"/>
      <c r="X13" s="103"/>
      <c r="Y13" s="101" t="b">
        <v>0</v>
      </c>
      <c r="Z13" s="101" t="b">
        <v>0</v>
      </c>
      <c r="AA13" s="177" t="b">
        <f>IFERROR(VLOOKUP(R13,HNSW_ItemsCount!A:D,2,0)&gt;0,FALSE)</f>
        <v>0</v>
      </c>
      <c r="AB13" s="177">
        <f>IFERROR(VLOOKUP(R13,HNSW_ItemsCount!A:D,4,0),0)</f>
        <v>0</v>
      </c>
      <c r="AC13" s="104" t="b">
        <v>0</v>
      </c>
      <c r="AD13" s="119" t="s">
        <v>212</v>
      </c>
      <c r="AE13" s="184" t="s">
        <v>58</v>
      </c>
      <c r="AF13" s="179" t="s">
        <v>74</v>
      </c>
      <c r="AG13" s="182">
        <f t="shared" ref="AG13:AG20" si="0">AB13</f>
        <v>0</v>
      </c>
      <c r="AH13" s="120"/>
      <c r="AI13" s="121"/>
      <c r="AJ13" s="122"/>
      <c r="AK13" s="123"/>
      <c r="AL13" s="180" t="s">
        <v>58</v>
      </c>
      <c r="AM13" s="181" t="s">
        <v>25</v>
      </c>
      <c r="AN13" s="88"/>
    </row>
    <row r="14" spans="1:42" s="74" customFormat="1" ht="19.5">
      <c r="A14" s="76"/>
      <c r="B14" s="85"/>
      <c r="C14" s="86"/>
      <c r="D14" s="87">
        <f ca="1">IF(IFERROR(ROW(TrialBalanceExact)+MATCH(C14,OFFSET(TrialBalanceExact,0,0,ROWS(TrialBalanceExact),1),0)-1=ROW(),TRUE),0, IF(ISERROR(VLOOKUP(C14,TrialBalanceExact,2,0)),0,VLOOKUP(C14,TrialBalanceExact,2,0)))</f>
        <v>0</v>
      </c>
      <c r="E14" s="87">
        <v>100</v>
      </c>
      <c r="F14" s="87"/>
      <c r="G14" s="101" t="s">
        <v>62</v>
      </c>
      <c r="H14" s="171"/>
      <c r="I14" s="91"/>
      <c r="J14" s="92"/>
      <c r="K14" s="92"/>
      <c r="L14" s="92"/>
      <c r="M14" s="92"/>
      <c r="N14" s="213" t="s">
        <v>136</v>
      </c>
      <c r="O14" s="100"/>
      <c r="P14" s="101"/>
      <c r="Q14" s="101" t="s">
        <v>210</v>
      </c>
      <c r="R14" s="101" t="s">
        <v>235</v>
      </c>
      <c r="S14" s="101"/>
      <c r="T14" s="102"/>
      <c r="U14" s="102"/>
      <c r="V14" s="102"/>
      <c r="W14" s="102"/>
      <c r="X14" s="103"/>
      <c r="Y14" s="101" t="b">
        <v>0</v>
      </c>
      <c r="Z14" s="101" t="b">
        <v>0</v>
      </c>
      <c r="AA14" s="177" t="b">
        <f>IFERROR(VLOOKUP(R14,HNSW_ItemsCount!A:D,2,0)&gt;0,FALSE)</f>
        <v>0</v>
      </c>
      <c r="AB14" s="177">
        <f>IFERROR(VLOOKUP(R14,HNSW_ItemsCount!A:D,4,0),0)</f>
        <v>0</v>
      </c>
      <c r="AC14" s="104" t="b">
        <v>0</v>
      </c>
      <c r="AD14" s="119" t="s">
        <v>236</v>
      </c>
      <c r="AE14" s="184" t="s">
        <v>58</v>
      </c>
      <c r="AF14" s="179" t="s">
        <v>74</v>
      </c>
      <c r="AG14" s="182">
        <f t="shared" si="0"/>
        <v>0</v>
      </c>
      <c r="AH14" s="120"/>
      <c r="AI14" s="121"/>
      <c r="AJ14" s="122"/>
      <c r="AK14" s="123"/>
      <c r="AL14" s="180" t="s">
        <v>58</v>
      </c>
      <c r="AM14" s="181" t="s">
        <v>25</v>
      </c>
      <c r="AN14" s="88"/>
    </row>
    <row r="15" spans="1:42" s="74" customFormat="1" ht="19.5">
      <c r="A15" s="76"/>
      <c r="B15" s="85"/>
      <c r="C15" s="86"/>
      <c r="D15" s="87">
        <f ca="1">IF(IFERROR(ROW(TrialBalanceExact)+MATCH(C15,OFFSET(TrialBalanceExact,0,0,ROWS(TrialBalanceExact),1),0)-1=ROW(),TRUE),0, IF(ISERROR(VLOOKUP(C15,TrialBalanceExact,2,0)),0,VLOOKUP(C15,TrialBalanceExact,2,0)))</f>
        <v>0</v>
      </c>
      <c r="E15" s="87">
        <v>100</v>
      </c>
      <c r="F15" s="87"/>
      <c r="G15" s="101" t="s">
        <v>62</v>
      </c>
      <c r="H15" s="171"/>
      <c r="I15" s="91"/>
      <c r="J15" s="92"/>
      <c r="K15" s="92"/>
      <c r="L15" s="92"/>
      <c r="M15" s="92"/>
      <c r="N15" s="213" t="s">
        <v>136</v>
      </c>
      <c r="O15" s="100"/>
      <c r="P15" s="101"/>
      <c r="Q15" s="101" t="s">
        <v>210</v>
      </c>
      <c r="R15" s="101" t="s">
        <v>264</v>
      </c>
      <c r="S15" s="101"/>
      <c r="T15" s="102"/>
      <c r="U15" s="102"/>
      <c r="V15" s="102"/>
      <c r="W15" s="102"/>
      <c r="X15" s="103"/>
      <c r="Y15" s="101" t="b">
        <v>0</v>
      </c>
      <c r="Z15" s="101" t="b">
        <v>0</v>
      </c>
      <c r="AA15" s="177" t="b">
        <f>IFERROR(VLOOKUP(R15,HNSW_ItemsCount!A:D,2,0)&gt;0,FALSE)</f>
        <v>0</v>
      </c>
      <c r="AB15" s="177">
        <f>IFERROR(VLOOKUP(R15,HNSW_ItemsCount!A:D,4,0),0)</f>
        <v>0</v>
      </c>
      <c r="AC15" s="104" t="b">
        <v>0</v>
      </c>
      <c r="AD15" s="119" t="s">
        <v>168</v>
      </c>
      <c r="AE15" s="184" t="s">
        <v>58</v>
      </c>
      <c r="AF15" s="179" t="s">
        <v>74</v>
      </c>
      <c r="AG15" s="182">
        <f t="shared" si="0"/>
        <v>0</v>
      </c>
      <c r="AH15" s="120"/>
      <c r="AI15" s="121"/>
      <c r="AJ15" s="122"/>
      <c r="AK15" s="123"/>
      <c r="AL15" s="180" t="s">
        <v>58</v>
      </c>
      <c r="AM15" s="181" t="s">
        <v>25</v>
      </c>
      <c r="AN15" s="88"/>
    </row>
    <row r="16" spans="1:42" s="74" customFormat="1" ht="19.5">
      <c r="A16" s="76"/>
      <c r="B16" s="85"/>
      <c r="C16" s="86"/>
      <c r="D16" s="87">
        <f ca="1">IF(IFERROR(ROW(TrialBalanceExact)+MATCH(C16,OFFSET(TrialBalanceExact,0,0,ROWS(TrialBalanceExact),1),0)-1=ROW(),TRUE),0, IF(ISERROR(VLOOKUP(C16,TrialBalanceExact,2,0)),0,VLOOKUP(C16,TrialBalanceExact,2,0)))</f>
        <v>0</v>
      </c>
      <c r="E16" s="87">
        <v>100</v>
      </c>
      <c r="F16" s="87"/>
      <c r="G16" s="101" t="s">
        <v>62</v>
      </c>
      <c r="H16" s="171"/>
      <c r="I16" s="91"/>
      <c r="J16" s="92"/>
      <c r="K16" s="92"/>
      <c r="L16" s="92"/>
      <c r="M16" s="92"/>
      <c r="N16" s="213" t="s">
        <v>136</v>
      </c>
      <c r="O16" s="100"/>
      <c r="P16" s="101"/>
      <c r="Q16" s="101" t="s">
        <v>210</v>
      </c>
      <c r="R16" s="101" t="s">
        <v>291</v>
      </c>
      <c r="S16" s="101"/>
      <c r="T16" s="102"/>
      <c r="U16" s="102"/>
      <c r="V16" s="102"/>
      <c r="W16" s="102"/>
      <c r="X16" s="103"/>
      <c r="Y16" s="101" t="b">
        <v>0</v>
      </c>
      <c r="Z16" s="101" t="b">
        <v>0</v>
      </c>
      <c r="AA16" s="177" t="b">
        <f>IFERROR(VLOOKUP(R16,HNSW_ItemsCount!A:D,2,0)&gt;0,FALSE)</f>
        <v>0</v>
      </c>
      <c r="AB16" s="177">
        <f>IFERROR(VLOOKUP(R16,HNSW_ItemsCount!A:D,4,0),0)</f>
        <v>0</v>
      </c>
      <c r="AC16" s="104" t="b">
        <v>0</v>
      </c>
      <c r="AD16" s="119" t="s">
        <v>292</v>
      </c>
      <c r="AE16" s="184" t="s">
        <v>58</v>
      </c>
      <c r="AF16" s="179" t="s">
        <v>74</v>
      </c>
      <c r="AG16" s="182">
        <f t="shared" si="0"/>
        <v>0</v>
      </c>
      <c r="AH16" s="120"/>
      <c r="AI16" s="121"/>
      <c r="AJ16" s="122"/>
      <c r="AK16" s="123"/>
      <c r="AL16" s="180" t="s">
        <v>58</v>
      </c>
      <c r="AM16" s="181" t="s">
        <v>25</v>
      </c>
      <c r="AN16" s="88"/>
    </row>
    <row r="17" spans="1:42" s="74" customFormat="1" ht="19.5">
      <c r="A17" s="76"/>
      <c r="B17" s="85"/>
      <c r="C17" s="86"/>
      <c r="D17" s="87">
        <f ca="1">IF(IFERROR(ROW(TrialBalanceExact)+MATCH(C17,OFFSET(TrialBalanceExact,0,0,ROWS(TrialBalanceExact),1),0)-1=ROW(),TRUE),0, IF(ISERROR(VLOOKUP(C17,TrialBalanceExact,2,0)),0,VLOOKUP(C17,TrialBalanceExact,2,0)))</f>
        <v>0</v>
      </c>
      <c r="E17" s="87">
        <v>100</v>
      </c>
      <c r="F17" s="87"/>
      <c r="G17" s="101" t="s">
        <v>62</v>
      </c>
      <c r="H17" s="171"/>
      <c r="I17" s="91"/>
      <c r="J17" s="92"/>
      <c r="K17" s="92"/>
      <c r="L17" s="92"/>
      <c r="M17" s="92"/>
      <c r="N17" s="213" t="s">
        <v>136</v>
      </c>
      <c r="O17" s="100"/>
      <c r="P17" s="101"/>
      <c r="Q17" s="101" t="s">
        <v>210</v>
      </c>
      <c r="R17" s="101" t="s">
        <v>297</v>
      </c>
      <c r="S17" s="101"/>
      <c r="T17" s="102"/>
      <c r="U17" s="102"/>
      <c r="V17" s="102"/>
      <c r="W17" s="102"/>
      <c r="X17" s="103"/>
      <c r="Y17" s="101" t="b">
        <v>0</v>
      </c>
      <c r="Z17" s="101" t="b">
        <v>0</v>
      </c>
      <c r="AA17" s="177" t="b">
        <f>IFERROR(VLOOKUP(R17,HNSW_ItemsCount!A:D,2,0)&gt;0,FALSE)</f>
        <v>0</v>
      </c>
      <c r="AB17" s="177">
        <f>IFERROR(VLOOKUP(R17,HNSW_ItemsCount!A:D,4,0),0)</f>
        <v>0</v>
      </c>
      <c r="AC17" s="104" t="b">
        <v>0</v>
      </c>
      <c r="AD17" s="119" t="s">
        <v>295</v>
      </c>
      <c r="AE17" s="184" t="s">
        <v>58</v>
      </c>
      <c r="AF17" s="179" t="s">
        <v>74</v>
      </c>
      <c r="AG17" s="182">
        <f t="shared" si="0"/>
        <v>0</v>
      </c>
      <c r="AH17" s="120"/>
      <c r="AI17" s="121"/>
      <c r="AJ17" s="122"/>
      <c r="AK17" s="123"/>
      <c r="AL17" s="180" t="s">
        <v>58</v>
      </c>
      <c r="AM17" s="181" t="s">
        <v>25</v>
      </c>
      <c r="AN17" s="88"/>
    </row>
    <row r="18" spans="1:42" s="74" customFormat="1" ht="19.5">
      <c r="A18" s="76"/>
      <c r="B18" s="85"/>
      <c r="C18" s="86"/>
      <c r="D18" s="87">
        <f ca="1">IF(IFERROR(ROW(TrialBalanceExact)+MATCH(C18,OFFSET(TrialBalanceExact,0,0,ROWS(TrialBalanceExact),1),0)-1=ROW(),TRUE),0, IF(ISERROR(VLOOKUP(C18,TrialBalanceExact,2,0)),0,VLOOKUP(C18,TrialBalanceExact,2,0)))</f>
        <v>0</v>
      </c>
      <c r="E18" s="87">
        <v>100</v>
      </c>
      <c r="F18" s="87"/>
      <c r="G18" s="101" t="s">
        <v>62</v>
      </c>
      <c r="H18" s="171"/>
      <c r="I18" s="91"/>
      <c r="J18" s="92"/>
      <c r="K18" s="92"/>
      <c r="L18" s="92"/>
      <c r="M18" s="92"/>
      <c r="N18" s="213" t="s">
        <v>136</v>
      </c>
      <c r="O18" s="100"/>
      <c r="P18" s="101"/>
      <c r="Q18" s="101" t="s">
        <v>210</v>
      </c>
      <c r="R18" s="101" t="s">
        <v>327</v>
      </c>
      <c r="S18" s="101"/>
      <c r="T18" s="102"/>
      <c r="U18" s="102"/>
      <c r="V18" s="102"/>
      <c r="W18" s="102"/>
      <c r="X18" s="103"/>
      <c r="Y18" s="101" t="b">
        <v>0</v>
      </c>
      <c r="Z18" s="101" t="b">
        <v>0</v>
      </c>
      <c r="AA18" s="177" t="b">
        <f>IFERROR(VLOOKUP(R18,HNSW_ItemsCount!A:D,2,0)&gt;0,FALSE)</f>
        <v>0</v>
      </c>
      <c r="AB18" s="177">
        <f>IFERROR(VLOOKUP(R18,HNSW_ItemsCount!A:D,4,0),0)</f>
        <v>0</v>
      </c>
      <c r="AC18" s="104" t="b">
        <v>0</v>
      </c>
      <c r="AD18" s="119" t="s">
        <v>328</v>
      </c>
      <c r="AE18" s="184" t="s">
        <v>58</v>
      </c>
      <c r="AF18" s="179" t="s">
        <v>74</v>
      </c>
      <c r="AG18" s="182">
        <f t="shared" si="0"/>
        <v>0</v>
      </c>
      <c r="AH18" s="120"/>
      <c r="AI18" s="121"/>
      <c r="AJ18" s="122"/>
      <c r="AK18" s="123"/>
      <c r="AL18" s="180" t="s">
        <v>58</v>
      </c>
      <c r="AM18" s="181" t="s">
        <v>25</v>
      </c>
      <c r="AN18" s="88"/>
    </row>
    <row r="19" spans="1:42" s="74" customFormat="1" ht="19.5">
      <c r="A19" s="76"/>
      <c r="B19" s="85"/>
      <c r="C19" s="86"/>
      <c r="D19" s="87">
        <f ca="1">IF(IFERROR(ROW(TrialBalanceExact)+MATCH(C19,OFFSET(TrialBalanceExact,0,0,ROWS(TrialBalanceExact),1),0)-1=ROW(),TRUE),0, IF(ISERROR(VLOOKUP(C19,TrialBalanceExact,2,0)),0,VLOOKUP(C19,TrialBalanceExact,2,0)))</f>
        <v>0</v>
      </c>
      <c r="E19" s="87">
        <v>100</v>
      </c>
      <c r="F19" s="87"/>
      <c r="G19" s="101" t="s">
        <v>62</v>
      </c>
      <c r="H19" s="171"/>
      <c r="I19" s="91"/>
      <c r="J19" s="92"/>
      <c r="K19" s="92"/>
      <c r="L19" s="92"/>
      <c r="M19" s="92"/>
      <c r="N19" s="213" t="s">
        <v>136</v>
      </c>
      <c r="O19" s="100"/>
      <c r="P19" s="101"/>
      <c r="Q19" s="101" t="s">
        <v>210</v>
      </c>
      <c r="R19" s="101" t="s">
        <v>349</v>
      </c>
      <c r="S19" s="101"/>
      <c r="T19" s="102"/>
      <c r="U19" s="102"/>
      <c r="V19" s="102"/>
      <c r="W19" s="102"/>
      <c r="X19" s="103"/>
      <c r="Y19" s="101" t="b">
        <v>0</v>
      </c>
      <c r="Z19" s="101" t="b">
        <v>0</v>
      </c>
      <c r="AA19" s="177" t="b">
        <f>IFERROR(VLOOKUP(R19,HNSW_ItemsCount!A:D,2,0)&gt;0,FALSE)</f>
        <v>0</v>
      </c>
      <c r="AB19" s="177">
        <f>IFERROR(VLOOKUP(R19,HNSW_ItemsCount!A:D,4,0),0)</f>
        <v>0</v>
      </c>
      <c r="AC19" s="104" t="b">
        <v>0</v>
      </c>
      <c r="AD19" s="119" t="s">
        <v>350</v>
      </c>
      <c r="AE19" s="184" t="s">
        <v>58</v>
      </c>
      <c r="AF19" s="179" t="s">
        <v>74</v>
      </c>
      <c r="AG19" s="182">
        <f t="shared" si="0"/>
        <v>0</v>
      </c>
      <c r="AH19" s="120"/>
      <c r="AI19" s="121"/>
      <c r="AJ19" s="122"/>
      <c r="AK19" s="123"/>
      <c r="AL19" s="180" t="s">
        <v>58</v>
      </c>
      <c r="AM19" s="181" t="s">
        <v>25</v>
      </c>
      <c r="AN19" s="88"/>
    </row>
    <row r="20" spans="1:42" s="74" customFormat="1" ht="19.5" hidden="1">
      <c r="A20" s="76"/>
      <c r="B20" s="85"/>
      <c r="C20" s="86"/>
      <c r="D20" s="87">
        <f ca="1">IF(IFERROR(ROW(TrialBalanceExact)+MATCH(C20,OFFSET(TrialBalanceExact,0,0,ROWS(TrialBalanceExact),1),0)-1=ROW(),TRUE),0, IF(ISERROR(VLOOKUP(C20,TrialBalanceExact,2,0)),0,VLOOKUP(C20,TrialBalanceExact,2,0)))</f>
        <v>0</v>
      </c>
      <c r="E20" s="87">
        <v>100</v>
      </c>
      <c r="F20" s="87"/>
      <c r="G20" s="101" t="s">
        <v>62</v>
      </c>
      <c r="H20" s="171"/>
      <c r="I20" s="91"/>
      <c r="J20" s="92"/>
      <c r="K20" s="92"/>
      <c r="L20" s="92"/>
      <c r="M20" s="92"/>
      <c r="N20" s="213" t="s">
        <v>136</v>
      </c>
      <c r="O20" s="100"/>
      <c r="P20" s="101"/>
      <c r="Q20" s="101" t="s">
        <v>210</v>
      </c>
      <c r="R20" s="101" t="s">
        <v>360</v>
      </c>
      <c r="S20" s="101"/>
      <c r="T20" s="102"/>
      <c r="U20" s="102"/>
      <c r="V20" s="102"/>
      <c r="W20" s="102"/>
      <c r="X20" s="103"/>
      <c r="Y20" s="101" t="b">
        <v>0</v>
      </c>
      <c r="Z20" s="101" t="b">
        <v>0</v>
      </c>
      <c r="AA20" s="177" t="b">
        <f>IFERROR(VLOOKUP(R20,HNSW_ItemsCount!A:D,2,0)&gt;0,FALSE)</f>
        <v>0</v>
      </c>
      <c r="AB20" s="177">
        <f>IFERROR(VLOOKUP(R20,HNSW_ItemsCount!A:D,4,0),0)</f>
        <v>0</v>
      </c>
      <c r="AC20" s="104" t="b">
        <v>0</v>
      </c>
      <c r="AD20" s="119" t="s">
        <v>359</v>
      </c>
      <c r="AE20" s="184" t="s">
        <v>58</v>
      </c>
      <c r="AF20" s="179" t="s">
        <v>74</v>
      </c>
      <c r="AG20" s="182">
        <f t="shared" si="0"/>
        <v>0</v>
      </c>
      <c r="AH20" s="120"/>
      <c r="AI20" s="121"/>
      <c r="AJ20" s="122"/>
      <c r="AK20" s="123"/>
      <c r="AL20" s="180" t="s">
        <v>58</v>
      </c>
      <c r="AM20" s="181" t="s">
        <v>25</v>
      </c>
      <c r="AN20" s="88"/>
    </row>
    <row r="21" spans="1:42" ht="19.5" customHeight="1">
      <c r="B21" s="26"/>
      <c r="C21" s="71"/>
      <c r="D21" s="71"/>
      <c r="E21" s="71"/>
      <c r="F21" s="71"/>
      <c r="G21" s="173" t="s">
        <v>62</v>
      </c>
      <c r="H21" s="170"/>
      <c r="I21" s="73" t="s">
        <v>28</v>
      </c>
      <c r="J21" s="71"/>
      <c r="K21" s="71"/>
      <c r="L21" s="71"/>
      <c r="M21" s="22"/>
      <c r="N21" s="71"/>
      <c r="O21" s="71"/>
      <c r="P21" s="71"/>
      <c r="Q21" s="22"/>
      <c r="R21" s="22"/>
      <c r="S21" s="22"/>
      <c r="T21" s="22"/>
      <c r="U21" s="22"/>
      <c r="V21" s="71"/>
      <c r="W21" s="71"/>
      <c r="X21" s="71"/>
      <c r="Y21" s="71"/>
      <c r="Z21" s="71"/>
      <c r="AA21" s="71"/>
      <c r="AB21" s="71"/>
      <c r="AC21" s="71"/>
      <c r="AD21" s="9"/>
      <c r="AE21" s="9"/>
      <c r="AF21" s="2"/>
      <c r="AG21" s="2"/>
      <c r="AH21" s="9"/>
      <c r="AI21" s="2"/>
      <c r="AJ21" s="2"/>
      <c r="AK21" s="2"/>
      <c r="AL21" s="2"/>
      <c r="AM21" s="11"/>
      <c r="AN21" s="15"/>
    </row>
    <row r="22" spans="1:42" ht="7.5" customHeight="1">
      <c r="B22" s="27"/>
      <c r="C22" s="28"/>
      <c r="D22" s="28"/>
      <c r="E22" s="28"/>
      <c r="F22" s="28"/>
      <c r="G22" s="70"/>
      <c r="H22" s="70"/>
      <c r="I22" s="28"/>
      <c r="J22" s="28"/>
      <c r="K22" s="28"/>
      <c r="L22" s="28"/>
      <c r="M22" s="16"/>
      <c r="N22" s="70"/>
      <c r="O22" s="70"/>
      <c r="P22" s="70"/>
      <c r="Q22" s="16"/>
      <c r="R22" s="16"/>
      <c r="S22" s="16"/>
      <c r="T22" s="16"/>
      <c r="U22" s="16"/>
      <c r="V22" s="70"/>
      <c r="W22" s="70"/>
      <c r="X22" s="70"/>
      <c r="Y22" s="70"/>
      <c r="Z22" s="70"/>
      <c r="AA22" s="70"/>
      <c r="AB22" s="70"/>
      <c r="AC22" s="70"/>
      <c r="AD22" s="17"/>
      <c r="AE22" s="17"/>
      <c r="AF22" s="18"/>
      <c r="AG22" s="18"/>
      <c r="AH22" s="17"/>
      <c r="AI22" s="18"/>
      <c r="AJ22" s="18"/>
      <c r="AK22" s="18"/>
      <c r="AL22" s="18"/>
      <c r="AM22" s="19"/>
      <c r="AN22" s="20"/>
    </row>
    <row r="23" spans="1:42" ht="18" customHeight="1">
      <c r="G23" s="68"/>
      <c r="H23" s="76"/>
      <c r="O23" s="68"/>
      <c r="P23" s="68"/>
      <c r="Q23" s="10"/>
      <c r="R23" s="10"/>
      <c r="S23" s="10"/>
      <c r="T23" s="32"/>
      <c r="U23" s="32"/>
      <c r="V23" s="68"/>
      <c r="W23" s="68"/>
      <c r="X23" s="68"/>
      <c r="Y23" s="68"/>
      <c r="Z23" s="68"/>
      <c r="AA23" s="76"/>
      <c r="AB23" s="76"/>
      <c r="AC23" s="68"/>
      <c r="AD23" s="10"/>
      <c r="AE23" s="68"/>
      <c r="AF23" s="32"/>
      <c r="AG23" s="76"/>
      <c r="AH23" s="32"/>
      <c r="AI23" s="10"/>
      <c r="AJ23" s="10"/>
      <c r="AK23" s="10"/>
      <c r="AL23" s="32"/>
    </row>
    <row r="24" spans="1:42" s="10" customFormat="1" ht="19.5" customHeight="1">
      <c r="B24" s="985" t="s">
        <v>40</v>
      </c>
      <c r="C24" s="986"/>
      <c r="D24" s="986"/>
      <c r="E24" s="986"/>
      <c r="F24" s="986"/>
      <c r="G24" s="986"/>
      <c r="H24" s="986"/>
      <c r="I24" s="987"/>
      <c r="J24" s="66"/>
      <c r="K24" s="66"/>
      <c r="L24" s="153"/>
      <c r="M24" s="153"/>
      <c r="N24" s="153"/>
      <c r="O24" s="153"/>
      <c r="P24" s="153"/>
      <c r="Q24" s="153"/>
      <c r="R24" s="153"/>
      <c r="S24" s="153"/>
      <c r="T24" s="153"/>
      <c r="U24" s="153"/>
      <c r="V24" s="153"/>
      <c r="W24" s="153"/>
      <c r="X24" s="153"/>
      <c r="Y24" s="153"/>
      <c r="Z24" s="153"/>
      <c r="AA24" s="153"/>
      <c r="AB24" s="153"/>
      <c r="AC24" s="153"/>
      <c r="AD24" s="153"/>
      <c r="AE24" s="66"/>
      <c r="AF24" s="6"/>
      <c r="AG24" s="66"/>
      <c r="AH24" s="6"/>
      <c r="AI24" s="6"/>
      <c r="AJ24" s="6"/>
      <c r="AK24" s="6"/>
      <c r="AL24" s="6"/>
      <c r="AM24" s="23"/>
      <c r="AN24" s="22"/>
    </row>
    <row r="25" spans="1:42" s="76" customFormat="1" ht="22.5" customHeight="1">
      <c r="B25" s="24"/>
      <c r="C25" s="25"/>
      <c r="D25" s="25"/>
      <c r="E25" s="25"/>
      <c r="F25" s="25"/>
      <c r="G25" s="69"/>
      <c r="H25" s="25"/>
      <c r="I25" s="140"/>
      <c r="J25" s="141">
        <f>PeriodEndDate</f>
        <v>43646</v>
      </c>
      <c r="K25" s="141">
        <f>DATE(YEAR(J25)-1,MONTH(J25),DAY(J25))</f>
        <v>43281</v>
      </c>
      <c r="L25" s="141"/>
      <c r="M25" s="142" t="s">
        <v>111</v>
      </c>
      <c r="N25" s="142" t="s">
        <v>38</v>
      </c>
      <c r="O25" s="69"/>
      <c r="P25" s="69"/>
      <c r="Q25" s="69"/>
      <c r="R25" s="69"/>
      <c r="S25" s="69"/>
      <c r="T25" s="69"/>
      <c r="U25" s="69"/>
      <c r="V25" s="69"/>
      <c r="W25" s="69"/>
      <c r="X25" s="69"/>
      <c r="Y25" s="69"/>
      <c r="Z25" s="69"/>
      <c r="AA25" s="69"/>
      <c r="AB25" s="69"/>
      <c r="AC25" s="69"/>
      <c r="AD25" s="69"/>
      <c r="AE25" s="69"/>
      <c r="AF25" s="69"/>
      <c r="AG25" s="69"/>
      <c r="AH25" s="69"/>
      <c r="AI25" s="69"/>
      <c r="AJ25" s="69"/>
      <c r="AK25" s="69"/>
      <c r="AL25" s="143"/>
      <c r="AM25" s="144"/>
    </row>
    <row r="26" spans="1:42" s="74" customFormat="1" ht="19.5">
      <c r="A26" s="76"/>
      <c r="B26" s="77"/>
      <c r="C26" s="721" t="s">
        <v>420</v>
      </c>
      <c r="D26" s="87">
        <v>1</v>
      </c>
      <c r="E26" s="87">
        <v>1</v>
      </c>
      <c r="F26" s="87" t="s">
        <v>622</v>
      </c>
      <c r="G26" s="101" t="s">
        <v>623</v>
      </c>
      <c r="H26" s="172"/>
      <c r="I26" s="722" t="s">
        <v>420</v>
      </c>
      <c r="J26" s="97">
        <v>0</v>
      </c>
      <c r="K26" s="97">
        <v>0</v>
      </c>
      <c r="L26" s="99">
        <v>0</v>
      </c>
      <c r="M26" s="81">
        <f t="shared" ref="M26:M35" ca="1" si="1">IF(AND($AC26,$O26&gt;0),"–",$O26)</f>
        <v>0</v>
      </c>
      <c r="N26" s="80"/>
      <c r="O26" s="93">
        <f ca="1">IF(OR(ISBLANK($C26),$C26="",$C26=0),0,COUNTIF(TB_WPTags,$C26&amp;"-100"))</f>
        <v>0</v>
      </c>
      <c r="P26" s="82"/>
      <c r="Q26" s="82"/>
      <c r="R26" s="82"/>
      <c r="S26" s="82"/>
      <c r="T26" s="82"/>
      <c r="U26" s="82"/>
      <c r="V26" s="83" t="str">
        <f t="shared" ref="V26:V35" si="2">IF(OR(ISBLANK($C26),$AC26),"NA",IF(COUNTIF(W:W,$C26&amp;"--1")&gt;0,"-1",IF(COUNTIF(W:W,$C26&amp;"-1")&gt;0,"1","0")))</f>
        <v>NA</v>
      </c>
      <c r="W26" s="82"/>
      <c r="X26" s="83">
        <f t="shared" ref="X26:X35" ca="1" si="3">IF($O26&gt;0,MIN(OFFSET($X26,1,0,$O26)),0)</f>
        <v>0</v>
      </c>
      <c r="Y26" s="82" t="b">
        <f t="shared" ref="Y26:Y35" ca="1" si="4">IF(AND($O26&gt;0,AC26&lt;&gt;TRUE),COUNTIF(OFFSET($Y26,1,0,$O26),TRUE)&gt;=1,FALSE)</f>
        <v>0</v>
      </c>
      <c r="Z26" s="94" t="b">
        <f t="shared" ref="Z26:Z35" ca="1" si="5">IF(AND($O26&gt;0,AC26&lt;&gt;TRUE),COUNTIF(OFFSET($Z26,1,0,$O26),TRUE)&gt;=1,FALSE)</f>
        <v>0</v>
      </c>
      <c r="AA26" s="94" t="b">
        <f t="shared" ref="AA26:AA35" ca="1" si="6">IF(AND($O26&gt;0,AC26&lt;&gt;TRUE),COUNTIF(OFFSET($AA26,1,0,$O26),TRUE)&gt;=1,FALSE)</f>
        <v>0</v>
      </c>
      <c r="AB26" s="178">
        <f t="shared" ref="AB26:AB35" ca="1" si="7">IF(AND($O26&gt;0,AC26&lt;&gt;TRUE),SUM(OFFSET($AG26,1,0,$O26)),0)</f>
        <v>0</v>
      </c>
      <c r="AC26" s="94" t="b">
        <v>1</v>
      </c>
      <c r="AD26" s="127"/>
      <c r="AE26" s="185"/>
      <c r="AF26" s="175" t="str">
        <f t="shared" ref="AF26:AF35" ca="1" si="8">IF(AND(Y26,AC26&lt;&gt;TRUE),"]","")</f>
        <v/>
      </c>
      <c r="AG26" s="183">
        <f t="shared" ref="AG26:AG57" ca="1" si="9">AB26</f>
        <v>0</v>
      </c>
      <c r="AH26" s="174"/>
      <c r="AI26" s="95" t="str">
        <f t="shared" ref="AI26:AI35" ca="1" si="10">IF(AND($O26&gt;0,AC26&lt;&gt;TRUE),IF($X26&gt;=1,INDEX(StatusDescriptions,$X26+1,0),StatusBlank),"")</f>
        <v/>
      </c>
      <c r="AJ26" s="110"/>
      <c r="AK26" s="111"/>
      <c r="AL26" s="110"/>
      <c r="AM26" s="110"/>
      <c r="AN26" s="90"/>
    </row>
    <row r="27" spans="1:42" s="74" customFormat="1" ht="19.5">
      <c r="A27" s="76"/>
      <c r="B27" s="77"/>
      <c r="C27" s="721" t="s">
        <v>624</v>
      </c>
      <c r="D27" s="87">
        <v>2</v>
      </c>
      <c r="E27" s="87">
        <v>2</v>
      </c>
      <c r="F27" s="87" t="s">
        <v>625</v>
      </c>
      <c r="G27" s="101" t="s">
        <v>623</v>
      </c>
      <c r="H27" s="172"/>
      <c r="I27" s="723" t="s">
        <v>626</v>
      </c>
      <c r="J27" s="97">
        <v>0</v>
      </c>
      <c r="K27" s="97">
        <v>0</v>
      </c>
      <c r="L27" s="99">
        <v>0</v>
      </c>
      <c r="M27" s="81">
        <f t="shared" ca="1" si="1"/>
        <v>0</v>
      </c>
      <c r="N27" s="80"/>
      <c r="O27" s="93">
        <f ca="1">IF(OR(ISBLANK($C27),$C27="",$C27=0),0,COUNTIF(TB_WPTags,$C27&amp;"-100"))</f>
        <v>0</v>
      </c>
      <c r="P27" s="82"/>
      <c r="Q27" s="82"/>
      <c r="R27" s="82"/>
      <c r="S27" s="82"/>
      <c r="T27" s="82"/>
      <c r="U27" s="82"/>
      <c r="V27" s="83" t="str">
        <f t="shared" si="2"/>
        <v>NA</v>
      </c>
      <c r="W27" s="82"/>
      <c r="X27" s="83">
        <f t="shared" ca="1" si="3"/>
        <v>0</v>
      </c>
      <c r="Y27" s="82" t="b">
        <f t="shared" ca="1" si="4"/>
        <v>0</v>
      </c>
      <c r="Z27" s="94" t="b">
        <f t="shared" ca="1" si="5"/>
        <v>0</v>
      </c>
      <c r="AA27" s="94" t="b">
        <f t="shared" ca="1" si="6"/>
        <v>0</v>
      </c>
      <c r="AB27" s="178">
        <f t="shared" ca="1" si="7"/>
        <v>0</v>
      </c>
      <c r="AC27" s="94" t="b">
        <v>1</v>
      </c>
      <c r="AD27" s="127"/>
      <c r="AE27" s="185"/>
      <c r="AF27" s="175" t="str">
        <f t="shared" ca="1" si="8"/>
        <v/>
      </c>
      <c r="AG27" s="183">
        <f t="shared" ca="1" si="9"/>
        <v>0</v>
      </c>
      <c r="AH27" s="174"/>
      <c r="AI27" s="95" t="str">
        <f t="shared" ca="1" si="10"/>
        <v/>
      </c>
      <c r="AJ27" s="110"/>
      <c r="AK27" s="111"/>
      <c r="AL27" s="110"/>
      <c r="AM27" s="110"/>
      <c r="AN27" s="90"/>
    </row>
    <row r="28" spans="1:42" s="74" customFormat="1" ht="19.5">
      <c r="A28" s="76"/>
      <c r="B28" s="77"/>
      <c r="C28" s="721" t="s">
        <v>627</v>
      </c>
      <c r="D28" s="87">
        <v>3</v>
      </c>
      <c r="E28" s="87">
        <v>3</v>
      </c>
      <c r="F28" s="87" t="s">
        <v>628</v>
      </c>
      <c r="G28" s="101" t="s">
        <v>623</v>
      </c>
      <c r="H28" s="172"/>
      <c r="I28" s="724" t="s">
        <v>357</v>
      </c>
      <c r="J28" s="97">
        <v>0</v>
      </c>
      <c r="K28" s="97">
        <v>0</v>
      </c>
      <c r="L28" s="99">
        <v>0</v>
      </c>
      <c r="M28" s="81">
        <f t="shared" ca="1" si="1"/>
        <v>0</v>
      </c>
      <c r="N28" s="80"/>
      <c r="O28" s="93">
        <f ca="1">IF(OR(ISBLANK($C28),$C28="",$C28=0),0,COUNTIF(TB_WPTags,$C28&amp;"-100"))</f>
        <v>0</v>
      </c>
      <c r="P28" s="82"/>
      <c r="Q28" s="82"/>
      <c r="R28" s="82"/>
      <c r="S28" s="82"/>
      <c r="T28" s="82"/>
      <c r="U28" s="82"/>
      <c r="V28" s="83" t="str">
        <f t="shared" si="2"/>
        <v>NA</v>
      </c>
      <c r="W28" s="82"/>
      <c r="X28" s="83">
        <f t="shared" ca="1" si="3"/>
        <v>0</v>
      </c>
      <c r="Y28" s="82" t="b">
        <f t="shared" ca="1" si="4"/>
        <v>0</v>
      </c>
      <c r="Z28" s="94" t="b">
        <f t="shared" ca="1" si="5"/>
        <v>0</v>
      </c>
      <c r="AA28" s="94" t="b">
        <f t="shared" ca="1" si="6"/>
        <v>0</v>
      </c>
      <c r="AB28" s="178">
        <f t="shared" ca="1" si="7"/>
        <v>0</v>
      </c>
      <c r="AC28" s="94" t="b">
        <v>1</v>
      </c>
      <c r="AD28" s="127"/>
      <c r="AE28" s="185"/>
      <c r="AF28" s="175" t="str">
        <f t="shared" ca="1" si="8"/>
        <v/>
      </c>
      <c r="AG28" s="183">
        <f t="shared" ca="1" si="9"/>
        <v>0</v>
      </c>
      <c r="AH28" s="174"/>
      <c r="AI28" s="95" t="str">
        <f t="shared" ca="1" si="10"/>
        <v/>
      </c>
      <c r="AJ28" s="110"/>
      <c r="AK28" s="111"/>
      <c r="AL28" s="110"/>
      <c r="AM28" s="110"/>
      <c r="AN28" s="90"/>
    </row>
    <row r="29" spans="1:42" s="74" customFormat="1" ht="19.5">
      <c r="A29" s="76"/>
      <c r="B29" s="77"/>
      <c r="C29" s="721" t="s">
        <v>629</v>
      </c>
      <c r="D29" s="87">
        <v>4</v>
      </c>
      <c r="E29" s="87">
        <v>4</v>
      </c>
      <c r="F29" s="87" t="s">
        <v>630</v>
      </c>
      <c r="G29" s="101" t="s">
        <v>623</v>
      </c>
      <c r="H29" s="172"/>
      <c r="I29" s="725" t="s">
        <v>631</v>
      </c>
      <c r="J29" s="97">
        <v>0</v>
      </c>
      <c r="K29" s="97">
        <v>0</v>
      </c>
      <c r="L29" s="99">
        <v>0</v>
      </c>
      <c r="M29" s="81">
        <f t="shared" ca="1" si="1"/>
        <v>0</v>
      </c>
      <c r="N29" s="80"/>
      <c r="O29" s="93">
        <f ca="1">IF(OR(ISBLANK($C29),$C29="",$C29=0),0,COUNTIF(TB_WPTags,$C29&amp;"-100"))</f>
        <v>0</v>
      </c>
      <c r="P29" s="82"/>
      <c r="Q29" s="82"/>
      <c r="R29" s="82"/>
      <c r="S29" s="82"/>
      <c r="T29" s="82"/>
      <c r="U29" s="82"/>
      <c r="V29" s="83" t="str">
        <f t="shared" si="2"/>
        <v>NA</v>
      </c>
      <c r="W29" s="82"/>
      <c r="X29" s="83">
        <f t="shared" ca="1" si="3"/>
        <v>0</v>
      </c>
      <c r="Y29" s="82" t="b">
        <f t="shared" ca="1" si="4"/>
        <v>0</v>
      </c>
      <c r="Z29" s="94" t="b">
        <f t="shared" ca="1" si="5"/>
        <v>0</v>
      </c>
      <c r="AA29" s="94" t="b">
        <f t="shared" ca="1" si="6"/>
        <v>0</v>
      </c>
      <c r="AB29" s="178">
        <f t="shared" ca="1" si="7"/>
        <v>0</v>
      </c>
      <c r="AC29" s="94" t="b">
        <v>1</v>
      </c>
      <c r="AD29" s="127"/>
      <c r="AE29" s="185"/>
      <c r="AF29" s="175" t="str">
        <f t="shared" ca="1" si="8"/>
        <v/>
      </c>
      <c r="AG29" s="183">
        <f t="shared" ca="1" si="9"/>
        <v>0</v>
      </c>
      <c r="AH29" s="174"/>
      <c r="AI29" s="95" t="str">
        <f t="shared" ca="1" si="10"/>
        <v/>
      </c>
      <c r="AJ29" s="110"/>
      <c r="AK29" s="111"/>
      <c r="AL29" s="110"/>
      <c r="AM29" s="110"/>
      <c r="AN29" s="90"/>
    </row>
    <row r="30" spans="1:42" s="74" customFormat="1" ht="19.5">
      <c r="A30" s="76"/>
      <c r="B30" s="77"/>
      <c r="C30" s="721" t="s">
        <v>632</v>
      </c>
      <c r="D30" s="87">
        <v>5</v>
      </c>
      <c r="E30" s="87">
        <v>5</v>
      </c>
      <c r="F30" s="87" t="s">
        <v>633</v>
      </c>
      <c r="G30" s="101" t="s">
        <v>623</v>
      </c>
      <c r="H30" s="172"/>
      <c r="I30" s="726" t="s">
        <v>634</v>
      </c>
      <c r="J30" s="727">
        <v>12424.61</v>
      </c>
      <c r="K30" s="727">
        <v>0</v>
      </c>
      <c r="L30" s="99">
        <v>12424.61</v>
      </c>
      <c r="M30" s="81">
        <f t="shared" ca="1" si="1"/>
        <v>0</v>
      </c>
      <c r="N30" s="80" t="s">
        <v>83</v>
      </c>
      <c r="O30" s="93">
        <f ca="1">IF(OR(ISBLANK($C30),$C30="",$C30=0),0,COUNTIF(TB_WPTags,$C30&amp;"-100"))</f>
        <v>0</v>
      </c>
      <c r="P30" s="82"/>
      <c r="Q30" s="82"/>
      <c r="R30" s="82"/>
      <c r="S30" s="82"/>
      <c r="T30" s="82"/>
      <c r="U30" s="82"/>
      <c r="V30" s="83" t="str">
        <f t="shared" si="2"/>
        <v>NA</v>
      </c>
      <c r="W30" s="82"/>
      <c r="X30" s="83">
        <f t="shared" ca="1" si="3"/>
        <v>0</v>
      </c>
      <c r="Y30" s="82" t="b">
        <f t="shared" ca="1" si="4"/>
        <v>0</v>
      </c>
      <c r="Z30" s="94" t="b">
        <f t="shared" ca="1" si="5"/>
        <v>0</v>
      </c>
      <c r="AA30" s="94" t="b">
        <f t="shared" ca="1" si="6"/>
        <v>0</v>
      </c>
      <c r="AB30" s="178">
        <f t="shared" ca="1" si="7"/>
        <v>0</v>
      </c>
      <c r="AC30" s="94" t="b">
        <v>1</v>
      </c>
      <c r="AD30" s="127"/>
      <c r="AE30" s="185" t="s">
        <v>58</v>
      </c>
      <c r="AF30" s="175" t="str">
        <f t="shared" ca="1" si="8"/>
        <v/>
      </c>
      <c r="AG30" s="183">
        <f t="shared" ca="1" si="9"/>
        <v>0</v>
      </c>
      <c r="AH30" s="174"/>
      <c r="AI30" s="95" t="str">
        <f t="shared" ca="1" si="10"/>
        <v/>
      </c>
      <c r="AJ30" s="110"/>
      <c r="AK30" s="111"/>
      <c r="AL30" s="110"/>
      <c r="AM30" s="110"/>
      <c r="AN30" s="90"/>
      <c r="AP30" s="736"/>
    </row>
    <row r="31" spans="1:42" s="74" customFormat="1" ht="19.5">
      <c r="A31" s="76"/>
      <c r="B31" s="77"/>
      <c r="C31" s="721" t="s">
        <v>635</v>
      </c>
      <c r="D31" s="87">
        <v>6</v>
      </c>
      <c r="E31" s="87">
        <v>5</v>
      </c>
      <c r="F31" s="87" t="s">
        <v>633</v>
      </c>
      <c r="G31" s="101" t="s">
        <v>623</v>
      </c>
      <c r="H31" s="172"/>
      <c r="I31" s="726" t="s">
        <v>636</v>
      </c>
      <c r="J31" s="727">
        <v>13692.59</v>
      </c>
      <c r="K31" s="727">
        <v>0</v>
      </c>
      <c r="L31" s="99">
        <v>13692.59</v>
      </c>
      <c r="M31" s="81">
        <f t="shared" ca="1" si="1"/>
        <v>0</v>
      </c>
      <c r="N31" s="80" t="s">
        <v>83</v>
      </c>
      <c r="O31" s="93">
        <f ca="1">IF(OR(ISBLANK($C31),$C31="",$C31=0),0,COUNTIF(TB_WPTags,$C31&amp;"-100"))</f>
        <v>0</v>
      </c>
      <c r="P31" s="82"/>
      <c r="Q31" s="82"/>
      <c r="R31" s="82"/>
      <c r="S31" s="82"/>
      <c r="T31" s="82"/>
      <c r="U31" s="82"/>
      <c r="V31" s="83" t="str">
        <f t="shared" si="2"/>
        <v>NA</v>
      </c>
      <c r="W31" s="82"/>
      <c r="X31" s="83">
        <f t="shared" ca="1" si="3"/>
        <v>0</v>
      </c>
      <c r="Y31" s="82" t="b">
        <f t="shared" ca="1" si="4"/>
        <v>0</v>
      </c>
      <c r="Z31" s="94" t="b">
        <f t="shared" ca="1" si="5"/>
        <v>0</v>
      </c>
      <c r="AA31" s="94" t="b">
        <f t="shared" ca="1" si="6"/>
        <v>0</v>
      </c>
      <c r="AB31" s="178">
        <f t="shared" ca="1" si="7"/>
        <v>0</v>
      </c>
      <c r="AC31" s="94" t="b">
        <v>1</v>
      </c>
      <c r="AD31" s="127"/>
      <c r="AE31" s="185" t="s">
        <v>58</v>
      </c>
      <c r="AF31" s="175" t="str">
        <f t="shared" ca="1" si="8"/>
        <v/>
      </c>
      <c r="AG31" s="183">
        <f t="shared" ca="1" si="9"/>
        <v>0</v>
      </c>
      <c r="AH31" s="174"/>
      <c r="AI31" s="95" t="str">
        <f t="shared" ca="1" si="10"/>
        <v/>
      </c>
      <c r="AJ31" s="110"/>
      <c r="AK31" s="111"/>
      <c r="AL31" s="110"/>
      <c r="AM31" s="110"/>
      <c r="AN31" s="90"/>
      <c r="AP31" s="736"/>
    </row>
    <row r="32" spans="1:42" s="74" customFormat="1" ht="19.5">
      <c r="A32" s="76"/>
      <c r="B32" s="77"/>
      <c r="C32" s="721" t="s">
        <v>637</v>
      </c>
      <c r="D32" s="87">
        <v>7</v>
      </c>
      <c r="E32" s="87">
        <v>5</v>
      </c>
      <c r="F32" s="87" t="s">
        <v>633</v>
      </c>
      <c r="G32" s="101" t="s">
        <v>623</v>
      </c>
      <c r="H32" s="172"/>
      <c r="I32" s="726" t="s">
        <v>638</v>
      </c>
      <c r="J32" s="727">
        <v>4735.41</v>
      </c>
      <c r="K32" s="727">
        <v>0</v>
      </c>
      <c r="L32" s="99">
        <v>4735.41</v>
      </c>
      <c r="M32" s="81">
        <f t="shared" ca="1" si="1"/>
        <v>0</v>
      </c>
      <c r="N32" s="80" t="s">
        <v>83</v>
      </c>
      <c r="O32" s="93">
        <f ca="1">IF(OR(ISBLANK($C32),$C32="",$C32=0),0,COUNTIF(TB_WPTags,$C32&amp;"-100"))</f>
        <v>0</v>
      </c>
      <c r="P32" s="82"/>
      <c r="Q32" s="82"/>
      <c r="R32" s="82"/>
      <c r="S32" s="82"/>
      <c r="T32" s="82"/>
      <c r="U32" s="82"/>
      <c r="V32" s="83" t="str">
        <f t="shared" si="2"/>
        <v>NA</v>
      </c>
      <c r="W32" s="82"/>
      <c r="X32" s="83">
        <f t="shared" ca="1" si="3"/>
        <v>0</v>
      </c>
      <c r="Y32" s="82" t="b">
        <f t="shared" ca="1" si="4"/>
        <v>0</v>
      </c>
      <c r="Z32" s="94" t="b">
        <f t="shared" ca="1" si="5"/>
        <v>0</v>
      </c>
      <c r="AA32" s="94" t="b">
        <f t="shared" ca="1" si="6"/>
        <v>0</v>
      </c>
      <c r="AB32" s="178">
        <f t="shared" ca="1" si="7"/>
        <v>0</v>
      </c>
      <c r="AC32" s="94" t="b">
        <v>1</v>
      </c>
      <c r="AD32" s="127"/>
      <c r="AE32" s="185" t="s">
        <v>58</v>
      </c>
      <c r="AF32" s="175" t="str">
        <f t="shared" ca="1" si="8"/>
        <v/>
      </c>
      <c r="AG32" s="183">
        <f t="shared" ca="1" si="9"/>
        <v>0</v>
      </c>
      <c r="AH32" s="174"/>
      <c r="AI32" s="95" t="str">
        <f t="shared" ca="1" si="10"/>
        <v/>
      </c>
      <c r="AJ32" s="110"/>
      <c r="AK32" s="111"/>
      <c r="AL32" s="110"/>
      <c r="AM32" s="110"/>
      <c r="AN32" s="90"/>
      <c r="AP32" s="736"/>
    </row>
    <row r="33" spans="1:42" s="74" customFormat="1" ht="19.5">
      <c r="A33" s="76"/>
      <c r="B33" s="77"/>
      <c r="C33" s="721" t="s">
        <v>639</v>
      </c>
      <c r="D33" s="87">
        <v>8</v>
      </c>
      <c r="E33" s="87">
        <v>5</v>
      </c>
      <c r="F33" s="87" t="s">
        <v>633</v>
      </c>
      <c r="G33" s="101" t="s">
        <v>623</v>
      </c>
      <c r="H33" s="172"/>
      <c r="I33" s="726" t="s">
        <v>640</v>
      </c>
      <c r="J33" s="727">
        <v>14602.78</v>
      </c>
      <c r="K33" s="727">
        <v>0</v>
      </c>
      <c r="L33" s="99">
        <v>14602.78</v>
      </c>
      <c r="M33" s="81">
        <f t="shared" ca="1" si="1"/>
        <v>0</v>
      </c>
      <c r="N33" s="80" t="s">
        <v>83</v>
      </c>
      <c r="O33" s="93">
        <f ca="1">IF(OR(ISBLANK($C33),$C33="",$C33=0),0,COUNTIF(TB_WPTags,$C33&amp;"-100"))</f>
        <v>0</v>
      </c>
      <c r="P33" s="82"/>
      <c r="Q33" s="82"/>
      <c r="R33" s="82"/>
      <c r="S33" s="82"/>
      <c r="T33" s="82"/>
      <c r="U33" s="82"/>
      <c r="V33" s="83" t="str">
        <f t="shared" si="2"/>
        <v>NA</v>
      </c>
      <c r="W33" s="82"/>
      <c r="X33" s="83">
        <f t="shared" ca="1" si="3"/>
        <v>0</v>
      </c>
      <c r="Y33" s="82" t="b">
        <f t="shared" ca="1" si="4"/>
        <v>0</v>
      </c>
      <c r="Z33" s="94" t="b">
        <f t="shared" ca="1" si="5"/>
        <v>0</v>
      </c>
      <c r="AA33" s="94" t="b">
        <f t="shared" ca="1" si="6"/>
        <v>0</v>
      </c>
      <c r="AB33" s="178">
        <f t="shared" ca="1" si="7"/>
        <v>0</v>
      </c>
      <c r="AC33" s="94" t="b">
        <v>1</v>
      </c>
      <c r="AD33" s="127"/>
      <c r="AE33" s="185" t="s">
        <v>58</v>
      </c>
      <c r="AF33" s="175" t="str">
        <f t="shared" ca="1" si="8"/>
        <v/>
      </c>
      <c r="AG33" s="183">
        <f t="shared" ca="1" si="9"/>
        <v>0</v>
      </c>
      <c r="AH33" s="174"/>
      <c r="AI33" s="95" t="str">
        <f t="shared" ca="1" si="10"/>
        <v/>
      </c>
      <c r="AJ33" s="110"/>
      <c r="AK33" s="111"/>
      <c r="AL33" s="110"/>
      <c r="AM33" s="110"/>
      <c r="AN33" s="90"/>
      <c r="AP33" s="736"/>
    </row>
    <row r="34" spans="1:42" s="74" customFormat="1" ht="19.5">
      <c r="A34" s="76"/>
      <c r="B34" s="77"/>
      <c r="C34" s="721" t="s">
        <v>641</v>
      </c>
      <c r="D34" s="87">
        <v>9</v>
      </c>
      <c r="E34" s="87">
        <v>5</v>
      </c>
      <c r="F34" s="87" t="s">
        <v>633</v>
      </c>
      <c r="G34" s="101" t="s">
        <v>623</v>
      </c>
      <c r="H34" s="172"/>
      <c r="I34" s="726" t="s">
        <v>642</v>
      </c>
      <c r="J34" s="727">
        <v>32203.59</v>
      </c>
      <c r="K34" s="727">
        <v>0</v>
      </c>
      <c r="L34" s="99">
        <v>32203.59</v>
      </c>
      <c r="M34" s="81">
        <f t="shared" ca="1" si="1"/>
        <v>0</v>
      </c>
      <c r="N34" s="80" t="s">
        <v>83</v>
      </c>
      <c r="O34" s="93">
        <f ca="1">IF(OR(ISBLANK($C34),$C34="",$C34=0),0,COUNTIF(TB_WPTags,$C34&amp;"-100"))</f>
        <v>0</v>
      </c>
      <c r="P34" s="82"/>
      <c r="Q34" s="82"/>
      <c r="R34" s="82"/>
      <c r="S34" s="82"/>
      <c r="T34" s="82"/>
      <c r="U34" s="82"/>
      <c r="V34" s="83" t="str">
        <f t="shared" si="2"/>
        <v>NA</v>
      </c>
      <c r="W34" s="82"/>
      <c r="X34" s="83">
        <f t="shared" ca="1" si="3"/>
        <v>0</v>
      </c>
      <c r="Y34" s="82" t="b">
        <f t="shared" ca="1" si="4"/>
        <v>0</v>
      </c>
      <c r="Z34" s="94" t="b">
        <f t="shared" ca="1" si="5"/>
        <v>0</v>
      </c>
      <c r="AA34" s="94" t="b">
        <f t="shared" ca="1" si="6"/>
        <v>0</v>
      </c>
      <c r="AB34" s="178">
        <f t="shared" ca="1" si="7"/>
        <v>0</v>
      </c>
      <c r="AC34" s="94" t="b">
        <v>1</v>
      </c>
      <c r="AD34" s="127"/>
      <c r="AE34" s="185" t="s">
        <v>58</v>
      </c>
      <c r="AF34" s="175" t="str">
        <f t="shared" ca="1" si="8"/>
        <v/>
      </c>
      <c r="AG34" s="183">
        <f t="shared" ca="1" si="9"/>
        <v>0</v>
      </c>
      <c r="AH34" s="174"/>
      <c r="AI34" s="95" t="str">
        <f t="shared" ca="1" si="10"/>
        <v/>
      </c>
      <c r="AJ34" s="110"/>
      <c r="AK34" s="111"/>
      <c r="AL34" s="110"/>
      <c r="AM34" s="110"/>
      <c r="AN34" s="90"/>
      <c r="AP34" s="736"/>
    </row>
    <row r="35" spans="1:42" s="74" customFormat="1" ht="19.5">
      <c r="A35" s="76"/>
      <c r="B35" s="77"/>
      <c r="C35" s="721" t="s">
        <v>643</v>
      </c>
      <c r="D35" s="87">
        <v>10</v>
      </c>
      <c r="E35" s="87">
        <v>4</v>
      </c>
      <c r="F35" s="87" t="s">
        <v>644</v>
      </c>
      <c r="G35" s="101" t="s">
        <v>623</v>
      </c>
      <c r="H35" s="172"/>
      <c r="I35" s="725" t="s">
        <v>645</v>
      </c>
      <c r="J35" s="728">
        <v>77658.98</v>
      </c>
      <c r="K35" s="728">
        <v>0</v>
      </c>
      <c r="L35" s="99">
        <v>77658.98</v>
      </c>
      <c r="M35" s="81" t="str">
        <f t="shared" ca="1" si="1"/>
        <v>–</v>
      </c>
      <c r="N35" s="80" t="s">
        <v>83</v>
      </c>
      <c r="O35" s="93">
        <f ca="1">IF(OR(ISBLANK($C35),$C35="",$C35=0),0,COUNTIF(TB_WPTags,$C35&amp;"-100"))</f>
        <v>1</v>
      </c>
      <c r="P35" s="82"/>
      <c r="Q35" s="82"/>
      <c r="R35" s="82"/>
      <c r="S35" s="82"/>
      <c r="T35" s="82"/>
      <c r="U35" s="82"/>
      <c r="V35" s="83" t="str">
        <f t="shared" si="2"/>
        <v>NA</v>
      </c>
      <c r="W35" s="82"/>
      <c r="X35" s="83">
        <f t="shared" ca="1" si="3"/>
        <v>0</v>
      </c>
      <c r="Y35" s="82" t="b">
        <f t="shared" ca="1" si="4"/>
        <v>0</v>
      </c>
      <c r="Z35" s="94" t="b">
        <f t="shared" ca="1" si="5"/>
        <v>0</v>
      </c>
      <c r="AA35" s="94" t="b">
        <f t="shared" ca="1" si="6"/>
        <v>0</v>
      </c>
      <c r="AB35" s="178">
        <f t="shared" ca="1" si="7"/>
        <v>0</v>
      </c>
      <c r="AC35" s="94" t="b">
        <v>1</v>
      </c>
      <c r="AD35" s="127"/>
      <c r="AE35" s="185" t="s">
        <v>58</v>
      </c>
      <c r="AF35" s="175" t="str">
        <f t="shared" ca="1" si="8"/>
        <v/>
      </c>
      <c r="AG35" s="183">
        <f t="shared" ca="1" si="9"/>
        <v>0</v>
      </c>
      <c r="AH35" s="174"/>
      <c r="AI35" s="95" t="str">
        <f t="shared" ca="1" si="10"/>
        <v/>
      </c>
      <c r="AJ35" s="110"/>
      <c r="AK35" s="111"/>
      <c r="AL35" s="110"/>
      <c r="AM35" s="110"/>
      <c r="AN35" s="90"/>
    </row>
    <row r="36" spans="1:42" s="74" customFormat="1" ht="19.5">
      <c r="A36" s="76"/>
      <c r="B36" s="85"/>
      <c r="C36" s="86" t="s">
        <v>643</v>
      </c>
      <c r="D36" s="87">
        <f ca="1">IF(IFERROR(ROW(TrialBalanceExact)+MATCH(C36,OFFSET(TrialBalanceExact,0,0,ROWS(TrialBalanceExact),1),0)-1=ROW(),TRUE),0, IF(ISERROR(VLOOKUP(C36,TrialBalanceExact,2,0)),0,VLOOKUP(C36,TrialBalanceExact,2,0)))</f>
        <v>10</v>
      </c>
      <c r="E36" s="87">
        <v>100</v>
      </c>
      <c r="F36" s="87"/>
      <c r="G36" s="101" t="s">
        <v>623</v>
      </c>
      <c r="H36" s="101"/>
      <c r="I36" s="89"/>
      <c r="J36" s="96"/>
      <c r="K36" s="96"/>
      <c r="L36" s="98"/>
      <c r="M36" s="76"/>
      <c r="N36" s="213" t="s">
        <v>136</v>
      </c>
      <c r="O36" s="207"/>
      <c r="P36" s="208" t="str">
        <f>$C36&amp;"-"&amp;$E36</f>
        <v>Totalinterest.Cash-100</v>
      </c>
      <c r="Q36" s="208" t="s">
        <v>782</v>
      </c>
      <c r="R36" s="208" t="s">
        <v>783</v>
      </c>
      <c r="S36" s="208"/>
      <c r="T36" s="209">
        <f ca="1">ABS(IF(ISERROR(VLOOKUP(C36,TrialBalanceExact,8,0)),0,VLOOKUP(C36,TrialBalanceExact,8,0)))</f>
        <v>77658.98</v>
      </c>
      <c r="U36" s="209" t="e">
        <f ca="1">ABS(IF(ISNUMBER(AH36),AH36,IF(ISBLANK(AH36),NA(),INDIRECT("'" &amp; _xll.SheetFromID(R36) &amp; "'!Reconcile_" &amp; SUBSTITUTE(AH36," ","")))))</f>
        <v>#N/A</v>
      </c>
      <c r="V36" s="209">
        <f ca="1">IFERROR(IF(ABS(ROUND($T36-$U36,2))&lt;=Options_Tolerance,1,-1),0)</f>
        <v>0</v>
      </c>
      <c r="W36" s="209" t="str">
        <f ca="1">$C36&amp;"-"&amp;V36</f>
        <v>Totalinterest.Cash-0</v>
      </c>
      <c r="X36" s="210">
        <f>IFERROR(VLOOKUP(AI36,StatusDescriptionsOrder,2,0),0)</f>
        <v>0</v>
      </c>
      <c r="Y36" s="208" t="b">
        <v>0</v>
      </c>
      <c r="Z36" s="211" t="b">
        <v>0</v>
      </c>
      <c r="AA36" s="177" t="b">
        <f>IFERROR(VLOOKUP(R36,HNSW_ItemsCount!A:D,2,0)&gt;0,FALSE)</f>
        <v>0</v>
      </c>
      <c r="AB36" s="177">
        <f>IFERROR(VLOOKUP(R36,HNSW_ItemsCount!A:D,4,0),0)</f>
        <v>0</v>
      </c>
      <c r="AC36" s="212" t="b">
        <v>0</v>
      </c>
      <c r="AD36" s="119" t="s">
        <v>786</v>
      </c>
      <c r="AE36" s="184" t="s">
        <v>58</v>
      </c>
      <c r="AF36" s="179" t="s">
        <v>74</v>
      </c>
      <c r="AG36" s="182">
        <f t="shared" si="9"/>
        <v>0</v>
      </c>
      <c r="AH36" s="124"/>
      <c r="AI36" s="125"/>
      <c r="AJ36" s="122"/>
      <c r="AK36" s="126"/>
      <c r="AL36" s="180" t="s">
        <v>58</v>
      </c>
      <c r="AM36" s="181" t="s">
        <v>25</v>
      </c>
      <c r="AN36" s="88"/>
    </row>
    <row r="37" spans="1:42" s="74" customFormat="1" ht="19.5">
      <c r="A37" s="76"/>
      <c r="B37" s="77"/>
      <c r="C37" s="721" t="s">
        <v>646</v>
      </c>
      <c r="D37" s="87">
        <v>11</v>
      </c>
      <c r="E37" s="87">
        <v>4</v>
      </c>
      <c r="F37" s="87" t="s">
        <v>630</v>
      </c>
      <c r="G37" s="101" t="s">
        <v>623</v>
      </c>
      <c r="H37" s="172"/>
      <c r="I37" s="725" t="s">
        <v>647</v>
      </c>
      <c r="J37" s="97">
        <v>0</v>
      </c>
      <c r="K37" s="97">
        <v>0</v>
      </c>
      <c r="L37" s="99">
        <v>0</v>
      </c>
      <c r="M37" s="81">
        <f t="shared" ref="M37:M61" ca="1" si="11">IF(AND($AC37,$O37&gt;0),"–",$O37)</f>
        <v>0</v>
      </c>
      <c r="N37" s="80"/>
      <c r="O37" s="93">
        <f ca="1">IF(OR(ISBLANK($C37),$C37="",$C37=0),0,COUNTIF(TB_WPTags,$C37&amp;"-100"))</f>
        <v>0</v>
      </c>
      <c r="P37" s="82"/>
      <c r="Q37" s="82"/>
      <c r="R37" s="82"/>
      <c r="S37" s="82"/>
      <c r="T37" s="82"/>
      <c r="U37" s="82"/>
      <c r="V37" s="83" t="str">
        <f t="shared" ref="V37:V61" si="12">IF(OR(ISBLANK($C37),$AC37),"NA",IF(COUNTIF(W:W,$C37&amp;"--1")&gt;0,"-1",IF(COUNTIF(W:W,$C37&amp;"-1")&gt;0,"1","0")))</f>
        <v>NA</v>
      </c>
      <c r="W37" s="82"/>
      <c r="X37" s="83">
        <f t="shared" ref="X37:X61" ca="1" si="13">IF($O37&gt;0,MIN(OFFSET($X37,1,0,$O37)),0)</f>
        <v>0</v>
      </c>
      <c r="Y37" s="82" t="b">
        <f t="shared" ref="Y37:Y61" ca="1" si="14">IF(AND($O37&gt;0,AC37&lt;&gt;TRUE),COUNTIF(OFFSET($Y37,1,0,$O37),TRUE)&gt;=1,FALSE)</f>
        <v>0</v>
      </c>
      <c r="Z37" s="94" t="b">
        <f t="shared" ref="Z37:Z61" ca="1" si="15">IF(AND($O37&gt;0,AC37&lt;&gt;TRUE),COUNTIF(OFFSET($Z37,1,0,$O37),TRUE)&gt;=1,FALSE)</f>
        <v>0</v>
      </c>
      <c r="AA37" s="94" t="b">
        <f t="shared" ref="AA37:AA61" ca="1" si="16">IF(AND($O37&gt;0,AC37&lt;&gt;TRUE),COUNTIF(OFFSET($AA37,1,0,$O37),TRUE)&gt;=1,FALSE)</f>
        <v>0</v>
      </c>
      <c r="AB37" s="178">
        <f t="shared" ref="AB37:AB61" ca="1" si="17">IF(AND($O37&gt;0,AC37&lt;&gt;TRUE),SUM(OFFSET($AG37,1,0,$O37)),0)</f>
        <v>0</v>
      </c>
      <c r="AC37" s="94" t="b">
        <v>1</v>
      </c>
      <c r="AD37" s="127"/>
      <c r="AE37" s="185"/>
      <c r="AF37" s="175" t="str">
        <f t="shared" ref="AF37:AF61" ca="1" si="18">IF(AND(Y37,AC37&lt;&gt;TRUE),"]","")</f>
        <v/>
      </c>
      <c r="AG37" s="183">
        <f t="shared" ca="1" si="9"/>
        <v>0</v>
      </c>
      <c r="AH37" s="174"/>
      <c r="AI37" s="95" t="str">
        <f t="shared" ref="AI37:AI61" ca="1" si="19">IF(AND($O37&gt;0,AC37&lt;&gt;TRUE),IF($X37&gt;=1,INDEX(StatusDescriptions,$X37+1,0),StatusBlank),"")</f>
        <v/>
      </c>
      <c r="AJ37" s="110"/>
      <c r="AK37" s="111"/>
      <c r="AL37" s="110"/>
      <c r="AM37" s="110"/>
      <c r="AN37" s="90"/>
    </row>
    <row r="38" spans="1:42" s="74" customFormat="1" ht="19.5">
      <c r="A38" s="76"/>
      <c r="B38" s="77"/>
      <c r="C38" s="721" t="s">
        <v>648</v>
      </c>
      <c r="D38" s="87">
        <v>12</v>
      </c>
      <c r="E38" s="87">
        <v>5</v>
      </c>
      <c r="F38" s="87" t="s">
        <v>633</v>
      </c>
      <c r="G38" s="101" t="s">
        <v>623</v>
      </c>
      <c r="H38" s="172"/>
      <c r="I38" s="726" t="s">
        <v>649</v>
      </c>
      <c r="J38" s="727">
        <v>1311.21</v>
      </c>
      <c r="K38" s="727">
        <v>0</v>
      </c>
      <c r="L38" s="99">
        <v>1311.21</v>
      </c>
      <c r="M38" s="81">
        <f t="shared" ca="1" si="11"/>
        <v>0</v>
      </c>
      <c r="N38" s="80" t="s">
        <v>83</v>
      </c>
      <c r="O38" s="93">
        <f ca="1">IF(OR(ISBLANK($C38),$C38="",$C38=0),0,COUNTIF(TB_WPTags,$C38&amp;"-100"))</f>
        <v>0</v>
      </c>
      <c r="P38" s="82"/>
      <c r="Q38" s="82"/>
      <c r="R38" s="82"/>
      <c r="S38" s="82"/>
      <c r="T38" s="82"/>
      <c r="U38" s="82"/>
      <c r="V38" s="83" t="str">
        <f t="shared" si="12"/>
        <v>NA</v>
      </c>
      <c r="W38" s="82"/>
      <c r="X38" s="83">
        <f t="shared" ca="1" si="13"/>
        <v>0</v>
      </c>
      <c r="Y38" s="82" t="b">
        <f t="shared" ca="1" si="14"/>
        <v>0</v>
      </c>
      <c r="Z38" s="94" t="b">
        <f t="shared" ca="1" si="15"/>
        <v>0</v>
      </c>
      <c r="AA38" s="94" t="b">
        <f t="shared" ca="1" si="16"/>
        <v>0</v>
      </c>
      <c r="AB38" s="178">
        <f t="shared" ca="1" si="17"/>
        <v>0</v>
      </c>
      <c r="AC38" s="94" t="b">
        <v>1</v>
      </c>
      <c r="AD38" s="127"/>
      <c r="AE38" s="185" t="s">
        <v>58</v>
      </c>
      <c r="AF38" s="175" t="str">
        <f t="shared" ca="1" si="18"/>
        <v/>
      </c>
      <c r="AG38" s="183">
        <f t="shared" ca="1" si="9"/>
        <v>0</v>
      </c>
      <c r="AH38" s="174"/>
      <c r="AI38" s="95" t="str">
        <f t="shared" ca="1" si="19"/>
        <v/>
      </c>
      <c r="AJ38" s="110"/>
      <c r="AK38" s="111"/>
      <c r="AL38" s="110"/>
      <c r="AM38" s="110"/>
      <c r="AN38" s="90"/>
      <c r="AP38" s="736"/>
    </row>
    <row r="39" spans="1:42" s="74" customFormat="1" ht="19.5">
      <c r="A39" s="76"/>
      <c r="B39" s="77"/>
      <c r="C39" s="721" t="s">
        <v>650</v>
      </c>
      <c r="D39" s="87">
        <v>13</v>
      </c>
      <c r="E39" s="87">
        <v>4</v>
      </c>
      <c r="F39" s="87" t="s">
        <v>644</v>
      </c>
      <c r="G39" s="101" t="s">
        <v>623</v>
      </c>
      <c r="H39" s="172"/>
      <c r="I39" s="725" t="s">
        <v>651</v>
      </c>
      <c r="J39" s="728">
        <v>1311.21</v>
      </c>
      <c r="K39" s="728">
        <v>0</v>
      </c>
      <c r="L39" s="99">
        <v>1311.21</v>
      </c>
      <c r="M39" s="81">
        <f t="shared" ca="1" si="11"/>
        <v>0</v>
      </c>
      <c r="N39" s="80" t="s">
        <v>83</v>
      </c>
      <c r="O39" s="93">
        <f ca="1">IF(OR(ISBLANK($C39),$C39="",$C39=0),0,COUNTIF(TB_WPTags,$C39&amp;"-100"))</f>
        <v>0</v>
      </c>
      <c r="P39" s="82"/>
      <c r="Q39" s="82"/>
      <c r="R39" s="82"/>
      <c r="S39" s="82"/>
      <c r="T39" s="82"/>
      <c r="U39" s="82"/>
      <c r="V39" s="83" t="str">
        <f t="shared" si="12"/>
        <v>NA</v>
      </c>
      <c r="W39" s="82"/>
      <c r="X39" s="83">
        <f t="shared" ca="1" si="13"/>
        <v>0</v>
      </c>
      <c r="Y39" s="82" t="b">
        <f t="shared" ca="1" si="14"/>
        <v>0</v>
      </c>
      <c r="Z39" s="94" t="b">
        <f t="shared" ca="1" si="15"/>
        <v>0</v>
      </c>
      <c r="AA39" s="94" t="b">
        <f t="shared" ca="1" si="16"/>
        <v>0</v>
      </c>
      <c r="AB39" s="178">
        <f t="shared" ca="1" si="17"/>
        <v>0</v>
      </c>
      <c r="AC39" s="94" t="b">
        <v>1</v>
      </c>
      <c r="AD39" s="127"/>
      <c r="AE39" s="185" t="s">
        <v>58</v>
      </c>
      <c r="AF39" s="175" t="str">
        <f t="shared" ca="1" si="18"/>
        <v/>
      </c>
      <c r="AG39" s="183">
        <f t="shared" ca="1" si="9"/>
        <v>0</v>
      </c>
      <c r="AH39" s="174"/>
      <c r="AI39" s="95" t="str">
        <f t="shared" ca="1" si="19"/>
        <v/>
      </c>
      <c r="AJ39" s="110"/>
      <c r="AK39" s="111"/>
      <c r="AL39" s="110"/>
      <c r="AM39" s="110"/>
      <c r="AN39" s="90"/>
    </row>
    <row r="40" spans="1:42" s="74" customFormat="1" ht="19.5">
      <c r="A40" s="76"/>
      <c r="B40" s="77"/>
      <c r="C40" s="721" t="s">
        <v>652</v>
      </c>
      <c r="D40" s="87">
        <v>14</v>
      </c>
      <c r="E40" s="87">
        <v>3</v>
      </c>
      <c r="F40" s="87" t="s">
        <v>653</v>
      </c>
      <c r="G40" s="101" t="s">
        <v>623</v>
      </c>
      <c r="H40" s="172"/>
      <c r="I40" s="724" t="s">
        <v>654</v>
      </c>
      <c r="J40" s="728">
        <v>78970.19</v>
      </c>
      <c r="K40" s="728">
        <v>0</v>
      </c>
      <c r="L40" s="99">
        <v>78970.19</v>
      </c>
      <c r="M40" s="81">
        <f t="shared" ca="1" si="11"/>
        <v>0</v>
      </c>
      <c r="N40" s="80" t="s">
        <v>83</v>
      </c>
      <c r="O40" s="93">
        <f ca="1">IF(OR(ISBLANK($C40),$C40="",$C40=0),0,COUNTIF(TB_WPTags,$C40&amp;"-100"))</f>
        <v>0</v>
      </c>
      <c r="P40" s="82"/>
      <c r="Q40" s="82"/>
      <c r="R40" s="82"/>
      <c r="S40" s="82"/>
      <c r="T40" s="82"/>
      <c r="U40" s="82"/>
      <c r="V40" s="83" t="str">
        <f t="shared" si="12"/>
        <v>NA</v>
      </c>
      <c r="W40" s="82"/>
      <c r="X40" s="83">
        <f t="shared" ca="1" si="13"/>
        <v>0</v>
      </c>
      <c r="Y40" s="82" t="b">
        <f t="shared" ca="1" si="14"/>
        <v>0</v>
      </c>
      <c r="Z40" s="94" t="b">
        <f t="shared" ca="1" si="15"/>
        <v>0</v>
      </c>
      <c r="AA40" s="94" t="b">
        <f t="shared" ca="1" si="16"/>
        <v>0</v>
      </c>
      <c r="AB40" s="178">
        <f t="shared" ca="1" si="17"/>
        <v>0</v>
      </c>
      <c r="AC40" s="94" t="b">
        <v>1</v>
      </c>
      <c r="AD40" s="127"/>
      <c r="AE40" s="185" t="s">
        <v>58</v>
      </c>
      <c r="AF40" s="175" t="str">
        <f t="shared" ca="1" si="18"/>
        <v/>
      </c>
      <c r="AG40" s="183">
        <f t="shared" ca="1" si="9"/>
        <v>0</v>
      </c>
      <c r="AH40" s="174"/>
      <c r="AI40" s="95" t="str">
        <f t="shared" ca="1" si="19"/>
        <v/>
      </c>
      <c r="AJ40" s="110"/>
      <c r="AK40" s="111"/>
      <c r="AL40" s="110"/>
      <c r="AM40" s="110"/>
      <c r="AN40" s="90"/>
    </row>
    <row r="41" spans="1:42" s="74" customFormat="1" ht="19.5">
      <c r="A41" s="76"/>
      <c r="B41" s="77"/>
      <c r="C41" s="721" t="s">
        <v>655</v>
      </c>
      <c r="D41" s="87">
        <v>15</v>
      </c>
      <c r="E41" s="87">
        <v>2</v>
      </c>
      <c r="F41" s="87" t="s">
        <v>656</v>
      </c>
      <c r="G41" s="101" t="s">
        <v>623</v>
      </c>
      <c r="H41" s="172"/>
      <c r="I41" s="723" t="s">
        <v>657</v>
      </c>
      <c r="J41" s="728">
        <v>78970.19</v>
      </c>
      <c r="K41" s="728">
        <v>0</v>
      </c>
      <c r="L41" s="99">
        <v>78970.19</v>
      </c>
      <c r="M41" s="81">
        <f t="shared" ca="1" si="11"/>
        <v>0</v>
      </c>
      <c r="N41" s="80" t="s">
        <v>83</v>
      </c>
      <c r="O41" s="93">
        <f ca="1">IF(OR(ISBLANK($C41),$C41="",$C41=0),0,COUNTIF(TB_WPTags,$C41&amp;"-100"))</f>
        <v>0</v>
      </c>
      <c r="P41" s="82"/>
      <c r="Q41" s="82"/>
      <c r="R41" s="82"/>
      <c r="S41" s="82"/>
      <c r="T41" s="82"/>
      <c r="U41" s="82"/>
      <c r="V41" s="83" t="str">
        <f t="shared" si="12"/>
        <v>NA</v>
      </c>
      <c r="W41" s="82"/>
      <c r="X41" s="83">
        <f t="shared" ca="1" si="13"/>
        <v>0</v>
      </c>
      <c r="Y41" s="82" t="b">
        <f t="shared" ca="1" si="14"/>
        <v>0</v>
      </c>
      <c r="Z41" s="94" t="b">
        <f t="shared" ca="1" si="15"/>
        <v>0</v>
      </c>
      <c r="AA41" s="94" t="b">
        <f t="shared" ca="1" si="16"/>
        <v>0</v>
      </c>
      <c r="AB41" s="178">
        <f t="shared" ca="1" si="17"/>
        <v>0</v>
      </c>
      <c r="AC41" s="94" t="b">
        <v>1</v>
      </c>
      <c r="AD41" s="127"/>
      <c r="AE41" s="185" t="s">
        <v>58</v>
      </c>
      <c r="AF41" s="175" t="str">
        <f t="shared" ca="1" si="18"/>
        <v/>
      </c>
      <c r="AG41" s="183">
        <f t="shared" ca="1" si="9"/>
        <v>0</v>
      </c>
      <c r="AH41" s="174"/>
      <c r="AI41" s="95" t="str">
        <f t="shared" ca="1" si="19"/>
        <v/>
      </c>
      <c r="AJ41" s="110"/>
      <c r="AK41" s="111"/>
      <c r="AL41" s="110"/>
      <c r="AM41" s="110"/>
      <c r="AN41" s="90"/>
    </row>
    <row r="42" spans="1:42" s="74" customFormat="1" ht="19.5">
      <c r="A42" s="76"/>
      <c r="B42" s="77"/>
      <c r="C42" s="721" t="s">
        <v>658</v>
      </c>
      <c r="D42" s="87">
        <v>16</v>
      </c>
      <c r="E42" s="87">
        <v>1</v>
      </c>
      <c r="F42" s="87" t="s">
        <v>659</v>
      </c>
      <c r="G42" s="101" t="s">
        <v>623</v>
      </c>
      <c r="H42" s="172"/>
      <c r="I42" s="723" t="s">
        <v>553</v>
      </c>
      <c r="J42" s="728">
        <v>78970.19</v>
      </c>
      <c r="K42" s="728">
        <v>0</v>
      </c>
      <c r="L42" s="99">
        <v>78970.19</v>
      </c>
      <c r="M42" s="81">
        <f t="shared" ca="1" si="11"/>
        <v>0</v>
      </c>
      <c r="N42" s="80" t="s">
        <v>83</v>
      </c>
      <c r="O42" s="93">
        <f ca="1">IF(OR(ISBLANK($C42),$C42="",$C42=0),0,COUNTIF(TB_WPTags,$C42&amp;"-100"))</f>
        <v>0</v>
      </c>
      <c r="P42" s="82"/>
      <c r="Q42" s="82"/>
      <c r="R42" s="82"/>
      <c r="S42" s="82"/>
      <c r="T42" s="82"/>
      <c r="U42" s="82"/>
      <c r="V42" s="83" t="str">
        <f t="shared" si="12"/>
        <v>NA</v>
      </c>
      <c r="W42" s="82"/>
      <c r="X42" s="83">
        <f t="shared" ca="1" si="13"/>
        <v>0</v>
      </c>
      <c r="Y42" s="82" t="b">
        <f t="shared" ca="1" si="14"/>
        <v>0</v>
      </c>
      <c r="Z42" s="94" t="b">
        <f t="shared" ca="1" si="15"/>
        <v>0</v>
      </c>
      <c r="AA42" s="94" t="b">
        <f t="shared" ca="1" si="16"/>
        <v>0</v>
      </c>
      <c r="AB42" s="178">
        <f t="shared" ca="1" si="17"/>
        <v>0</v>
      </c>
      <c r="AC42" s="94" t="b">
        <v>1</v>
      </c>
      <c r="AD42" s="127"/>
      <c r="AE42" s="185" t="s">
        <v>58</v>
      </c>
      <c r="AF42" s="175" t="str">
        <f t="shared" ca="1" si="18"/>
        <v/>
      </c>
      <c r="AG42" s="183">
        <f t="shared" ca="1" si="9"/>
        <v>0</v>
      </c>
      <c r="AH42" s="174"/>
      <c r="AI42" s="95" t="str">
        <f t="shared" ca="1" si="19"/>
        <v/>
      </c>
      <c r="AJ42" s="110"/>
      <c r="AK42" s="111"/>
      <c r="AL42" s="110"/>
      <c r="AM42" s="110"/>
      <c r="AN42" s="90"/>
    </row>
    <row r="43" spans="1:42" s="74" customFormat="1" ht="19.5">
      <c r="A43" s="76"/>
      <c r="B43" s="77"/>
      <c r="C43" s="721" t="s">
        <v>660</v>
      </c>
      <c r="D43" s="87">
        <v>17</v>
      </c>
      <c r="E43" s="87">
        <v>1</v>
      </c>
      <c r="F43" s="87" t="s">
        <v>622</v>
      </c>
      <c r="G43" s="101" t="s">
        <v>661</v>
      </c>
      <c r="H43" s="172"/>
      <c r="I43" s="722" t="s">
        <v>660</v>
      </c>
      <c r="J43" s="97">
        <v>0</v>
      </c>
      <c r="K43" s="97">
        <v>0</v>
      </c>
      <c r="L43" s="99">
        <v>0</v>
      </c>
      <c r="M43" s="81">
        <f t="shared" ca="1" si="11"/>
        <v>0</v>
      </c>
      <c r="N43" s="80"/>
      <c r="O43" s="93">
        <f ca="1">IF(OR(ISBLANK($C43),$C43="",$C43=0),0,COUNTIF(TB_WPTags,$C43&amp;"-100"))</f>
        <v>0</v>
      </c>
      <c r="P43" s="82"/>
      <c r="Q43" s="82"/>
      <c r="R43" s="82"/>
      <c r="S43" s="82"/>
      <c r="T43" s="82"/>
      <c r="U43" s="82"/>
      <c r="V43" s="83" t="str">
        <f t="shared" si="12"/>
        <v>NA</v>
      </c>
      <c r="W43" s="82"/>
      <c r="X43" s="83">
        <f t="shared" ca="1" si="13"/>
        <v>0</v>
      </c>
      <c r="Y43" s="82" t="b">
        <f t="shared" ca="1" si="14"/>
        <v>0</v>
      </c>
      <c r="Z43" s="94" t="b">
        <f t="shared" ca="1" si="15"/>
        <v>0</v>
      </c>
      <c r="AA43" s="94" t="b">
        <f t="shared" ca="1" si="16"/>
        <v>0</v>
      </c>
      <c r="AB43" s="178">
        <f t="shared" ca="1" si="17"/>
        <v>0</v>
      </c>
      <c r="AC43" s="94" t="b">
        <v>1</v>
      </c>
      <c r="AD43" s="127"/>
      <c r="AE43" s="185"/>
      <c r="AF43" s="175" t="str">
        <f t="shared" ca="1" si="18"/>
        <v/>
      </c>
      <c r="AG43" s="183">
        <f t="shared" ca="1" si="9"/>
        <v>0</v>
      </c>
      <c r="AH43" s="174"/>
      <c r="AI43" s="95" t="str">
        <f t="shared" ca="1" si="19"/>
        <v/>
      </c>
      <c r="AJ43" s="110"/>
      <c r="AK43" s="111"/>
      <c r="AL43" s="110"/>
      <c r="AM43" s="110"/>
      <c r="AN43" s="90"/>
    </row>
    <row r="44" spans="1:42" s="74" customFormat="1" ht="19.5">
      <c r="A44" s="76"/>
      <c r="B44" s="77"/>
      <c r="C44" s="721" t="s">
        <v>662</v>
      </c>
      <c r="D44" s="87">
        <v>18</v>
      </c>
      <c r="E44" s="87">
        <v>2</v>
      </c>
      <c r="F44" s="87" t="s">
        <v>625</v>
      </c>
      <c r="G44" s="101" t="s">
        <v>661</v>
      </c>
      <c r="H44" s="172"/>
      <c r="I44" s="723" t="s">
        <v>663</v>
      </c>
      <c r="J44" s="97">
        <v>0</v>
      </c>
      <c r="K44" s="97">
        <v>0</v>
      </c>
      <c r="L44" s="99">
        <v>0</v>
      </c>
      <c r="M44" s="81">
        <f t="shared" ca="1" si="11"/>
        <v>0</v>
      </c>
      <c r="N44" s="80"/>
      <c r="O44" s="93">
        <f ca="1">IF(OR(ISBLANK($C44),$C44="",$C44=0),0,COUNTIF(TB_WPTags,$C44&amp;"-100"))</f>
        <v>0</v>
      </c>
      <c r="P44" s="82"/>
      <c r="Q44" s="82"/>
      <c r="R44" s="82"/>
      <c r="S44" s="82"/>
      <c r="T44" s="82"/>
      <c r="U44" s="82"/>
      <c r="V44" s="83" t="str">
        <f t="shared" si="12"/>
        <v>NA</v>
      </c>
      <c r="W44" s="82"/>
      <c r="X44" s="83">
        <f t="shared" ca="1" si="13"/>
        <v>0</v>
      </c>
      <c r="Y44" s="82" t="b">
        <f t="shared" ca="1" si="14"/>
        <v>0</v>
      </c>
      <c r="Z44" s="94" t="b">
        <f t="shared" ca="1" si="15"/>
        <v>0</v>
      </c>
      <c r="AA44" s="94" t="b">
        <f t="shared" ca="1" si="16"/>
        <v>0</v>
      </c>
      <c r="AB44" s="178">
        <f t="shared" ca="1" si="17"/>
        <v>0</v>
      </c>
      <c r="AC44" s="94" t="b">
        <v>1</v>
      </c>
      <c r="AD44" s="127"/>
      <c r="AE44" s="185"/>
      <c r="AF44" s="175" t="str">
        <f t="shared" ca="1" si="18"/>
        <v/>
      </c>
      <c r="AG44" s="183">
        <f t="shared" ca="1" si="9"/>
        <v>0</v>
      </c>
      <c r="AH44" s="174"/>
      <c r="AI44" s="95" t="str">
        <f t="shared" ca="1" si="19"/>
        <v/>
      </c>
      <c r="AJ44" s="110"/>
      <c r="AK44" s="111"/>
      <c r="AL44" s="110"/>
      <c r="AM44" s="110"/>
      <c r="AN44" s="90"/>
    </row>
    <row r="45" spans="1:42" s="74" customFormat="1" ht="19.5">
      <c r="A45" s="76"/>
      <c r="B45" s="77"/>
      <c r="C45" s="721" t="s">
        <v>664</v>
      </c>
      <c r="D45" s="87">
        <v>19</v>
      </c>
      <c r="E45" s="87">
        <v>3</v>
      </c>
      <c r="F45" s="87" t="s">
        <v>628</v>
      </c>
      <c r="G45" s="101" t="s">
        <v>661</v>
      </c>
      <c r="H45" s="172"/>
      <c r="I45" s="724" t="s">
        <v>665</v>
      </c>
      <c r="J45" s="97">
        <v>0</v>
      </c>
      <c r="K45" s="97">
        <v>0</v>
      </c>
      <c r="L45" s="99">
        <v>0</v>
      </c>
      <c r="M45" s="81">
        <f t="shared" ca="1" si="11"/>
        <v>0</v>
      </c>
      <c r="N45" s="80"/>
      <c r="O45" s="93">
        <f ca="1">IF(OR(ISBLANK($C45),$C45="",$C45=0),0,COUNTIF(TB_WPTags,$C45&amp;"-100"))</f>
        <v>0</v>
      </c>
      <c r="P45" s="82"/>
      <c r="Q45" s="82"/>
      <c r="R45" s="82"/>
      <c r="S45" s="82"/>
      <c r="T45" s="82"/>
      <c r="U45" s="82"/>
      <c r="V45" s="83" t="str">
        <f t="shared" si="12"/>
        <v>NA</v>
      </c>
      <c r="W45" s="82"/>
      <c r="X45" s="83">
        <f t="shared" ca="1" si="13"/>
        <v>0</v>
      </c>
      <c r="Y45" s="82" t="b">
        <f t="shared" ca="1" si="14"/>
        <v>0</v>
      </c>
      <c r="Z45" s="94" t="b">
        <f t="shared" ca="1" si="15"/>
        <v>0</v>
      </c>
      <c r="AA45" s="94" t="b">
        <f t="shared" ca="1" si="16"/>
        <v>0</v>
      </c>
      <c r="AB45" s="178">
        <f t="shared" ca="1" si="17"/>
        <v>0</v>
      </c>
      <c r="AC45" s="94" t="b">
        <v>1</v>
      </c>
      <c r="AD45" s="127"/>
      <c r="AE45" s="185"/>
      <c r="AF45" s="175" t="str">
        <f t="shared" ca="1" si="18"/>
        <v/>
      </c>
      <c r="AG45" s="183">
        <f t="shared" ca="1" si="9"/>
        <v>0</v>
      </c>
      <c r="AH45" s="174"/>
      <c r="AI45" s="95" t="str">
        <f t="shared" ca="1" si="19"/>
        <v/>
      </c>
      <c r="AJ45" s="110"/>
      <c r="AK45" s="111"/>
      <c r="AL45" s="110"/>
      <c r="AM45" s="110"/>
      <c r="AN45" s="90"/>
    </row>
    <row r="46" spans="1:42" s="74" customFormat="1" ht="19.5">
      <c r="A46" s="76"/>
      <c r="B46" s="77"/>
      <c r="C46" s="721" t="s">
        <v>666</v>
      </c>
      <c r="D46" s="87">
        <v>20</v>
      </c>
      <c r="E46" s="87">
        <v>4</v>
      </c>
      <c r="F46" s="87" t="s">
        <v>630</v>
      </c>
      <c r="G46" s="101" t="s">
        <v>661</v>
      </c>
      <c r="H46" s="172"/>
      <c r="I46" s="725" t="s">
        <v>667</v>
      </c>
      <c r="J46" s="97">
        <v>0</v>
      </c>
      <c r="K46" s="97">
        <v>0</v>
      </c>
      <c r="L46" s="99">
        <v>0</v>
      </c>
      <c r="M46" s="81">
        <f t="shared" ca="1" si="11"/>
        <v>0</v>
      </c>
      <c r="N46" s="80"/>
      <c r="O46" s="93">
        <f ca="1">IF(OR(ISBLANK($C46),$C46="",$C46=0),0,COUNTIF(TB_WPTags,$C46&amp;"-100"))</f>
        <v>0</v>
      </c>
      <c r="P46" s="82"/>
      <c r="Q46" s="82"/>
      <c r="R46" s="82"/>
      <c r="S46" s="82"/>
      <c r="T46" s="82"/>
      <c r="U46" s="82"/>
      <c r="V46" s="83" t="str">
        <f t="shared" si="12"/>
        <v>NA</v>
      </c>
      <c r="W46" s="82"/>
      <c r="X46" s="83">
        <f t="shared" ca="1" si="13"/>
        <v>0</v>
      </c>
      <c r="Y46" s="82" t="b">
        <f t="shared" ca="1" si="14"/>
        <v>0</v>
      </c>
      <c r="Z46" s="94" t="b">
        <f t="shared" ca="1" si="15"/>
        <v>0</v>
      </c>
      <c r="AA46" s="94" t="b">
        <f t="shared" ca="1" si="16"/>
        <v>0</v>
      </c>
      <c r="AB46" s="178">
        <f t="shared" ca="1" si="17"/>
        <v>0</v>
      </c>
      <c r="AC46" s="94" t="b">
        <v>1</v>
      </c>
      <c r="AD46" s="127"/>
      <c r="AE46" s="185"/>
      <c r="AF46" s="175" t="str">
        <f t="shared" ca="1" si="18"/>
        <v/>
      </c>
      <c r="AG46" s="183">
        <f t="shared" ca="1" si="9"/>
        <v>0</v>
      </c>
      <c r="AH46" s="174"/>
      <c r="AI46" s="95" t="str">
        <f t="shared" ca="1" si="19"/>
        <v/>
      </c>
      <c r="AJ46" s="110"/>
      <c r="AK46" s="111"/>
      <c r="AL46" s="110"/>
      <c r="AM46" s="110"/>
      <c r="AN46" s="90"/>
    </row>
    <row r="47" spans="1:42" s="74" customFormat="1" ht="19.5">
      <c r="A47" s="76"/>
      <c r="B47" s="77"/>
      <c r="C47" s="721" t="s">
        <v>668</v>
      </c>
      <c r="D47" s="87">
        <v>21</v>
      </c>
      <c r="E47" s="87">
        <v>5</v>
      </c>
      <c r="F47" s="87" t="s">
        <v>633</v>
      </c>
      <c r="G47" s="101" t="s">
        <v>661</v>
      </c>
      <c r="H47" s="172"/>
      <c r="I47" s="726" t="s">
        <v>669</v>
      </c>
      <c r="J47" s="727">
        <v>1080</v>
      </c>
      <c r="K47" s="727">
        <v>0</v>
      </c>
      <c r="L47" s="99">
        <v>1080</v>
      </c>
      <c r="M47" s="81">
        <f t="shared" ca="1" si="11"/>
        <v>0</v>
      </c>
      <c r="N47" s="80" t="s">
        <v>83</v>
      </c>
      <c r="O47" s="93">
        <f ca="1">IF(OR(ISBLANK($C47),$C47="",$C47=0),0,COUNTIF(TB_WPTags,$C47&amp;"-100"))</f>
        <v>0</v>
      </c>
      <c r="P47" s="82"/>
      <c r="Q47" s="82"/>
      <c r="R47" s="82"/>
      <c r="S47" s="82"/>
      <c r="T47" s="82"/>
      <c r="U47" s="82"/>
      <c r="V47" s="83" t="str">
        <f t="shared" si="12"/>
        <v>NA</v>
      </c>
      <c r="W47" s="82"/>
      <c r="X47" s="83">
        <f t="shared" ca="1" si="13"/>
        <v>0</v>
      </c>
      <c r="Y47" s="82" t="b">
        <f t="shared" ca="1" si="14"/>
        <v>0</v>
      </c>
      <c r="Z47" s="94" t="b">
        <f t="shared" ca="1" si="15"/>
        <v>0</v>
      </c>
      <c r="AA47" s="94" t="b">
        <f t="shared" ca="1" si="16"/>
        <v>0</v>
      </c>
      <c r="AB47" s="178">
        <f t="shared" ca="1" si="17"/>
        <v>0</v>
      </c>
      <c r="AC47" s="94" t="b">
        <v>1</v>
      </c>
      <c r="AD47" s="127"/>
      <c r="AE47" s="185" t="s">
        <v>58</v>
      </c>
      <c r="AF47" s="175" t="str">
        <f t="shared" ca="1" si="18"/>
        <v/>
      </c>
      <c r="AG47" s="183">
        <f t="shared" ca="1" si="9"/>
        <v>0</v>
      </c>
      <c r="AH47" s="174"/>
      <c r="AI47" s="95" t="str">
        <f t="shared" ca="1" si="19"/>
        <v/>
      </c>
      <c r="AJ47" s="110"/>
      <c r="AK47" s="111"/>
      <c r="AL47" s="110"/>
      <c r="AM47" s="110"/>
      <c r="AN47" s="90"/>
    </row>
    <row r="48" spans="1:42" s="74" customFormat="1" ht="19.5">
      <c r="A48" s="76"/>
      <c r="B48" s="77"/>
      <c r="C48" s="721" t="s">
        <v>670</v>
      </c>
      <c r="D48" s="87">
        <v>22</v>
      </c>
      <c r="E48" s="87">
        <v>5</v>
      </c>
      <c r="F48" s="87" t="s">
        <v>633</v>
      </c>
      <c r="G48" s="101" t="s">
        <v>661</v>
      </c>
      <c r="H48" s="172"/>
      <c r="I48" s="726" t="s">
        <v>671</v>
      </c>
      <c r="J48" s="727">
        <v>40380</v>
      </c>
      <c r="K48" s="727">
        <v>0</v>
      </c>
      <c r="L48" s="99">
        <v>40380</v>
      </c>
      <c r="M48" s="81">
        <f t="shared" ca="1" si="11"/>
        <v>0</v>
      </c>
      <c r="N48" s="80" t="s">
        <v>83</v>
      </c>
      <c r="O48" s="93">
        <f ca="1">IF(OR(ISBLANK($C48),$C48="",$C48=0),0,COUNTIF(TB_WPTags,$C48&amp;"-100"))</f>
        <v>0</v>
      </c>
      <c r="P48" s="82"/>
      <c r="Q48" s="82"/>
      <c r="R48" s="82"/>
      <c r="S48" s="82"/>
      <c r="T48" s="82"/>
      <c r="U48" s="82"/>
      <c r="V48" s="83" t="str">
        <f t="shared" si="12"/>
        <v>NA</v>
      </c>
      <c r="W48" s="82"/>
      <c r="X48" s="83">
        <f t="shared" ca="1" si="13"/>
        <v>0</v>
      </c>
      <c r="Y48" s="82" t="b">
        <f t="shared" ca="1" si="14"/>
        <v>0</v>
      </c>
      <c r="Z48" s="94" t="b">
        <f t="shared" ca="1" si="15"/>
        <v>0</v>
      </c>
      <c r="AA48" s="94" t="b">
        <f t="shared" ca="1" si="16"/>
        <v>0</v>
      </c>
      <c r="AB48" s="178">
        <f t="shared" ca="1" si="17"/>
        <v>0</v>
      </c>
      <c r="AC48" s="94" t="b">
        <v>1</v>
      </c>
      <c r="AD48" s="127"/>
      <c r="AE48" s="185" t="s">
        <v>58</v>
      </c>
      <c r="AF48" s="175" t="str">
        <f t="shared" ca="1" si="18"/>
        <v/>
      </c>
      <c r="AG48" s="183">
        <f t="shared" ca="1" si="9"/>
        <v>0</v>
      </c>
      <c r="AH48" s="174"/>
      <c r="AI48" s="95" t="str">
        <f t="shared" ca="1" si="19"/>
        <v/>
      </c>
      <c r="AJ48" s="110"/>
      <c r="AK48" s="111"/>
      <c r="AL48" s="110"/>
      <c r="AM48" s="110"/>
      <c r="AN48" s="90"/>
    </row>
    <row r="49" spans="1:40" s="74" customFormat="1" ht="19.5">
      <c r="A49" s="76"/>
      <c r="B49" s="77"/>
      <c r="C49" s="721" t="s">
        <v>672</v>
      </c>
      <c r="D49" s="87">
        <v>23</v>
      </c>
      <c r="E49" s="87">
        <v>5</v>
      </c>
      <c r="F49" s="87" t="s">
        <v>633</v>
      </c>
      <c r="G49" s="101" t="s">
        <v>661</v>
      </c>
      <c r="H49" s="172"/>
      <c r="I49" s="726" t="s">
        <v>673</v>
      </c>
      <c r="J49" s="727">
        <v>2700</v>
      </c>
      <c r="K49" s="727">
        <v>0</v>
      </c>
      <c r="L49" s="99">
        <v>2700</v>
      </c>
      <c r="M49" s="81">
        <f t="shared" ca="1" si="11"/>
        <v>0</v>
      </c>
      <c r="N49" s="80" t="s">
        <v>83</v>
      </c>
      <c r="O49" s="93">
        <f ca="1">IF(OR(ISBLANK($C49),$C49="",$C49=0),0,COUNTIF(TB_WPTags,$C49&amp;"-100"))</f>
        <v>0</v>
      </c>
      <c r="P49" s="82"/>
      <c r="Q49" s="82"/>
      <c r="R49" s="82"/>
      <c r="S49" s="82"/>
      <c r="T49" s="82"/>
      <c r="U49" s="82"/>
      <c r="V49" s="83" t="str">
        <f t="shared" si="12"/>
        <v>NA</v>
      </c>
      <c r="W49" s="82"/>
      <c r="X49" s="83">
        <f t="shared" ca="1" si="13"/>
        <v>0</v>
      </c>
      <c r="Y49" s="82" t="b">
        <f t="shared" ca="1" si="14"/>
        <v>0</v>
      </c>
      <c r="Z49" s="94" t="b">
        <f t="shared" ca="1" si="15"/>
        <v>0</v>
      </c>
      <c r="AA49" s="94" t="b">
        <f t="shared" ca="1" si="16"/>
        <v>0</v>
      </c>
      <c r="AB49" s="178">
        <f t="shared" ca="1" si="17"/>
        <v>0</v>
      </c>
      <c r="AC49" s="94" t="b">
        <v>1</v>
      </c>
      <c r="AD49" s="127"/>
      <c r="AE49" s="185" t="s">
        <v>58</v>
      </c>
      <c r="AF49" s="175" t="str">
        <f t="shared" ca="1" si="18"/>
        <v/>
      </c>
      <c r="AG49" s="183">
        <f t="shared" ca="1" si="9"/>
        <v>0</v>
      </c>
      <c r="AH49" s="174"/>
      <c r="AI49" s="95" t="str">
        <f t="shared" ca="1" si="19"/>
        <v/>
      </c>
      <c r="AJ49" s="110"/>
      <c r="AK49" s="111"/>
      <c r="AL49" s="110"/>
      <c r="AM49" s="110"/>
      <c r="AN49" s="90"/>
    </row>
    <row r="50" spans="1:40" s="74" customFormat="1" ht="19.5">
      <c r="A50" s="76"/>
      <c r="B50" s="77"/>
      <c r="C50" s="721" t="s">
        <v>674</v>
      </c>
      <c r="D50" s="87">
        <v>24</v>
      </c>
      <c r="E50" s="87">
        <v>5</v>
      </c>
      <c r="F50" s="87" t="s">
        <v>633</v>
      </c>
      <c r="G50" s="101" t="s">
        <v>661</v>
      </c>
      <c r="H50" s="172"/>
      <c r="I50" s="726" t="s">
        <v>675</v>
      </c>
      <c r="J50" s="727">
        <v>18110</v>
      </c>
      <c r="K50" s="727">
        <v>0</v>
      </c>
      <c r="L50" s="99">
        <v>18110</v>
      </c>
      <c r="M50" s="81">
        <f t="shared" ca="1" si="11"/>
        <v>0</v>
      </c>
      <c r="N50" s="80" t="s">
        <v>83</v>
      </c>
      <c r="O50" s="93">
        <f ca="1">IF(OR(ISBLANK($C50),$C50="",$C50=0),0,COUNTIF(TB_WPTags,$C50&amp;"-100"))</f>
        <v>0</v>
      </c>
      <c r="P50" s="82"/>
      <c r="Q50" s="82"/>
      <c r="R50" s="82"/>
      <c r="S50" s="82"/>
      <c r="T50" s="82"/>
      <c r="U50" s="82"/>
      <c r="V50" s="83" t="str">
        <f t="shared" si="12"/>
        <v>NA</v>
      </c>
      <c r="W50" s="82"/>
      <c r="X50" s="83">
        <f t="shared" ca="1" si="13"/>
        <v>0</v>
      </c>
      <c r="Y50" s="82" t="b">
        <f t="shared" ca="1" si="14"/>
        <v>0</v>
      </c>
      <c r="Z50" s="94" t="b">
        <f t="shared" ca="1" si="15"/>
        <v>0</v>
      </c>
      <c r="AA50" s="94" t="b">
        <f t="shared" ca="1" si="16"/>
        <v>0</v>
      </c>
      <c r="AB50" s="178">
        <f t="shared" ca="1" si="17"/>
        <v>0</v>
      </c>
      <c r="AC50" s="94" t="b">
        <v>1</v>
      </c>
      <c r="AD50" s="127"/>
      <c r="AE50" s="185" t="s">
        <v>58</v>
      </c>
      <c r="AF50" s="175" t="str">
        <f t="shared" ca="1" si="18"/>
        <v/>
      </c>
      <c r="AG50" s="183">
        <f t="shared" ca="1" si="9"/>
        <v>0</v>
      </c>
      <c r="AH50" s="174"/>
      <c r="AI50" s="95" t="str">
        <f t="shared" ca="1" si="19"/>
        <v/>
      </c>
      <c r="AJ50" s="110"/>
      <c r="AK50" s="111"/>
      <c r="AL50" s="110"/>
      <c r="AM50" s="110"/>
      <c r="AN50" s="90"/>
    </row>
    <row r="51" spans="1:40" s="74" customFormat="1" ht="19.5">
      <c r="A51" s="76"/>
      <c r="B51" s="77"/>
      <c r="C51" s="721" t="s">
        <v>676</v>
      </c>
      <c r="D51" s="87">
        <v>25</v>
      </c>
      <c r="E51" s="87">
        <v>4</v>
      </c>
      <c r="F51" s="87" t="s">
        <v>644</v>
      </c>
      <c r="G51" s="101" t="s">
        <v>661</v>
      </c>
      <c r="H51" s="172"/>
      <c r="I51" s="725" t="s">
        <v>677</v>
      </c>
      <c r="J51" s="728">
        <v>62270</v>
      </c>
      <c r="K51" s="728">
        <v>0</v>
      </c>
      <c r="L51" s="99">
        <v>62270</v>
      </c>
      <c r="M51" s="81">
        <f t="shared" ca="1" si="11"/>
        <v>0</v>
      </c>
      <c r="N51" s="80" t="s">
        <v>83</v>
      </c>
      <c r="O51" s="93">
        <f ca="1">IF(OR(ISBLANK($C51),$C51="",$C51=0),0,COUNTIF(TB_WPTags,$C51&amp;"-100"))</f>
        <v>0</v>
      </c>
      <c r="P51" s="82"/>
      <c r="Q51" s="82"/>
      <c r="R51" s="82"/>
      <c r="S51" s="82"/>
      <c r="T51" s="82"/>
      <c r="U51" s="82"/>
      <c r="V51" s="83" t="str">
        <f t="shared" si="12"/>
        <v>NA</v>
      </c>
      <c r="W51" s="82"/>
      <c r="X51" s="83">
        <f t="shared" ca="1" si="13"/>
        <v>0</v>
      </c>
      <c r="Y51" s="82" t="b">
        <f t="shared" ca="1" si="14"/>
        <v>0</v>
      </c>
      <c r="Z51" s="94" t="b">
        <f t="shared" ca="1" si="15"/>
        <v>0</v>
      </c>
      <c r="AA51" s="94" t="b">
        <f t="shared" ca="1" si="16"/>
        <v>0</v>
      </c>
      <c r="AB51" s="178">
        <f t="shared" ca="1" si="17"/>
        <v>0</v>
      </c>
      <c r="AC51" s="94" t="b">
        <v>1</v>
      </c>
      <c r="AD51" s="127"/>
      <c r="AE51" s="185" t="s">
        <v>58</v>
      </c>
      <c r="AF51" s="175" t="str">
        <f t="shared" ca="1" si="18"/>
        <v/>
      </c>
      <c r="AG51" s="183">
        <f t="shared" ca="1" si="9"/>
        <v>0</v>
      </c>
      <c r="AH51" s="174"/>
      <c r="AI51" s="95" t="str">
        <f t="shared" ca="1" si="19"/>
        <v/>
      </c>
      <c r="AJ51" s="110"/>
      <c r="AK51" s="111"/>
      <c r="AL51" s="110"/>
      <c r="AM51" s="110"/>
      <c r="AN51" s="90"/>
    </row>
    <row r="52" spans="1:40" s="74" customFormat="1" ht="19.5">
      <c r="A52" s="76"/>
      <c r="B52" s="77"/>
      <c r="C52" s="721" t="s">
        <v>678</v>
      </c>
      <c r="D52" s="87">
        <v>26</v>
      </c>
      <c r="E52" s="87">
        <v>4</v>
      </c>
      <c r="F52" s="87" t="s">
        <v>630</v>
      </c>
      <c r="G52" s="101" t="s">
        <v>661</v>
      </c>
      <c r="H52" s="172"/>
      <c r="I52" s="725" t="s">
        <v>679</v>
      </c>
      <c r="J52" s="97">
        <v>0</v>
      </c>
      <c r="K52" s="97">
        <v>0</v>
      </c>
      <c r="L52" s="99">
        <v>0</v>
      </c>
      <c r="M52" s="81">
        <f t="shared" ca="1" si="11"/>
        <v>0</v>
      </c>
      <c r="N52" s="80"/>
      <c r="O52" s="93">
        <f ca="1">IF(OR(ISBLANK($C52),$C52="",$C52=0),0,COUNTIF(TB_WPTags,$C52&amp;"-100"))</f>
        <v>0</v>
      </c>
      <c r="P52" s="82"/>
      <c r="Q52" s="82"/>
      <c r="R52" s="82"/>
      <c r="S52" s="82"/>
      <c r="T52" s="82"/>
      <c r="U52" s="82"/>
      <c r="V52" s="83" t="str">
        <f t="shared" si="12"/>
        <v>NA</v>
      </c>
      <c r="W52" s="82"/>
      <c r="X52" s="83">
        <f t="shared" ca="1" si="13"/>
        <v>0</v>
      </c>
      <c r="Y52" s="82" t="b">
        <f t="shared" ca="1" si="14"/>
        <v>0</v>
      </c>
      <c r="Z52" s="94" t="b">
        <f t="shared" ca="1" si="15"/>
        <v>0</v>
      </c>
      <c r="AA52" s="94" t="b">
        <f t="shared" ca="1" si="16"/>
        <v>0</v>
      </c>
      <c r="AB52" s="178">
        <f t="shared" ca="1" si="17"/>
        <v>0</v>
      </c>
      <c r="AC52" s="94" t="b">
        <v>1</v>
      </c>
      <c r="AD52" s="127"/>
      <c r="AE52" s="185"/>
      <c r="AF52" s="175" t="str">
        <f t="shared" ca="1" si="18"/>
        <v/>
      </c>
      <c r="AG52" s="183">
        <f t="shared" ca="1" si="9"/>
        <v>0</v>
      </c>
      <c r="AH52" s="174"/>
      <c r="AI52" s="95" t="str">
        <f t="shared" ca="1" si="19"/>
        <v/>
      </c>
      <c r="AJ52" s="110"/>
      <c r="AK52" s="111"/>
      <c r="AL52" s="110"/>
      <c r="AM52" s="110"/>
      <c r="AN52" s="90"/>
    </row>
    <row r="53" spans="1:40" s="74" customFormat="1" ht="19.5">
      <c r="A53" s="76"/>
      <c r="B53" s="77"/>
      <c r="C53" s="721" t="s">
        <v>680</v>
      </c>
      <c r="D53" s="87">
        <v>27</v>
      </c>
      <c r="E53" s="87">
        <v>5</v>
      </c>
      <c r="F53" s="87" t="s">
        <v>633</v>
      </c>
      <c r="G53" s="101" t="s">
        <v>661</v>
      </c>
      <c r="H53" s="172"/>
      <c r="I53" s="726" t="s">
        <v>669</v>
      </c>
      <c r="J53" s="727">
        <v>1080</v>
      </c>
      <c r="K53" s="727">
        <v>0</v>
      </c>
      <c r="L53" s="99">
        <v>1080</v>
      </c>
      <c r="M53" s="81">
        <f t="shared" ca="1" si="11"/>
        <v>0</v>
      </c>
      <c r="N53" s="80" t="s">
        <v>83</v>
      </c>
      <c r="O53" s="93">
        <f ca="1">IF(OR(ISBLANK($C53),$C53="",$C53=0),0,COUNTIF(TB_WPTags,$C53&amp;"-100"))</f>
        <v>0</v>
      </c>
      <c r="P53" s="82"/>
      <c r="Q53" s="82"/>
      <c r="R53" s="82"/>
      <c r="S53" s="82"/>
      <c r="T53" s="82"/>
      <c r="U53" s="82"/>
      <c r="V53" s="83" t="str">
        <f t="shared" si="12"/>
        <v>NA</v>
      </c>
      <c r="W53" s="82"/>
      <c r="X53" s="83">
        <f t="shared" ca="1" si="13"/>
        <v>0</v>
      </c>
      <c r="Y53" s="82" t="b">
        <f t="shared" ca="1" si="14"/>
        <v>0</v>
      </c>
      <c r="Z53" s="94" t="b">
        <f t="shared" ca="1" si="15"/>
        <v>0</v>
      </c>
      <c r="AA53" s="94" t="b">
        <f t="shared" ca="1" si="16"/>
        <v>0</v>
      </c>
      <c r="AB53" s="178">
        <f t="shared" ca="1" si="17"/>
        <v>0</v>
      </c>
      <c r="AC53" s="94" t="b">
        <v>1</v>
      </c>
      <c r="AD53" s="127"/>
      <c r="AE53" s="185" t="s">
        <v>58</v>
      </c>
      <c r="AF53" s="175" t="str">
        <f t="shared" ca="1" si="18"/>
        <v/>
      </c>
      <c r="AG53" s="183">
        <f t="shared" ca="1" si="9"/>
        <v>0</v>
      </c>
      <c r="AH53" s="174"/>
      <c r="AI53" s="95" t="str">
        <f t="shared" ca="1" si="19"/>
        <v/>
      </c>
      <c r="AJ53" s="110"/>
      <c r="AK53" s="111"/>
      <c r="AL53" s="110"/>
      <c r="AM53" s="110"/>
      <c r="AN53" s="90"/>
    </row>
    <row r="54" spans="1:40" s="74" customFormat="1" ht="19.5">
      <c r="A54" s="76"/>
      <c r="B54" s="77"/>
      <c r="C54" s="721" t="s">
        <v>681</v>
      </c>
      <c r="D54" s="87">
        <v>28</v>
      </c>
      <c r="E54" s="87">
        <v>5</v>
      </c>
      <c r="F54" s="87" t="s">
        <v>633</v>
      </c>
      <c r="G54" s="101" t="s">
        <v>661</v>
      </c>
      <c r="H54" s="172"/>
      <c r="I54" s="726" t="s">
        <v>673</v>
      </c>
      <c r="J54" s="727">
        <v>2700</v>
      </c>
      <c r="K54" s="727">
        <v>0</v>
      </c>
      <c r="L54" s="99">
        <v>2700</v>
      </c>
      <c r="M54" s="81">
        <f t="shared" ca="1" si="11"/>
        <v>0</v>
      </c>
      <c r="N54" s="80" t="s">
        <v>83</v>
      </c>
      <c r="O54" s="93">
        <f ca="1">IF(OR(ISBLANK($C54),$C54="",$C54=0),0,COUNTIF(TB_WPTags,$C54&amp;"-100"))</f>
        <v>0</v>
      </c>
      <c r="P54" s="82"/>
      <c r="Q54" s="82"/>
      <c r="R54" s="82"/>
      <c r="S54" s="82"/>
      <c r="T54" s="82"/>
      <c r="U54" s="82"/>
      <c r="V54" s="83" t="str">
        <f t="shared" si="12"/>
        <v>NA</v>
      </c>
      <c r="W54" s="82"/>
      <c r="X54" s="83">
        <f t="shared" ca="1" si="13"/>
        <v>0</v>
      </c>
      <c r="Y54" s="82" t="b">
        <f t="shared" ca="1" si="14"/>
        <v>0</v>
      </c>
      <c r="Z54" s="94" t="b">
        <f t="shared" ca="1" si="15"/>
        <v>0</v>
      </c>
      <c r="AA54" s="94" t="b">
        <f t="shared" ca="1" si="16"/>
        <v>0</v>
      </c>
      <c r="AB54" s="178">
        <f t="shared" ca="1" si="17"/>
        <v>0</v>
      </c>
      <c r="AC54" s="94" t="b">
        <v>1</v>
      </c>
      <c r="AD54" s="127"/>
      <c r="AE54" s="185" t="s">
        <v>58</v>
      </c>
      <c r="AF54" s="175" t="str">
        <f t="shared" ca="1" si="18"/>
        <v/>
      </c>
      <c r="AG54" s="183">
        <f t="shared" ca="1" si="9"/>
        <v>0</v>
      </c>
      <c r="AH54" s="174"/>
      <c r="AI54" s="95" t="str">
        <f t="shared" ca="1" si="19"/>
        <v/>
      </c>
      <c r="AJ54" s="110"/>
      <c r="AK54" s="111"/>
      <c r="AL54" s="110"/>
      <c r="AM54" s="110"/>
      <c r="AN54" s="90"/>
    </row>
    <row r="55" spans="1:40" s="74" customFormat="1" ht="19.5">
      <c r="A55" s="76"/>
      <c r="B55" s="77"/>
      <c r="C55" s="721" t="s">
        <v>682</v>
      </c>
      <c r="D55" s="87">
        <v>29</v>
      </c>
      <c r="E55" s="87">
        <v>5</v>
      </c>
      <c r="F55" s="87" t="s">
        <v>633</v>
      </c>
      <c r="G55" s="101" t="s">
        <v>661</v>
      </c>
      <c r="H55" s="172"/>
      <c r="I55" s="726" t="s">
        <v>683</v>
      </c>
      <c r="J55" s="727">
        <v>43130</v>
      </c>
      <c r="K55" s="727">
        <v>0</v>
      </c>
      <c r="L55" s="99">
        <v>43130</v>
      </c>
      <c r="M55" s="81">
        <f t="shared" ca="1" si="11"/>
        <v>0</v>
      </c>
      <c r="N55" s="80" t="s">
        <v>83</v>
      </c>
      <c r="O55" s="93">
        <f ca="1">IF(OR(ISBLANK($C55),$C55="",$C55=0),0,COUNTIF(TB_WPTags,$C55&amp;"-100"))</f>
        <v>0</v>
      </c>
      <c r="P55" s="82"/>
      <c r="Q55" s="82"/>
      <c r="R55" s="82"/>
      <c r="S55" s="82"/>
      <c r="T55" s="82"/>
      <c r="U55" s="82"/>
      <c r="V55" s="83" t="str">
        <f t="shared" si="12"/>
        <v>NA</v>
      </c>
      <c r="W55" s="82"/>
      <c r="X55" s="83">
        <f t="shared" ca="1" si="13"/>
        <v>0</v>
      </c>
      <c r="Y55" s="82" t="b">
        <f t="shared" ca="1" si="14"/>
        <v>0</v>
      </c>
      <c r="Z55" s="94" t="b">
        <f t="shared" ca="1" si="15"/>
        <v>0</v>
      </c>
      <c r="AA55" s="94" t="b">
        <f t="shared" ca="1" si="16"/>
        <v>0</v>
      </c>
      <c r="AB55" s="178">
        <f t="shared" ca="1" si="17"/>
        <v>0</v>
      </c>
      <c r="AC55" s="94" t="b">
        <v>1</v>
      </c>
      <c r="AD55" s="127"/>
      <c r="AE55" s="185" t="s">
        <v>58</v>
      </c>
      <c r="AF55" s="175" t="str">
        <f t="shared" ca="1" si="18"/>
        <v/>
      </c>
      <c r="AG55" s="183">
        <f t="shared" ca="1" si="9"/>
        <v>0</v>
      </c>
      <c r="AH55" s="174"/>
      <c r="AI55" s="95" t="str">
        <f t="shared" ca="1" si="19"/>
        <v/>
      </c>
      <c r="AJ55" s="110"/>
      <c r="AK55" s="111"/>
      <c r="AL55" s="110"/>
      <c r="AM55" s="110"/>
      <c r="AN55" s="90"/>
    </row>
    <row r="56" spans="1:40" s="74" customFormat="1" ht="19.5">
      <c r="A56" s="76"/>
      <c r="B56" s="77"/>
      <c r="C56" s="721" t="s">
        <v>684</v>
      </c>
      <c r="D56" s="87">
        <v>30</v>
      </c>
      <c r="E56" s="87">
        <v>5</v>
      </c>
      <c r="F56" s="87" t="s">
        <v>633</v>
      </c>
      <c r="G56" s="101" t="s">
        <v>661</v>
      </c>
      <c r="H56" s="172"/>
      <c r="I56" s="726" t="s">
        <v>675</v>
      </c>
      <c r="J56" s="727">
        <v>18280</v>
      </c>
      <c r="K56" s="727">
        <v>0</v>
      </c>
      <c r="L56" s="99">
        <v>18280</v>
      </c>
      <c r="M56" s="81">
        <f t="shared" ca="1" si="11"/>
        <v>0</v>
      </c>
      <c r="N56" s="80" t="s">
        <v>83</v>
      </c>
      <c r="O56" s="93">
        <f ca="1">IF(OR(ISBLANK($C56),$C56="",$C56=0),0,COUNTIF(TB_WPTags,$C56&amp;"-100"))</f>
        <v>0</v>
      </c>
      <c r="P56" s="82"/>
      <c r="Q56" s="82"/>
      <c r="R56" s="82"/>
      <c r="S56" s="82"/>
      <c r="T56" s="82"/>
      <c r="U56" s="82"/>
      <c r="V56" s="83" t="str">
        <f t="shared" si="12"/>
        <v>NA</v>
      </c>
      <c r="W56" s="82"/>
      <c r="X56" s="83">
        <f t="shared" ca="1" si="13"/>
        <v>0</v>
      </c>
      <c r="Y56" s="82" t="b">
        <f t="shared" ca="1" si="14"/>
        <v>0</v>
      </c>
      <c r="Z56" s="94" t="b">
        <f t="shared" ca="1" si="15"/>
        <v>0</v>
      </c>
      <c r="AA56" s="94" t="b">
        <f t="shared" ca="1" si="16"/>
        <v>0</v>
      </c>
      <c r="AB56" s="178">
        <f t="shared" ca="1" si="17"/>
        <v>0</v>
      </c>
      <c r="AC56" s="94" t="b">
        <v>1</v>
      </c>
      <c r="AD56" s="127"/>
      <c r="AE56" s="185" t="s">
        <v>58</v>
      </c>
      <c r="AF56" s="175" t="str">
        <f t="shared" ca="1" si="18"/>
        <v/>
      </c>
      <c r="AG56" s="183">
        <f t="shared" ca="1" si="9"/>
        <v>0</v>
      </c>
      <c r="AH56" s="174"/>
      <c r="AI56" s="95" t="str">
        <f t="shared" ca="1" si="19"/>
        <v/>
      </c>
      <c r="AJ56" s="110"/>
      <c r="AK56" s="111"/>
      <c r="AL56" s="110"/>
      <c r="AM56" s="110"/>
      <c r="AN56" s="90"/>
    </row>
    <row r="57" spans="1:40" s="74" customFormat="1" ht="19.5">
      <c r="A57" s="76"/>
      <c r="B57" s="77"/>
      <c r="C57" s="721" t="s">
        <v>685</v>
      </c>
      <c r="D57" s="87">
        <v>31</v>
      </c>
      <c r="E57" s="87">
        <v>4</v>
      </c>
      <c r="F57" s="87" t="s">
        <v>644</v>
      </c>
      <c r="G57" s="101" t="s">
        <v>661</v>
      </c>
      <c r="H57" s="172"/>
      <c r="I57" s="725" t="s">
        <v>686</v>
      </c>
      <c r="J57" s="728">
        <v>65190</v>
      </c>
      <c r="K57" s="728">
        <v>0</v>
      </c>
      <c r="L57" s="99">
        <v>65190</v>
      </c>
      <c r="M57" s="81">
        <f t="shared" ca="1" si="11"/>
        <v>0</v>
      </c>
      <c r="N57" s="80" t="s">
        <v>83</v>
      </c>
      <c r="O57" s="93">
        <f ca="1">IF(OR(ISBLANK($C57),$C57="",$C57=0),0,COUNTIF(TB_WPTags,$C57&amp;"-100"))</f>
        <v>0</v>
      </c>
      <c r="P57" s="82"/>
      <c r="Q57" s="82"/>
      <c r="R57" s="82"/>
      <c r="S57" s="82"/>
      <c r="T57" s="82"/>
      <c r="U57" s="82"/>
      <c r="V57" s="83" t="str">
        <f t="shared" si="12"/>
        <v>NA</v>
      </c>
      <c r="W57" s="82"/>
      <c r="X57" s="83">
        <f t="shared" ca="1" si="13"/>
        <v>0</v>
      </c>
      <c r="Y57" s="82" t="b">
        <f t="shared" ca="1" si="14"/>
        <v>0</v>
      </c>
      <c r="Z57" s="94" t="b">
        <f t="shared" ca="1" si="15"/>
        <v>0</v>
      </c>
      <c r="AA57" s="94" t="b">
        <f t="shared" ca="1" si="16"/>
        <v>0</v>
      </c>
      <c r="AB57" s="178">
        <f t="shared" ca="1" si="17"/>
        <v>0</v>
      </c>
      <c r="AC57" s="94" t="b">
        <v>1</v>
      </c>
      <c r="AD57" s="127"/>
      <c r="AE57" s="185" t="s">
        <v>58</v>
      </c>
      <c r="AF57" s="175" t="str">
        <f t="shared" ca="1" si="18"/>
        <v/>
      </c>
      <c r="AG57" s="183">
        <f t="shared" ca="1" si="9"/>
        <v>0</v>
      </c>
      <c r="AH57" s="174"/>
      <c r="AI57" s="95" t="str">
        <f t="shared" ca="1" si="19"/>
        <v/>
      </c>
      <c r="AJ57" s="110"/>
      <c r="AK57" s="111"/>
      <c r="AL57" s="110"/>
      <c r="AM57" s="110"/>
      <c r="AN57" s="90"/>
    </row>
    <row r="58" spans="1:40" s="74" customFormat="1" ht="19.5">
      <c r="A58" s="76"/>
      <c r="B58" s="77"/>
      <c r="C58" s="721" t="s">
        <v>687</v>
      </c>
      <c r="D58" s="87">
        <v>32</v>
      </c>
      <c r="E58" s="87">
        <v>3</v>
      </c>
      <c r="F58" s="87" t="s">
        <v>653</v>
      </c>
      <c r="G58" s="101" t="s">
        <v>661</v>
      </c>
      <c r="H58" s="172"/>
      <c r="I58" s="724" t="s">
        <v>688</v>
      </c>
      <c r="J58" s="728">
        <v>127460</v>
      </c>
      <c r="K58" s="728">
        <v>0</v>
      </c>
      <c r="L58" s="99">
        <v>127460</v>
      </c>
      <c r="M58" s="81">
        <f t="shared" ca="1" si="11"/>
        <v>0</v>
      </c>
      <c r="N58" s="80" t="s">
        <v>83</v>
      </c>
      <c r="O58" s="93">
        <f ca="1">IF(OR(ISBLANK($C58),$C58="",$C58=0),0,COUNTIF(TB_WPTags,$C58&amp;"-100"))</f>
        <v>0</v>
      </c>
      <c r="P58" s="82"/>
      <c r="Q58" s="82"/>
      <c r="R58" s="82"/>
      <c r="S58" s="82"/>
      <c r="T58" s="82"/>
      <c r="U58" s="82"/>
      <c r="V58" s="83" t="str">
        <f t="shared" si="12"/>
        <v>NA</v>
      </c>
      <c r="W58" s="82"/>
      <c r="X58" s="83">
        <f t="shared" ca="1" si="13"/>
        <v>0</v>
      </c>
      <c r="Y58" s="82" t="b">
        <f t="shared" ca="1" si="14"/>
        <v>0</v>
      </c>
      <c r="Z58" s="94" t="b">
        <f t="shared" ca="1" si="15"/>
        <v>0</v>
      </c>
      <c r="AA58" s="94" t="b">
        <f t="shared" ca="1" si="16"/>
        <v>0</v>
      </c>
      <c r="AB58" s="178">
        <f t="shared" ca="1" si="17"/>
        <v>0</v>
      </c>
      <c r="AC58" s="94" t="b">
        <v>1</v>
      </c>
      <c r="AD58" s="127"/>
      <c r="AE58" s="185" t="s">
        <v>58</v>
      </c>
      <c r="AF58" s="175" t="str">
        <f t="shared" ca="1" si="18"/>
        <v/>
      </c>
      <c r="AG58" s="183">
        <f t="shared" ref="AG58:AG89" ca="1" si="20">AB58</f>
        <v>0</v>
      </c>
      <c r="AH58" s="174"/>
      <c r="AI58" s="95" t="str">
        <f t="shared" ca="1" si="19"/>
        <v/>
      </c>
      <c r="AJ58" s="110"/>
      <c r="AK58" s="111"/>
      <c r="AL58" s="110"/>
      <c r="AM58" s="110"/>
      <c r="AN58" s="90"/>
    </row>
    <row r="59" spans="1:40" s="74" customFormat="1" ht="19.5">
      <c r="A59" s="76"/>
      <c r="B59" s="77"/>
      <c r="C59" s="721" t="s">
        <v>689</v>
      </c>
      <c r="D59" s="87">
        <v>33</v>
      </c>
      <c r="E59" s="87">
        <v>2</v>
      </c>
      <c r="F59" s="87" t="s">
        <v>656</v>
      </c>
      <c r="G59" s="101" t="s">
        <v>661</v>
      </c>
      <c r="H59" s="172"/>
      <c r="I59" s="723" t="s">
        <v>690</v>
      </c>
      <c r="J59" s="728">
        <v>127460</v>
      </c>
      <c r="K59" s="728">
        <v>0</v>
      </c>
      <c r="L59" s="99">
        <v>127460</v>
      </c>
      <c r="M59" s="81">
        <f t="shared" ca="1" si="11"/>
        <v>0</v>
      </c>
      <c r="N59" s="80" t="s">
        <v>83</v>
      </c>
      <c r="O59" s="93">
        <f ca="1">IF(OR(ISBLANK($C59),$C59="",$C59=0),0,COUNTIF(TB_WPTags,$C59&amp;"-100"))</f>
        <v>0</v>
      </c>
      <c r="P59" s="82"/>
      <c r="Q59" s="82"/>
      <c r="R59" s="82"/>
      <c r="S59" s="82"/>
      <c r="T59" s="82"/>
      <c r="U59" s="82"/>
      <c r="V59" s="83" t="str">
        <f t="shared" si="12"/>
        <v>NA</v>
      </c>
      <c r="W59" s="82"/>
      <c r="X59" s="83">
        <f t="shared" ca="1" si="13"/>
        <v>0</v>
      </c>
      <c r="Y59" s="82" t="b">
        <f t="shared" ca="1" si="14"/>
        <v>0</v>
      </c>
      <c r="Z59" s="94" t="b">
        <f t="shared" ca="1" si="15"/>
        <v>0</v>
      </c>
      <c r="AA59" s="94" t="b">
        <f t="shared" ca="1" si="16"/>
        <v>0</v>
      </c>
      <c r="AB59" s="178">
        <f t="shared" ca="1" si="17"/>
        <v>0</v>
      </c>
      <c r="AC59" s="94" t="b">
        <v>1</v>
      </c>
      <c r="AD59" s="127"/>
      <c r="AE59" s="185" t="s">
        <v>58</v>
      </c>
      <c r="AF59" s="175" t="str">
        <f t="shared" ca="1" si="18"/>
        <v/>
      </c>
      <c r="AG59" s="183">
        <f t="shared" ca="1" si="20"/>
        <v>0</v>
      </c>
      <c r="AH59" s="174"/>
      <c r="AI59" s="95" t="str">
        <f t="shared" ca="1" si="19"/>
        <v/>
      </c>
      <c r="AJ59" s="110"/>
      <c r="AK59" s="111"/>
      <c r="AL59" s="110"/>
      <c r="AM59" s="110"/>
      <c r="AN59" s="90"/>
    </row>
    <row r="60" spans="1:40" s="74" customFormat="1" ht="19.5">
      <c r="A60" s="76"/>
      <c r="B60" s="77"/>
      <c r="C60" s="721" t="s">
        <v>691</v>
      </c>
      <c r="D60" s="87">
        <v>34</v>
      </c>
      <c r="E60" s="87">
        <v>2</v>
      </c>
      <c r="F60" s="87" t="s">
        <v>625</v>
      </c>
      <c r="G60" s="101" t="s">
        <v>661</v>
      </c>
      <c r="H60" s="172"/>
      <c r="I60" s="723" t="s">
        <v>692</v>
      </c>
      <c r="J60" s="97">
        <v>0</v>
      </c>
      <c r="K60" s="97">
        <v>0</v>
      </c>
      <c r="L60" s="99">
        <v>0</v>
      </c>
      <c r="M60" s="81">
        <f t="shared" ca="1" si="11"/>
        <v>0</v>
      </c>
      <c r="N60" s="80"/>
      <c r="O60" s="93">
        <f ca="1">IF(OR(ISBLANK($C60),$C60="",$C60=0),0,COUNTIF(TB_WPTags,$C60&amp;"-100"))</f>
        <v>0</v>
      </c>
      <c r="P60" s="82"/>
      <c r="Q60" s="82"/>
      <c r="R60" s="82"/>
      <c r="S60" s="82"/>
      <c r="T60" s="82"/>
      <c r="U60" s="82"/>
      <c r="V60" s="83" t="str">
        <f t="shared" si="12"/>
        <v>NA</v>
      </c>
      <c r="W60" s="82"/>
      <c r="X60" s="83">
        <f t="shared" ca="1" si="13"/>
        <v>0</v>
      </c>
      <c r="Y60" s="82" t="b">
        <f t="shared" ca="1" si="14"/>
        <v>0</v>
      </c>
      <c r="Z60" s="94" t="b">
        <f t="shared" ca="1" si="15"/>
        <v>0</v>
      </c>
      <c r="AA60" s="94" t="b">
        <f t="shared" ca="1" si="16"/>
        <v>0</v>
      </c>
      <c r="AB60" s="178">
        <f t="shared" ca="1" si="17"/>
        <v>0</v>
      </c>
      <c r="AC60" s="94" t="b">
        <v>1</v>
      </c>
      <c r="AD60" s="127"/>
      <c r="AE60" s="185"/>
      <c r="AF60" s="175" t="str">
        <f t="shared" ca="1" si="18"/>
        <v/>
      </c>
      <c r="AG60" s="183">
        <f t="shared" ca="1" si="20"/>
        <v>0</v>
      </c>
      <c r="AH60" s="174"/>
      <c r="AI60" s="95" t="str">
        <f t="shared" ca="1" si="19"/>
        <v/>
      </c>
      <c r="AJ60" s="110"/>
      <c r="AK60" s="111"/>
      <c r="AL60" s="110"/>
      <c r="AM60" s="110"/>
      <c r="AN60" s="90"/>
    </row>
    <row r="61" spans="1:40" s="74" customFormat="1" ht="19.5">
      <c r="A61" s="76"/>
      <c r="B61" s="77"/>
      <c r="C61" s="721" t="s">
        <v>693</v>
      </c>
      <c r="D61" s="87">
        <v>35</v>
      </c>
      <c r="E61" s="87">
        <v>3</v>
      </c>
      <c r="F61" s="87" t="s">
        <v>694</v>
      </c>
      <c r="G61" s="101" t="s">
        <v>661</v>
      </c>
      <c r="H61" s="172"/>
      <c r="I61" s="729" t="s">
        <v>695</v>
      </c>
      <c r="J61" s="727">
        <v>2739</v>
      </c>
      <c r="K61" s="727">
        <v>0</v>
      </c>
      <c r="L61" s="99">
        <v>2739</v>
      </c>
      <c r="M61" s="81" t="str">
        <f t="shared" ca="1" si="11"/>
        <v>–</v>
      </c>
      <c r="N61" s="80" t="s">
        <v>83</v>
      </c>
      <c r="O61" s="93">
        <f ca="1">IF(OR(ISBLANK($C61),$C61="",$C61=0),0,COUNTIF(TB_WPTags,$C61&amp;"-100"))</f>
        <v>1</v>
      </c>
      <c r="P61" s="82"/>
      <c r="Q61" s="82"/>
      <c r="R61" s="82"/>
      <c r="S61" s="82"/>
      <c r="T61" s="82"/>
      <c r="U61" s="82"/>
      <c r="V61" s="83" t="str">
        <f t="shared" si="12"/>
        <v>NA</v>
      </c>
      <c r="W61" s="82"/>
      <c r="X61" s="83">
        <f t="shared" ca="1" si="13"/>
        <v>0</v>
      </c>
      <c r="Y61" s="82" t="b">
        <f t="shared" ca="1" si="14"/>
        <v>0</v>
      </c>
      <c r="Z61" s="94" t="b">
        <f t="shared" ca="1" si="15"/>
        <v>0</v>
      </c>
      <c r="AA61" s="94" t="b">
        <f t="shared" ca="1" si="16"/>
        <v>0</v>
      </c>
      <c r="AB61" s="178">
        <f t="shared" ca="1" si="17"/>
        <v>0</v>
      </c>
      <c r="AC61" s="94" t="b">
        <v>1</v>
      </c>
      <c r="AD61" s="127"/>
      <c r="AE61" s="185" t="s">
        <v>58</v>
      </c>
      <c r="AF61" s="175" t="str">
        <f t="shared" ca="1" si="18"/>
        <v/>
      </c>
      <c r="AG61" s="183">
        <f t="shared" ca="1" si="20"/>
        <v>0</v>
      </c>
      <c r="AH61" s="174"/>
      <c r="AI61" s="95" t="str">
        <f t="shared" ca="1" si="19"/>
        <v/>
      </c>
      <c r="AJ61" s="110"/>
      <c r="AK61" s="111"/>
      <c r="AL61" s="110"/>
      <c r="AM61" s="110"/>
      <c r="AN61" s="90"/>
    </row>
    <row r="62" spans="1:40" s="74" customFormat="1" ht="19.5">
      <c r="A62" s="76"/>
      <c r="B62" s="85"/>
      <c r="C62" s="86" t="s">
        <v>693</v>
      </c>
      <c r="D62" s="87">
        <f ca="1">IF(IFERROR(ROW(TrialBalanceExact)+MATCH(C62,OFFSET(TrialBalanceExact,0,0,ROWS(TrialBalanceExact),1),0)-1=ROW(),TRUE),0, IF(ISERROR(VLOOKUP(C62,TrialBalanceExact,2,0)),0,VLOOKUP(C62,TrialBalanceExact,2,0)))</f>
        <v>35</v>
      </c>
      <c r="E62" s="87">
        <v>100</v>
      </c>
      <c r="F62" s="87"/>
      <c r="G62" s="101" t="s">
        <v>661</v>
      </c>
      <c r="H62" s="101"/>
      <c r="I62" s="89"/>
      <c r="J62" s="96"/>
      <c r="K62" s="96"/>
      <c r="L62" s="98"/>
      <c r="M62" s="76"/>
      <c r="N62" s="213" t="s">
        <v>136</v>
      </c>
      <c r="O62" s="207"/>
      <c r="P62" s="208" t="str">
        <f>$C62&amp;"-"&amp;$E62</f>
        <v>sundries_expense.AdministrationExpense.AccountancyFee-100</v>
      </c>
      <c r="Q62" s="208" t="s">
        <v>782</v>
      </c>
      <c r="R62" s="208" t="s">
        <v>810</v>
      </c>
      <c r="S62" s="208"/>
      <c r="T62" s="209">
        <f ca="1">ABS(IF(ISERROR(VLOOKUP(C62,TrialBalanceExact,8,0)),0,VLOOKUP(C62,TrialBalanceExact,8,0)))</f>
        <v>2739</v>
      </c>
      <c r="U62" s="209" t="e">
        <f ca="1">ABS(IF(ISNUMBER(AH62),AH62,IF(ISBLANK(AH62),NA(),INDIRECT("'" &amp; _xll.SheetFromID(R62) &amp; "'!Reconcile_" &amp; SUBSTITUTE(AH62," ","")))))</f>
        <v>#N/A</v>
      </c>
      <c r="V62" s="209">
        <f ca="1">IFERROR(IF(ABS(ROUND($T62-$U62,2))&lt;=Options_Tolerance,1,-1),0)</f>
        <v>0</v>
      </c>
      <c r="W62" s="209" t="str">
        <f ca="1">$C62&amp;"-"&amp;V62</f>
        <v>sundries_expense.AdministrationExpense.AccountancyFee-0</v>
      </c>
      <c r="X62" s="210">
        <f>IFERROR(VLOOKUP(AI62,StatusDescriptionsOrder,2,0),0)</f>
        <v>0</v>
      </c>
      <c r="Y62" s="208" t="b">
        <v>0</v>
      </c>
      <c r="Z62" s="211" t="b">
        <v>0</v>
      </c>
      <c r="AA62" s="177" t="b">
        <f>IFERROR(VLOOKUP(R62,HNSW_ItemsCount!A:D,2,0)&gt;0,FALSE)</f>
        <v>0</v>
      </c>
      <c r="AB62" s="177">
        <f>IFERROR(VLOOKUP(R62,HNSW_ItemsCount!A:D,4,0),0)</f>
        <v>0</v>
      </c>
      <c r="AC62" s="212" t="b">
        <v>0</v>
      </c>
      <c r="AD62" s="119" t="s">
        <v>812</v>
      </c>
      <c r="AE62" s="184" t="s">
        <v>58</v>
      </c>
      <c r="AF62" s="179" t="s">
        <v>74</v>
      </c>
      <c r="AG62" s="182">
        <f>AB62</f>
        <v>0</v>
      </c>
      <c r="AH62" s="124"/>
      <c r="AI62" s="125"/>
      <c r="AJ62" s="122"/>
      <c r="AK62" s="126"/>
      <c r="AL62" s="180" t="s">
        <v>58</v>
      </c>
      <c r="AM62" s="181" t="s">
        <v>25</v>
      </c>
      <c r="AN62" s="88"/>
    </row>
    <row r="63" spans="1:40" s="74" customFormat="1" ht="19.5">
      <c r="A63" s="76"/>
      <c r="B63" s="77"/>
      <c r="C63" s="721" t="s">
        <v>696</v>
      </c>
      <c r="D63" s="87">
        <v>36</v>
      </c>
      <c r="E63" s="87">
        <v>3</v>
      </c>
      <c r="F63" s="87" t="s">
        <v>694</v>
      </c>
      <c r="G63" s="101" t="s">
        <v>661</v>
      </c>
      <c r="H63" s="172"/>
      <c r="I63" s="729" t="s">
        <v>697</v>
      </c>
      <c r="J63" s="727">
        <v>660</v>
      </c>
      <c r="K63" s="727">
        <v>0</v>
      </c>
      <c r="L63" s="99">
        <v>660</v>
      </c>
      <c r="M63" s="81">
        <f t="shared" ref="M63:M79" ca="1" si="21">IF(AND($AC63,$O63&gt;0),"–",$O63)</f>
        <v>0</v>
      </c>
      <c r="N63" s="80" t="s">
        <v>83</v>
      </c>
      <c r="O63" s="93">
        <f ca="1">IF(OR(ISBLANK($C63),$C63="",$C63=0),0,COUNTIF(TB_WPTags,$C63&amp;"-100"))</f>
        <v>0</v>
      </c>
      <c r="P63" s="82"/>
      <c r="Q63" s="82"/>
      <c r="R63" s="82"/>
      <c r="S63" s="82"/>
      <c r="T63" s="82"/>
      <c r="U63" s="82"/>
      <c r="V63" s="83" t="str">
        <f t="shared" ref="V63:V79" si="22">IF(OR(ISBLANK($C63),$AC63),"NA",IF(COUNTIF(W:W,$C63&amp;"--1")&gt;0,"-1",IF(COUNTIF(W:W,$C63&amp;"-1")&gt;0,"1","0")))</f>
        <v>NA</v>
      </c>
      <c r="W63" s="82"/>
      <c r="X63" s="83">
        <f t="shared" ref="X63:X79" ca="1" si="23">IF($O63&gt;0,MIN(OFFSET($X63,1,0,$O63)),0)</f>
        <v>0</v>
      </c>
      <c r="Y63" s="82" t="b">
        <f t="shared" ref="Y63:Y79" ca="1" si="24">IF(AND($O63&gt;0,AC63&lt;&gt;TRUE),COUNTIF(OFFSET($Y63,1,0,$O63),TRUE)&gt;=1,FALSE)</f>
        <v>0</v>
      </c>
      <c r="Z63" s="94" t="b">
        <f t="shared" ref="Z63:Z79" ca="1" si="25">IF(AND($O63&gt;0,AC63&lt;&gt;TRUE),COUNTIF(OFFSET($Z63,1,0,$O63),TRUE)&gt;=1,FALSE)</f>
        <v>0</v>
      </c>
      <c r="AA63" s="94" t="b">
        <f t="shared" ref="AA63:AA79" ca="1" si="26">IF(AND($O63&gt;0,AC63&lt;&gt;TRUE),COUNTIF(OFFSET($AA63,1,0,$O63),TRUE)&gt;=1,FALSE)</f>
        <v>0</v>
      </c>
      <c r="AB63" s="178">
        <f t="shared" ref="AB63:AB79" ca="1" si="27">IF(AND($O63&gt;0,AC63&lt;&gt;TRUE),SUM(OFFSET($AG63,1,0,$O63)),0)</f>
        <v>0</v>
      </c>
      <c r="AC63" s="94" t="b">
        <v>1</v>
      </c>
      <c r="AD63" s="127"/>
      <c r="AE63" s="185" t="s">
        <v>58</v>
      </c>
      <c r="AF63" s="175" t="str">
        <f t="shared" ref="AF63:AF79" ca="1" si="28">IF(AND(Y63,AC63&lt;&gt;TRUE),"]","")</f>
        <v/>
      </c>
      <c r="AG63" s="183">
        <f t="shared" ca="1" si="20"/>
        <v>0</v>
      </c>
      <c r="AH63" s="174"/>
      <c r="AI63" s="95" t="str">
        <f t="shared" ref="AI63:AI79" ca="1" si="29">IF(AND($O63&gt;0,AC63&lt;&gt;TRUE),IF($X63&gt;=1,INDEX(StatusDescriptions,$X63+1,0),StatusBlank),"")</f>
        <v/>
      </c>
      <c r="AJ63" s="110"/>
      <c r="AK63" s="111"/>
      <c r="AL63" s="110"/>
      <c r="AM63" s="110"/>
      <c r="AN63" s="90"/>
    </row>
    <row r="64" spans="1:40" s="74" customFormat="1" ht="19.5">
      <c r="A64" s="76"/>
      <c r="B64" s="77"/>
      <c r="C64" s="721" t="s">
        <v>698</v>
      </c>
      <c r="D64" s="87">
        <v>37</v>
      </c>
      <c r="E64" s="87">
        <v>3</v>
      </c>
      <c r="F64" s="87" t="s">
        <v>694</v>
      </c>
      <c r="G64" s="101" t="s">
        <v>661</v>
      </c>
      <c r="H64" s="172"/>
      <c r="I64" s="729" t="s">
        <v>699</v>
      </c>
      <c r="J64" s="727">
        <v>518</v>
      </c>
      <c r="K64" s="727">
        <v>0</v>
      </c>
      <c r="L64" s="99">
        <v>518</v>
      </c>
      <c r="M64" s="81">
        <f t="shared" ca="1" si="21"/>
        <v>0</v>
      </c>
      <c r="N64" s="80" t="s">
        <v>83</v>
      </c>
      <c r="O64" s="93">
        <f ca="1">IF(OR(ISBLANK($C64),$C64="",$C64=0),0,COUNTIF(TB_WPTags,$C64&amp;"-100"))</f>
        <v>0</v>
      </c>
      <c r="P64" s="82"/>
      <c r="Q64" s="82"/>
      <c r="R64" s="82"/>
      <c r="S64" s="82"/>
      <c r="T64" s="82"/>
      <c r="U64" s="82"/>
      <c r="V64" s="83" t="str">
        <f t="shared" si="22"/>
        <v>NA</v>
      </c>
      <c r="W64" s="82"/>
      <c r="X64" s="83">
        <f t="shared" ca="1" si="23"/>
        <v>0</v>
      </c>
      <c r="Y64" s="82" t="b">
        <f t="shared" ca="1" si="24"/>
        <v>0</v>
      </c>
      <c r="Z64" s="94" t="b">
        <f t="shared" ca="1" si="25"/>
        <v>0</v>
      </c>
      <c r="AA64" s="94" t="b">
        <f t="shared" ca="1" si="26"/>
        <v>0</v>
      </c>
      <c r="AB64" s="178">
        <f t="shared" ca="1" si="27"/>
        <v>0</v>
      </c>
      <c r="AC64" s="94" t="b">
        <v>1</v>
      </c>
      <c r="AD64" s="127"/>
      <c r="AE64" s="185" t="s">
        <v>58</v>
      </c>
      <c r="AF64" s="175" t="str">
        <f t="shared" ca="1" si="28"/>
        <v/>
      </c>
      <c r="AG64" s="183">
        <f t="shared" ca="1" si="20"/>
        <v>0</v>
      </c>
      <c r="AH64" s="174"/>
      <c r="AI64" s="95" t="str">
        <f t="shared" ca="1" si="29"/>
        <v/>
      </c>
      <c r="AJ64" s="110"/>
      <c r="AK64" s="111"/>
      <c r="AL64" s="110"/>
      <c r="AM64" s="110"/>
      <c r="AN64" s="90"/>
    </row>
    <row r="65" spans="1:40" s="74" customFormat="1" ht="19.5">
      <c r="A65" s="76"/>
      <c r="B65" s="77"/>
      <c r="C65" s="721" t="s">
        <v>700</v>
      </c>
      <c r="D65" s="87">
        <v>38</v>
      </c>
      <c r="E65" s="87">
        <v>2</v>
      </c>
      <c r="F65" s="87" t="s">
        <v>656</v>
      </c>
      <c r="G65" s="101" t="s">
        <v>661</v>
      </c>
      <c r="H65" s="172"/>
      <c r="I65" s="723" t="s">
        <v>701</v>
      </c>
      <c r="J65" s="728">
        <v>3917</v>
      </c>
      <c r="K65" s="728">
        <v>0</v>
      </c>
      <c r="L65" s="99">
        <v>3917</v>
      </c>
      <c r="M65" s="81">
        <f t="shared" ca="1" si="21"/>
        <v>0</v>
      </c>
      <c r="N65" s="80" t="s">
        <v>83</v>
      </c>
      <c r="O65" s="93">
        <f ca="1">IF(OR(ISBLANK($C65),$C65="",$C65=0),0,COUNTIF(TB_WPTags,$C65&amp;"-100"))</f>
        <v>0</v>
      </c>
      <c r="P65" s="82"/>
      <c r="Q65" s="82"/>
      <c r="R65" s="82"/>
      <c r="S65" s="82"/>
      <c r="T65" s="82"/>
      <c r="U65" s="82"/>
      <c r="V65" s="83" t="str">
        <f t="shared" si="22"/>
        <v>NA</v>
      </c>
      <c r="W65" s="82"/>
      <c r="X65" s="83">
        <f t="shared" ca="1" si="23"/>
        <v>0</v>
      </c>
      <c r="Y65" s="82" t="b">
        <f t="shared" ca="1" si="24"/>
        <v>0</v>
      </c>
      <c r="Z65" s="94" t="b">
        <f t="shared" ca="1" si="25"/>
        <v>0</v>
      </c>
      <c r="AA65" s="94" t="b">
        <f t="shared" ca="1" si="26"/>
        <v>0</v>
      </c>
      <c r="AB65" s="178">
        <f t="shared" ca="1" si="27"/>
        <v>0</v>
      </c>
      <c r="AC65" s="94" t="b">
        <v>1</v>
      </c>
      <c r="AD65" s="127"/>
      <c r="AE65" s="185" t="s">
        <v>58</v>
      </c>
      <c r="AF65" s="175" t="str">
        <f t="shared" ca="1" si="28"/>
        <v/>
      </c>
      <c r="AG65" s="183">
        <f t="shared" ca="1" si="20"/>
        <v>0</v>
      </c>
      <c r="AH65" s="174"/>
      <c r="AI65" s="95" t="str">
        <f t="shared" ca="1" si="29"/>
        <v/>
      </c>
      <c r="AJ65" s="110"/>
      <c r="AK65" s="111"/>
      <c r="AL65" s="110"/>
      <c r="AM65" s="110"/>
      <c r="AN65" s="90"/>
    </row>
    <row r="66" spans="1:40" s="74" customFormat="1" ht="19.5">
      <c r="A66" s="76"/>
      <c r="B66" s="77"/>
      <c r="C66" s="721" t="s">
        <v>702</v>
      </c>
      <c r="D66" s="87">
        <v>39</v>
      </c>
      <c r="E66" s="87">
        <v>1</v>
      </c>
      <c r="F66" s="87" t="s">
        <v>659</v>
      </c>
      <c r="G66" s="101" t="s">
        <v>661</v>
      </c>
      <c r="H66" s="172"/>
      <c r="I66" s="723" t="s">
        <v>703</v>
      </c>
      <c r="J66" s="728">
        <v>131377</v>
      </c>
      <c r="K66" s="728">
        <v>0</v>
      </c>
      <c r="L66" s="99">
        <v>131377</v>
      </c>
      <c r="M66" s="81">
        <f t="shared" ca="1" si="21"/>
        <v>0</v>
      </c>
      <c r="N66" s="80" t="s">
        <v>83</v>
      </c>
      <c r="O66" s="93">
        <f ca="1">IF(OR(ISBLANK($C66),$C66="",$C66=0),0,COUNTIF(TB_WPTags,$C66&amp;"-100"))</f>
        <v>0</v>
      </c>
      <c r="P66" s="82"/>
      <c r="Q66" s="82"/>
      <c r="R66" s="82"/>
      <c r="S66" s="82"/>
      <c r="T66" s="82"/>
      <c r="U66" s="82"/>
      <c r="V66" s="83" t="str">
        <f t="shared" si="22"/>
        <v>NA</v>
      </c>
      <c r="W66" s="82"/>
      <c r="X66" s="83">
        <f t="shared" ca="1" si="23"/>
        <v>0</v>
      </c>
      <c r="Y66" s="82" t="b">
        <f t="shared" ca="1" si="24"/>
        <v>0</v>
      </c>
      <c r="Z66" s="94" t="b">
        <f t="shared" ca="1" si="25"/>
        <v>0</v>
      </c>
      <c r="AA66" s="94" t="b">
        <f t="shared" ca="1" si="26"/>
        <v>0</v>
      </c>
      <c r="AB66" s="178">
        <f t="shared" ca="1" si="27"/>
        <v>0</v>
      </c>
      <c r="AC66" s="94" t="b">
        <v>1</v>
      </c>
      <c r="AD66" s="127"/>
      <c r="AE66" s="185" t="s">
        <v>58</v>
      </c>
      <c r="AF66" s="175" t="str">
        <f t="shared" ca="1" si="28"/>
        <v/>
      </c>
      <c r="AG66" s="183">
        <f t="shared" ca="1" si="20"/>
        <v>0</v>
      </c>
      <c r="AH66" s="174"/>
      <c r="AI66" s="95" t="str">
        <f t="shared" ca="1" si="29"/>
        <v/>
      </c>
      <c r="AJ66" s="110"/>
      <c r="AK66" s="111"/>
      <c r="AL66" s="110"/>
      <c r="AM66" s="110"/>
      <c r="AN66" s="90"/>
    </row>
    <row r="67" spans="1:40" s="74" customFormat="1" ht="19.5">
      <c r="A67" s="76"/>
      <c r="B67" s="77"/>
      <c r="C67" s="721" t="s">
        <v>704</v>
      </c>
      <c r="D67" s="87">
        <v>40</v>
      </c>
      <c r="E67" s="87">
        <v>1</v>
      </c>
      <c r="F67" s="87" t="s">
        <v>622</v>
      </c>
      <c r="G67" s="101" t="s">
        <v>705</v>
      </c>
      <c r="H67" s="172"/>
      <c r="I67" s="722" t="s">
        <v>704</v>
      </c>
      <c r="J67" s="97">
        <v>0</v>
      </c>
      <c r="K67" s="97">
        <v>0</v>
      </c>
      <c r="L67" s="99">
        <v>0</v>
      </c>
      <c r="M67" s="81">
        <f t="shared" ca="1" si="21"/>
        <v>0</v>
      </c>
      <c r="N67" s="80"/>
      <c r="O67" s="93">
        <f ca="1">IF(OR(ISBLANK($C67),$C67="",$C67=0),0,COUNTIF(TB_WPTags,$C67&amp;"-100"))</f>
        <v>0</v>
      </c>
      <c r="P67" s="82"/>
      <c r="Q67" s="82"/>
      <c r="R67" s="82"/>
      <c r="S67" s="82"/>
      <c r="T67" s="82"/>
      <c r="U67" s="82"/>
      <c r="V67" s="83" t="str">
        <f t="shared" si="22"/>
        <v>NA</v>
      </c>
      <c r="W67" s="82"/>
      <c r="X67" s="83">
        <f t="shared" ca="1" si="23"/>
        <v>0</v>
      </c>
      <c r="Y67" s="82" t="b">
        <f t="shared" ca="1" si="24"/>
        <v>0</v>
      </c>
      <c r="Z67" s="94" t="b">
        <f t="shared" ca="1" si="25"/>
        <v>0</v>
      </c>
      <c r="AA67" s="94" t="b">
        <f t="shared" ca="1" si="26"/>
        <v>0</v>
      </c>
      <c r="AB67" s="178">
        <f t="shared" ca="1" si="27"/>
        <v>0</v>
      </c>
      <c r="AC67" s="94" t="b">
        <v>1</v>
      </c>
      <c r="AD67" s="127"/>
      <c r="AE67" s="185"/>
      <c r="AF67" s="175" t="str">
        <f t="shared" ca="1" si="28"/>
        <v/>
      </c>
      <c r="AG67" s="183">
        <f t="shared" ca="1" si="20"/>
        <v>0</v>
      </c>
      <c r="AH67" s="174"/>
      <c r="AI67" s="95" t="str">
        <f t="shared" ca="1" si="29"/>
        <v/>
      </c>
      <c r="AJ67" s="110"/>
      <c r="AK67" s="111"/>
      <c r="AL67" s="110"/>
      <c r="AM67" s="110"/>
      <c r="AN67" s="90"/>
    </row>
    <row r="68" spans="1:40" s="74" customFormat="1" ht="19.5">
      <c r="A68" s="76"/>
      <c r="B68" s="77"/>
      <c r="C68" s="721" t="s">
        <v>706</v>
      </c>
      <c r="D68" s="87">
        <v>41</v>
      </c>
      <c r="E68" s="87">
        <v>2</v>
      </c>
      <c r="F68" s="87" t="s">
        <v>707</v>
      </c>
      <c r="G68" s="101" t="s">
        <v>705</v>
      </c>
      <c r="H68" s="172"/>
      <c r="I68" s="730" t="s">
        <v>704</v>
      </c>
      <c r="J68" s="727">
        <v>-52406.81</v>
      </c>
      <c r="K68" s="727">
        <v>0</v>
      </c>
      <c r="L68" s="99">
        <v>-52406.81</v>
      </c>
      <c r="M68" s="81">
        <f t="shared" ca="1" si="21"/>
        <v>0</v>
      </c>
      <c r="N68" s="80" t="s">
        <v>83</v>
      </c>
      <c r="O68" s="93">
        <f ca="1">IF(OR(ISBLANK($C68),$C68="",$C68=0),0,COUNTIF(TB_WPTags,$C68&amp;"-100"))</f>
        <v>0</v>
      </c>
      <c r="P68" s="82"/>
      <c r="Q68" s="82"/>
      <c r="R68" s="82"/>
      <c r="S68" s="82"/>
      <c r="T68" s="82"/>
      <c r="U68" s="82"/>
      <c r="V68" s="83" t="str">
        <f t="shared" si="22"/>
        <v>NA</v>
      </c>
      <c r="W68" s="82"/>
      <c r="X68" s="83">
        <f t="shared" ca="1" si="23"/>
        <v>0</v>
      </c>
      <c r="Y68" s="82" t="b">
        <f t="shared" ca="1" si="24"/>
        <v>0</v>
      </c>
      <c r="Z68" s="94" t="b">
        <f t="shared" ca="1" si="25"/>
        <v>0</v>
      </c>
      <c r="AA68" s="94" t="b">
        <f t="shared" ca="1" si="26"/>
        <v>0</v>
      </c>
      <c r="AB68" s="178">
        <f t="shared" ca="1" si="27"/>
        <v>0</v>
      </c>
      <c r="AC68" s="94" t="b">
        <v>1</v>
      </c>
      <c r="AD68" s="127"/>
      <c r="AE68" s="185" t="s">
        <v>58</v>
      </c>
      <c r="AF68" s="175" t="str">
        <f t="shared" ca="1" si="28"/>
        <v/>
      </c>
      <c r="AG68" s="183">
        <f t="shared" ca="1" si="20"/>
        <v>0</v>
      </c>
      <c r="AH68" s="174"/>
      <c r="AI68" s="95" t="str">
        <f t="shared" ca="1" si="29"/>
        <v/>
      </c>
      <c r="AJ68" s="110"/>
      <c r="AK68" s="111"/>
      <c r="AL68" s="110"/>
      <c r="AM68" s="110"/>
      <c r="AN68" s="90"/>
    </row>
    <row r="69" spans="1:40" s="74" customFormat="1" ht="19.5">
      <c r="A69" s="76"/>
      <c r="B69" s="77"/>
      <c r="C69" s="721" t="s">
        <v>708</v>
      </c>
      <c r="D69" s="87">
        <v>42</v>
      </c>
      <c r="E69" s="87">
        <v>1</v>
      </c>
      <c r="F69" s="87" t="s">
        <v>659</v>
      </c>
      <c r="G69" s="101" t="s">
        <v>705</v>
      </c>
      <c r="H69" s="172"/>
      <c r="I69" s="723" t="s">
        <v>709</v>
      </c>
      <c r="J69" s="728">
        <v>-52406.81</v>
      </c>
      <c r="K69" s="728">
        <v>0</v>
      </c>
      <c r="L69" s="99">
        <v>-52406.81</v>
      </c>
      <c r="M69" s="81">
        <f t="shared" ca="1" si="21"/>
        <v>0</v>
      </c>
      <c r="N69" s="80" t="s">
        <v>83</v>
      </c>
      <c r="O69" s="93">
        <f ca="1">IF(OR(ISBLANK($C69),$C69="",$C69=0),0,COUNTIF(TB_WPTags,$C69&amp;"-100"))</f>
        <v>0</v>
      </c>
      <c r="P69" s="82"/>
      <c r="Q69" s="82"/>
      <c r="R69" s="82"/>
      <c r="S69" s="82"/>
      <c r="T69" s="82"/>
      <c r="U69" s="82"/>
      <c r="V69" s="83" t="str">
        <f t="shared" si="22"/>
        <v>NA</v>
      </c>
      <c r="W69" s="82"/>
      <c r="X69" s="83">
        <f t="shared" ca="1" si="23"/>
        <v>0</v>
      </c>
      <c r="Y69" s="82" t="b">
        <f t="shared" ca="1" si="24"/>
        <v>0</v>
      </c>
      <c r="Z69" s="94" t="b">
        <f t="shared" ca="1" si="25"/>
        <v>0</v>
      </c>
      <c r="AA69" s="94" t="b">
        <f t="shared" ca="1" si="26"/>
        <v>0</v>
      </c>
      <c r="AB69" s="178">
        <f t="shared" ca="1" si="27"/>
        <v>0</v>
      </c>
      <c r="AC69" s="94" t="b">
        <v>1</v>
      </c>
      <c r="AD69" s="127"/>
      <c r="AE69" s="185" t="s">
        <v>58</v>
      </c>
      <c r="AF69" s="175" t="str">
        <f t="shared" ca="1" si="28"/>
        <v/>
      </c>
      <c r="AG69" s="183">
        <f t="shared" ca="1" si="20"/>
        <v>0</v>
      </c>
      <c r="AH69" s="174"/>
      <c r="AI69" s="95" t="str">
        <f t="shared" ca="1" si="29"/>
        <v/>
      </c>
      <c r="AJ69" s="110"/>
      <c r="AK69" s="111"/>
      <c r="AL69" s="110"/>
      <c r="AM69" s="110"/>
      <c r="AN69" s="90"/>
    </row>
    <row r="70" spans="1:40" s="74" customFormat="1" ht="19.5">
      <c r="A70" s="76"/>
      <c r="B70" s="77"/>
      <c r="C70" s="721" t="s">
        <v>710</v>
      </c>
      <c r="D70" s="87">
        <v>43</v>
      </c>
      <c r="E70" s="87">
        <v>1</v>
      </c>
      <c r="F70" s="87" t="s">
        <v>622</v>
      </c>
      <c r="G70" s="101" t="s">
        <v>705</v>
      </c>
      <c r="H70" s="172"/>
      <c r="I70" s="722" t="s">
        <v>710</v>
      </c>
      <c r="J70" s="97">
        <v>0</v>
      </c>
      <c r="K70" s="97">
        <v>0</v>
      </c>
      <c r="L70" s="99">
        <v>0</v>
      </c>
      <c r="M70" s="81">
        <f t="shared" ca="1" si="21"/>
        <v>0</v>
      </c>
      <c r="N70" s="80"/>
      <c r="O70" s="93">
        <f ca="1">IF(OR(ISBLANK($C70),$C70="",$C70=0),0,COUNTIF(TB_WPTags,$C70&amp;"-100"))</f>
        <v>0</v>
      </c>
      <c r="P70" s="82"/>
      <c r="Q70" s="82"/>
      <c r="R70" s="82"/>
      <c r="S70" s="82"/>
      <c r="T70" s="82"/>
      <c r="U70" s="82"/>
      <c r="V70" s="83" t="str">
        <f t="shared" si="22"/>
        <v>NA</v>
      </c>
      <c r="W70" s="82"/>
      <c r="X70" s="83">
        <f t="shared" ca="1" si="23"/>
        <v>0</v>
      </c>
      <c r="Y70" s="82" t="b">
        <f t="shared" ca="1" si="24"/>
        <v>0</v>
      </c>
      <c r="Z70" s="94" t="b">
        <f t="shared" ca="1" si="25"/>
        <v>0</v>
      </c>
      <c r="AA70" s="94" t="b">
        <f t="shared" ca="1" si="26"/>
        <v>0</v>
      </c>
      <c r="AB70" s="178">
        <f t="shared" ca="1" si="27"/>
        <v>0</v>
      </c>
      <c r="AC70" s="94" t="b">
        <v>1</v>
      </c>
      <c r="AD70" s="127"/>
      <c r="AE70" s="185"/>
      <c r="AF70" s="175" t="str">
        <f t="shared" ca="1" si="28"/>
        <v/>
      </c>
      <c r="AG70" s="183">
        <f t="shared" ca="1" si="20"/>
        <v>0</v>
      </c>
      <c r="AH70" s="174"/>
      <c r="AI70" s="95" t="str">
        <f t="shared" ca="1" si="29"/>
        <v/>
      </c>
      <c r="AJ70" s="110"/>
      <c r="AK70" s="111"/>
      <c r="AL70" s="110"/>
      <c r="AM70" s="110"/>
      <c r="AN70" s="90"/>
    </row>
    <row r="71" spans="1:40" s="74" customFormat="1" ht="19.5">
      <c r="A71" s="76"/>
      <c r="B71" s="77"/>
      <c r="C71" s="721" t="s">
        <v>711</v>
      </c>
      <c r="D71" s="87">
        <v>44</v>
      </c>
      <c r="E71" s="87">
        <v>2</v>
      </c>
      <c r="F71" s="87" t="s">
        <v>625</v>
      </c>
      <c r="G71" s="101" t="s">
        <v>705</v>
      </c>
      <c r="H71" s="172"/>
      <c r="I71" s="723" t="s">
        <v>350</v>
      </c>
      <c r="J71" s="97">
        <v>0</v>
      </c>
      <c r="K71" s="97">
        <v>0</v>
      </c>
      <c r="L71" s="99">
        <v>0</v>
      </c>
      <c r="M71" s="81">
        <f t="shared" ca="1" si="21"/>
        <v>0</v>
      </c>
      <c r="N71" s="80"/>
      <c r="O71" s="93">
        <f ca="1">IF(OR(ISBLANK($C71),$C71="",$C71=0),0,COUNTIF(TB_WPTags,$C71&amp;"-100"))</f>
        <v>0</v>
      </c>
      <c r="P71" s="82"/>
      <c r="Q71" s="82"/>
      <c r="R71" s="82"/>
      <c r="S71" s="82"/>
      <c r="T71" s="82"/>
      <c r="U71" s="82"/>
      <c r="V71" s="83" t="str">
        <f t="shared" si="22"/>
        <v>NA</v>
      </c>
      <c r="W71" s="82"/>
      <c r="X71" s="83">
        <f t="shared" ca="1" si="23"/>
        <v>0</v>
      </c>
      <c r="Y71" s="82" t="b">
        <f t="shared" ca="1" si="24"/>
        <v>0</v>
      </c>
      <c r="Z71" s="94" t="b">
        <f t="shared" ca="1" si="25"/>
        <v>0</v>
      </c>
      <c r="AA71" s="94" t="b">
        <f t="shared" ca="1" si="26"/>
        <v>0</v>
      </c>
      <c r="AB71" s="178">
        <f t="shared" ca="1" si="27"/>
        <v>0</v>
      </c>
      <c r="AC71" s="94" t="b">
        <v>1</v>
      </c>
      <c r="AD71" s="127"/>
      <c r="AE71" s="185"/>
      <c r="AF71" s="175" t="str">
        <f t="shared" ca="1" si="28"/>
        <v/>
      </c>
      <c r="AG71" s="183">
        <f t="shared" ca="1" si="20"/>
        <v>0</v>
      </c>
      <c r="AH71" s="174"/>
      <c r="AI71" s="95" t="str">
        <f t="shared" ca="1" si="29"/>
        <v/>
      </c>
      <c r="AJ71" s="110"/>
      <c r="AK71" s="111"/>
      <c r="AL71" s="110"/>
      <c r="AM71" s="110"/>
      <c r="AN71" s="90"/>
    </row>
    <row r="72" spans="1:40" s="74" customFormat="1" ht="19.5">
      <c r="A72" s="76"/>
      <c r="B72" s="77"/>
      <c r="C72" s="721" t="s">
        <v>712</v>
      </c>
      <c r="D72" s="87">
        <v>45</v>
      </c>
      <c r="E72" s="87">
        <v>3</v>
      </c>
      <c r="F72" s="87" t="s">
        <v>628</v>
      </c>
      <c r="G72" s="101" t="s">
        <v>705</v>
      </c>
      <c r="H72" s="172"/>
      <c r="I72" s="724" t="s">
        <v>631</v>
      </c>
      <c r="J72" s="97">
        <v>0</v>
      </c>
      <c r="K72" s="97">
        <v>0</v>
      </c>
      <c r="L72" s="99">
        <v>0</v>
      </c>
      <c r="M72" s="81">
        <f t="shared" ca="1" si="21"/>
        <v>0</v>
      </c>
      <c r="N72" s="80"/>
      <c r="O72" s="93">
        <f ca="1">IF(OR(ISBLANK($C72),$C72="",$C72=0),0,COUNTIF(TB_WPTags,$C72&amp;"-100"))</f>
        <v>0</v>
      </c>
      <c r="P72" s="82"/>
      <c r="Q72" s="82"/>
      <c r="R72" s="82"/>
      <c r="S72" s="82"/>
      <c r="T72" s="82"/>
      <c r="U72" s="82"/>
      <c r="V72" s="83" t="str">
        <f t="shared" si="22"/>
        <v>NA</v>
      </c>
      <c r="W72" s="82"/>
      <c r="X72" s="83">
        <f t="shared" ca="1" si="23"/>
        <v>0</v>
      </c>
      <c r="Y72" s="82" t="b">
        <f t="shared" ca="1" si="24"/>
        <v>0</v>
      </c>
      <c r="Z72" s="94" t="b">
        <f t="shared" ca="1" si="25"/>
        <v>0</v>
      </c>
      <c r="AA72" s="94" t="b">
        <f t="shared" ca="1" si="26"/>
        <v>0</v>
      </c>
      <c r="AB72" s="178">
        <f t="shared" ca="1" si="27"/>
        <v>0</v>
      </c>
      <c r="AC72" s="94" t="b">
        <v>1</v>
      </c>
      <c r="AD72" s="127"/>
      <c r="AE72" s="185"/>
      <c r="AF72" s="175" t="str">
        <f t="shared" ca="1" si="28"/>
        <v/>
      </c>
      <c r="AG72" s="183">
        <f t="shared" ca="1" si="20"/>
        <v>0</v>
      </c>
      <c r="AH72" s="174"/>
      <c r="AI72" s="95" t="str">
        <f t="shared" ca="1" si="29"/>
        <v/>
      </c>
      <c r="AJ72" s="110"/>
      <c r="AK72" s="111"/>
      <c r="AL72" s="110"/>
      <c r="AM72" s="110"/>
      <c r="AN72" s="90"/>
    </row>
    <row r="73" spans="1:40" s="74" customFormat="1" ht="19.5">
      <c r="A73" s="76"/>
      <c r="B73" s="77"/>
      <c r="C73" s="721" t="s">
        <v>713</v>
      </c>
      <c r="D73" s="87">
        <v>46</v>
      </c>
      <c r="E73" s="87">
        <v>4</v>
      </c>
      <c r="F73" s="87" t="s">
        <v>714</v>
      </c>
      <c r="G73" s="101" t="s">
        <v>705</v>
      </c>
      <c r="H73" s="172"/>
      <c r="I73" s="731" t="s">
        <v>634</v>
      </c>
      <c r="J73" s="727">
        <v>491607.09</v>
      </c>
      <c r="K73" s="727">
        <v>0</v>
      </c>
      <c r="L73" s="99">
        <v>491607.09</v>
      </c>
      <c r="M73" s="81">
        <f t="shared" ca="1" si="21"/>
        <v>0</v>
      </c>
      <c r="N73" s="80" t="s">
        <v>83</v>
      </c>
      <c r="O73" s="93">
        <f ca="1">IF(OR(ISBLANK($C73),$C73="",$C73=0),0,COUNTIF(TB_WPTags,$C73&amp;"-100"))</f>
        <v>0</v>
      </c>
      <c r="P73" s="82"/>
      <c r="Q73" s="82"/>
      <c r="R73" s="82"/>
      <c r="S73" s="82"/>
      <c r="T73" s="82"/>
      <c r="U73" s="82"/>
      <c r="V73" s="83" t="str">
        <f t="shared" si="22"/>
        <v>NA</v>
      </c>
      <c r="W73" s="82"/>
      <c r="X73" s="83">
        <f t="shared" ca="1" si="23"/>
        <v>0</v>
      </c>
      <c r="Y73" s="82" t="b">
        <f t="shared" ca="1" si="24"/>
        <v>0</v>
      </c>
      <c r="Z73" s="94" t="b">
        <f t="shared" ca="1" si="25"/>
        <v>0</v>
      </c>
      <c r="AA73" s="94" t="b">
        <f t="shared" ca="1" si="26"/>
        <v>0</v>
      </c>
      <c r="AB73" s="178">
        <f t="shared" ca="1" si="27"/>
        <v>0</v>
      </c>
      <c r="AC73" s="94" t="b">
        <v>1</v>
      </c>
      <c r="AD73" s="127"/>
      <c r="AE73" s="185" t="s">
        <v>58</v>
      </c>
      <c r="AF73" s="175" t="str">
        <f t="shared" ca="1" si="28"/>
        <v/>
      </c>
      <c r="AG73" s="183">
        <f t="shared" ca="1" si="20"/>
        <v>0</v>
      </c>
      <c r="AH73" s="174"/>
      <c r="AI73" s="95" t="str">
        <f t="shared" ca="1" si="29"/>
        <v/>
      </c>
      <c r="AJ73" s="110"/>
      <c r="AK73" s="111"/>
      <c r="AL73" s="110"/>
      <c r="AM73" s="110"/>
      <c r="AN73" s="90"/>
    </row>
    <row r="74" spans="1:40" s="74" customFormat="1" ht="19.5">
      <c r="A74" s="76"/>
      <c r="B74" s="77"/>
      <c r="C74" s="721" t="s">
        <v>715</v>
      </c>
      <c r="D74" s="87">
        <v>47</v>
      </c>
      <c r="E74" s="87">
        <v>4</v>
      </c>
      <c r="F74" s="87" t="s">
        <v>714</v>
      </c>
      <c r="G74" s="101" t="s">
        <v>705</v>
      </c>
      <c r="H74" s="172"/>
      <c r="I74" s="731" t="s">
        <v>636</v>
      </c>
      <c r="J74" s="727">
        <v>394406.09</v>
      </c>
      <c r="K74" s="727">
        <v>0</v>
      </c>
      <c r="L74" s="99">
        <v>394406.09</v>
      </c>
      <c r="M74" s="81">
        <f t="shared" ca="1" si="21"/>
        <v>0</v>
      </c>
      <c r="N74" s="80" t="s">
        <v>83</v>
      </c>
      <c r="O74" s="93">
        <f ca="1">IF(OR(ISBLANK($C74),$C74="",$C74=0),0,COUNTIF(TB_WPTags,$C74&amp;"-100"))</f>
        <v>0</v>
      </c>
      <c r="P74" s="82"/>
      <c r="Q74" s="82"/>
      <c r="R74" s="82"/>
      <c r="S74" s="82"/>
      <c r="T74" s="82"/>
      <c r="U74" s="82"/>
      <c r="V74" s="83" t="str">
        <f t="shared" si="22"/>
        <v>NA</v>
      </c>
      <c r="W74" s="82"/>
      <c r="X74" s="83">
        <f t="shared" ca="1" si="23"/>
        <v>0</v>
      </c>
      <c r="Y74" s="82" t="b">
        <f t="shared" ca="1" si="24"/>
        <v>0</v>
      </c>
      <c r="Z74" s="94" t="b">
        <f t="shared" ca="1" si="25"/>
        <v>0</v>
      </c>
      <c r="AA74" s="94" t="b">
        <f t="shared" ca="1" si="26"/>
        <v>0</v>
      </c>
      <c r="AB74" s="178">
        <f t="shared" ca="1" si="27"/>
        <v>0</v>
      </c>
      <c r="AC74" s="94" t="b">
        <v>1</v>
      </c>
      <c r="AD74" s="127"/>
      <c r="AE74" s="185" t="s">
        <v>58</v>
      </c>
      <c r="AF74" s="175" t="str">
        <f t="shared" ca="1" si="28"/>
        <v/>
      </c>
      <c r="AG74" s="183">
        <f t="shared" ca="1" si="20"/>
        <v>0</v>
      </c>
      <c r="AH74" s="174"/>
      <c r="AI74" s="95" t="str">
        <f t="shared" ca="1" si="29"/>
        <v/>
      </c>
      <c r="AJ74" s="110"/>
      <c r="AK74" s="111"/>
      <c r="AL74" s="110"/>
      <c r="AM74" s="110"/>
      <c r="AN74" s="90"/>
    </row>
    <row r="75" spans="1:40" s="74" customFormat="1" ht="19.5">
      <c r="A75" s="76"/>
      <c r="B75" s="77"/>
      <c r="C75" s="721" t="s">
        <v>716</v>
      </c>
      <c r="D75" s="87">
        <v>48</v>
      </c>
      <c r="E75" s="87">
        <v>4</v>
      </c>
      <c r="F75" s="87" t="s">
        <v>714</v>
      </c>
      <c r="G75" s="101" t="s">
        <v>705</v>
      </c>
      <c r="H75" s="172"/>
      <c r="I75" s="731" t="s">
        <v>638</v>
      </c>
      <c r="J75" s="727">
        <v>203176.91</v>
      </c>
      <c r="K75" s="727">
        <v>0</v>
      </c>
      <c r="L75" s="99">
        <v>203176.91</v>
      </c>
      <c r="M75" s="81">
        <f t="shared" ca="1" si="21"/>
        <v>0</v>
      </c>
      <c r="N75" s="80" t="s">
        <v>83</v>
      </c>
      <c r="O75" s="93">
        <f ca="1">IF(OR(ISBLANK($C75),$C75="",$C75=0),0,COUNTIF(TB_WPTags,$C75&amp;"-100"))</f>
        <v>0</v>
      </c>
      <c r="P75" s="82"/>
      <c r="Q75" s="82"/>
      <c r="R75" s="82"/>
      <c r="S75" s="82"/>
      <c r="T75" s="82"/>
      <c r="U75" s="82"/>
      <c r="V75" s="83" t="str">
        <f t="shared" si="22"/>
        <v>NA</v>
      </c>
      <c r="W75" s="82"/>
      <c r="X75" s="83">
        <f t="shared" ca="1" si="23"/>
        <v>0</v>
      </c>
      <c r="Y75" s="82" t="b">
        <f t="shared" ca="1" si="24"/>
        <v>0</v>
      </c>
      <c r="Z75" s="94" t="b">
        <f t="shared" ca="1" si="25"/>
        <v>0</v>
      </c>
      <c r="AA75" s="94" t="b">
        <f t="shared" ca="1" si="26"/>
        <v>0</v>
      </c>
      <c r="AB75" s="178">
        <f t="shared" ca="1" si="27"/>
        <v>0</v>
      </c>
      <c r="AC75" s="94" t="b">
        <v>1</v>
      </c>
      <c r="AD75" s="127"/>
      <c r="AE75" s="185" t="s">
        <v>58</v>
      </c>
      <c r="AF75" s="175" t="str">
        <f t="shared" ca="1" si="28"/>
        <v/>
      </c>
      <c r="AG75" s="183">
        <f t="shared" ca="1" si="20"/>
        <v>0</v>
      </c>
      <c r="AH75" s="174"/>
      <c r="AI75" s="95" t="str">
        <f t="shared" ca="1" si="29"/>
        <v/>
      </c>
      <c r="AJ75" s="110"/>
      <c r="AK75" s="111"/>
      <c r="AL75" s="110"/>
      <c r="AM75" s="110"/>
      <c r="AN75" s="90"/>
    </row>
    <row r="76" spans="1:40" s="74" customFormat="1" ht="19.5">
      <c r="A76" s="76"/>
      <c r="B76" s="77"/>
      <c r="C76" s="721" t="s">
        <v>717</v>
      </c>
      <c r="D76" s="87">
        <v>49</v>
      </c>
      <c r="E76" s="87">
        <v>4</v>
      </c>
      <c r="F76" s="87" t="s">
        <v>714</v>
      </c>
      <c r="G76" s="101" t="s">
        <v>705</v>
      </c>
      <c r="H76" s="172"/>
      <c r="I76" s="731" t="s">
        <v>640</v>
      </c>
      <c r="J76" s="727">
        <v>577791.49</v>
      </c>
      <c r="K76" s="727">
        <v>0</v>
      </c>
      <c r="L76" s="99">
        <v>577791.49</v>
      </c>
      <c r="M76" s="81">
        <f t="shared" ca="1" si="21"/>
        <v>0</v>
      </c>
      <c r="N76" s="80" t="s">
        <v>83</v>
      </c>
      <c r="O76" s="93">
        <f ca="1">IF(OR(ISBLANK($C76),$C76="",$C76=0),0,COUNTIF(TB_WPTags,$C76&amp;"-100"))</f>
        <v>0</v>
      </c>
      <c r="P76" s="82"/>
      <c r="Q76" s="82"/>
      <c r="R76" s="82"/>
      <c r="S76" s="82"/>
      <c r="T76" s="82"/>
      <c r="U76" s="82"/>
      <c r="V76" s="83" t="str">
        <f t="shared" si="22"/>
        <v>NA</v>
      </c>
      <c r="W76" s="82"/>
      <c r="X76" s="83">
        <f t="shared" ca="1" si="23"/>
        <v>0</v>
      </c>
      <c r="Y76" s="82" t="b">
        <f t="shared" ca="1" si="24"/>
        <v>0</v>
      </c>
      <c r="Z76" s="94" t="b">
        <f t="shared" ca="1" si="25"/>
        <v>0</v>
      </c>
      <c r="AA76" s="94" t="b">
        <f t="shared" ca="1" si="26"/>
        <v>0</v>
      </c>
      <c r="AB76" s="178">
        <f t="shared" ca="1" si="27"/>
        <v>0</v>
      </c>
      <c r="AC76" s="94" t="b">
        <v>1</v>
      </c>
      <c r="AD76" s="127"/>
      <c r="AE76" s="185" t="s">
        <v>58</v>
      </c>
      <c r="AF76" s="175" t="str">
        <f t="shared" ca="1" si="28"/>
        <v/>
      </c>
      <c r="AG76" s="183">
        <f t="shared" ca="1" si="20"/>
        <v>0</v>
      </c>
      <c r="AH76" s="174"/>
      <c r="AI76" s="95" t="str">
        <f t="shared" ca="1" si="29"/>
        <v/>
      </c>
      <c r="AJ76" s="110"/>
      <c r="AK76" s="111"/>
      <c r="AL76" s="110"/>
      <c r="AM76" s="110"/>
      <c r="AN76" s="90"/>
    </row>
    <row r="77" spans="1:40" s="74" customFormat="1" ht="19.5">
      <c r="A77" s="76"/>
      <c r="B77" s="77"/>
      <c r="C77" s="721" t="s">
        <v>718</v>
      </c>
      <c r="D77" s="87">
        <v>50</v>
      </c>
      <c r="E77" s="87">
        <v>4</v>
      </c>
      <c r="F77" s="87" t="s">
        <v>714</v>
      </c>
      <c r="G77" s="101" t="s">
        <v>705</v>
      </c>
      <c r="H77" s="172"/>
      <c r="I77" s="731" t="s">
        <v>642</v>
      </c>
      <c r="J77" s="727">
        <v>779841.26</v>
      </c>
      <c r="K77" s="727">
        <v>0</v>
      </c>
      <c r="L77" s="99">
        <v>779841.26</v>
      </c>
      <c r="M77" s="81">
        <f t="shared" ca="1" si="21"/>
        <v>0</v>
      </c>
      <c r="N77" s="80" t="s">
        <v>83</v>
      </c>
      <c r="O77" s="93">
        <f ca="1">IF(OR(ISBLANK($C77),$C77="",$C77=0),0,COUNTIF(TB_WPTags,$C77&amp;"-100"))</f>
        <v>0</v>
      </c>
      <c r="P77" s="82"/>
      <c r="Q77" s="82"/>
      <c r="R77" s="82"/>
      <c r="S77" s="82"/>
      <c r="T77" s="82"/>
      <c r="U77" s="82"/>
      <c r="V77" s="83" t="str">
        <f t="shared" si="22"/>
        <v>NA</v>
      </c>
      <c r="W77" s="82"/>
      <c r="X77" s="83">
        <f t="shared" ca="1" si="23"/>
        <v>0</v>
      </c>
      <c r="Y77" s="82" t="b">
        <f t="shared" ca="1" si="24"/>
        <v>0</v>
      </c>
      <c r="Z77" s="94" t="b">
        <f t="shared" ca="1" si="25"/>
        <v>0</v>
      </c>
      <c r="AA77" s="94" t="b">
        <f t="shared" ca="1" si="26"/>
        <v>0</v>
      </c>
      <c r="AB77" s="178">
        <f t="shared" ca="1" si="27"/>
        <v>0</v>
      </c>
      <c r="AC77" s="94" t="b">
        <v>1</v>
      </c>
      <c r="AD77" s="127"/>
      <c r="AE77" s="185" t="s">
        <v>58</v>
      </c>
      <c r="AF77" s="175" t="str">
        <f t="shared" ca="1" si="28"/>
        <v/>
      </c>
      <c r="AG77" s="183">
        <f t="shared" ca="1" si="20"/>
        <v>0</v>
      </c>
      <c r="AH77" s="174"/>
      <c r="AI77" s="95" t="str">
        <f t="shared" ca="1" si="29"/>
        <v/>
      </c>
      <c r="AJ77" s="110"/>
      <c r="AK77" s="111"/>
      <c r="AL77" s="110"/>
      <c r="AM77" s="110"/>
      <c r="AN77" s="90"/>
    </row>
    <row r="78" spans="1:40" s="74" customFormat="1" ht="19.5">
      <c r="A78" s="76"/>
      <c r="B78" s="77"/>
      <c r="C78" s="721" t="s">
        <v>719</v>
      </c>
      <c r="D78" s="87">
        <v>51</v>
      </c>
      <c r="E78" s="87">
        <v>3</v>
      </c>
      <c r="F78" s="87" t="s">
        <v>653</v>
      </c>
      <c r="G78" s="101" t="s">
        <v>705</v>
      </c>
      <c r="H78" s="172"/>
      <c r="I78" s="724" t="s">
        <v>645</v>
      </c>
      <c r="J78" s="728">
        <v>2446822.84</v>
      </c>
      <c r="K78" s="728">
        <v>0</v>
      </c>
      <c r="L78" s="99">
        <v>2446822.84</v>
      </c>
      <c r="M78" s="81">
        <f t="shared" ca="1" si="21"/>
        <v>0</v>
      </c>
      <c r="N78" s="80" t="s">
        <v>83</v>
      </c>
      <c r="O78" s="93">
        <f ca="1">IF(OR(ISBLANK($C78),$C78="",$C78=0),0,COUNTIF(TB_WPTags,$C78&amp;"-100"))</f>
        <v>0</v>
      </c>
      <c r="P78" s="82"/>
      <c r="Q78" s="82"/>
      <c r="R78" s="82"/>
      <c r="S78" s="82"/>
      <c r="T78" s="82"/>
      <c r="U78" s="82"/>
      <c r="V78" s="83" t="str">
        <f t="shared" si="22"/>
        <v>NA</v>
      </c>
      <c r="W78" s="82"/>
      <c r="X78" s="83">
        <f t="shared" ca="1" si="23"/>
        <v>0</v>
      </c>
      <c r="Y78" s="82" t="b">
        <f t="shared" ca="1" si="24"/>
        <v>0</v>
      </c>
      <c r="Z78" s="94" t="b">
        <f t="shared" ca="1" si="25"/>
        <v>0</v>
      </c>
      <c r="AA78" s="94" t="b">
        <f t="shared" ca="1" si="26"/>
        <v>0</v>
      </c>
      <c r="AB78" s="178">
        <f t="shared" ca="1" si="27"/>
        <v>0</v>
      </c>
      <c r="AC78" s="94" t="b">
        <v>1</v>
      </c>
      <c r="AD78" s="127"/>
      <c r="AE78" s="185" t="s">
        <v>58</v>
      </c>
      <c r="AF78" s="175" t="str">
        <f t="shared" ca="1" si="28"/>
        <v/>
      </c>
      <c r="AG78" s="183">
        <f t="shared" ca="1" si="20"/>
        <v>0</v>
      </c>
      <c r="AH78" s="174"/>
      <c r="AI78" s="95" t="str">
        <f t="shared" ca="1" si="29"/>
        <v/>
      </c>
      <c r="AJ78" s="110"/>
      <c r="AK78" s="111"/>
      <c r="AL78" s="110"/>
      <c r="AM78" s="110"/>
      <c r="AN78" s="90"/>
    </row>
    <row r="79" spans="1:40" s="74" customFormat="1" ht="19.5">
      <c r="A79" s="76"/>
      <c r="B79" s="77"/>
      <c r="C79" s="721" t="s">
        <v>720</v>
      </c>
      <c r="D79" s="87">
        <v>52</v>
      </c>
      <c r="E79" s="87">
        <v>2</v>
      </c>
      <c r="F79" s="87" t="s">
        <v>656</v>
      </c>
      <c r="G79" s="101" t="s">
        <v>705</v>
      </c>
      <c r="H79" s="172"/>
      <c r="I79" s="723" t="s">
        <v>721</v>
      </c>
      <c r="J79" s="728">
        <v>2446822.84</v>
      </c>
      <c r="K79" s="728">
        <v>0</v>
      </c>
      <c r="L79" s="99">
        <v>2446822.84</v>
      </c>
      <c r="M79" s="81" t="str">
        <f t="shared" ca="1" si="21"/>
        <v>–</v>
      </c>
      <c r="N79" s="80" t="s">
        <v>83</v>
      </c>
      <c r="O79" s="93">
        <f ca="1">IF(OR(ISBLANK($C79),$C79="",$C79=0),0,COUNTIF(TB_WPTags,$C79&amp;"-100"))</f>
        <v>1</v>
      </c>
      <c r="P79" s="82"/>
      <c r="Q79" s="82"/>
      <c r="R79" s="82"/>
      <c r="S79" s="82"/>
      <c r="T79" s="82"/>
      <c r="U79" s="82"/>
      <c r="V79" s="83" t="str">
        <f t="shared" si="22"/>
        <v>NA</v>
      </c>
      <c r="W79" s="82"/>
      <c r="X79" s="83">
        <f t="shared" ca="1" si="23"/>
        <v>0</v>
      </c>
      <c r="Y79" s="82" t="b">
        <f t="shared" ca="1" si="24"/>
        <v>0</v>
      </c>
      <c r="Z79" s="94" t="b">
        <f t="shared" ca="1" si="25"/>
        <v>0</v>
      </c>
      <c r="AA79" s="94" t="b">
        <f t="shared" ca="1" si="26"/>
        <v>0</v>
      </c>
      <c r="AB79" s="178">
        <f t="shared" ca="1" si="27"/>
        <v>0</v>
      </c>
      <c r="AC79" s="94" t="b">
        <v>1</v>
      </c>
      <c r="AD79" s="127"/>
      <c r="AE79" s="185" t="s">
        <v>58</v>
      </c>
      <c r="AF79" s="175" t="str">
        <f t="shared" ca="1" si="28"/>
        <v/>
      </c>
      <c r="AG79" s="183">
        <f t="shared" ca="1" si="20"/>
        <v>0</v>
      </c>
      <c r="AH79" s="174"/>
      <c r="AI79" s="95" t="str">
        <f t="shared" ca="1" si="29"/>
        <v/>
      </c>
      <c r="AJ79" s="110"/>
      <c r="AK79" s="111"/>
      <c r="AL79" s="110"/>
      <c r="AM79" s="110"/>
      <c r="AN79" s="90"/>
    </row>
    <row r="80" spans="1:40" s="74" customFormat="1" ht="19.5">
      <c r="A80" s="76"/>
      <c r="B80" s="85"/>
      <c r="C80" s="86" t="s">
        <v>720</v>
      </c>
      <c r="D80" s="87">
        <f ca="1">IF(IFERROR(ROW(TrialBalanceExact)+MATCH(C80,OFFSET(TrialBalanceExact,0,0,ROWS(TrialBalanceExact),1),0)-1=ROW(),TRUE),0, IF(ISERROR(VLOOKUP(C80,TrialBalanceExact,2,0)),0,VLOOKUP(C80,TrialBalanceExact,2,0)))</f>
        <v>52</v>
      </c>
      <c r="E80" s="87">
        <v>100</v>
      </c>
      <c r="F80" s="87"/>
      <c r="G80" s="101" t="s">
        <v>705</v>
      </c>
      <c r="H80" s="101"/>
      <c r="I80" s="89"/>
      <c r="J80" s="96"/>
      <c r="K80" s="96"/>
      <c r="L80" s="98"/>
      <c r="M80" s="76"/>
      <c r="N80" s="213" t="s">
        <v>136</v>
      </c>
      <c r="O80" s="207"/>
      <c r="P80" s="208" t="str">
        <f>$C80&amp;"-"&amp;$E80</f>
        <v>Totalinvestments-100</v>
      </c>
      <c r="Q80" s="208" t="s">
        <v>788</v>
      </c>
      <c r="R80" s="208" t="s">
        <v>349</v>
      </c>
      <c r="S80" s="208"/>
      <c r="T80" s="209">
        <f ca="1">ABS(IF(ISERROR(VLOOKUP(C80,TrialBalanceExact,8,0)),0,VLOOKUP(C80,TrialBalanceExact,8,0)))</f>
        <v>2446822.84</v>
      </c>
      <c r="U80" s="209" t="e">
        <f ca="1">ABS(IF(ISNUMBER(AH80),AH80,IF(ISBLANK(AH80),NA(),INDIRECT("'" &amp; _xll.SheetFromID(R80) &amp; "'!Reconcile_" &amp; SUBSTITUTE(AH80," ","")))))</f>
        <v>#N/A</v>
      </c>
      <c r="V80" s="209">
        <f ca="1">IFERROR(IF(ABS(ROUND($T80-$U80,2))&lt;=Options_Tolerance,1,-1),0)</f>
        <v>0</v>
      </c>
      <c r="W80" s="209" t="str">
        <f ca="1">$C80&amp;"-"&amp;V80</f>
        <v>Totalinvestments-0</v>
      </c>
      <c r="X80" s="210">
        <f>IFERROR(VLOOKUP(AI80,StatusDescriptionsOrder,2,0),0)</f>
        <v>0</v>
      </c>
      <c r="Y80" s="208" t="b">
        <v>0</v>
      </c>
      <c r="Z80" s="211" t="b">
        <v>0</v>
      </c>
      <c r="AA80" s="177" t="b">
        <f>IFERROR(VLOOKUP(R80,HNSW_ItemsCount!A:D,2,0)&gt;0,FALSE)</f>
        <v>0</v>
      </c>
      <c r="AB80" s="177">
        <f>IFERROR(VLOOKUP(R80,HNSW_ItemsCount!A:D,4,0),0)</f>
        <v>0</v>
      </c>
      <c r="AC80" s="212" t="b">
        <v>0</v>
      </c>
      <c r="AD80" s="119" t="s">
        <v>350</v>
      </c>
      <c r="AE80" s="184" t="s">
        <v>58</v>
      </c>
      <c r="AF80" s="179" t="s">
        <v>74</v>
      </c>
      <c r="AG80" s="182">
        <f t="shared" si="20"/>
        <v>0</v>
      </c>
      <c r="AH80" s="124"/>
      <c r="AI80" s="125" t="s">
        <v>789</v>
      </c>
      <c r="AJ80" s="122"/>
      <c r="AK80" s="126"/>
      <c r="AL80" s="180" t="s">
        <v>58</v>
      </c>
      <c r="AM80" s="181" t="s">
        <v>25</v>
      </c>
      <c r="AN80" s="88"/>
    </row>
    <row r="81" spans="1:40" s="74" customFormat="1" ht="19.5">
      <c r="A81" s="76"/>
      <c r="B81" s="77"/>
      <c r="C81" s="721" t="s">
        <v>722</v>
      </c>
      <c r="D81" s="87">
        <v>53</v>
      </c>
      <c r="E81" s="87">
        <v>2</v>
      </c>
      <c r="F81" s="87" t="s">
        <v>625</v>
      </c>
      <c r="G81" s="101" t="s">
        <v>705</v>
      </c>
      <c r="H81" s="172"/>
      <c r="I81" s="723" t="s">
        <v>723</v>
      </c>
      <c r="J81" s="97">
        <v>0</v>
      </c>
      <c r="K81" s="97">
        <v>0</v>
      </c>
      <c r="L81" s="99">
        <v>0</v>
      </c>
      <c r="M81" s="81">
        <f t="shared" ref="M81:M87" ca="1" si="30">IF(AND($AC81,$O81&gt;0),"–",$O81)</f>
        <v>0</v>
      </c>
      <c r="N81" s="80"/>
      <c r="O81" s="93">
        <f ca="1">IF(OR(ISBLANK($C81),$C81="",$C81=0),0,COUNTIF(TB_WPTags,$C81&amp;"-100"))</f>
        <v>0</v>
      </c>
      <c r="P81" s="82"/>
      <c r="Q81" s="82"/>
      <c r="R81" s="82"/>
      <c r="S81" s="82"/>
      <c r="T81" s="82"/>
      <c r="U81" s="82"/>
      <c r="V81" s="83" t="str">
        <f t="shared" ref="V81:V87" si="31">IF(OR(ISBLANK($C81),$AC81),"NA",IF(COUNTIF(W:W,$C81&amp;"--1")&gt;0,"-1",IF(COUNTIF(W:W,$C81&amp;"-1")&gt;0,"1","0")))</f>
        <v>NA</v>
      </c>
      <c r="W81" s="82"/>
      <c r="X81" s="83">
        <f t="shared" ref="X81:X87" ca="1" si="32">IF($O81&gt;0,MIN(OFFSET($X81,1,0,$O81)),0)</f>
        <v>0</v>
      </c>
      <c r="Y81" s="82" t="b">
        <f t="shared" ref="Y81:Y87" ca="1" si="33">IF(AND($O81&gt;0,AC81&lt;&gt;TRUE),COUNTIF(OFFSET($Y81,1,0,$O81),TRUE)&gt;=1,FALSE)</f>
        <v>0</v>
      </c>
      <c r="Z81" s="94" t="b">
        <f t="shared" ref="Z81:Z87" ca="1" si="34">IF(AND($O81&gt;0,AC81&lt;&gt;TRUE),COUNTIF(OFFSET($Z81,1,0,$O81),TRUE)&gt;=1,FALSE)</f>
        <v>0</v>
      </c>
      <c r="AA81" s="94" t="b">
        <f t="shared" ref="AA81:AA87" ca="1" si="35">IF(AND($O81&gt;0,AC81&lt;&gt;TRUE),COUNTIF(OFFSET($AA81,1,0,$O81),TRUE)&gt;=1,FALSE)</f>
        <v>0</v>
      </c>
      <c r="AB81" s="178">
        <f t="shared" ref="AB81:AB87" ca="1" si="36">IF(AND($O81&gt;0,AC81&lt;&gt;TRUE),SUM(OFFSET($AG81,1,0,$O81)),0)</f>
        <v>0</v>
      </c>
      <c r="AC81" s="94" t="b">
        <v>1</v>
      </c>
      <c r="AD81" s="127"/>
      <c r="AE81" s="185"/>
      <c r="AF81" s="175" t="str">
        <f t="shared" ref="AF81:AF87" ca="1" si="37">IF(AND(Y81,AC81&lt;&gt;TRUE),"]","")</f>
        <v/>
      </c>
      <c r="AG81" s="183">
        <f t="shared" ca="1" si="20"/>
        <v>0</v>
      </c>
      <c r="AH81" s="174"/>
      <c r="AI81" s="95" t="str">
        <f t="shared" ref="AI81:AI87" ca="1" si="38">IF(AND($O81&gt;0,AC81&lt;&gt;TRUE),IF($X81&gt;=1,INDEX(StatusDescriptions,$X81+1,0),StatusBlank),"")</f>
        <v/>
      </c>
      <c r="AJ81" s="110"/>
      <c r="AK81" s="111"/>
      <c r="AL81" s="110"/>
      <c r="AM81" s="110"/>
      <c r="AN81" s="90"/>
    </row>
    <row r="82" spans="1:40" s="74" customFormat="1" ht="19.5">
      <c r="A82" s="76"/>
      <c r="B82" s="77"/>
      <c r="C82" s="721" t="s">
        <v>724</v>
      </c>
      <c r="D82" s="87">
        <v>54</v>
      </c>
      <c r="E82" s="87">
        <v>3</v>
      </c>
      <c r="F82" s="87" t="s">
        <v>628</v>
      </c>
      <c r="G82" s="101" t="s">
        <v>705</v>
      </c>
      <c r="H82" s="172"/>
      <c r="I82" s="724" t="s">
        <v>647</v>
      </c>
      <c r="J82" s="97">
        <v>0</v>
      </c>
      <c r="K82" s="97">
        <v>0</v>
      </c>
      <c r="L82" s="99">
        <v>0</v>
      </c>
      <c r="M82" s="81">
        <f t="shared" ca="1" si="30"/>
        <v>0</v>
      </c>
      <c r="N82" s="80"/>
      <c r="O82" s="93">
        <f ca="1">IF(OR(ISBLANK($C82),$C82="",$C82=0),0,COUNTIF(TB_WPTags,$C82&amp;"-100"))</f>
        <v>0</v>
      </c>
      <c r="P82" s="82"/>
      <c r="Q82" s="82"/>
      <c r="R82" s="82"/>
      <c r="S82" s="82"/>
      <c r="T82" s="82"/>
      <c r="U82" s="82"/>
      <c r="V82" s="83" t="str">
        <f t="shared" si="31"/>
        <v>NA</v>
      </c>
      <c r="W82" s="82"/>
      <c r="X82" s="83">
        <f t="shared" ca="1" si="32"/>
        <v>0</v>
      </c>
      <c r="Y82" s="82" t="b">
        <f t="shared" ca="1" si="33"/>
        <v>0</v>
      </c>
      <c r="Z82" s="94" t="b">
        <f t="shared" ca="1" si="34"/>
        <v>0</v>
      </c>
      <c r="AA82" s="94" t="b">
        <f t="shared" ca="1" si="35"/>
        <v>0</v>
      </c>
      <c r="AB82" s="178">
        <f t="shared" ca="1" si="36"/>
        <v>0</v>
      </c>
      <c r="AC82" s="94" t="b">
        <v>1</v>
      </c>
      <c r="AD82" s="127"/>
      <c r="AE82" s="185"/>
      <c r="AF82" s="175" t="str">
        <f t="shared" ca="1" si="37"/>
        <v/>
      </c>
      <c r="AG82" s="183">
        <f t="shared" ca="1" si="20"/>
        <v>0</v>
      </c>
      <c r="AH82" s="174"/>
      <c r="AI82" s="95" t="str">
        <f t="shared" ca="1" si="38"/>
        <v/>
      </c>
      <c r="AJ82" s="110"/>
      <c r="AK82" s="111"/>
      <c r="AL82" s="110"/>
      <c r="AM82" s="110"/>
      <c r="AN82" s="90"/>
    </row>
    <row r="83" spans="1:40" s="74" customFormat="1" ht="19.5">
      <c r="A83" s="76"/>
      <c r="B83" s="77"/>
      <c r="C83" s="721" t="s">
        <v>725</v>
      </c>
      <c r="D83" s="87">
        <v>55</v>
      </c>
      <c r="E83" s="87">
        <v>4</v>
      </c>
      <c r="F83" s="87" t="s">
        <v>714</v>
      </c>
      <c r="G83" s="101" t="s">
        <v>705</v>
      </c>
      <c r="H83" s="172"/>
      <c r="I83" s="731" t="s">
        <v>649</v>
      </c>
      <c r="J83" s="727">
        <v>43967.29</v>
      </c>
      <c r="K83" s="727">
        <v>0</v>
      </c>
      <c r="L83" s="99">
        <v>43967.29</v>
      </c>
      <c r="M83" s="81">
        <f t="shared" ca="1" si="30"/>
        <v>0</v>
      </c>
      <c r="N83" s="80" t="s">
        <v>83</v>
      </c>
      <c r="O83" s="93">
        <f ca="1">IF(OR(ISBLANK($C83),$C83="",$C83=0),0,COUNTIF(TB_WPTags,$C83&amp;"-100"))</f>
        <v>0</v>
      </c>
      <c r="P83" s="82"/>
      <c r="Q83" s="82"/>
      <c r="R83" s="82"/>
      <c r="S83" s="82"/>
      <c r="T83" s="82"/>
      <c r="U83" s="82"/>
      <c r="V83" s="83" t="str">
        <f t="shared" si="31"/>
        <v>NA</v>
      </c>
      <c r="W83" s="82"/>
      <c r="X83" s="83">
        <f t="shared" ca="1" si="32"/>
        <v>0</v>
      </c>
      <c r="Y83" s="82" t="b">
        <f t="shared" ca="1" si="33"/>
        <v>0</v>
      </c>
      <c r="Z83" s="94" t="b">
        <f t="shared" ca="1" si="34"/>
        <v>0</v>
      </c>
      <c r="AA83" s="94" t="b">
        <f t="shared" ca="1" si="35"/>
        <v>0</v>
      </c>
      <c r="AB83" s="178">
        <f t="shared" ca="1" si="36"/>
        <v>0</v>
      </c>
      <c r="AC83" s="94" t="b">
        <v>1</v>
      </c>
      <c r="AD83" s="127"/>
      <c r="AE83" s="185" t="s">
        <v>58</v>
      </c>
      <c r="AF83" s="175" t="str">
        <f t="shared" ca="1" si="37"/>
        <v/>
      </c>
      <c r="AG83" s="183">
        <f t="shared" ca="1" si="20"/>
        <v>0</v>
      </c>
      <c r="AH83" s="174"/>
      <c r="AI83" s="95" t="str">
        <f t="shared" ca="1" si="38"/>
        <v/>
      </c>
      <c r="AJ83" s="110"/>
      <c r="AK83" s="111"/>
      <c r="AL83" s="110"/>
      <c r="AM83" s="110"/>
      <c r="AN83" s="90"/>
    </row>
    <row r="84" spans="1:40" s="74" customFormat="1" ht="19.5">
      <c r="A84" s="76"/>
      <c r="B84" s="77"/>
      <c r="C84" s="721" t="s">
        <v>726</v>
      </c>
      <c r="D84" s="87">
        <v>56</v>
      </c>
      <c r="E84" s="87">
        <v>3</v>
      </c>
      <c r="F84" s="87" t="s">
        <v>653</v>
      </c>
      <c r="G84" s="101" t="s">
        <v>705</v>
      </c>
      <c r="H84" s="172"/>
      <c r="I84" s="724" t="s">
        <v>651</v>
      </c>
      <c r="J84" s="728">
        <v>43967.29</v>
      </c>
      <c r="K84" s="728">
        <v>0</v>
      </c>
      <c r="L84" s="99">
        <v>43967.29</v>
      </c>
      <c r="M84" s="81">
        <f t="shared" ca="1" si="30"/>
        <v>0</v>
      </c>
      <c r="N84" s="80" t="s">
        <v>83</v>
      </c>
      <c r="O84" s="93">
        <f ca="1">IF(OR(ISBLANK($C84),$C84="",$C84=0),0,COUNTIF(TB_WPTags,$C84&amp;"-100"))</f>
        <v>0</v>
      </c>
      <c r="P84" s="82"/>
      <c r="Q84" s="82"/>
      <c r="R84" s="82"/>
      <c r="S84" s="82"/>
      <c r="T84" s="82"/>
      <c r="U84" s="82"/>
      <c r="V84" s="83" t="str">
        <f t="shared" si="31"/>
        <v>NA</v>
      </c>
      <c r="W84" s="82"/>
      <c r="X84" s="83">
        <f t="shared" ca="1" si="32"/>
        <v>0</v>
      </c>
      <c r="Y84" s="82" t="b">
        <f t="shared" ca="1" si="33"/>
        <v>0</v>
      </c>
      <c r="Z84" s="94" t="b">
        <f t="shared" ca="1" si="34"/>
        <v>0</v>
      </c>
      <c r="AA84" s="94" t="b">
        <f t="shared" ca="1" si="35"/>
        <v>0</v>
      </c>
      <c r="AB84" s="178">
        <f t="shared" ca="1" si="36"/>
        <v>0</v>
      </c>
      <c r="AC84" s="94" t="b">
        <v>1</v>
      </c>
      <c r="AD84" s="127"/>
      <c r="AE84" s="185" t="s">
        <v>58</v>
      </c>
      <c r="AF84" s="175" t="str">
        <f t="shared" ca="1" si="37"/>
        <v/>
      </c>
      <c r="AG84" s="183">
        <f t="shared" ca="1" si="20"/>
        <v>0</v>
      </c>
      <c r="AH84" s="174"/>
      <c r="AI84" s="95" t="str">
        <f t="shared" ca="1" si="38"/>
        <v/>
      </c>
      <c r="AJ84" s="110"/>
      <c r="AK84" s="111"/>
      <c r="AL84" s="110"/>
      <c r="AM84" s="110"/>
      <c r="AN84" s="90"/>
    </row>
    <row r="85" spans="1:40" s="74" customFormat="1" ht="19.5">
      <c r="A85" s="76"/>
      <c r="B85" s="77"/>
      <c r="C85" s="721" t="s">
        <v>727</v>
      </c>
      <c r="D85" s="87">
        <v>57</v>
      </c>
      <c r="E85" s="87">
        <v>3</v>
      </c>
      <c r="F85" s="87" t="s">
        <v>628</v>
      </c>
      <c r="G85" s="101" t="s">
        <v>705</v>
      </c>
      <c r="H85" s="172"/>
      <c r="I85" s="724" t="s">
        <v>728</v>
      </c>
      <c r="J85" s="97">
        <v>0</v>
      </c>
      <c r="K85" s="97">
        <v>0</v>
      </c>
      <c r="L85" s="99">
        <v>0</v>
      </c>
      <c r="M85" s="81">
        <f t="shared" ca="1" si="30"/>
        <v>0</v>
      </c>
      <c r="N85" s="80"/>
      <c r="O85" s="93">
        <f ca="1">IF(OR(ISBLANK($C85),$C85="",$C85=0),0,COUNTIF(TB_WPTags,$C85&amp;"-100"))</f>
        <v>0</v>
      </c>
      <c r="P85" s="82"/>
      <c r="Q85" s="82"/>
      <c r="R85" s="82"/>
      <c r="S85" s="82"/>
      <c r="T85" s="82"/>
      <c r="U85" s="82"/>
      <c r="V85" s="83" t="str">
        <f t="shared" si="31"/>
        <v>NA</v>
      </c>
      <c r="W85" s="82"/>
      <c r="X85" s="83">
        <f t="shared" ca="1" si="32"/>
        <v>0</v>
      </c>
      <c r="Y85" s="82" t="b">
        <f t="shared" ca="1" si="33"/>
        <v>0</v>
      </c>
      <c r="Z85" s="94" t="b">
        <f t="shared" ca="1" si="34"/>
        <v>0</v>
      </c>
      <c r="AA85" s="94" t="b">
        <f t="shared" ca="1" si="35"/>
        <v>0</v>
      </c>
      <c r="AB85" s="178">
        <f t="shared" ca="1" si="36"/>
        <v>0</v>
      </c>
      <c r="AC85" s="94" t="b">
        <v>1</v>
      </c>
      <c r="AD85" s="127"/>
      <c r="AE85" s="185"/>
      <c r="AF85" s="175" t="str">
        <f t="shared" ca="1" si="37"/>
        <v/>
      </c>
      <c r="AG85" s="183">
        <f t="shared" ca="1" si="20"/>
        <v>0</v>
      </c>
      <c r="AH85" s="174"/>
      <c r="AI85" s="95" t="str">
        <f t="shared" ca="1" si="38"/>
        <v/>
      </c>
      <c r="AJ85" s="110"/>
      <c r="AK85" s="111"/>
      <c r="AL85" s="110"/>
      <c r="AM85" s="110"/>
      <c r="AN85" s="90"/>
    </row>
    <row r="86" spans="1:40" s="74" customFormat="1" ht="19.5">
      <c r="A86" s="76"/>
      <c r="B86" s="77"/>
      <c r="C86" s="721" t="s">
        <v>729</v>
      </c>
      <c r="D86" s="87">
        <v>58</v>
      </c>
      <c r="E86" s="87">
        <v>4</v>
      </c>
      <c r="F86" s="87" t="s">
        <v>714</v>
      </c>
      <c r="G86" s="101" t="s">
        <v>705</v>
      </c>
      <c r="H86" s="172"/>
      <c r="I86" s="731" t="s">
        <v>730</v>
      </c>
      <c r="J86" s="727">
        <v>7848</v>
      </c>
      <c r="K86" s="727">
        <v>0</v>
      </c>
      <c r="L86" s="99">
        <v>7848</v>
      </c>
      <c r="M86" s="81">
        <f t="shared" ca="1" si="30"/>
        <v>0</v>
      </c>
      <c r="N86" s="80" t="s">
        <v>83</v>
      </c>
      <c r="O86" s="93">
        <f ca="1">IF(OR(ISBLANK($C86),$C86="",$C86=0),0,COUNTIF(TB_WPTags,$C86&amp;"-100"))</f>
        <v>0</v>
      </c>
      <c r="P86" s="82"/>
      <c r="Q86" s="82"/>
      <c r="R86" s="82"/>
      <c r="S86" s="82"/>
      <c r="T86" s="82"/>
      <c r="U86" s="82"/>
      <c r="V86" s="83" t="str">
        <f t="shared" si="31"/>
        <v>NA</v>
      </c>
      <c r="W86" s="82"/>
      <c r="X86" s="83">
        <f t="shared" ca="1" si="32"/>
        <v>0</v>
      </c>
      <c r="Y86" s="82" t="b">
        <f t="shared" ca="1" si="33"/>
        <v>0</v>
      </c>
      <c r="Z86" s="94" t="b">
        <f t="shared" ca="1" si="34"/>
        <v>0</v>
      </c>
      <c r="AA86" s="94" t="b">
        <f t="shared" ca="1" si="35"/>
        <v>0</v>
      </c>
      <c r="AB86" s="178">
        <f t="shared" ca="1" si="36"/>
        <v>0</v>
      </c>
      <c r="AC86" s="94" t="b">
        <v>1</v>
      </c>
      <c r="AD86" s="127"/>
      <c r="AE86" s="185" t="s">
        <v>58</v>
      </c>
      <c r="AF86" s="175" t="str">
        <f t="shared" ca="1" si="37"/>
        <v/>
      </c>
      <c r="AG86" s="183">
        <f t="shared" ca="1" si="20"/>
        <v>0</v>
      </c>
      <c r="AH86" s="174"/>
      <c r="AI86" s="95" t="str">
        <f t="shared" ca="1" si="38"/>
        <v/>
      </c>
      <c r="AJ86" s="110"/>
      <c r="AK86" s="111"/>
      <c r="AL86" s="110"/>
      <c r="AM86" s="110"/>
      <c r="AN86" s="90"/>
    </row>
    <row r="87" spans="1:40" s="74" customFormat="1" ht="19.5">
      <c r="A87" s="76"/>
      <c r="B87" s="77"/>
      <c r="C87" s="721" t="s">
        <v>731</v>
      </c>
      <c r="D87" s="87">
        <v>59</v>
      </c>
      <c r="E87" s="87">
        <v>3</v>
      </c>
      <c r="F87" s="87" t="s">
        <v>653</v>
      </c>
      <c r="G87" s="101" t="s">
        <v>705</v>
      </c>
      <c r="H87" s="172"/>
      <c r="I87" s="724" t="s">
        <v>732</v>
      </c>
      <c r="J87" s="728">
        <v>7848</v>
      </c>
      <c r="K87" s="728">
        <v>0</v>
      </c>
      <c r="L87" s="99">
        <v>7848</v>
      </c>
      <c r="M87" s="81" t="str">
        <f t="shared" ca="1" si="30"/>
        <v>–</v>
      </c>
      <c r="N87" s="80" t="s">
        <v>83</v>
      </c>
      <c r="O87" s="93">
        <f ca="1">IF(OR(ISBLANK($C87),$C87="",$C87=0),0,COUNTIF(TB_WPTags,$C87&amp;"-100"))</f>
        <v>1</v>
      </c>
      <c r="P87" s="82"/>
      <c r="Q87" s="82"/>
      <c r="R87" s="82"/>
      <c r="S87" s="82"/>
      <c r="T87" s="82"/>
      <c r="U87" s="82"/>
      <c r="V87" s="83" t="str">
        <f t="shared" si="31"/>
        <v>NA</v>
      </c>
      <c r="W87" s="82"/>
      <c r="X87" s="83">
        <f t="shared" ca="1" si="32"/>
        <v>0</v>
      </c>
      <c r="Y87" s="82" t="b">
        <f t="shared" ca="1" si="33"/>
        <v>0</v>
      </c>
      <c r="Z87" s="94" t="b">
        <f t="shared" ca="1" si="34"/>
        <v>0</v>
      </c>
      <c r="AA87" s="94" t="b">
        <f t="shared" ca="1" si="35"/>
        <v>0</v>
      </c>
      <c r="AB87" s="178">
        <f t="shared" ca="1" si="36"/>
        <v>0</v>
      </c>
      <c r="AC87" s="94" t="b">
        <v>1</v>
      </c>
      <c r="AD87" s="127"/>
      <c r="AE87" s="185" t="s">
        <v>58</v>
      </c>
      <c r="AF87" s="175" t="str">
        <f t="shared" ca="1" si="37"/>
        <v/>
      </c>
      <c r="AG87" s="183">
        <f t="shared" ca="1" si="20"/>
        <v>0</v>
      </c>
      <c r="AH87" s="174"/>
      <c r="AI87" s="95" t="str">
        <f t="shared" ca="1" si="38"/>
        <v/>
      </c>
      <c r="AJ87" s="110"/>
      <c r="AK87" s="111"/>
      <c r="AL87" s="110"/>
      <c r="AM87" s="110"/>
      <c r="AN87" s="90"/>
    </row>
    <row r="88" spans="1:40" s="74" customFormat="1" ht="19.5">
      <c r="A88" s="76"/>
      <c r="B88" s="85"/>
      <c r="C88" s="86" t="s">
        <v>731</v>
      </c>
      <c r="D88" s="87">
        <f ca="1">IF(IFERROR(ROW(TrialBalanceExact)+MATCH(C88,OFFSET(TrialBalanceExact,0,0,ROWS(TrialBalanceExact),1),0)-1=ROW(),TRUE),0, IF(ISERROR(VLOOKUP(C88,TrialBalanceExact,2,0)),0,VLOOKUP(C88,TrialBalanceExact,2,0)))</f>
        <v>59</v>
      </c>
      <c r="E88" s="87">
        <v>100</v>
      </c>
      <c r="F88" s="87"/>
      <c r="G88" s="101" t="s">
        <v>705</v>
      </c>
      <c r="H88" s="101"/>
      <c r="I88" s="89"/>
      <c r="J88" s="96"/>
      <c r="K88" s="96"/>
      <c r="L88" s="98"/>
      <c r="M88" s="76"/>
      <c r="N88" s="213" t="s">
        <v>136</v>
      </c>
      <c r="O88" s="207"/>
      <c r="P88" s="208" t="str">
        <f>$C88&amp;"-"&amp;$E88</f>
        <v>Totalincome_tax_payable-100</v>
      </c>
      <c r="Q88" s="208" t="s">
        <v>788</v>
      </c>
      <c r="R88" s="208" t="s">
        <v>327</v>
      </c>
      <c r="S88" s="208"/>
      <c r="T88" s="209">
        <f ca="1">ABS(IF(ISERROR(VLOOKUP(C88,TrialBalanceExact,8,0)),0,VLOOKUP(C88,TrialBalanceExact,8,0)))</f>
        <v>7848</v>
      </c>
      <c r="U88" s="209" t="e">
        <f ca="1">ABS(IF(ISNUMBER(AH88),AH88,IF(ISBLANK(AH88),NA(),INDIRECT("'" &amp; _xll.SheetFromID(R88) &amp; "'!Reconcile_" &amp; SUBSTITUTE(AH88," ","")))))</f>
        <v>#N/A</v>
      </c>
      <c r="V88" s="209">
        <f ca="1">IFERROR(IF(ABS(ROUND($T88-$U88,2))&lt;=Options_Tolerance,1,-1),0)</f>
        <v>0</v>
      </c>
      <c r="W88" s="209" t="str">
        <f ca="1">$C88&amp;"-"&amp;V88</f>
        <v>Totalincome_tax_payable-0</v>
      </c>
      <c r="X88" s="210">
        <f>IFERROR(VLOOKUP(AI88,StatusDescriptionsOrder,2,0),0)</f>
        <v>0</v>
      </c>
      <c r="Y88" s="208" t="b">
        <v>0</v>
      </c>
      <c r="Z88" s="211" t="b">
        <v>0</v>
      </c>
      <c r="AA88" s="177" t="b">
        <f>IFERROR(VLOOKUP(R88,HNSW_ItemsCount!A:D,2,0)&gt;0,FALSE)</f>
        <v>0</v>
      </c>
      <c r="AB88" s="177">
        <f>IFERROR(VLOOKUP(R88,HNSW_ItemsCount!A:D,4,0),0)</f>
        <v>0</v>
      </c>
      <c r="AC88" s="212" t="b">
        <v>0</v>
      </c>
      <c r="AD88" s="119" t="s">
        <v>328</v>
      </c>
      <c r="AE88" s="184" t="s">
        <v>58</v>
      </c>
      <c r="AF88" s="179" t="s">
        <v>74</v>
      </c>
      <c r="AG88" s="182">
        <f t="shared" si="20"/>
        <v>0</v>
      </c>
      <c r="AH88" s="124"/>
      <c r="AI88" s="125" t="s">
        <v>789</v>
      </c>
      <c r="AJ88" s="122"/>
      <c r="AK88" s="126"/>
      <c r="AL88" s="180" t="s">
        <v>58</v>
      </c>
      <c r="AM88" s="181" t="s">
        <v>25</v>
      </c>
      <c r="AN88" s="88"/>
    </row>
    <row r="89" spans="1:40" s="74" customFormat="1" ht="19.5">
      <c r="A89" s="76"/>
      <c r="B89" s="77"/>
      <c r="C89" s="721" t="s">
        <v>733</v>
      </c>
      <c r="D89" s="87">
        <v>60</v>
      </c>
      <c r="E89" s="87">
        <v>2</v>
      </c>
      <c r="F89" s="87" t="s">
        <v>656</v>
      </c>
      <c r="G89" s="101" t="s">
        <v>705</v>
      </c>
      <c r="H89" s="172"/>
      <c r="I89" s="723" t="s">
        <v>734</v>
      </c>
      <c r="J89" s="728">
        <v>51815.29</v>
      </c>
      <c r="K89" s="728">
        <v>0</v>
      </c>
      <c r="L89" s="99">
        <v>51815.29</v>
      </c>
      <c r="M89" s="81">
        <f t="shared" ref="M89:M111" ca="1" si="39">IF(AND($AC89,$O89&gt;0),"–",$O89)</f>
        <v>0</v>
      </c>
      <c r="N89" s="80" t="s">
        <v>83</v>
      </c>
      <c r="O89" s="93">
        <f ca="1">IF(OR(ISBLANK($C89),$C89="",$C89=0),0,COUNTIF(TB_WPTags,$C89&amp;"-100"))</f>
        <v>0</v>
      </c>
      <c r="P89" s="82"/>
      <c r="Q89" s="82"/>
      <c r="R89" s="82"/>
      <c r="S89" s="82"/>
      <c r="T89" s="82"/>
      <c r="U89" s="82"/>
      <c r="V89" s="83" t="str">
        <f t="shared" ref="V89:V111" si="40">IF(OR(ISBLANK($C89),$AC89),"NA",IF(COUNTIF(W:W,$C89&amp;"--1")&gt;0,"-1",IF(COUNTIF(W:W,$C89&amp;"-1")&gt;0,"1","0")))</f>
        <v>NA</v>
      </c>
      <c r="W89" s="82"/>
      <c r="X89" s="83">
        <f t="shared" ref="X89:X111" ca="1" si="41">IF($O89&gt;0,MIN(OFFSET($X89,1,0,$O89)),0)</f>
        <v>0</v>
      </c>
      <c r="Y89" s="82" t="b">
        <f t="shared" ref="Y89:Y111" ca="1" si="42">IF(AND($O89&gt;0,AC89&lt;&gt;TRUE),COUNTIF(OFFSET($Y89,1,0,$O89),TRUE)&gt;=1,FALSE)</f>
        <v>0</v>
      </c>
      <c r="Z89" s="94" t="b">
        <f t="shared" ref="Z89:Z111" ca="1" si="43">IF(AND($O89&gt;0,AC89&lt;&gt;TRUE),COUNTIF(OFFSET($Z89,1,0,$O89),TRUE)&gt;=1,FALSE)</f>
        <v>0</v>
      </c>
      <c r="AA89" s="94" t="b">
        <f t="shared" ref="AA89:AA111" ca="1" si="44">IF(AND($O89&gt;0,AC89&lt;&gt;TRUE),COUNTIF(OFFSET($AA89,1,0,$O89),TRUE)&gt;=1,FALSE)</f>
        <v>0</v>
      </c>
      <c r="AB89" s="178">
        <f t="shared" ref="AB89:AB111" ca="1" si="45">IF(AND($O89&gt;0,AC89&lt;&gt;TRUE),SUM(OFFSET($AG89,1,0,$O89)),0)</f>
        <v>0</v>
      </c>
      <c r="AC89" s="94" t="b">
        <v>1</v>
      </c>
      <c r="AD89" s="127"/>
      <c r="AE89" s="185" t="s">
        <v>58</v>
      </c>
      <c r="AF89" s="175" t="str">
        <f t="shared" ref="AF89:AF111" ca="1" si="46">IF(AND(Y89,AC89&lt;&gt;TRUE),"]","")</f>
        <v/>
      </c>
      <c r="AG89" s="183">
        <f t="shared" ca="1" si="20"/>
        <v>0</v>
      </c>
      <c r="AH89" s="174"/>
      <c r="AI89" s="95" t="str">
        <f t="shared" ref="AI89:AI111" ca="1" si="47">IF(AND($O89&gt;0,AC89&lt;&gt;TRUE),IF($X89&gt;=1,INDEX(StatusDescriptions,$X89+1,0),StatusBlank),"")</f>
        <v/>
      </c>
      <c r="AJ89" s="110"/>
      <c r="AK89" s="111"/>
      <c r="AL89" s="110"/>
      <c r="AM89" s="110"/>
      <c r="AN89" s="90"/>
    </row>
    <row r="90" spans="1:40" s="74" customFormat="1" ht="19.5">
      <c r="A90" s="76"/>
      <c r="B90" s="77"/>
      <c r="C90" s="721" t="s">
        <v>735</v>
      </c>
      <c r="D90" s="87">
        <v>61</v>
      </c>
      <c r="E90" s="87">
        <v>1</v>
      </c>
      <c r="F90" s="87" t="s">
        <v>659</v>
      </c>
      <c r="G90" s="101" t="s">
        <v>705</v>
      </c>
      <c r="H90" s="172"/>
      <c r="I90" s="723" t="s">
        <v>352</v>
      </c>
      <c r="J90" s="728">
        <v>2498638.13</v>
      </c>
      <c r="K90" s="728">
        <v>0</v>
      </c>
      <c r="L90" s="99">
        <v>2498638.13</v>
      </c>
      <c r="M90" s="81">
        <f t="shared" ca="1" si="39"/>
        <v>0</v>
      </c>
      <c r="N90" s="80" t="s">
        <v>83</v>
      </c>
      <c r="O90" s="93">
        <f ca="1">IF(OR(ISBLANK($C90),$C90="",$C90=0),0,COUNTIF(TB_WPTags,$C90&amp;"-100"))</f>
        <v>0</v>
      </c>
      <c r="P90" s="82"/>
      <c r="Q90" s="82"/>
      <c r="R90" s="82"/>
      <c r="S90" s="82"/>
      <c r="T90" s="82"/>
      <c r="U90" s="82"/>
      <c r="V90" s="83" t="str">
        <f t="shared" si="40"/>
        <v>NA</v>
      </c>
      <c r="W90" s="82"/>
      <c r="X90" s="83">
        <f t="shared" ca="1" si="41"/>
        <v>0</v>
      </c>
      <c r="Y90" s="82" t="b">
        <f t="shared" ca="1" si="42"/>
        <v>0</v>
      </c>
      <c r="Z90" s="94" t="b">
        <f t="shared" ca="1" si="43"/>
        <v>0</v>
      </c>
      <c r="AA90" s="94" t="b">
        <f t="shared" ca="1" si="44"/>
        <v>0</v>
      </c>
      <c r="AB90" s="178">
        <f t="shared" ca="1" si="45"/>
        <v>0</v>
      </c>
      <c r="AC90" s="94" t="b">
        <v>1</v>
      </c>
      <c r="AD90" s="127"/>
      <c r="AE90" s="185" t="s">
        <v>58</v>
      </c>
      <c r="AF90" s="175" t="str">
        <f t="shared" ca="1" si="46"/>
        <v/>
      </c>
      <c r="AG90" s="183">
        <f t="shared" ref="AG90:AG111" ca="1" si="48">AB90</f>
        <v>0</v>
      </c>
      <c r="AH90" s="174"/>
      <c r="AI90" s="95" t="str">
        <f t="shared" ca="1" si="47"/>
        <v/>
      </c>
      <c r="AJ90" s="110"/>
      <c r="AK90" s="111"/>
      <c r="AL90" s="110"/>
      <c r="AM90" s="110"/>
      <c r="AN90" s="90"/>
    </row>
    <row r="91" spans="1:40" s="74" customFormat="1" ht="19.5">
      <c r="A91" s="76"/>
      <c r="B91" s="77"/>
      <c r="C91" s="721" t="s">
        <v>768</v>
      </c>
      <c r="D91" s="87">
        <v>62</v>
      </c>
      <c r="E91" s="87">
        <v>1</v>
      </c>
      <c r="F91" s="87" t="s">
        <v>622</v>
      </c>
      <c r="G91" s="101" t="s">
        <v>769</v>
      </c>
      <c r="H91" s="172"/>
      <c r="I91" s="722" t="s">
        <v>768</v>
      </c>
      <c r="J91" s="97">
        <v>0</v>
      </c>
      <c r="K91" s="97">
        <v>0</v>
      </c>
      <c r="L91" s="99">
        <v>0</v>
      </c>
      <c r="M91" s="81">
        <f t="shared" ca="1" si="39"/>
        <v>0</v>
      </c>
      <c r="N91" s="80"/>
      <c r="O91" s="93">
        <f ca="1">IF(OR(ISBLANK($C91),$C91="",$C91=0),0,COUNTIF(TB_WPTags,$C91&amp;"-100"))</f>
        <v>0</v>
      </c>
      <c r="P91" s="82"/>
      <c r="Q91" s="82"/>
      <c r="R91" s="82"/>
      <c r="S91" s="82"/>
      <c r="T91" s="82"/>
      <c r="U91" s="82"/>
      <c r="V91" s="83" t="str">
        <f t="shared" si="40"/>
        <v>NA</v>
      </c>
      <c r="W91" s="82"/>
      <c r="X91" s="83">
        <f t="shared" ca="1" si="41"/>
        <v>0</v>
      </c>
      <c r="Y91" s="82" t="b">
        <f t="shared" ca="1" si="42"/>
        <v>0</v>
      </c>
      <c r="Z91" s="94" t="b">
        <f t="shared" ca="1" si="43"/>
        <v>0</v>
      </c>
      <c r="AA91" s="94" t="b">
        <f t="shared" ca="1" si="44"/>
        <v>0</v>
      </c>
      <c r="AB91" s="178">
        <f t="shared" ca="1" si="45"/>
        <v>0</v>
      </c>
      <c r="AC91" s="94" t="b">
        <v>1</v>
      </c>
      <c r="AD91" s="127"/>
      <c r="AE91" s="185"/>
      <c r="AF91" s="175" t="str">
        <f t="shared" ca="1" si="46"/>
        <v/>
      </c>
      <c r="AG91" s="183">
        <f t="shared" ca="1" si="48"/>
        <v>0</v>
      </c>
      <c r="AH91" s="174"/>
      <c r="AI91" s="95" t="str">
        <f t="shared" ca="1" si="47"/>
        <v/>
      </c>
      <c r="AJ91" s="110"/>
      <c r="AK91" s="111"/>
      <c r="AL91" s="110"/>
      <c r="AM91" s="110"/>
      <c r="AN91" s="90"/>
    </row>
    <row r="92" spans="1:40" s="74" customFormat="1" ht="19.5">
      <c r="A92" s="76"/>
      <c r="B92" s="77"/>
      <c r="C92" s="721" t="s">
        <v>770</v>
      </c>
      <c r="D92" s="87">
        <v>63</v>
      </c>
      <c r="E92" s="87">
        <v>2</v>
      </c>
      <c r="F92" s="87" t="s">
        <v>625</v>
      </c>
      <c r="G92" s="101" t="s">
        <v>769</v>
      </c>
      <c r="H92" s="172"/>
      <c r="I92" s="723" t="s">
        <v>771</v>
      </c>
      <c r="J92" s="97">
        <v>0</v>
      </c>
      <c r="K92" s="97">
        <v>0</v>
      </c>
      <c r="L92" s="99">
        <v>0</v>
      </c>
      <c r="M92" s="81">
        <f t="shared" ca="1" si="39"/>
        <v>0</v>
      </c>
      <c r="N92" s="80"/>
      <c r="O92" s="93">
        <f ca="1">IF(OR(ISBLANK($C92),$C92="",$C92=0),0,COUNTIF(TB_WPTags,$C92&amp;"-100"))</f>
        <v>0</v>
      </c>
      <c r="P92" s="82"/>
      <c r="Q92" s="82"/>
      <c r="R92" s="82"/>
      <c r="S92" s="82"/>
      <c r="T92" s="82"/>
      <c r="U92" s="82"/>
      <c r="V92" s="83" t="str">
        <f t="shared" si="40"/>
        <v>NA</v>
      </c>
      <c r="W92" s="82"/>
      <c r="X92" s="83">
        <f t="shared" ca="1" si="41"/>
        <v>0</v>
      </c>
      <c r="Y92" s="82" t="b">
        <f t="shared" ca="1" si="42"/>
        <v>0</v>
      </c>
      <c r="Z92" s="94" t="b">
        <f t="shared" ca="1" si="43"/>
        <v>0</v>
      </c>
      <c r="AA92" s="94" t="b">
        <f t="shared" ca="1" si="44"/>
        <v>0</v>
      </c>
      <c r="AB92" s="178">
        <f t="shared" ca="1" si="45"/>
        <v>0</v>
      </c>
      <c r="AC92" s="94" t="b">
        <v>1</v>
      </c>
      <c r="AD92" s="127"/>
      <c r="AE92" s="185"/>
      <c r="AF92" s="175" t="str">
        <f t="shared" ca="1" si="46"/>
        <v/>
      </c>
      <c r="AG92" s="183">
        <f t="shared" ca="1" si="48"/>
        <v>0</v>
      </c>
      <c r="AH92" s="174"/>
      <c r="AI92" s="95" t="str">
        <f t="shared" ca="1" si="47"/>
        <v/>
      </c>
      <c r="AJ92" s="110"/>
      <c r="AK92" s="111"/>
      <c r="AL92" s="110"/>
      <c r="AM92" s="110"/>
      <c r="AN92" s="90"/>
    </row>
    <row r="93" spans="1:40" s="74" customFormat="1" ht="19.5">
      <c r="A93" s="76"/>
      <c r="B93" s="77"/>
      <c r="C93" s="721" t="s">
        <v>772</v>
      </c>
      <c r="D93" s="87">
        <v>64</v>
      </c>
      <c r="E93" s="87">
        <v>3</v>
      </c>
      <c r="F93" s="87" t="s">
        <v>694</v>
      </c>
      <c r="G93" s="101" t="s">
        <v>769</v>
      </c>
      <c r="H93" s="172"/>
      <c r="I93" s="729" t="s">
        <v>773</v>
      </c>
      <c r="J93" s="727">
        <v>1962</v>
      </c>
      <c r="K93" s="727">
        <v>0</v>
      </c>
      <c r="L93" s="99">
        <v>1962</v>
      </c>
      <c r="M93" s="81">
        <f t="shared" ca="1" si="39"/>
        <v>0</v>
      </c>
      <c r="N93" s="80" t="s">
        <v>83</v>
      </c>
      <c r="O93" s="93">
        <f ca="1">IF(OR(ISBLANK($C93),$C93="",$C93=0),0,COUNTIF(TB_WPTags,$C93&amp;"-100"))</f>
        <v>0</v>
      </c>
      <c r="P93" s="82"/>
      <c r="Q93" s="82"/>
      <c r="R93" s="82"/>
      <c r="S93" s="82"/>
      <c r="T93" s="82"/>
      <c r="U93" s="82"/>
      <c r="V93" s="83" t="str">
        <f t="shared" si="40"/>
        <v>NA</v>
      </c>
      <c r="W93" s="82"/>
      <c r="X93" s="83">
        <f t="shared" ca="1" si="41"/>
        <v>0</v>
      </c>
      <c r="Y93" s="82" t="b">
        <f t="shared" ca="1" si="42"/>
        <v>0</v>
      </c>
      <c r="Z93" s="94" t="b">
        <f t="shared" ca="1" si="43"/>
        <v>0</v>
      </c>
      <c r="AA93" s="94" t="b">
        <f t="shared" ca="1" si="44"/>
        <v>0</v>
      </c>
      <c r="AB93" s="178">
        <f t="shared" ca="1" si="45"/>
        <v>0</v>
      </c>
      <c r="AC93" s="94" t="b">
        <v>1</v>
      </c>
      <c r="AD93" s="127"/>
      <c r="AE93" s="185"/>
      <c r="AF93" s="175" t="str">
        <f t="shared" ca="1" si="46"/>
        <v/>
      </c>
      <c r="AG93" s="183">
        <f t="shared" ca="1" si="48"/>
        <v>0</v>
      </c>
      <c r="AH93" s="174"/>
      <c r="AI93" s="95" t="str">
        <f t="shared" ca="1" si="47"/>
        <v/>
      </c>
      <c r="AJ93" s="110"/>
      <c r="AK93" s="111"/>
      <c r="AL93" s="110"/>
      <c r="AM93" s="110"/>
      <c r="AN93" s="90"/>
    </row>
    <row r="94" spans="1:40" s="74" customFormat="1" ht="19.5">
      <c r="A94" s="76"/>
      <c r="B94" s="77"/>
      <c r="C94" s="721" t="s">
        <v>774</v>
      </c>
      <c r="D94" s="87">
        <v>65</v>
      </c>
      <c r="E94" s="87">
        <v>2</v>
      </c>
      <c r="F94" s="87" t="s">
        <v>656</v>
      </c>
      <c r="G94" s="101" t="s">
        <v>769</v>
      </c>
      <c r="H94" s="172"/>
      <c r="I94" s="723" t="s">
        <v>775</v>
      </c>
      <c r="J94" s="728">
        <v>1962</v>
      </c>
      <c r="K94" s="728">
        <v>0</v>
      </c>
      <c r="L94" s="99">
        <v>1962</v>
      </c>
      <c r="M94" s="81">
        <f t="shared" ca="1" si="39"/>
        <v>0</v>
      </c>
      <c r="N94" s="80" t="s">
        <v>83</v>
      </c>
      <c r="O94" s="93">
        <f ca="1">IF(OR(ISBLANK($C94),$C94="",$C94=0),0,COUNTIF(TB_WPTags,$C94&amp;"-100"))</f>
        <v>0</v>
      </c>
      <c r="P94" s="82"/>
      <c r="Q94" s="82"/>
      <c r="R94" s="82"/>
      <c r="S94" s="82"/>
      <c r="T94" s="82"/>
      <c r="U94" s="82"/>
      <c r="V94" s="83" t="str">
        <f t="shared" si="40"/>
        <v>NA</v>
      </c>
      <c r="W94" s="82"/>
      <c r="X94" s="83">
        <f t="shared" ca="1" si="41"/>
        <v>0</v>
      </c>
      <c r="Y94" s="82" t="b">
        <f t="shared" ca="1" si="42"/>
        <v>0</v>
      </c>
      <c r="Z94" s="94" t="b">
        <f t="shared" ca="1" si="43"/>
        <v>0</v>
      </c>
      <c r="AA94" s="94" t="b">
        <f t="shared" ca="1" si="44"/>
        <v>0</v>
      </c>
      <c r="AB94" s="178">
        <f t="shared" ca="1" si="45"/>
        <v>0</v>
      </c>
      <c r="AC94" s="94" t="b">
        <v>1</v>
      </c>
      <c r="AD94" s="127"/>
      <c r="AE94" s="185"/>
      <c r="AF94" s="175" t="str">
        <f t="shared" ca="1" si="46"/>
        <v/>
      </c>
      <c r="AG94" s="183">
        <f t="shared" ca="1" si="48"/>
        <v>0</v>
      </c>
      <c r="AH94" s="174"/>
      <c r="AI94" s="95" t="str">
        <f t="shared" ca="1" si="47"/>
        <v/>
      </c>
      <c r="AJ94" s="110"/>
      <c r="AK94" s="111"/>
      <c r="AL94" s="110"/>
      <c r="AM94" s="110"/>
      <c r="AN94" s="90"/>
    </row>
    <row r="95" spans="1:40" s="74" customFormat="1" ht="19.5">
      <c r="A95" s="76"/>
      <c r="B95" s="77"/>
      <c r="C95" s="721" t="s">
        <v>776</v>
      </c>
      <c r="D95" s="87">
        <v>66</v>
      </c>
      <c r="E95" s="87">
        <v>1</v>
      </c>
      <c r="F95" s="87" t="s">
        <v>659</v>
      </c>
      <c r="G95" s="101" t="s">
        <v>769</v>
      </c>
      <c r="H95" s="172"/>
      <c r="I95" s="723" t="s">
        <v>777</v>
      </c>
      <c r="J95" s="728">
        <v>1962</v>
      </c>
      <c r="K95" s="728">
        <v>0</v>
      </c>
      <c r="L95" s="99">
        <v>1962</v>
      </c>
      <c r="M95" s="81">
        <f t="shared" ca="1" si="39"/>
        <v>0</v>
      </c>
      <c r="N95" s="80" t="s">
        <v>83</v>
      </c>
      <c r="O95" s="93">
        <f ca="1">IF(OR(ISBLANK($C95),$C95="",$C95=0),0,COUNTIF(TB_WPTags,$C95&amp;"-100"))</f>
        <v>0</v>
      </c>
      <c r="P95" s="82"/>
      <c r="Q95" s="82"/>
      <c r="R95" s="82"/>
      <c r="S95" s="82"/>
      <c r="T95" s="82"/>
      <c r="U95" s="82"/>
      <c r="V95" s="83" t="str">
        <f t="shared" si="40"/>
        <v>NA</v>
      </c>
      <c r="W95" s="82"/>
      <c r="X95" s="83">
        <f t="shared" ca="1" si="41"/>
        <v>0</v>
      </c>
      <c r="Y95" s="82" t="b">
        <f t="shared" ca="1" si="42"/>
        <v>0</v>
      </c>
      <c r="Z95" s="94" t="b">
        <f t="shared" ca="1" si="43"/>
        <v>0</v>
      </c>
      <c r="AA95" s="94" t="b">
        <f t="shared" ca="1" si="44"/>
        <v>0</v>
      </c>
      <c r="AB95" s="178">
        <f t="shared" ca="1" si="45"/>
        <v>0</v>
      </c>
      <c r="AC95" s="94" t="b">
        <v>1</v>
      </c>
      <c r="AD95" s="127"/>
      <c r="AE95" s="185"/>
      <c r="AF95" s="175" t="str">
        <f t="shared" ca="1" si="46"/>
        <v/>
      </c>
      <c r="AG95" s="183">
        <f t="shared" ca="1" si="48"/>
        <v>0</v>
      </c>
      <c r="AH95" s="174"/>
      <c r="AI95" s="95" t="str">
        <f t="shared" ca="1" si="47"/>
        <v/>
      </c>
      <c r="AJ95" s="110"/>
      <c r="AK95" s="111"/>
      <c r="AL95" s="110"/>
      <c r="AM95" s="110"/>
      <c r="AN95" s="90"/>
    </row>
    <row r="96" spans="1:40" s="74" customFormat="1" ht="19.5">
      <c r="A96" s="76"/>
      <c r="B96" s="77"/>
      <c r="C96" s="721" t="s">
        <v>736</v>
      </c>
      <c r="D96" s="87">
        <v>67</v>
      </c>
      <c r="E96" s="87">
        <v>1</v>
      </c>
      <c r="F96" s="87" t="s">
        <v>622</v>
      </c>
      <c r="G96" s="101" t="s">
        <v>737</v>
      </c>
      <c r="H96" s="172"/>
      <c r="I96" s="722" t="s">
        <v>736</v>
      </c>
      <c r="J96" s="97">
        <v>0</v>
      </c>
      <c r="K96" s="97">
        <v>0</v>
      </c>
      <c r="L96" s="99">
        <v>0</v>
      </c>
      <c r="M96" s="81">
        <f t="shared" ca="1" si="39"/>
        <v>0</v>
      </c>
      <c r="N96" s="80"/>
      <c r="O96" s="93">
        <f ca="1">IF(OR(ISBLANK($C96),$C96="",$C96=0),0,COUNTIF(TB_WPTags,$C96&amp;"-100"))</f>
        <v>0</v>
      </c>
      <c r="P96" s="82"/>
      <c r="Q96" s="82"/>
      <c r="R96" s="82"/>
      <c r="S96" s="82"/>
      <c r="T96" s="82"/>
      <c r="U96" s="82"/>
      <c r="V96" s="83" t="str">
        <f t="shared" si="40"/>
        <v>NA</v>
      </c>
      <c r="W96" s="82"/>
      <c r="X96" s="83">
        <f t="shared" ca="1" si="41"/>
        <v>0</v>
      </c>
      <c r="Y96" s="82" t="b">
        <f t="shared" ca="1" si="42"/>
        <v>0</v>
      </c>
      <c r="Z96" s="94" t="b">
        <f t="shared" ca="1" si="43"/>
        <v>0</v>
      </c>
      <c r="AA96" s="94" t="b">
        <f t="shared" ca="1" si="44"/>
        <v>0</v>
      </c>
      <c r="AB96" s="178">
        <f t="shared" ca="1" si="45"/>
        <v>0</v>
      </c>
      <c r="AC96" s="94" t="b">
        <v>1</v>
      </c>
      <c r="AD96" s="127"/>
      <c r="AE96" s="185"/>
      <c r="AF96" s="175" t="str">
        <f t="shared" ca="1" si="46"/>
        <v/>
      </c>
      <c r="AG96" s="183">
        <f t="shared" ca="1" si="48"/>
        <v>0</v>
      </c>
      <c r="AH96" s="174"/>
      <c r="AI96" s="95" t="str">
        <f t="shared" ca="1" si="47"/>
        <v/>
      </c>
      <c r="AJ96" s="110"/>
      <c r="AK96" s="111"/>
      <c r="AL96" s="110"/>
      <c r="AM96" s="110"/>
      <c r="AN96" s="90"/>
    </row>
    <row r="97" spans="1:42" s="74" customFormat="1" ht="19.5">
      <c r="A97" s="76"/>
      <c r="B97" s="77"/>
      <c r="C97" s="721" t="s">
        <v>738</v>
      </c>
      <c r="D97" s="87">
        <v>68</v>
      </c>
      <c r="E97" s="87">
        <v>2</v>
      </c>
      <c r="F97" s="87" t="s">
        <v>625</v>
      </c>
      <c r="G97" s="101" t="s">
        <v>737</v>
      </c>
      <c r="H97" s="172"/>
      <c r="I97" s="723" t="s">
        <v>739</v>
      </c>
      <c r="J97" s="97">
        <v>0</v>
      </c>
      <c r="K97" s="97">
        <v>0</v>
      </c>
      <c r="L97" s="99">
        <v>0</v>
      </c>
      <c r="M97" s="81">
        <f t="shared" ca="1" si="39"/>
        <v>0</v>
      </c>
      <c r="N97" s="80"/>
      <c r="O97" s="93">
        <f ca="1">IF(OR(ISBLANK($C97),$C97="",$C97=0),0,COUNTIF(TB_WPTags,$C97&amp;"-100"))</f>
        <v>0</v>
      </c>
      <c r="P97" s="82"/>
      <c r="Q97" s="82"/>
      <c r="R97" s="82"/>
      <c r="S97" s="82"/>
      <c r="T97" s="82"/>
      <c r="U97" s="82"/>
      <c r="V97" s="83" t="str">
        <f t="shared" si="40"/>
        <v>NA</v>
      </c>
      <c r="W97" s="82"/>
      <c r="X97" s="83">
        <f t="shared" ca="1" si="41"/>
        <v>0</v>
      </c>
      <c r="Y97" s="82" t="b">
        <f t="shared" ca="1" si="42"/>
        <v>0</v>
      </c>
      <c r="Z97" s="94" t="b">
        <f t="shared" ca="1" si="43"/>
        <v>0</v>
      </c>
      <c r="AA97" s="94" t="b">
        <f t="shared" ca="1" si="44"/>
        <v>0</v>
      </c>
      <c r="AB97" s="178">
        <f t="shared" ca="1" si="45"/>
        <v>0</v>
      </c>
      <c r="AC97" s="94" t="b">
        <v>1</v>
      </c>
      <c r="AD97" s="127"/>
      <c r="AE97" s="185"/>
      <c r="AF97" s="175" t="str">
        <f t="shared" ca="1" si="46"/>
        <v/>
      </c>
      <c r="AG97" s="183">
        <f t="shared" ca="1" si="48"/>
        <v>0</v>
      </c>
      <c r="AH97" s="174"/>
      <c r="AI97" s="95" t="str">
        <f t="shared" ca="1" si="47"/>
        <v/>
      </c>
      <c r="AJ97" s="110"/>
      <c r="AK97" s="111"/>
      <c r="AL97" s="110"/>
      <c r="AM97" s="110"/>
      <c r="AN97" s="90"/>
    </row>
    <row r="98" spans="1:42" s="74" customFormat="1" ht="19.5">
      <c r="A98" s="76"/>
      <c r="B98" s="77"/>
      <c r="C98" s="721" t="s">
        <v>740</v>
      </c>
      <c r="D98" s="87">
        <v>69</v>
      </c>
      <c r="E98" s="87">
        <v>3</v>
      </c>
      <c r="F98" s="87" t="s">
        <v>628</v>
      </c>
      <c r="G98" s="101" t="s">
        <v>737</v>
      </c>
      <c r="H98" s="172"/>
      <c r="I98" s="724" t="s">
        <v>667</v>
      </c>
      <c r="J98" s="97">
        <v>0</v>
      </c>
      <c r="K98" s="97">
        <v>0</v>
      </c>
      <c r="L98" s="99">
        <v>0</v>
      </c>
      <c r="M98" s="81">
        <f t="shared" ca="1" si="39"/>
        <v>0</v>
      </c>
      <c r="N98" s="80"/>
      <c r="O98" s="93">
        <f ca="1">IF(OR(ISBLANK($C98),$C98="",$C98=0),0,COUNTIF(TB_WPTags,$C98&amp;"-100"))</f>
        <v>0</v>
      </c>
      <c r="P98" s="82"/>
      <c r="Q98" s="82"/>
      <c r="R98" s="82"/>
      <c r="S98" s="82"/>
      <c r="T98" s="82"/>
      <c r="U98" s="82"/>
      <c r="V98" s="83" t="str">
        <f t="shared" si="40"/>
        <v>NA</v>
      </c>
      <c r="W98" s="82"/>
      <c r="X98" s="83">
        <f t="shared" ca="1" si="41"/>
        <v>0</v>
      </c>
      <c r="Y98" s="82" t="b">
        <f t="shared" ca="1" si="42"/>
        <v>0</v>
      </c>
      <c r="Z98" s="94" t="b">
        <f t="shared" ca="1" si="43"/>
        <v>0</v>
      </c>
      <c r="AA98" s="94" t="b">
        <f t="shared" ca="1" si="44"/>
        <v>0</v>
      </c>
      <c r="AB98" s="178">
        <f t="shared" ca="1" si="45"/>
        <v>0</v>
      </c>
      <c r="AC98" s="94" t="b">
        <v>1</v>
      </c>
      <c r="AD98" s="127"/>
      <c r="AE98" s="185"/>
      <c r="AF98" s="175" t="str">
        <f t="shared" ca="1" si="46"/>
        <v/>
      </c>
      <c r="AG98" s="183">
        <f t="shared" ca="1" si="48"/>
        <v>0</v>
      </c>
      <c r="AH98" s="174"/>
      <c r="AI98" s="95" t="str">
        <f t="shared" ca="1" si="47"/>
        <v/>
      </c>
      <c r="AJ98" s="110"/>
      <c r="AK98" s="111"/>
      <c r="AL98" s="110"/>
      <c r="AM98" s="110"/>
      <c r="AN98" s="90"/>
    </row>
    <row r="99" spans="1:42" s="74" customFormat="1" ht="19.5">
      <c r="A99" s="76"/>
      <c r="B99" s="77"/>
      <c r="C99" s="721" t="s">
        <v>741</v>
      </c>
      <c r="D99" s="87">
        <v>70</v>
      </c>
      <c r="E99" s="87">
        <v>4</v>
      </c>
      <c r="F99" s="87" t="s">
        <v>714</v>
      </c>
      <c r="G99" s="101" t="s">
        <v>737</v>
      </c>
      <c r="H99" s="172"/>
      <c r="I99" s="731" t="s">
        <v>669</v>
      </c>
      <c r="J99" s="727">
        <v>21138.55</v>
      </c>
      <c r="K99" s="727">
        <v>0</v>
      </c>
      <c r="L99" s="99">
        <v>21138.55</v>
      </c>
      <c r="M99" s="81">
        <f t="shared" ca="1" si="39"/>
        <v>0</v>
      </c>
      <c r="N99" s="80" t="s">
        <v>83</v>
      </c>
      <c r="O99" s="93">
        <f ca="1">IF(OR(ISBLANK($C99),$C99="",$C99=0),0,COUNTIF(TB_WPTags,$C99&amp;"-100"))</f>
        <v>0</v>
      </c>
      <c r="P99" s="82"/>
      <c r="Q99" s="82"/>
      <c r="R99" s="82"/>
      <c r="S99" s="82"/>
      <c r="T99" s="82"/>
      <c r="U99" s="82"/>
      <c r="V99" s="83" t="str">
        <f t="shared" si="40"/>
        <v>NA</v>
      </c>
      <c r="W99" s="82"/>
      <c r="X99" s="83">
        <f t="shared" ca="1" si="41"/>
        <v>0</v>
      </c>
      <c r="Y99" s="82" t="b">
        <f t="shared" ca="1" si="42"/>
        <v>0</v>
      </c>
      <c r="Z99" s="94" t="b">
        <f t="shared" ca="1" si="43"/>
        <v>0</v>
      </c>
      <c r="AA99" s="94" t="b">
        <f t="shared" ca="1" si="44"/>
        <v>0</v>
      </c>
      <c r="AB99" s="178">
        <f t="shared" ca="1" si="45"/>
        <v>0</v>
      </c>
      <c r="AC99" s="94" t="b">
        <v>1</v>
      </c>
      <c r="AD99" s="127"/>
      <c r="AE99" s="185" t="s">
        <v>58</v>
      </c>
      <c r="AF99" s="175" t="str">
        <f t="shared" ca="1" si="46"/>
        <v/>
      </c>
      <c r="AG99" s="183">
        <f t="shared" ca="1" si="48"/>
        <v>0</v>
      </c>
      <c r="AH99" s="174"/>
      <c r="AI99" s="95" t="str">
        <f t="shared" ca="1" si="47"/>
        <v/>
      </c>
      <c r="AJ99" s="110"/>
      <c r="AK99" s="111"/>
      <c r="AL99" s="110"/>
      <c r="AM99" s="110"/>
      <c r="AN99" s="90"/>
    </row>
    <row r="100" spans="1:42" s="74" customFormat="1" ht="19.5">
      <c r="A100" s="76"/>
      <c r="B100" s="77"/>
      <c r="C100" s="721" t="s">
        <v>742</v>
      </c>
      <c r="D100" s="87">
        <v>71</v>
      </c>
      <c r="E100" s="87">
        <v>4</v>
      </c>
      <c r="F100" s="87" t="s">
        <v>714</v>
      </c>
      <c r="G100" s="101" t="s">
        <v>737</v>
      </c>
      <c r="H100" s="172"/>
      <c r="I100" s="731" t="s">
        <v>671</v>
      </c>
      <c r="J100" s="727">
        <v>790771.69</v>
      </c>
      <c r="K100" s="727">
        <v>0</v>
      </c>
      <c r="L100" s="99">
        <v>790771.69</v>
      </c>
      <c r="M100" s="81">
        <f t="shared" ca="1" si="39"/>
        <v>0</v>
      </c>
      <c r="N100" s="80" t="s">
        <v>83</v>
      </c>
      <c r="O100" s="93">
        <f ca="1">IF(OR(ISBLANK($C100),$C100="",$C100=0),0,COUNTIF(TB_WPTags,$C100&amp;"-100"))</f>
        <v>0</v>
      </c>
      <c r="P100" s="82"/>
      <c r="Q100" s="82"/>
      <c r="R100" s="82"/>
      <c r="S100" s="82"/>
      <c r="T100" s="82"/>
      <c r="U100" s="82"/>
      <c r="V100" s="83" t="str">
        <f t="shared" si="40"/>
        <v>NA</v>
      </c>
      <c r="W100" s="82"/>
      <c r="X100" s="83">
        <f t="shared" ca="1" si="41"/>
        <v>0</v>
      </c>
      <c r="Y100" s="82" t="b">
        <f t="shared" ca="1" si="42"/>
        <v>0</v>
      </c>
      <c r="Z100" s="94" t="b">
        <f t="shared" ca="1" si="43"/>
        <v>0</v>
      </c>
      <c r="AA100" s="94" t="b">
        <f t="shared" ca="1" si="44"/>
        <v>0</v>
      </c>
      <c r="AB100" s="178">
        <f t="shared" ca="1" si="45"/>
        <v>0</v>
      </c>
      <c r="AC100" s="94" t="b">
        <v>1</v>
      </c>
      <c r="AD100" s="127"/>
      <c r="AE100" s="185" t="s">
        <v>58</v>
      </c>
      <c r="AF100" s="175" t="str">
        <f t="shared" ca="1" si="46"/>
        <v/>
      </c>
      <c r="AG100" s="183">
        <f t="shared" ca="1" si="48"/>
        <v>0</v>
      </c>
      <c r="AH100" s="174"/>
      <c r="AI100" s="95" t="str">
        <f t="shared" ca="1" si="47"/>
        <v/>
      </c>
      <c r="AJ100" s="110"/>
      <c r="AK100" s="111"/>
      <c r="AL100" s="110"/>
      <c r="AM100" s="110"/>
      <c r="AN100" s="90"/>
    </row>
    <row r="101" spans="1:42" s="74" customFormat="1" ht="19.5">
      <c r="A101" s="76"/>
      <c r="B101" s="77"/>
      <c r="C101" s="721" t="s">
        <v>743</v>
      </c>
      <c r="D101" s="87">
        <v>72</v>
      </c>
      <c r="E101" s="87">
        <v>4</v>
      </c>
      <c r="F101" s="87" t="s">
        <v>714</v>
      </c>
      <c r="G101" s="101" t="s">
        <v>737</v>
      </c>
      <c r="H101" s="172"/>
      <c r="I101" s="731" t="s">
        <v>673</v>
      </c>
      <c r="J101" s="727">
        <v>52900.2</v>
      </c>
      <c r="K101" s="727">
        <v>0</v>
      </c>
      <c r="L101" s="99">
        <v>52900.2</v>
      </c>
      <c r="M101" s="81">
        <f t="shared" ca="1" si="39"/>
        <v>0</v>
      </c>
      <c r="N101" s="80" t="s">
        <v>83</v>
      </c>
      <c r="O101" s="93">
        <f ca="1">IF(OR(ISBLANK($C101),$C101="",$C101=0),0,COUNTIF(TB_WPTags,$C101&amp;"-100"))</f>
        <v>0</v>
      </c>
      <c r="P101" s="82"/>
      <c r="Q101" s="82"/>
      <c r="R101" s="82"/>
      <c r="S101" s="82"/>
      <c r="T101" s="82"/>
      <c r="U101" s="82"/>
      <c r="V101" s="83" t="str">
        <f t="shared" si="40"/>
        <v>NA</v>
      </c>
      <c r="W101" s="82"/>
      <c r="X101" s="83">
        <f t="shared" ca="1" si="41"/>
        <v>0</v>
      </c>
      <c r="Y101" s="82" t="b">
        <f t="shared" ca="1" si="42"/>
        <v>0</v>
      </c>
      <c r="Z101" s="94" t="b">
        <f t="shared" ca="1" si="43"/>
        <v>0</v>
      </c>
      <c r="AA101" s="94" t="b">
        <f t="shared" ca="1" si="44"/>
        <v>0</v>
      </c>
      <c r="AB101" s="178">
        <f t="shared" ca="1" si="45"/>
        <v>0</v>
      </c>
      <c r="AC101" s="94" t="b">
        <v>1</v>
      </c>
      <c r="AD101" s="127"/>
      <c r="AE101" s="185" t="s">
        <v>58</v>
      </c>
      <c r="AF101" s="175" t="str">
        <f t="shared" ca="1" si="46"/>
        <v/>
      </c>
      <c r="AG101" s="183">
        <f t="shared" ca="1" si="48"/>
        <v>0</v>
      </c>
      <c r="AH101" s="174"/>
      <c r="AI101" s="95" t="str">
        <f t="shared" ca="1" si="47"/>
        <v/>
      </c>
      <c r="AJ101" s="110"/>
      <c r="AK101" s="111"/>
      <c r="AL101" s="110"/>
      <c r="AM101" s="110"/>
      <c r="AN101" s="90"/>
    </row>
    <row r="102" spans="1:42" s="74" customFormat="1" ht="19.5">
      <c r="A102" s="76"/>
      <c r="B102" s="77"/>
      <c r="C102" s="721" t="s">
        <v>744</v>
      </c>
      <c r="D102" s="87">
        <v>73</v>
      </c>
      <c r="E102" s="87">
        <v>4</v>
      </c>
      <c r="F102" s="87" t="s">
        <v>714</v>
      </c>
      <c r="G102" s="101" t="s">
        <v>737</v>
      </c>
      <c r="H102" s="172"/>
      <c r="I102" s="731" t="s">
        <v>675</v>
      </c>
      <c r="J102" s="727">
        <v>354830.81</v>
      </c>
      <c r="K102" s="727">
        <v>0</v>
      </c>
      <c r="L102" s="99">
        <v>354830.81</v>
      </c>
      <c r="M102" s="81">
        <f t="shared" ca="1" si="39"/>
        <v>0</v>
      </c>
      <c r="N102" s="80" t="s">
        <v>83</v>
      </c>
      <c r="O102" s="93">
        <f ca="1">IF(OR(ISBLANK($C102),$C102="",$C102=0),0,COUNTIF(TB_WPTags,$C102&amp;"-100"))</f>
        <v>0</v>
      </c>
      <c r="P102" s="82"/>
      <c r="Q102" s="82"/>
      <c r="R102" s="82"/>
      <c r="S102" s="82"/>
      <c r="T102" s="82"/>
      <c r="U102" s="82"/>
      <c r="V102" s="83" t="str">
        <f t="shared" si="40"/>
        <v>NA</v>
      </c>
      <c r="W102" s="82"/>
      <c r="X102" s="83">
        <f t="shared" ca="1" si="41"/>
        <v>0</v>
      </c>
      <c r="Y102" s="82" t="b">
        <f t="shared" ca="1" si="42"/>
        <v>0</v>
      </c>
      <c r="Z102" s="94" t="b">
        <f t="shared" ca="1" si="43"/>
        <v>0</v>
      </c>
      <c r="AA102" s="94" t="b">
        <f t="shared" ca="1" si="44"/>
        <v>0</v>
      </c>
      <c r="AB102" s="178">
        <f t="shared" ca="1" si="45"/>
        <v>0</v>
      </c>
      <c r="AC102" s="94" t="b">
        <v>1</v>
      </c>
      <c r="AD102" s="127"/>
      <c r="AE102" s="185" t="s">
        <v>58</v>
      </c>
      <c r="AF102" s="175" t="str">
        <f t="shared" ca="1" si="46"/>
        <v/>
      </c>
      <c r="AG102" s="183">
        <f t="shared" ca="1" si="48"/>
        <v>0</v>
      </c>
      <c r="AH102" s="174"/>
      <c r="AI102" s="95" t="str">
        <f t="shared" ca="1" si="47"/>
        <v/>
      </c>
      <c r="AJ102" s="110"/>
      <c r="AK102" s="111"/>
      <c r="AL102" s="110"/>
      <c r="AM102" s="110"/>
      <c r="AN102" s="90"/>
    </row>
    <row r="103" spans="1:42" s="74" customFormat="1" ht="19.5">
      <c r="A103" s="76"/>
      <c r="B103" s="77"/>
      <c r="C103" s="721" t="s">
        <v>745</v>
      </c>
      <c r="D103" s="87">
        <v>74</v>
      </c>
      <c r="E103" s="87">
        <v>3</v>
      </c>
      <c r="F103" s="87" t="s">
        <v>653</v>
      </c>
      <c r="G103" s="101" t="s">
        <v>737</v>
      </c>
      <c r="H103" s="172"/>
      <c r="I103" s="724" t="s">
        <v>677</v>
      </c>
      <c r="J103" s="728">
        <v>1219641.25</v>
      </c>
      <c r="K103" s="728">
        <v>0</v>
      </c>
      <c r="L103" s="99">
        <v>1219641.25</v>
      </c>
      <c r="M103" s="81">
        <f t="shared" ca="1" si="39"/>
        <v>0</v>
      </c>
      <c r="N103" s="80" t="s">
        <v>83</v>
      </c>
      <c r="O103" s="93">
        <f ca="1">IF(OR(ISBLANK($C103),$C103="",$C103=0),0,COUNTIF(TB_WPTags,$C103&amp;"-100"))</f>
        <v>0</v>
      </c>
      <c r="P103" s="82"/>
      <c r="Q103" s="82"/>
      <c r="R103" s="82"/>
      <c r="S103" s="82"/>
      <c r="T103" s="82"/>
      <c r="U103" s="82"/>
      <c r="V103" s="83" t="str">
        <f t="shared" si="40"/>
        <v>NA</v>
      </c>
      <c r="W103" s="82"/>
      <c r="X103" s="83">
        <f t="shared" ca="1" si="41"/>
        <v>0</v>
      </c>
      <c r="Y103" s="82" t="b">
        <f t="shared" ca="1" si="42"/>
        <v>0</v>
      </c>
      <c r="Z103" s="94" t="b">
        <f t="shared" ca="1" si="43"/>
        <v>0</v>
      </c>
      <c r="AA103" s="94" t="b">
        <f t="shared" ca="1" si="44"/>
        <v>0</v>
      </c>
      <c r="AB103" s="178">
        <f t="shared" ca="1" si="45"/>
        <v>0</v>
      </c>
      <c r="AC103" s="94" t="b">
        <v>1</v>
      </c>
      <c r="AD103" s="127"/>
      <c r="AE103" s="185" t="s">
        <v>58</v>
      </c>
      <c r="AF103" s="175" t="str">
        <f t="shared" ca="1" si="46"/>
        <v/>
      </c>
      <c r="AG103" s="183">
        <f t="shared" ca="1" si="48"/>
        <v>0</v>
      </c>
      <c r="AH103" s="174"/>
      <c r="AI103" s="95" t="str">
        <f t="shared" ca="1" si="47"/>
        <v/>
      </c>
      <c r="AJ103" s="110"/>
      <c r="AK103" s="111"/>
      <c r="AL103" s="110"/>
      <c r="AM103" s="110"/>
      <c r="AN103" s="90"/>
      <c r="AP103" s="74">
        <f>J103*0.05</f>
        <v>60982.0625</v>
      </c>
    </row>
    <row r="104" spans="1:42" s="74" customFormat="1" ht="19.5">
      <c r="A104" s="76"/>
      <c r="B104" s="77"/>
      <c r="C104" s="721" t="s">
        <v>746</v>
      </c>
      <c r="D104" s="87">
        <v>75</v>
      </c>
      <c r="E104" s="87">
        <v>3</v>
      </c>
      <c r="F104" s="87" t="s">
        <v>628</v>
      </c>
      <c r="G104" s="101" t="s">
        <v>737</v>
      </c>
      <c r="H104" s="172"/>
      <c r="I104" s="724" t="s">
        <v>679</v>
      </c>
      <c r="J104" s="97">
        <v>0</v>
      </c>
      <c r="K104" s="97">
        <v>0</v>
      </c>
      <c r="L104" s="99">
        <v>0</v>
      </c>
      <c r="M104" s="81">
        <f t="shared" ca="1" si="39"/>
        <v>0</v>
      </c>
      <c r="N104" s="80"/>
      <c r="O104" s="93">
        <f ca="1">IF(OR(ISBLANK($C104),$C104="",$C104=0),0,COUNTIF(TB_WPTags,$C104&amp;"-100"))</f>
        <v>0</v>
      </c>
      <c r="P104" s="82"/>
      <c r="Q104" s="82"/>
      <c r="R104" s="82"/>
      <c r="S104" s="82"/>
      <c r="T104" s="82"/>
      <c r="U104" s="82"/>
      <c r="V104" s="83" t="str">
        <f t="shared" si="40"/>
        <v>NA</v>
      </c>
      <c r="W104" s="82"/>
      <c r="X104" s="83">
        <f t="shared" ca="1" si="41"/>
        <v>0</v>
      </c>
      <c r="Y104" s="82" t="b">
        <f t="shared" ca="1" si="42"/>
        <v>0</v>
      </c>
      <c r="Z104" s="94" t="b">
        <f t="shared" ca="1" si="43"/>
        <v>0</v>
      </c>
      <c r="AA104" s="94" t="b">
        <f t="shared" ca="1" si="44"/>
        <v>0</v>
      </c>
      <c r="AB104" s="178">
        <f t="shared" ca="1" si="45"/>
        <v>0</v>
      </c>
      <c r="AC104" s="94" t="b">
        <v>1</v>
      </c>
      <c r="AD104" s="127"/>
      <c r="AE104" s="185"/>
      <c r="AF104" s="175" t="str">
        <f t="shared" ca="1" si="46"/>
        <v/>
      </c>
      <c r="AG104" s="183">
        <f t="shared" ca="1" si="48"/>
        <v>0</v>
      </c>
      <c r="AH104" s="174"/>
      <c r="AI104" s="95" t="str">
        <f t="shared" ca="1" si="47"/>
        <v/>
      </c>
      <c r="AJ104" s="110"/>
      <c r="AK104" s="111"/>
      <c r="AL104" s="110"/>
      <c r="AM104" s="110"/>
      <c r="AN104" s="90"/>
    </row>
    <row r="105" spans="1:42" s="74" customFormat="1" ht="19.5">
      <c r="A105" s="76"/>
      <c r="B105" s="77"/>
      <c r="C105" s="721" t="s">
        <v>747</v>
      </c>
      <c r="D105" s="87">
        <v>76</v>
      </c>
      <c r="E105" s="87">
        <v>4</v>
      </c>
      <c r="F105" s="87" t="s">
        <v>714</v>
      </c>
      <c r="G105" s="101" t="s">
        <v>737</v>
      </c>
      <c r="H105" s="172"/>
      <c r="I105" s="731" t="s">
        <v>669</v>
      </c>
      <c r="J105" s="727">
        <v>21138.52</v>
      </c>
      <c r="K105" s="727">
        <v>0</v>
      </c>
      <c r="L105" s="99">
        <v>21138.52</v>
      </c>
      <c r="M105" s="81">
        <f t="shared" ca="1" si="39"/>
        <v>0</v>
      </c>
      <c r="N105" s="80" t="s">
        <v>83</v>
      </c>
      <c r="O105" s="93">
        <f ca="1">IF(OR(ISBLANK($C105),$C105="",$C105=0),0,COUNTIF(TB_WPTags,$C105&amp;"-100"))</f>
        <v>0</v>
      </c>
      <c r="P105" s="82"/>
      <c r="Q105" s="82"/>
      <c r="R105" s="82"/>
      <c r="S105" s="82"/>
      <c r="T105" s="82"/>
      <c r="U105" s="82"/>
      <c r="V105" s="83" t="str">
        <f t="shared" si="40"/>
        <v>NA</v>
      </c>
      <c r="W105" s="82"/>
      <c r="X105" s="83">
        <f t="shared" ca="1" si="41"/>
        <v>0</v>
      </c>
      <c r="Y105" s="82" t="b">
        <f t="shared" ca="1" si="42"/>
        <v>0</v>
      </c>
      <c r="Z105" s="94" t="b">
        <f t="shared" ca="1" si="43"/>
        <v>0</v>
      </c>
      <c r="AA105" s="94" t="b">
        <f t="shared" ca="1" si="44"/>
        <v>0</v>
      </c>
      <c r="AB105" s="178">
        <f t="shared" ca="1" si="45"/>
        <v>0</v>
      </c>
      <c r="AC105" s="94" t="b">
        <v>1</v>
      </c>
      <c r="AD105" s="127"/>
      <c r="AE105" s="185" t="s">
        <v>58</v>
      </c>
      <c r="AF105" s="175" t="str">
        <f t="shared" ca="1" si="46"/>
        <v/>
      </c>
      <c r="AG105" s="183">
        <f t="shared" ca="1" si="48"/>
        <v>0</v>
      </c>
      <c r="AH105" s="174"/>
      <c r="AI105" s="95" t="str">
        <f t="shared" ca="1" si="47"/>
        <v/>
      </c>
      <c r="AJ105" s="110"/>
      <c r="AK105" s="111"/>
      <c r="AL105" s="110"/>
      <c r="AM105" s="110"/>
      <c r="AN105" s="90"/>
    </row>
    <row r="106" spans="1:42" s="74" customFormat="1" ht="19.5">
      <c r="A106" s="76"/>
      <c r="B106" s="77"/>
      <c r="C106" s="721" t="s">
        <v>748</v>
      </c>
      <c r="D106" s="87">
        <v>77</v>
      </c>
      <c r="E106" s="87">
        <v>4</v>
      </c>
      <c r="F106" s="87" t="s">
        <v>714</v>
      </c>
      <c r="G106" s="101" t="s">
        <v>737</v>
      </c>
      <c r="H106" s="172"/>
      <c r="I106" s="731" t="s">
        <v>673</v>
      </c>
      <c r="J106" s="727">
        <v>52900.160000000003</v>
      </c>
      <c r="K106" s="727">
        <v>0</v>
      </c>
      <c r="L106" s="99">
        <v>52900.160000000003</v>
      </c>
      <c r="M106" s="81">
        <f t="shared" ca="1" si="39"/>
        <v>0</v>
      </c>
      <c r="N106" s="80" t="s">
        <v>83</v>
      </c>
      <c r="O106" s="93">
        <f ca="1">IF(OR(ISBLANK($C106),$C106="",$C106=0),0,COUNTIF(TB_WPTags,$C106&amp;"-100"))</f>
        <v>0</v>
      </c>
      <c r="P106" s="82"/>
      <c r="Q106" s="82"/>
      <c r="R106" s="82"/>
      <c r="S106" s="82"/>
      <c r="T106" s="82"/>
      <c r="U106" s="82"/>
      <c r="V106" s="83" t="str">
        <f t="shared" si="40"/>
        <v>NA</v>
      </c>
      <c r="W106" s="82"/>
      <c r="X106" s="83">
        <f t="shared" ca="1" si="41"/>
        <v>0</v>
      </c>
      <c r="Y106" s="82" t="b">
        <f t="shared" ca="1" si="42"/>
        <v>0</v>
      </c>
      <c r="Z106" s="94" t="b">
        <f t="shared" ca="1" si="43"/>
        <v>0</v>
      </c>
      <c r="AA106" s="94" t="b">
        <f t="shared" ca="1" si="44"/>
        <v>0</v>
      </c>
      <c r="AB106" s="178">
        <f t="shared" ca="1" si="45"/>
        <v>0</v>
      </c>
      <c r="AC106" s="94" t="b">
        <v>1</v>
      </c>
      <c r="AD106" s="127"/>
      <c r="AE106" s="185" t="s">
        <v>58</v>
      </c>
      <c r="AF106" s="175" t="str">
        <f t="shared" ca="1" si="46"/>
        <v/>
      </c>
      <c r="AG106" s="183">
        <f t="shared" ca="1" si="48"/>
        <v>0</v>
      </c>
      <c r="AH106" s="174"/>
      <c r="AI106" s="95" t="str">
        <f t="shared" ca="1" si="47"/>
        <v/>
      </c>
      <c r="AJ106" s="110"/>
      <c r="AK106" s="111"/>
      <c r="AL106" s="110"/>
      <c r="AM106" s="110"/>
      <c r="AN106" s="90"/>
    </row>
    <row r="107" spans="1:42" s="74" customFormat="1" ht="19.5">
      <c r="A107" s="76"/>
      <c r="B107" s="77"/>
      <c r="C107" s="721" t="s">
        <v>749</v>
      </c>
      <c r="D107" s="87">
        <v>78</v>
      </c>
      <c r="E107" s="87">
        <v>4</v>
      </c>
      <c r="F107" s="87" t="s">
        <v>714</v>
      </c>
      <c r="G107" s="101" t="s">
        <v>737</v>
      </c>
      <c r="H107" s="172"/>
      <c r="I107" s="731" t="s">
        <v>683</v>
      </c>
      <c r="J107" s="727">
        <v>844771.4</v>
      </c>
      <c r="K107" s="727">
        <v>0</v>
      </c>
      <c r="L107" s="99">
        <v>844771.4</v>
      </c>
      <c r="M107" s="81">
        <f t="shared" ca="1" si="39"/>
        <v>0</v>
      </c>
      <c r="N107" s="80" t="s">
        <v>83</v>
      </c>
      <c r="O107" s="93">
        <f ca="1">IF(OR(ISBLANK($C107),$C107="",$C107=0),0,COUNTIF(TB_WPTags,$C107&amp;"-100"))</f>
        <v>0</v>
      </c>
      <c r="P107" s="82"/>
      <c r="Q107" s="82"/>
      <c r="R107" s="82"/>
      <c r="S107" s="82"/>
      <c r="T107" s="82"/>
      <c r="U107" s="82"/>
      <c r="V107" s="83" t="str">
        <f t="shared" si="40"/>
        <v>NA</v>
      </c>
      <c r="W107" s="82"/>
      <c r="X107" s="83">
        <f t="shared" ca="1" si="41"/>
        <v>0</v>
      </c>
      <c r="Y107" s="82" t="b">
        <f t="shared" ca="1" si="42"/>
        <v>0</v>
      </c>
      <c r="Z107" s="94" t="b">
        <f t="shared" ca="1" si="43"/>
        <v>0</v>
      </c>
      <c r="AA107" s="94" t="b">
        <f t="shared" ca="1" si="44"/>
        <v>0</v>
      </c>
      <c r="AB107" s="178">
        <f t="shared" ca="1" si="45"/>
        <v>0</v>
      </c>
      <c r="AC107" s="94" t="b">
        <v>1</v>
      </c>
      <c r="AD107" s="127"/>
      <c r="AE107" s="185" t="s">
        <v>58</v>
      </c>
      <c r="AF107" s="175" t="str">
        <f t="shared" ca="1" si="46"/>
        <v/>
      </c>
      <c r="AG107" s="183">
        <f t="shared" ca="1" si="48"/>
        <v>0</v>
      </c>
      <c r="AH107" s="174"/>
      <c r="AI107" s="95" t="str">
        <f t="shared" ca="1" si="47"/>
        <v/>
      </c>
      <c r="AJ107" s="110"/>
      <c r="AK107" s="111"/>
      <c r="AL107" s="110"/>
      <c r="AM107" s="110"/>
      <c r="AN107" s="90"/>
    </row>
    <row r="108" spans="1:42" s="74" customFormat="1" ht="19.5">
      <c r="A108" s="76"/>
      <c r="B108" s="77"/>
      <c r="C108" s="721" t="s">
        <v>750</v>
      </c>
      <c r="D108" s="87">
        <v>79</v>
      </c>
      <c r="E108" s="87">
        <v>4</v>
      </c>
      <c r="F108" s="87" t="s">
        <v>714</v>
      </c>
      <c r="G108" s="101" t="s">
        <v>737</v>
      </c>
      <c r="H108" s="172"/>
      <c r="I108" s="731" t="s">
        <v>675</v>
      </c>
      <c r="J108" s="727">
        <v>358224.8</v>
      </c>
      <c r="K108" s="727">
        <v>0</v>
      </c>
      <c r="L108" s="99">
        <v>358224.8</v>
      </c>
      <c r="M108" s="81">
        <f t="shared" ca="1" si="39"/>
        <v>0</v>
      </c>
      <c r="N108" s="80" t="s">
        <v>83</v>
      </c>
      <c r="O108" s="93">
        <f ca="1">IF(OR(ISBLANK($C108),$C108="",$C108=0),0,COUNTIF(TB_WPTags,$C108&amp;"-100"))</f>
        <v>0</v>
      </c>
      <c r="P108" s="82"/>
      <c r="Q108" s="82"/>
      <c r="R108" s="82"/>
      <c r="S108" s="82"/>
      <c r="T108" s="82"/>
      <c r="U108" s="82"/>
      <c r="V108" s="83" t="str">
        <f t="shared" si="40"/>
        <v>NA</v>
      </c>
      <c r="W108" s="82"/>
      <c r="X108" s="83">
        <f t="shared" ca="1" si="41"/>
        <v>0</v>
      </c>
      <c r="Y108" s="82" t="b">
        <f t="shared" ca="1" si="42"/>
        <v>0</v>
      </c>
      <c r="Z108" s="94" t="b">
        <f t="shared" ca="1" si="43"/>
        <v>0</v>
      </c>
      <c r="AA108" s="94" t="b">
        <f t="shared" ca="1" si="44"/>
        <v>0</v>
      </c>
      <c r="AB108" s="178">
        <f t="shared" ca="1" si="45"/>
        <v>0</v>
      </c>
      <c r="AC108" s="94" t="b">
        <v>1</v>
      </c>
      <c r="AD108" s="127"/>
      <c r="AE108" s="185" t="s">
        <v>58</v>
      </c>
      <c r="AF108" s="175" t="str">
        <f t="shared" ca="1" si="46"/>
        <v/>
      </c>
      <c r="AG108" s="183">
        <f t="shared" ca="1" si="48"/>
        <v>0</v>
      </c>
      <c r="AH108" s="174"/>
      <c r="AI108" s="95" t="str">
        <f t="shared" ca="1" si="47"/>
        <v/>
      </c>
      <c r="AJ108" s="110"/>
      <c r="AK108" s="111"/>
      <c r="AL108" s="110"/>
      <c r="AM108" s="110"/>
      <c r="AN108" s="90"/>
    </row>
    <row r="109" spans="1:42" s="74" customFormat="1" ht="19.5">
      <c r="A109" s="76"/>
      <c r="B109" s="77"/>
      <c r="C109" s="721" t="s">
        <v>751</v>
      </c>
      <c r="D109" s="87">
        <v>80</v>
      </c>
      <c r="E109" s="87">
        <v>3</v>
      </c>
      <c r="F109" s="87" t="s">
        <v>653</v>
      </c>
      <c r="G109" s="101" t="s">
        <v>737</v>
      </c>
      <c r="H109" s="172"/>
      <c r="I109" s="724" t="s">
        <v>686</v>
      </c>
      <c r="J109" s="728">
        <v>1277034.8799999999</v>
      </c>
      <c r="K109" s="728">
        <v>0</v>
      </c>
      <c r="L109" s="99">
        <v>1277034.8799999999</v>
      </c>
      <c r="M109" s="81">
        <f t="shared" ca="1" si="39"/>
        <v>0</v>
      </c>
      <c r="N109" s="80" t="s">
        <v>83</v>
      </c>
      <c r="O109" s="93">
        <f ca="1">IF(OR(ISBLANK($C109),$C109="",$C109=0),0,COUNTIF(TB_WPTags,$C109&amp;"-100"))</f>
        <v>0</v>
      </c>
      <c r="P109" s="82"/>
      <c r="Q109" s="82"/>
      <c r="R109" s="82"/>
      <c r="S109" s="82"/>
      <c r="T109" s="82"/>
      <c r="U109" s="82"/>
      <c r="V109" s="83" t="str">
        <f t="shared" si="40"/>
        <v>NA</v>
      </c>
      <c r="W109" s="82"/>
      <c r="X109" s="83">
        <f t="shared" ca="1" si="41"/>
        <v>0</v>
      </c>
      <c r="Y109" s="82" t="b">
        <f t="shared" ca="1" si="42"/>
        <v>0</v>
      </c>
      <c r="Z109" s="94" t="b">
        <f t="shared" ca="1" si="43"/>
        <v>0</v>
      </c>
      <c r="AA109" s="94" t="b">
        <f t="shared" ca="1" si="44"/>
        <v>0</v>
      </c>
      <c r="AB109" s="178">
        <f t="shared" ca="1" si="45"/>
        <v>0</v>
      </c>
      <c r="AC109" s="94" t="b">
        <v>1</v>
      </c>
      <c r="AD109" s="127"/>
      <c r="AE109" s="185" t="s">
        <v>58</v>
      </c>
      <c r="AF109" s="175" t="str">
        <f t="shared" ca="1" si="46"/>
        <v/>
      </c>
      <c r="AG109" s="183">
        <f t="shared" ca="1" si="48"/>
        <v>0</v>
      </c>
      <c r="AH109" s="174"/>
      <c r="AI109" s="95" t="str">
        <f t="shared" ca="1" si="47"/>
        <v/>
      </c>
      <c r="AJ109" s="110"/>
      <c r="AK109" s="111"/>
      <c r="AL109" s="110"/>
      <c r="AM109" s="110"/>
      <c r="AN109" s="90"/>
      <c r="AP109" s="74">
        <f>J109*0.05</f>
        <v>63851.743999999999</v>
      </c>
    </row>
    <row r="110" spans="1:42" s="74" customFormat="1" ht="19.5">
      <c r="A110" s="76"/>
      <c r="B110" s="77"/>
      <c r="C110" s="721" t="s">
        <v>752</v>
      </c>
      <c r="D110" s="87">
        <v>81</v>
      </c>
      <c r="E110" s="87">
        <v>2</v>
      </c>
      <c r="F110" s="87" t="s">
        <v>656</v>
      </c>
      <c r="G110" s="101" t="s">
        <v>737</v>
      </c>
      <c r="H110" s="172"/>
      <c r="I110" s="723" t="s">
        <v>753</v>
      </c>
      <c r="J110" s="728">
        <v>2496676.13</v>
      </c>
      <c r="K110" s="728">
        <v>0</v>
      </c>
      <c r="L110" s="99">
        <v>2496676.13</v>
      </c>
      <c r="M110" s="81">
        <f t="shared" ca="1" si="39"/>
        <v>0</v>
      </c>
      <c r="N110" s="80" t="s">
        <v>83</v>
      </c>
      <c r="O110" s="93">
        <f ca="1">IF(OR(ISBLANK($C110),$C110="",$C110=0),0,COUNTIF(TB_WPTags,$C110&amp;"-100"))</f>
        <v>0</v>
      </c>
      <c r="P110" s="82"/>
      <c r="Q110" s="82"/>
      <c r="R110" s="82"/>
      <c r="S110" s="82"/>
      <c r="T110" s="82"/>
      <c r="U110" s="82"/>
      <c r="V110" s="83" t="str">
        <f t="shared" si="40"/>
        <v>NA</v>
      </c>
      <c r="W110" s="82"/>
      <c r="X110" s="83">
        <f t="shared" ca="1" si="41"/>
        <v>0</v>
      </c>
      <c r="Y110" s="82" t="b">
        <f t="shared" ca="1" si="42"/>
        <v>0</v>
      </c>
      <c r="Z110" s="94" t="b">
        <f t="shared" ca="1" si="43"/>
        <v>0</v>
      </c>
      <c r="AA110" s="94" t="b">
        <f t="shared" ca="1" si="44"/>
        <v>0</v>
      </c>
      <c r="AB110" s="178">
        <f t="shared" ca="1" si="45"/>
        <v>0</v>
      </c>
      <c r="AC110" s="94" t="b">
        <v>1</v>
      </c>
      <c r="AD110" s="127"/>
      <c r="AE110" s="185" t="s">
        <v>58</v>
      </c>
      <c r="AF110" s="175" t="str">
        <f t="shared" ca="1" si="46"/>
        <v/>
      </c>
      <c r="AG110" s="183">
        <f t="shared" ca="1" si="48"/>
        <v>0</v>
      </c>
      <c r="AH110" s="174"/>
      <c r="AI110" s="95" t="str">
        <f t="shared" ca="1" si="47"/>
        <v/>
      </c>
      <c r="AJ110" s="110"/>
      <c r="AK110" s="111"/>
      <c r="AL110" s="110"/>
      <c r="AM110" s="110"/>
      <c r="AN110" s="90"/>
    </row>
    <row r="111" spans="1:42" s="74" customFormat="1" ht="19.5">
      <c r="A111" s="76"/>
      <c r="B111" s="77"/>
      <c r="C111" s="721" t="s">
        <v>754</v>
      </c>
      <c r="D111" s="87">
        <v>82</v>
      </c>
      <c r="E111" s="87">
        <v>1</v>
      </c>
      <c r="F111" s="87" t="s">
        <v>659</v>
      </c>
      <c r="G111" s="101" t="s">
        <v>737</v>
      </c>
      <c r="H111" s="172"/>
      <c r="I111" s="723" t="s">
        <v>755</v>
      </c>
      <c r="J111" s="728">
        <v>2496676.13</v>
      </c>
      <c r="K111" s="728">
        <v>0</v>
      </c>
      <c r="L111" s="99">
        <v>2496676.13</v>
      </c>
      <c r="M111" s="81">
        <f t="shared" ca="1" si="39"/>
        <v>0</v>
      </c>
      <c r="N111" s="80" t="s">
        <v>83</v>
      </c>
      <c r="O111" s="93">
        <f ca="1">IF(OR(ISBLANK($C111),$C111="",$C111=0),0,COUNTIF(TB_WPTags,$C111&amp;"-100"))</f>
        <v>0</v>
      </c>
      <c r="P111" s="82"/>
      <c r="Q111" s="82"/>
      <c r="R111" s="82"/>
      <c r="S111" s="82"/>
      <c r="T111" s="82"/>
      <c r="U111" s="82"/>
      <c r="V111" s="83" t="str">
        <f t="shared" si="40"/>
        <v>NA</v>
      </c>
      <c r="W111" s="82"/>
      <c r="X111" s="83">
        <f t="shared" ca="1" si="41"/>
        <v>0</v>
      </c>
      <c r="Y111" s="82" t="b">
        <f t="shared" ca="1" si="42"/>
        <v>0</v>
      </c>
      <c r="Z111" s="94" t="b">
        <f t="shared" ca="1" si="43"/>
        <v>0</v>
      </c>
      <c r="AA111" s="94" t="b">
        <f t="shared" ca="1" si="44"/>
        <v>0</v>
      </c>
      <c r="AB111" s="178">
        <f t="shared" ca="1" si="45"/>
        <v>0</v>
      </c>
      <c r="AC111" s="94" t="b">
        <v>1</v>
      </c>
      <c r="AD111" s="127"/>
      <c r="AE111" s="185" t="s">
        <v>58</v>
      </c>
      <c r="AF111" s="175" t="str">
        <f t="shared" ca="1" si="46"/>
        <v/>
      </c>
      <c r="AG111" s="183">
        <f t="shared" ca="1" si="48"/>
        <v>0</v>
      </c>
      <c r="AH111" s="174"/>
      <c r="AI111" s="95" t="str">
        <f t="shared" ca="1" si="47"/>
        <v/>
      </c>
      <c r="AJ111" s="110"/>
      <c r="AK111" s="111"/>
      <c r="AL111" s="110"/>
      <c r="AM111" s="110"/>
      <c r="AN111" s="90"/>
    </row>
    <row r="112" spans="1:42" s="74" customFormat="1" ht="20.25" customHeight="1">
      <c r="B112" s="145"/>
      <c r="C112" s="146"/>
      <c r="D112" s="146"/>
      <c r="E112" s="146"/>
      <c r="F112" s="146"/>
      <c r="G112" s="146"/>
      <c r="H112" s="147"/>
      <c r="I112" s="148"/>
      <c r="J112" s="149"/>
      <c r="K112" s="149"/>
      <c r="L112" s="149"/>
      <c r="M112" s="149"/>
      <c r="N112" s="149"/>
      <c r="O112" s="149"/>
      <c r="P112" s="149"/>
      <c r="Q112" s="149"/>
      <c r="R112" s="149"/>
      <c r="S112" s="149"/>
      <c r="T112" s="149"/>
      <c r="U112" s="149"/>
      <c r="V112" s="149"/>
      <c r="W112" s="149"/>
      <c r="X112" s="149"/>
      <c r="Y112" s="149"/>
      <c r="Z112" s="149"/>
      <c r="AA112" s="149"/>
      <c r="AB112" s="149"/>
      <c r="AC112" s="149"/>
      <c r="AD112" s="149"/>
      <c r="AE112" s="149"/>
      <c r="AF112" s="150"/>
      <c r="AG112" s="150"/>
      <c r="AH112" s="151"/>
      <c r="AI112" s="152"/>
      <c r="AJ112" s="147"/>
      <c r="AK112" s="147"/>
      <c r="AL112" s="147"/>
      <c r="AM112" s="15"/>
    </row>
    <row r="113" spans="2:39" s="76" customFormat="1" ht="7.5" customHeight="1">
      <c r="B113" s="27"/>
      <c r="C113" s="28"/>
      <c r="D113" s="28"/>
      <c r="E113" s="28"/>
      <c r="F113" s="28"/>
      <c r="G113" s="70"/>
      <c r="H113" s="28"/>
      <c r="I113" s="28"/>
      <c r="J113" s="63"/>
      <c r="K113" s="63"/>
      <c r="L113" s="64"/>
      <c r="M113" s="18"/>
      <c r="N113" s="18"/>
      <c r="O113" s="18"/>
      <c r="P113" s="18"/>
      <c r="Q113" s="18"/>
      <c r="R113" s="18"/>
      <c r="S113" s="18"/>
      <c r="T113" s="18"/>
      <c r="U113" s="18"/>
      <c r="V113" s="18"/>
      <c r="W113" s="18"/>
      <c r="X113" s="18"/>
      <c r="Y113" s="18"/>
      <c r="Z113" s="18"/>
      <c r="AA113" s="18"/>
      <c r="AB113" s="18"/>
      <c r="AC113" s="18"/>
      <c r="AD113" s="18"/>
      <c r="AE113" s="18"/>
      <c r="AF113" s="17"/>
      <c r="AG113" s="17"/>
      <c r="AH113" s="18"/>
      <c r="AI113" s="18"/>
      <c r="AJ113" s="18"/>
      <c r="AK113" s="18"/>
      <c r="AL113" s="29"/>
      <c r="AM113" s="30"/>
    </row>
    <row r="114" spans="2:39" ht="18" customHeight="1">
      <c r="G114" s="68"/>
      <c r="H114" s="76"/>
      <c r="O114" s="68"/>
      <c r="P114" s="68"/>
      <c r="Q114" s="10"/>
      <c r="R114" s="10"/>
      <c r="S114" s="10"/>
      <c r="T114" s="32"/>
      <c r="U114" s="32"/>
      <c r="V114" s="68"/>
      <c r="W114" s="68"/>
      <c r="X114" s="68"/>
      <c r="Y114" s="68"/>
      <c r="Z114" s="68"/>
      <c r="AA114" s="76"/>
      <c r="AB114" s="76"/>
      <c r="AC114" s="68"/>
      <c r="AD114" s="10"/>
      <c r="AE114" s="68"/>
      <c r="AF114" s="32"/>
      <c r="AG114" s="76"/>
      <c r="AH114" s="32"/>
      <c r="AI114" s="10"/>
      <c r="AJ114" s="10"/>
      <c r="AK114" s="10"/>
      <c r="AL114" s="32"/>
    </row>
    <row r="115" spans="2:39">
      <c r="G115" s="68"/>
      <c r="H115" s="76"/>
      <c r="O115" s="68"/>
      <c r="P115" s="68"/>
      <c r="Q115" s="10"/>
      <c r="R115" s="10"/>
      <c r="S115" s="10"/>
      <c r="T115" s="32"/>
      <c r="U115" s="32"/>
      <c r="V115" s="68"/>
      <c r="W115" s="68"/>
      <c r="X115" s="68"/>
      <c r="Y115" s="68"/>
      <c r="Z115" s="68"/>
      <c r="AA115" s="76"/>
      <c r="AB115" s="76"/>
      <c r="AC115" s="68"/>
      <c r="AD115" s="10"/>
      <c r="AE115" s="68"/>
      <c r="AF115" s="32"/>
      <c r="AG115" s="76"/>
      <c r="AH115" s="32"/>
      <c r="AI115" s="10"/>
      <c r="AJ115" s="10"/>
      <c r="AK115" s="10"/>
      <c r="AL115" s="32"/>
    </row>
    <row r="116" spans="2:39">
      <c r="G116" s="68"/>
      <c r="H116" s="76"/>
      <c r="O116" s="68"/>
      <c r="P116" s="68"/>
      <c r="Q116" s="10"/>
      <c r="R116" s="10"/>
      <c r="S116" s="10"/>
      <c r="T116" s="32"/>
      <c r="U116" s="32"/>
      <c r="V116" s="68"/>
      <c r="W116" s="68"/>
      <c r="X116" s="68"/>
      <c r="Y116" s="68"/>
      <c r="Z116" s="68"/>
      <c r="AA116" s="76"/>
      <c r="AB116" s="76"/>
      <c r="AC116" s="68"/>
      <c r="AD116" s="10"/>
      <c r="AE116" s="68"/>
      <c r="AF116" s="32"/>
      <c r="AG116" s="76"/>
      <c r="AH116" s="32"/>
      <c r="AI116" s="10"/>
      <c r="AJ116" s="10"/>
      <c r="AK116" s="10"/>
      <c r="AL116" s="32"/>
    </row>
    <row r="117" spans="2:39">
      <c r="G117" s="68"/>
      <c r="H117" s="76"/>
      <c r="O117" s="68"/>
      <c r="P117" s="68"/>
      <c r="Q117" s="10"/>
      <c r="R117" s="10"/>
      <c r="S117" s="10"/>
      <c r="T117" s="32"/>
      <c r="U117" s="32"/>
      <c r="V117" s="68"/>
      <c r="W117" s="68"/>
      <c r="X117" s="68"/>
      <c r="Y117" s="68"/>
      <c r="Z117" s="68"/>
      <c r="AA117" s="76"/>
      <c r="AB117" s="76"/>
      <c r="AC117" s="68"/>
      <c r="AD117" s="10"/>
      <c r="AE117" s="68"/>
      <c r="AF117" s="32"/>
      <c r="AG117" s="76"/>
      <c r="AH117" s="32"/>
      <c r="AI117" s="10"/>
      <c r="AJ117" s="10"/>
      <c r="AK117" s="10"/>
      <c r="AL117" s="32"/>
    </row>
    <row r="118" spans="2:39">
      <c r="G118" s="68"/>
      <c r="H118" s="76"/>
      <c r="O118" s="68"/>
      <c r="P118" s="68"/>
      <c r="Q118" s="10"/>
      <c r="R118" s="10"/>
      <c r="S118" s="10"/>
      <c r="T118" s="32"/>
      <c r="U118" s="32"/>
      <c r="V118" s="68"/>
      <c r="W118" s="68"/>
      <c r="X118" s="68"/>
      <c r="Y118" s="68"/>
      <c r="Z118" s="68"/>
      <c r="AA118" s="76"/>
      <c r="AB118" s="76"/>
      <c r="AC118" s="68"/>
      <c r="AD118" s="10"/>
      <c r="AE118" s="68"/>
      <c r="AF118" s="32"/>
      <c r="AG118" s="76"/>
      <c r="AH118" s="32"/>
      <c r="AI118" s="10"/>
      <c r="AJ118" s="10"/>
      <c r="AK118" s="10"/>
      <c r="AL118" s="32"/>
    </row>
  </sheetData>
  <sortState xmlns:xlrd2="http://schemas.microsoft.com/office/spreadsheetml/2017/richdata2" ref="B26:AM112">
    <sortCondition ref="D26"/>
    <sortCondition ref="E26"/>
  </sortState>
  <dataConsolidate/>
  <mergeCells count="9">
    <mergeCell ref="B11:I11"/>
    <mergeCell ref="B24:I24"/>
    <mergeCell ref="AM5:AN5"/>
    <mergeCell ref="AK5:AL5"/>
    <mergeCell ref="AI5:AJ5"/>
    <mergeCell ref="B7:I7"/>
    <mergeCell ref="M7:N7"/>
    <mergeCell ref="AM6:AN6"/>
    <mergeCell ref="AM7:AN7"/>
  </mergeCells>
  <conditionalFormatting sqref="I9">
    <cfRule type="expression" dxfId="278" priority="2389">
      <formula>ShowAlert</formula>
    </cfRule>
  </conditionalFormatting>
  <conditionalFormatting sqref="N4 N63:N111 AD26:AE111">
    <cfRule type="expression" dxfId="277" priority="574">
      <formula>ISBLANK($N4)</formula>
    </cfRule>
  </conditionalFormatting>
  <conditionalFormatting sqref="N4 N63:N111">
    <cfRule type="expression" dxfId="276" priority="572">
      <formula>AND($N4&lt;&gt;"Add",$V4=1)</formula>
    </cfRule>
    <cfRule type="expression" dxfId="275" priority="573">
      <formula>AND($N4&lt;&gt;"Add",$V4=-1)</formula>
    </cfRule>
  </conditionalFormatting>
  <conditionalFormatting sqref="M2:M4 M26:M111">
    <cfRule type="expression" dxfId="274" priority="575" stopIfTrue="1">
      <formula>AND($M2="–",$N2="Add")</formula>
    </cfRule>
    <cfRule type="expression" dxfId="273" priority="576" stopIfTrue="1">
      <formula>AND($V2="-1",$N2="Add")</formula>
    </cfRule>
    <cfRule type="expression" dxfId="272" priority="577" stopIfTrue="1">
      <formula>AND($V2="1",$N2="Add")</formula>
    </cfRule>
    <cfRule type="expression" dxfId="271" priority="578">
      <formula>AND($M2&gt;=1,$N2="Add")</formula>
    </cfRule>
  </conditionalFormatting>
  <conditionalFormatting sqref="AD4:AE4">
    <cfRule type="expression" dxfId="270" priority="567">
      <formula>ISBLANK($N4)</formula>
    </cfRule>
  </conditionalFormatting>
  <conditionalFormatting sqref="AE2:AE4 AE26:AE111">
    <cfRule type="cellIs" dxfId="269" priority="566" operator="equal">
      <formula>"O"</formula>
    </cfRule>
  </conditionalFormatting>
  <conditionalFormatting sqref="AN9">
    <cfRule type="expression" dxfId="268" priority="556">
      <formula>ShowAlert</formula>
    </cfRule>
  </conditionalFormatting>
  <conditionalFormatting sqref="B9">
    <cfRule type="expression" dxfId="267" priority="555">
      <formula>ShowAlert</formula>
    </cfRule>
  </conditionalFormatting>
  <conditionalFormatting sqref="B9:AN9">
    <cfRule type="expression" dxfId="266" priority="2393">
      <formula>ShowAlert</formula>
    </cfRule>
  </conditionalFormatting>
  <conditionalFormatting sqref="AH112 AI21:AI1048576">
    <cfRule type="cellIs" dxfId="265" priority="517" operator="equal">
      <formula>"Rework Complete"</formula>
    </cfRule>
    <cfRule type="cellIs" dxfId="264" priority="518" operator="equal">
      <formula>"Client Query"</formula>
    </cfRule>
    <cfRule type="cellIs" dxfId="263" priority="519" operator="equal">
      <formula>"Started"</formula>
    </cfRule>
    <cfRule type="cellIs" dxfId="262" priority="520" operator="equal">
      <formula>"Ready for Review"</formula>
    </cfRule>
    <cfRule type="cellIs" dxfId="261" priority="521" operator="equal">
      <formula>"Rework Required"</formula>
    </cfRule>
    <cfRule type="cellIs" dxfId="260" priority="522" operator="equal">
      <formula>"Complete"</formula>
    </cfRule>
  </conditionalFormatting>
  <conditionalFormatting sqref="L113">
    <cfRule type="expression" dxfId="259" priority="529" stopIfTrue="1">
      <formula>AND($L113="–",$M113="Add")</formula>
    </cfRule>
    <cfRule type="expression" dxfId="258" priority="530" stopIfTrue="1">
      <formula>AND($U113="-1",$M113="Add")</formula>
    </cfRule>
    <cfRule type="expression" dxfId="257" priority="531" stopIfTrue="1">
      <formula>AND($U113="1",$M113="Add")</formula>
    </cfRule>
    <cfRule type="expression" dxfId="256" priority="532">
      <formula>AND($L113&gt;=1,$M113="Add")</formula>
    </cfRule>
  </conditionalFormatting>
  <conditionalFormatting sqref="AH112:AH113">
    <cfRule type="cellIs" dxfId="255" priority="523" operator="equal">
      <formula>"Rework Complete"</formula>
    </cfRule>
    <cfRule type="cellIs" dxfId="254" priority="524" operator="equal">
      <formula>"Client Query"</formula>
    </cfRule>
    <cfRule type="cellIs" dxfId="253" priority="525" operator="equal">
      <formula>"Started"</formula>
    </cfRule>
    <cfRule type="cellIs" dxfId="252" priority="526" operator="equal">
      <formula>"Ready for Review"</formula>
    </cfRule>
    <cfRule type="cellIs" dxfId="251" priority="527" operator="equal">
      <formula>"Rework Required"</formula>
    </cfRule>
    <cfRule type="cellIs" dxfId="250" priority="528" operator="equal">
      <formula>"Complete"</formula>
    </cfRule>
  </conditionalFormatting>
  <conditionalFormatting sqref="AF2:AF4 AF26:AF111">
    <cfRule type="expression" dxfId="249" priority="483">
      <formula>AND($Z2=TRUE,$E2=100)</formula>
    </cfRule>
    <cfRule type="expression" dxfId="248" priority="484">
      <formula>AND($Y2=TRUE,$E2=100)</formula>
    </cfRule>
    <cfRule type="expression" dxfId="247" priority="497">
      <formula>AND($Z2=TRUE,$E2&lt;&gt;100)</formula>
    </cfRule>
    <cfRule type="expression" dxfId="246" priority="498">
      <formula>AND($Y2=TRUE,$E2&lt;&gt;100)</formula>
    </cfRule>
  </conditionalFormatting>
  <conditionalFormatting sqref="AG2:AG4 AG26:AG111">
    <cfRule type="expression" dxfId="245" priority="481">
      <formula>AND($AA2=TRUE,$E2=100)</formula>
    </cfRule>
    <cfRule type="expression" dxfId="244" priority="482">
      <formula>AND($AG2&gt;0,$E2=100)</formula>
    </cfRule>
    <cfRule type="expression" dxfId="243" priority="506">
      <formula>AND($AA2=TRUE,$E2&lt;&gt;100)</formula>
    </cfRule>
    <cfRule type="expression" dxfId="242" priority="507">
      <formula>AND($AG2&gt;0,$E2&lt;&gt;100)</formula>
    </cfRule>
  </conditionalFormatting>
  <conditionalFormatting sqref="AI1:AI12">
    <cfRule type="cellIs" dxfId="241" priority="466" operator="equal">
      <formula>"Rework Complete"</formula>
    </cfRule>
    <cfRule type="cellIs" dxfId="240" priority="467" operator="equal">
      <formula>"Client Query"</formula>
    </cfRule>
    <cfRule type="cellIs" dxfId="239" priority="468" operator="equal">
      <formula>"Started"</formula>
    </cfRule>
    <cfRule type="cellIs" dxfId="238" priority="469" operator="equal">
      <formula>"Ready for Review"</formula>
    </cfRule>
    <cfRule type="cellIs" dxfId="237" priority="470" operator="equal">
      <formula>"Rework Required"</formula>
    </cfRule>
    <cfRule type="cellIs" dxfId="236" priority="471" operator="equal">
      <formula>"Complete"</formula>
    </cfRule>
  </conditionalFormatting>
  <conditionalFormatting sqref="N2">
    <cfRule type="expression" dxfId="235" priority="464">
      <formula>AND($N2&lt;&gt;"Add",$V2=1)</formula>
    </cfRule>
    <cfRule type="expression" dxfId="234" priority="465">
      <formula>AND($N2&lt;&gt;"Add",$V2=-1)</formula>
    </cfRule>
  </conditionalFormatting>
  <conditionalFormatting sqref="N3">
    <cfRule type="expression" dxfId="233" priority="462">
      <formula>AND($N3&lt;&gt;"Add",$V3=1)</formula>
    </cfRule>
    <cfRule type="expression" dxfId="232" priority="463">
      <formula>AND($N3&lt;&gt;"Add",$V3=-1)</formula>
    </cfRule>
  </conditionalFormatting>
  <conditionalFormatting sqref="M13">
    <cfRule type="expression" dxfId="231" priority="458" stopIfTrue="1">
      <formula>AND($M13="–",$N13="Add")</formula>
    </cfRule>
    <cfRule type="expression" dxfId="230" priority="459" stopIfTrue="1">
      <formula>AND($V13="-1",$N13="Add")</formula>
    </cfRule>
    <cfRule type="expression" dxfId="229" priority="460" stopIfTrue="1">
      <formula>AND($V13="1",$N13="Add")</formula>
    </cfRule>
    <cfRule type="expression" dxfId="228" priority="461">
      <formula>AND($M13&gt;=1,$N13="Add")</formula>
    </cfRule>
  </conditionalFormatting>
  <conditionalFormatting sqref="AE13">
    <cfRule type="cellIs" dxfId="227" priority="457" operator="equal">
      <formula>"O"</formula>
    </cfRule>
  </conditionalFormatting>
  <conditionalFormatting sqref="AF13">
    <cfRule type="expression" dxfId="226" priority="451">
      <formula>AND($Z13=TRUE,$E13=100)</formula>
    </cfRule>
    <cfRule type="expression" dxfId="225" priority="452">
      <formula>AND($Y13=TRUE,$E13=100)</formula>
    </cfRule>
    <cfRule type="expression" dxfId="224" priority="453">
      <formula>AND($Z13=TRUE,$E13&lt;&gt;100)</formula>
    </cfRule>
    <cfRule type="expression" dxfId="223" priority="454">
      <formula>AND($Y13=TRUE,$E13&lt;&gt;100)</formula>
    </cfRule>
  </conditionalFormatting>
  <conditionalFormatting sqref="AG13">
    <cfRule type="expression" dxfId="222" priority="449">
      <formula>AND($AA13=TRUE,$E13=100)</formula>
    </cfRule>
    <cfRule type="expression" dxfId="221" priority="450">
      <formula>AND($AG13&gt;0,$E13=100)</formula>
    </cfRule>
    <cfRule type="expression" dxfId="220" priority="455">
      <formula>AND($AA13=TRUE,$E13&lt;&gt;100)</formula>
    </cfRule>
    <cfRule type="expression" dxfId="219" priority="456">
      <formula>AND($AG13&gt;0,$E13&lt;&gt;100)</formula>
    </cfRule>
  </conditionalFormatting>
  <conditionalFormatting sqref="AI13">
    <cfRule type="cellIs" dxfId="218" priority="443" operator="equal">
      <formula>"Rework Complete"</formula>
    </cfRule>
    <cfRule type="cellIs" dxfId="217" priority="444" operator="equal">
      <formula>"Client Query"</formula>
    </cfRule>
    <cfRule type="cellIs" dxfId="216" priority="445" operator="equal">
      <formula>"Started"</formula>
    </cfRule>
    <cfRule type="cellIs" dxfId="215" priority="446" operator="equal">
      <formula>"Ready for Review"</formula>
    </cfRule>
    <cfRule type="cellIs" dxfId="214" priority="447" operator="equal">
      <formula>"Rework Required"</formula>
    </cfRule>
    <cfRule type="cellIs" dxfId="213" priority="448" operator="equal">
      <formula>"Complete"</formula>
    </cfRule>
  </conditionalFormatting>
  <conditionalFormatting sqref="N13">
    <cfRule type="expression" dxfId="212" priority="441">
      <formula>AND($N13&lt;&gt;"Add",$V13=1)</formula>
    </cfRule>
    <cfRule type="expression" dxfId="211" priority="442">
      <formula>AND($N13&lt;&gt;"Add",$V13=-1)</formula>
    </cfRule>
  </conditionalFormatting>
  <conditionalFormatting sqref="M14">
    <cfRule type="expression" dxfId="210" priority="437" stopIfTrue="1">
      <formula>AND($M14="–",$N14="Add")</formula>
    </cfRule>
    <cfRule type="expression" dxfId="209" priority="438" stopIfTrue="1">
      <formula>AND($V14="-1",$N14="Add")</formula>
    </cfRule>
    <cfRule type="expression" dxfId="208" priority="439" stopIfTrue="1">
      <formula>AND($V14="1",$N14="Add")</formula>
    </cfRule>
    <cfRule type="expression" dxfId="207" priority="440">
      <formula>AND($M14&gt;=1,$N14="Add")</formula>
    </cfRule>
  </conditionalFormatting>
  <conditionalFormatting sqref="AE14">
    <cfRule type="cellIs" dxfId="206" priority="436" operator="equal">
      <formula>"O"</formula>
    </cfRule>
  </conditionalFormatting>
  <conditionalFormatting sqref="AF14">
    <cfRule type="expression" dxfId="205" priority="430">
      <formula>AND($Z14=TRUE,$E14=100)</formula>
    </cfRule>
    <cfRule type="expression" dxfId="204" priority="431">
      <formula>AND($Y14=TRUE,$E14=100)</formula>
    </cfRule>
    <cfRule type="expression" dxfId="203" priority="432">
      <formula>AND($Z14=TRUE,$E14&lt;&gt;100)</formula>
    </cfRule>
    <cfRule type="expression" dxfId="202" priority="433">
      <formula>AND($Y14=TRUE,$E14&lt;&gt;100)</formula>
    </cfRule>
  </conditionalFormatting>
  <conditionalFormatting sqref="AG14">
    <cfRule type="expression" dxfId="201" priority="428">
      <formula>AND($AA14=TRUE,$E14=100)</formula>
    </cfRule>
    <cfRule type="expression" dxfId="200" priority="429">
      <formula>AND($AG14&gt;0,$E14=100)</formula>
    </cfRule>
    <cfRule type="expression" dxfId="199" priority="434">
      <formula>AND($AA14=TRUE,$E14&lt;&gt;100)</formula>
    </cfRule>
    <cfRule type="expression" dxfId="198" priority="435">
      <formula>AND($AG14&gt;0,$E14&lt;&gt;100)</formula>
    </cfRule>
  </conditionalFormatting>
  <conditionalFormatting sqref="AI14">
    <cfRule type="cellIs" dxfId="197" priority="422" operator="equal">
      <formula>"Rework Complete"</formula>
    </cfRule>
    <cfRule type="cellIs" dxfId="196" priority="423" operator="equal">
      <formula>"Client Query"</formula>
    </cfRule>
    <cfRule type="cellIs" dxfId="195" priority="424" operator="equal">
      <formula>"Started"</formula>
    </cfRule>
    <cfRule type="cellIs" dxfId="194" priority="425" operator="equal">
      <formula>"Ready for Review"</formula>
    </cfRule>
    <cfRule type="cellIs" dxfId="193" priority="426" operator="equal">
      <formula>"Rework Required"</formula>
    </cfRule>
    <cfRule type="cellIs" dxfId="192" priority="427" operator="equal">
      <formula>"Complete"</formula>
    </cfRule>
  </conditionalFormatting>
  <conditionalFormatting sqref="N14">
    <cfRule type="expression" dxfId="191" priority="420">
      <formula>AND($N14&lt;&gt;"Add",$V14=1)</formula>
    </cfRule>
    <cfRule type="expression" dxfId="190" priority="421">
      <formula>AND($N14&lt;&gt;"Add",$V14=-1)</formula>
    </cfRule>
  </conditionalFormatting>
  <conditionalFormatting sqref="M15">
    <cfRule type="expression" dxfId="189" priority="416" stopIfTrue="1">
      <formula>AND($M15="–",$N15="Add")</formula>
    </cfRule>
    <cfRule type="expression" dxfId="188" priority="417" stopIfTrue="1">
      <formula>AND($V15="-1",$N15="Add")</formula>
    </cfRule>
    <cfRule type="expression" dxfId="187" priority="418" stopIfTrue="1">
      <formula>AND($V15="1",$N15="Add")</formula>
    </cfRule>
    <cfRule type="expression" dxfId="186" priority="419">
      <formula>AND($M15&gt;=1,$N15="Add")</formula>
    </cfRule>
  </conditionalFormatting>
  <conditionalFormatting sqref="AE15">
    <cfRule type="cellIs" dxfId="185" priority="415" operator="equal">
      <formula>"O"</formula>
    </cfRule>
  </conditionalFormatting>
  <conditionalFormatting sqref="AF15">
    <cfRule type="expression" dxfId="184" priority="409">
      <formula>AND($Z15=TRUE,$E15=100)</formula>
    </cfRule>
    <cfRule type="expression" dxfId="183" priority="410">
      <formula>AND($Y15=TRUE,$E15=100)</formula>
    </cfRule>
    <cfRule type="expression" dxfId="182" priority="411">
      <formula>AND($Z15=TRUE,$E15&lt;&gt;100)</formula>
    </cfRule>
    <cfRule type="expression" dxfId="181" priority="412">
      <formula>AND($Y15=TRUE,$E15&lt;&gt;100)</formula>
    </cfRule>
  </conditionalFormatting>
  <conditionalFormatting sqref="AG15">
    <cfRule type="expression" dxfId="180" priority="407">
      <formula>AND($AA15=TRUE,$E15=100)</formula>
    </cfRule>
    <cfRule type="expression" dxfId="179" priority="408">
      <formula>AND($AG15&gt;0,$E15=100)</formula>
    </cfRule>
    <cfRule type="expression" dxfId="178" priority="413">
      <formula>AND($AA15=TRUE,$E15&lt;&gt;100)</formula>
    </cfRule>
    <cfRule type="expression" dxfId="177" priority="414">
      <formula>AND($AG15&gt;0,$E15&lt;&gt;100)</formula>
    </cfRule>
  </conditionalFormatting>
  <conditionalFormatting sqref="AI15">
    <cfRule type="cellIs" dxfId="176" priority="401" operator="equal">
      <formula>"Rework Complete"</formula>
    </cfRule>
    <cfRule type="cellIs" dxfId="175" priority="402" operator="equal">
      <formula>"Client Query"</formula>
    </cfRule>
    <cfRule type="cellIs" dxfId="174" priority="403" operator="equal">
      <formula>"Started"</formula>
    </cfRule>
    <cfRule type="cellIs" dxfId="173" priority="404" operator="equal">
      <formula>"Ready for Review"</formula>
    </cfRule>
    <cfRule type="cellIs" dxfId="172" priority="405" operator="equal">
      <formula>"Rework Required"</formula>
    </cfRule>
    <cfRule type="cellIs" dxfId="171" priority="406" operator="equal">
      <formula>"Complete"</formula>
    </cfRule>
  </conditionalFormatting>
  <conditionalFormatting sqref="N15">
    <cfRule type="expression" dxfId="170" priority="399">
      <formula>AND($N15&lt;&gt;"Add",$V15=1)</formula>
    </cfRule>
    <cfRule type="expression" dxfId="169" priority="400">
      <formula>AND($N15&lt;&gt;"Add",$V15=-1)</formula>
    </cfRule>
  </conditionalFormatting>
  <conditionalFormatting sqref="M16">
    <cfRule type="expression" dxfId="168" priority="395" stopIfTrue="1">
      <formula>AND($M16="–",$N16="Add")</formula>
    </cfRule>
    <cfRule type="expression" dxfId="167" priority="396" stopIfTrue="1">
      <formula>AND($V16="-1",$N16="Add")</formula>
    </cfRule>
    <cfRule type="expression" dxfId="166" priority="397" stopIfTrue="1">
      <formula>AND($V16="1",$N16="Add")</formula>
    </cfRule>
    <cfRule type="expression" dxfId="165" priority="398">
      <formula>AND($M16&gt;=1,$N16="Add")</formula>
    </cfRule>
  </conditionalFormatting>
  <conditionalFormatting sqref="AE16">
    <cfRule type="cellIs" dxfId="164" priority="394" operator="equal">
      <formula>"O"</formula>
    </cfRule>
  </conditionalFormatting>
  <conditionalFormatting sqref="AF16">
    <cfRule type="expression" dxfId="163" priority="388">
      <formula>AND($Z16=TRUE,$E16=100)</formula>
    </cfRule>
    <cfRule type="expression" dxfId="162" priority="389">
      <formula>AND($Y16=TRUE,$E16=100)</formula>
    </cfRule>
    <cfRule type="expression" dxfId="161" priority="390">
      <formula>AND($Z16=TRUE,$E16&lt;&gt;100)</formula>
    </cfRule>
    <cfRule type="expression" dxfId="160" priority="391">
      <formula>AND($Y16=TRUE,$E16&lt;&gt;100)</formula>
    </cfRule>
  </conditionalFormatting>
  <conditionalFormatting sqref="AG16">
    <cfRule type="expression" dxfId="159" priority="386">
      <formula>AND($AA16=TRUE,$E16=100)</formula>
    </cfRule>
    <cfRule type="expression" dxfId="158" priority="387">
      <formula>AND($AG16&gt;0,$E16=100)</formula>
    </cfRule>
    <cfRule type="expression" dxfId="157" priority="392">
      <formula>AND($AA16=TRUE,$E16&lt;&gt;100)</formula>
    </cfRule>
    <cfRule type="expression" dxfId="156" priority="393">
      <formula>AND($AG16&gt;0,$E16&lt;&gt;100)</formula>
    </cfRule>
  </conditionalFormatting>
  <conditionalFormatting sqref="AI16">
    <cfRule type="cellIs" dxfId="155" priority="380" operator="equal">
      <formula>"Rework Complete"</formula>
    </cfRule>
    <cfRule type="cellIs" dxfId="154" priority="381" operator="equal">
      <formula>"Client Query"</formula>
    </cfRule>
    <cfRule type="cellIs" dxfId="153" priority="382" operator="equal">
      <formula>"Started"</formula>
    </cfRule>
    <cfRule type="cellIs" dxfId="152" priority="383" operator="equal">
      <formula>"Ready for Review"</formula>
    </cfRule>
    <cfRule type="cellIs" dxfId="151" priority="384" operator="equal">
      <formula>"Rework Required"</formula>
    </cfRule>
    <cfRule type="cellIs" dxfId="150" priority="385" operator="equal">
      <formula>"Complete"</formula>
    </cfRule>
  </conditionalFormatting>
  <conditionalFormatting sqref="N16">
    <cfRule type="expression" dxfId="149" priority="378">
      <formula>AND($N16&lt;&gt;"Add",$V16=1)</formula>
    </cfRule>
    <cfRule type="expression" dxfId="148" priority="379">
      <formula>AND($N16&lt;&gt;"Add",$V16=-1)</formula>
    </cfRule>
  </conditionalFormatting>
  <conditionalFormatting sqref="M17">
    <cfRule type="expression" dxfId="147" priority="353" stopIfTrue="1">
      <formula>AND($M17="–",$N17="Add")</formula>
    </cfRule>
    <cfRule type="expression" dxfId="146" priority="354" stopIfTrue="1">
      <formula>AND($V17="-1",$N17="Add")</formula>
    </cfRule>
    <cfRule type="expression" dxfId="145" priority="355" stopIfTrue="1">
      <formula>AND($V17="1",$N17="Add")</formula>
    </cfRule>
    <cfRule type="expression" dxfId="144" priority="356">
      <formula>AND($M17&gt;=1,$N17="Add")</formula>
    </cfRule>
  </conditionalFormatting>
  <conditionalFormatting sqref="AE17">
    <cfRule type="cellIs" dxfId="143" priority="352" operator="equal">
      <formula>"O"</formula>
    </cfRule>
  </conditionalFormatting>
  <conditionalFormatting sqref="AF17">
    <cfRule type="expression" dxfId="142" priority="346">
      <formula>AND($Z17=TRUE,$E17=100)</formula>
    </cfRule>
    <cfRule type="expression" dxfId="141" priority="347">
      <formula>AND($Y17=TRUE,$E17=100)</formula>
    </cfRule>
    <cfRule type="expression" dxfId="140" priority="348">
      <formula>AND($Z17=TRUE,$E17&lt;&gt;100)</formula>
    </cfRule>
    <cfRule type="expression" dxfId="139" priority="349">
      <formula>AND($Y17=TRUE,$E17&lt;&gt;100)</formula>
    </cfRule>
  </conditionalFormatting>
  <conditionalFormatting sqref="AG17">
    <cfRule type="expression" dxfId="138" priority="344">
      <formula>AND($AA17=TRUE,$E17=100)</formula>
    </cfRule>
    <cfRule type="expression" dxfId="137" priority="345">
      <formula>AND($AG17&gt;0,$E17=100)</formula>
    </cfRule>
    <cfRule type="expression" dxfId="136" priority="350">
      <formula>AND($AA17=TRUE,$E17&lt;&gt;100)</formula>
    </cfRule>
    <cfRule type="expression" dxfId="135" priority="351">
      <formula>AND($AG17&gt;0,$E17&lt;&gt;100)</formula>
    </cfRule>
  </conditionalFormatting>
  <conditionalFormatting sqref="AI17">
    <cfRule type="cellIs" dxfId="134" priority="338" operator="equal">
      <formula>"Rework Complete"</formula>
    </cfRule>
    <cfRule type="cellIs" dxfId="133" priority="339" operator="equal">
      <formula>"Client Query"</formula>
    </cfRule>
    <cfRule type="cellIs" dxfId="132" priority="340" operator="equal">
      <formula>"Started"</formula>
    </cfRule>
    <cfRule type="cellIs" dxfId="131" priority="341" operator="equal">
      <formula>"Ready for Review"</formula>
    </cfRule>
    <cfRule type="cellIs" dxfId="130" priority="342" operator="equal">
      <formula>"Rework Required"</formula>
    </cfRule>
    <cfRule type="cellIs" dxfId="129" priority="343" operator="equal">
      <formula>"Complete"</formula>
    </cfRule>
  </conditionalFormatting>
  <conditionalFormatting sqref="N17">
    <cfRule type="expression" dxfId="128" priority="336">
      <formula>AND($N17&lt;&gt;"Add",$V17=1)</formula>
    </cfRule>
    <cfRule type="expression" dxfId="127" priority="337">
      <formula>AND($N17&lt;&gt;"Add",$V17=-1)</formula>
    </cfRule>
  </conditionalFormatting>
  <conditionalFormatting sqref="M18">
    <cfRule type="expression" dxfId="126" priority="311" stopIfTrue="1">
      <formula>AND($M18="–",$N18="Add")</formula>
    </cfRule>
    <cfRule type="expression" dxfId="125" priority="312" stopIfTrue="1">
      <formula>AND($V18="-1",$N18="Add")</formula>
    </cfRule>
    <cfRule type="expression" dxfId="124" priority="313" stopIfTrue="1">
      <formula>AND($V18="1",$N18="Add")</formula>
    </cfRule>
    <cfRule type="expression" dxfId="123" priority="314">
      <formula>AND($M18&gt;=1,$N18="Add")</formula>
    </cfRule>
  </conditionalFormatting>
  <conditionalFormatting sqref="AE18">
    <cfRule type="cellIs" dxfId="122" priority="310" operator="equal">
      <formula>"O"</formula>
    </cfRule>
  </conditionalFormatting>
  <conditionalFormatting sqref="AF18">
    <cfRule type="expression" dxfId="121" priority="304">
      <formula>AND($Z18=TRUE,$E18=100)</formula>
    </cfRule>
    <cfRule type="expression" dxfId="120" priority="305">
      <formula>AND($Y18=TRUE,$E18=100)</formula>
    </cfRule>
    <cfRule type="expression" dxfId="119" priority="306">
      <formula>AND($Z18=TRUE,$E18&lt;&gt;100)</formula>
    </cfRule>
    <cfRule type="expression" dxfId="118" priority="307">
      <formula>AND($Y18=TRUE,$E18&lt;&gt;100)</formula>
    </cfRule>
  </conditionalFormatting>
  <conditionalFormatting sqref="AG18">
    <cfRule type="expression" dxfId="117" priority="302">
      <formula>AND($AA18=TRUE,$E18=100)</formula>
    </cfRule>
    <cfRule type="expression" dxfId="116" priority="303">
      <formula>AND($AG18&gt;0,$E18=100)</formula>
    </cfRule>
    <cfRule type="expression" dxfId="115" priority="308">
      <formula>AND($AA18=TRUE,$E18&lt;&gt;100)</formula>
    </cfRule>
    <cfRule type="expression" dxfId="114" priority="309">
      <formula>AND($AG18&gt;0,$E18&lt;&gt;100)</formula>
    </cfRule>
  </conditionalFormatting>
  <conditionalFormatting sqref="AI18">
    <cfRule type="cellIs" dxfId="113" priority="296" operator="equal">
      <formula>"Rework Complete"</formula>
    </cfRule>
    <cfRule type="cellIs" dxfId="112" priority="297" operator="equal">
      <formula>"Client Query"</formula>
    </cfRule>
    <cfRule type="cellIs" dxfId="111" priority="298" operator="equal">
      <formula>"Started"</formula>
    </cfRule>
    <cfRule type="cellIs" dxfId="110" priority="299" operator="equal">
      <formula>"Ready for Review"</formula>
    </cfRule>
    <cfRule type="cellIs" dxfId="109" priority="300" operator="equal">
      <formula>"Rework Required"</formula>
    </cfRule>
    <cfRule type="cellIs" dxfId="108" priority="301" operator="equal">
      <formula>"Complete"</formula>
    </cfRule>
  </conditionalFormatting>
  <conditionalFormatting sqref="N18">
    <cfRule type="expression" dxfId="107" priority="294">
      <formula>AND($N18&lt;&gt;"Add",$V18=1)</formula>
    </cfRule>
    <cfRule type="expression" dxfId="106" priority="295">
      <formula>AND($N18&lt;&gt;"Add",$V18=-1)</formula>
    </cfRule>
  </conditionalFormatting>
  <conditionalFormatting sqref="M19">
    <cfRule type="expression" dxfId="105" priority="290" stopIfTrue="1">
      <formula>AND($M19="–",$N19="Add")</formula>
    </cfRule>
    <cfRule type="expression" dxfId="104" priority="291" stopIfTrue="1">
      <formula>AND($V19="-1",$N19="Add")</formula>
    </cfRule>
    <cfRule type="expression" dxfId="103" priority="292" stopIfTrue="1">
      <formula>AND($V19="1",$N19="Add")</formula>
    </cfRule>
    <cfRule type="expression" dxfId="102" priority="293">
      <formula>AND($M19&gt;=1,$N19="Add")</formula>
    </cfRule>
  </conditionalFormatting>
  <conditionalFormatting sqref="AE19">
    <cfRule type="cellIs" dxfId="101" priority="289" operator="equal">
      <formula>"O"</formula>
    </cfRule>
  </conditionalFormatting>
  <conditionalFormatting sqref="AF19">
    <cfRule type="expression" dxfId="100" priority="283">
      <formula>AND($Z19=TRUE,$E19=100)</formula>
    </cfRule>
    <cfRule type="expression" dxfId="99" priority="284">
      <formula>AND($Y19=TRUE,$E19=100)</formula>
    </cfRule>
    <cfRule type="expression" dxfId="98" priority="285">
      <formula>AND($Z19=TRUE,$E19&lt;&gt;100)</formula>
    </cfRule>
    <cfRule type="expression" dxfId="97" priority="286">
      <formula>AND($Y19=TRUE,$E19&lt;&gt;100)</formula>
    </cfRule>
  </conditionalFormatting>
  <conditionalFormatting sqref="AG19">
    <cfRule type="expression" dxfId="96" priority="281">
      <formula>AND($AA19=TRUE,$E19=100)</formula>
    </cfRule>
    <cfRule type="expression" dxfId="95" priority="282">
      <formula>AND($AG19&gt;0,$E19=100)</formula>
    </cfRule>
    <cfRule type="expression" dxfId="94" priority="287">
      <formula>AND($AA19=TRUE,$E19&lt;&gt;100)</formula>
    </cfRule>
    <cfRule type="expression" dxfId="93" priority="288">
      <formula>AND($AG19&gt;0,$E19&lt;&gt;100)</formula>
    </cfRule>
  </conditionalFormatting>
  <conditionalFormatting sqref="AI19">
    <cfRule type="cellIs" dxfId="92" priority="275" operator="equal">
      <formula>"Rework Complete"</formula>
    </cfRule>
    <cfRule type="cellIs" dxfId="91" priority="276" operator="equal">
      <formula>"Client Query"</formula>
    </cfRule>
    <cfRule type="cellIs" dxfId="90" priority="277" operator="equal">
      <formula>"Started"</formula>
    </cfRule>
    <cfRule type="cellIs" dxfId="89" priority="278" operator="equal">
      <formula>"Ready for Review"</formula>
    </cfRule>
    <cfRule type="cellIs" dxfId="88" priority="279" operator="equal">
      <formula>"Rework Required"</formula>
    </cfRule>
    <cfRule type="cellIs" dxfId="87" priority="280" operator="equal">
      <formula>"Complete"</formula>
    </cfRule>
  </conditionalFormatting>
  <conditionalFormatting sqref="N19">
    <cfRule type="expression" dxfId="86" priority="273">
      <formula>AND($N19&lt;&gt;"Add",$V19=1)</formula>
    </cfRule>
    <cfRule type="expression" dxfId="85" priority="274">
      <formula>AND($N19&lt;&gt;"Add",$V19=-1)</formula>
    </cfRule>
  </conditionalFormatting>
  <conditionalFormatting sqref="M20">
    <cfRule type="expression" dxfId="84" priority="164" stopIfTrue="1">
      <formula>AND($M20="–",$N20="Add")</formula>
    </cfRule>
    <cfRule type="expression" dxfId="83" priority="165" stopIfTrue="1">
      <formula>AND($V20="-1",$N20="Add")</formula>
    </cfRule>
    <cfRule type="expression" dxfId="82" priority="166" stopIfTrue="1">
      <formula>AND($V20="1",$N20="Add")</formula>
    </cfRule>
    <cfRule type="expression" dxfId="81" priority="167">
      <formula>AND($M20&gt;=1,$N20="Add")</formula>
    </cfRule>
  </conditionalFormatting>
  <conditionalFormatting sqref="AE20">
    <cfRule type="cellIs" dxfId="80" priority="163" operator="equal">
      <formula>"O"</formula>
    </cfRule>
  </conditionalFormatting>
  <conditionalFormatting sqref="AF20">
    <cfRule type="expression" dxfId="79" priority="157">
      <formula>AND($Z20=TRUE,$E20=100)</formula>
    </cfRule>
    <cfRule type="expression" dxfId="78" priority="158">
      <formula>AND($Y20=TRUE,$E20=100)</formula>
    </cfRule>
    <cfRule type="expression" dxfId="77" priority="159">
      <formula>AND($Z20=TRUE,$E20&lt;&gt;100)</formula>
    </cfRule>
    <cfRule type="expression" dxfId="76" priority="160">
      <formula>AND($Y20=TRUE,$E20&lt;&gt;100)</formula>
    </cfRule>
  </conditionalFormatting>
  <conditionalFormatting sqref="AG20">
    <cfRule type="expression" dxfId="75" priority="155">
      <formula>AND($AA20=TRUE,$E20=100)</formula>
    </cfRule>
    <cfRule type="expression" dxfId="74" priority="156">
      <formula>AND($AG20&gt;0,$E20=100)</formula>
    </cfRule>
    <cfRule type="expression" dxfId="73" priority="161">
      <formula>AND($AA20=TRUE,$E20&lt;&gt;100)</formula>
    </cfRule>
    <cfRule type="expression" dxfId="72" priority="162">
      <formula>AND($AG20&gt;0,$E20&lt;&gt;100)</formula>
    </cfRule>
  </conditionalFormatting>
  <conditionalFormatting sqref="AI20">
    <cfRule type="cellIs" dxfId="71" priority="149" operator="equal">
      <formula>"Rework Complete"</formula>
    </cfRule>
    <cfRule type="cellIs" dxfId="70" priority="150" operator="equal">
      <formula>"Client Query"</formula>
    </cfRule>
    <cfRule type="cellIs" dxfId="69" priority="151" operator="equal">
      <formula>"Started"</formula>
    </cfRule>
    <cfRule type="cellIs" dxfId="68" priority="152" operator="equal">
      <formula>"Ready for Review"</formula>
    </cfRule>
    <cfRule type="cellIs" dxfId="67" priority="153" operator="equal">
      <formula>"Rework Required"</formula>
    </cfRule>
    <cfRule type="cellIs" dxfId="66" priority="154" operator="equal">
      <formula>"Complete"</formula>
    </cfRule>
  </conditionalFormatting>
  <conditionalFormatting sqref="N20">
    <cfRule type="expression" dxfId="65" priority="147">
      <formula>AND($N20&lt;&gt;"Add",$V20=1)</formula>
    </cfRule>
    <cfRule type="expression" dxfId="64" priority="148">
      <formula>AND($N20&lt;&gt;"Add",$V20=-1)</formula>
    </cfRule>
  </conditionalFormatting>
  <conditionalFormatting sqref="N26:N35 N37:N61">
    <cfRule type="expression" dxfId="63" priority="125">
      <formula>ISBLANK($N26)</formula>
    </cfRule>
  </conditionalFormatting>
  <conditionalFormatting sqref="N26:N35 N37:N61">
    <cfRule type="expression" dxfId="62" priority="123">
      <formula>AND($N26&lt;&gt;"Add",$V26=1)</formula>
    </cfRule>
    <cfRule type="expression" dxfId="61" priority="124">
      <formula>AND($N26&lt;&gt;"Add",$V26=-1)</formula>
    </cfRule>
  </conditionalFormatting>
  <conditionalFormatting sqref="M36">
    <cfRule type="expression" dxfId="60" priority="103" stopIfTrue="1">
      <formula>AND($M36="–",$N36="Add")</formula>
    </cfRule>
    <cfRule type="expression" dxfId="59" priority="104" stopIfTrue="1">
      <formula>AND($V36="-1",$N36="Add")</formula>
    </cfRule>
    <cfRule type="expression" dxfId="58" priority="105" stopIfTrue="1">
      <formula>AND($V36="1",$N36="Add")</formula>
    </cfRule>
    <cfRule type="expression" dxfId="57" priority="106">
      <formula>AND($M36&gt;=1,$N36="Add")</formula>
    </cfRule>
  </conditionalFormatting>
  <conditionalFormatting sqref="AE36">
    <cfRule type="cellIs" dxfId="56" priority="102" operator="equal">
      <formula>"O"</formula>
    </cfRule>
  </conditionalFormatting>
  <conditionalFormatting sqref="AF36">
    <cfRule type="expression" dxfId="55" priority="96">
      <formula>AND($Z36=TRUE,$E36=100)</formula>
    </cfRule>
    <cfRule type="expression" dxfId="54" priority="97">
      <formula>AND($Y36=TRUE,$E36=100)</formula>
    </cfRule>
    <cfRule type="expression" dxfId="53" priority="98">
      <formula>AND($Z36=TRUE,$E36&lt;&gt;100)</formula>
    </cfRule>
    <cfRule type="expression" dxfId="52" priority="99">
      <formula>AND($Y36=TRUE,$E36&lt;&gt;100)</formula>
    </cfRule>
  </conditionalFormatting>
  <conditionalFormatting sqref="AG36">
    <cfRule type="expression" dxfId="51" priority="94">
      <formula>AND($AA36=TRUE,$E36=100)</formula>
    </cfRule>
    <cfRule type="expression" dxfId="50" priority="95">
      <formula>AND($AG36&gt;0,$E36=100)</formula>
    </cfRule>
    <cfRule type="expression" dxfId="49" priority="100">
      <formula>AND($AA36=TRUE,$E36&lt;&gt;100)</formula>
    </cfRule>
    <cfRule type="expression" dxfId="48" priority="101">
      <formula>AND($AG36&gt;0,$E36&lt;&gt;100)</formula>
    </cfRule>
  </conditionalFormatting>
  <conditionalFormatting sqref="AI36">
    <cfRule type="cellIs" dxfId="47" priority="88" operator="equal">
      <formula>"Rework Complete"</formula>
    </cfRule>
    <cfRule type="cellIs" dxfId="46" priority="89" operator="equal">
      <formula>"Client Query"</formula>
    </cfRule>
    <cfRule type="cellIs" dxfId="45" priority="90" operator="equal">
      <formula>"Started"</formula>
    </cfRule>
    <cfRule type="cellIs" dxfId="44" priority="91" operator="equal">
      <formula>"Ready for Review"</formula>
    </cfRule>
    <cfRule type="cellIs" dxfId="43" priority="92" operator="equal">
      <formula>"Rework Required"</formula>
    </cfRule>
    <cfRule type="cellIs" dxfId="42" priority="93" operator="equal">
      <formula>"Complete"</formula>
    </cfRule>
  </conditionalFormatting>
  <conditionalFormatting sqref="N36">
    <cfRule type="expression" dxfId="41" priority="84">
      <formula>AND($N36&lt;&gt;"Add",$V36=1)</formula>
    </cfRule>
    <cfRule type="expression" dxfId="40" priority="85">
      <formula>AND($N36&lt;&gt;"Add",$V36=-1)</formula>
    </cfRule>
  </conditionalFormatting>
  <conditionalFormatting sqref="N80">
    <cfRule type="expression" dxfId="39" priority="40">
      <formula>AND($N80&lt;&gt;"Add",$V80=1)</formula>
    </cfRule>
    <cfRule type="expression" dxfId="38" priority="41">
      <formula>AND($N80&lt;&gt;"Add",$V80=-1)</formula>
    </cfRule>
  </conditionalFormatting>
  <conditionalFormatting sqref="M80">
    <cfRule type="expression" dxfId="37" priority="57" stopIfTrue="1">
      <formula>AND($M80="–",$N80="Add")</formula>
    </cfRule>
    <cfRule type="expression" dxfId="36" priority="58" stopIfTrue="1">
      <formula>AND($V80="-1",$N80="Add")</formula>
    </cfRule>
    <cfRule type="expression" dxfId="35" priority="59" stopIfTrue="1">
      <formula>AND($V80="1",$N80="Add")</formula>
    </cfRule>
    <cfRule type="expression" dxfId="34" priority="60">
      <formula>AND($M80&gt;=1,$N80="Add")</formula>
    </cfRule>
  </conditionalFormatting>
  <conditionalFormatting sqref="AE80">
    <cfRule type="cellIs" dxfId="33" priority="56" operator="equal">
      <formula>"O"</formula>
    </cfRule>
  </conditionalFormatting>
  <conditionalFormatting sqref="AF80">
    <cfRule type="expression" dxfId="32" priority="50">
      <formula>AND($Z80=TRUE,$E80=100)</formula>
    </cfRule>
    <cfRule type="expression" dxfId="31" priority="51">
      <formula>AND($Y80=TRUE,$E80=100)</formula>
    </cfRule>
    <cfRule type="expression" dxfId="30" priority="52">
      <formula>AND($Z80=TRUE,$E80&lt;&gt;100)</formula>
    </cfRule>
    <cfRule type="expression" dxfId="29" priority="53">
      <formula>AND($Y80=TRUE,$E80&lt;&gt;100)</formula>
    </cfRule>
  </conditionalFormatting>
  <conditionalFormatting sqref="AG80">
    <cfRule type="expression" dxfId="28" priority="48">
      <formula>AND($AA80=TRUE,$E80=100)</formula>
    </cfRule>
    <cfRule type="expression" dxfId="27" priority="49">
      <formula>AND($AG80&gt;0,$E80=100)</formula>
    </cfRule>
    <cfRule type="expression" dxfId="26" priority="54">
      <formula>AND($AA80=TRUE,$E80&lt;&gt;100)</formula>
    </cfRule>
    <cfRule type="expression" dxfId="25" priority="55">
      <formula>AND($AG80&gt;0,$E80&lt;&gt;100)</formula>
    </cfRule>
  </conditionalFormatting>
  <conditionalFormatting sqref="AI80">
    <cfRule type="cellIs" dxfId="24" priority="42" operator="equal">
      <formula>"Rework Complete"</formula>
    </cfRule>
    <cfRule type="cellIs" dxfId="23" priority="43" operator="equal">
      <formula>"Client Query"</formula>
    </cfRule>
    <cfRule type="cellIs" dxfId="22" priority="44" operator="equal">
      <formula>"Started"</formula>
    </cfRule>
    <cfRule type="cellIs" dxfId="21" priority="45" operator="equal">
      <formula>"Ready for Review"</formula>
    </cfRule>
    <cfRule type="cellIs" dxfId="20" priority="46" operator="equal">
      <formula>"Rework Required"</formula>
    </cfRule>
    <cfRule type="cellIs" dxfId="19" priority="47" operator="equal">
      <formula>"Complete"</formula>
    </cfRule>
  </conditionalFormatting>
  <conditionalFormatting sqref="AI88">
    <cfRule type="cellIs" dxfId="18" priority="13" operator="equal">
      <formula>"Rework Complete"</formula>
    </cfRule>
    <cfRule type="cellIs" dxfId="17" priority="14" operator="equal">
      <formula>"Client Query"</formula>
    </cfRule>
    <cfRule type="cellIs" dxfId="16" priority="15" operator="equal">
      <formula>"Started"</formula>
    </cfRule>
    <cfRule type="cellIs" dxfId="15" priority="16" operator="equal">
      <formula>"Ready for Review"</formula>
    </cfRule>
    <cfRule type="cellIs" dxfId="14" priority="17" operator="equal">
      <formula>"Rework Required"</formula>
    </cfRule>
    <cfRule type="cellIs" dxfId="13" priority="18" operator="equal">
      <formula>"Complete"</formula>
    </cfRule>
  </conditionalFormatting>
  <conditionalFormatting sqref="N88">
    <cfRule type="expression" dxfId="12" priority="11">
      <formula>AND($N88&lt;&gt;"Add",$V88=1)</formula>
    </cfRule>
    <cfRule type="expression" dxfId="11" priority="12">
      <formula>AND($N88&lt;&gt;"Add",$V88=-1)</formula>
    </cfRule>
  </conditionalFormatting>
  <conditionalFormatting sqref="AI62">
    <cfRule type="cellIs" dxfId="10" priority="5" operator="equal">
      <formula>"Rework Complete"</formula>
    </cfRule>
    <cfRule type="cellIs" dxfId="9" priority="6" operator="equal">
      <formula>"Client Query"</formula>
    </cfRule>
    <cfRule type="cellIs" dxfId="8" priority="7" operator="equal">
      <formula>"Started"</formula>
    </cfRule>
    <cfRule type="cellIs" dxfId="7" priority="8" operator="equal">
      <formula>"Ready for Review"</formula>
    </cfRule>
    <cfRule type="cellIs" dxfId="6" priority="9" operator="equal">
      <formula>"Rework Required"</formula>
    </cfRule>
    <cfRule type="cellIs" dxfId="5" priority="10" operator="equal">
      <formula>"Complete"</formula>
    </cfRule>
  </conditionalFormatting>
  <conditionalFormatting sqref="N62">
    <cfRule type="expression" dxfId="4" priority="1">
      <formula>AND($N62&lt;&gt;"Add",$V62=1)</formula>
    </cfRule>
    <cfRule type="expression" dxfId="3" priority="2">
      <formula>AND($N62&lt;&gt;"Add",$V62=-1)</formula>
    </cfRule>
  </conditionalFormatting>
  <dataValidations count="1">
    <dataValidation type="list" errorStyle="information" allowBlank="1" sqref="AI1:AI4 AI7:AI8 AI114:AI1048576 AH112:AH113 AH25 AI10:AI24 AI26:AI111" xr:uid="{00000000-0002-0000-0A00-000000000000}">
      <formula1>StatusDescriptions</formula1>
    </dataValidation>
  </dataValidations>
  <hyperlinks>
    <hyperlink ref="I21" location="Go_AddWorkpaper" tooltip="Add Workpaper" display="add workpaper" xr:uid="{00000000-0004-0000-0A00-000000000000}"/>
    <hyperlink ref="AE6" location="Go_OpeningBalance" display="Import Opening Balances" xr:uid="{00000000-0004-0000-0A00-000001000000}"/>
    <hyperlink ref="M25" location="Go_ExpandAll" tooltip="Expand All Workpapers" display="+" xr:uid="{00000000-0004-0000-0A00-000002000000}"/>
    <hyperlink ref="N25" location="Go_CollapseAll" tooltip="Collapse All Workpapers" display="-" xr:uid="{00000000-0004-0000-0A00-000003000000}"/>
    <hyperlink ref="AG3" location="Index!Go_ManageItems" tooltip="Manage Items" display="Index!Go_ManageItems" xr:uid="{00000000-0004-0000-0A00-000004000000}"/>
    <hyperlink ref="AG2" location="Index!Go_ManageItems" tooltip="Manage Items" display="Index!Go_ManageItems" xr:uid="{00000000-0004-0000-0A00-000005000000}"/>
    <hyperlink ref="AE4" location="Go_Toggle_O_P" tooltip="Flag/Unflag Item" display="P" xr:uid="{00000000-0004-0000-0A00-000006000000}"/>
    <hyperlink ref="AE3" location="Go_Toggle_O_P" tooltip="Flag/Unflag Item" display="P" xr:uid="{00000000-0004-0000-0A00-000007000000}"/>
    <hyperlink ref="AE2" location="Go_Toggle_O_P" tooltip="Flag/Unflag Item" display="P" xr:uid="{00000000-0004-0000-0A00-000008000000}"/>
    <hyperlink ref="AF3" location="Go_Chat" tooltip="View chat messages" display="Go_Chat" xr:uid="{00000000-0004-0000-0A00-000009000000}"/>
    <hyperlink ref="AF2" location="Go_Chat" tooltip="View chat messages" display="Go_Chat" xr:uid="{00000000-0004-0000-0A00-00000A000000}"/>
    <hyperlink ref="N4" location="Go_AddWorkpaper" tooltip="Add Workpaper" display="u" xr:uid="{00000000-0004-0000-0A00-00000B000000}"/>
    <hyperlink ref="M4" location="Go_ExpandCollapse" tooltip="Show/Hide Workpapers" display="Go_ExpandCollapse" xr:uid="{00000000-0004-0000-0A00-00000C000000}"/>
    <hyperlink ref="AL2" location="Go_TickBox" tooltip="Tick/Untick" display="P" xr:uid="{00000000-0004-0000-0A00-00000D000000}"/>
    <hyperlink ref="AM2" location="Go_DeleteWorkpaper" tooltip="Delete Workpaper" display="Q" xr:uid="{00000000-0004-0000-0A00-00000E000000}"/>
    <hyperlink ref="AL3" location="Go_TickBox" tooltip="Tick/Untick" display="P" xr:uid="{00000000-0004-0000-0A00-00000F000000}"/>
    <hyperlink ref="AM3" location="Go_DeleteWorkpaper" tooltip="Delete Workpaper" display="Q" xr:uid="{00000000-0004-0000-0A00-000010000000}"/>
    <hyperlink ref="AM5:AN5" location="Go_Help" tooltip="Help" display="s" xr:uid="{00000000-0004-0000-0A00-000011000000}"/>
    <hyperlink ref="AK5:AL5" location="Go_RefreshTrialBalance" tooltip="Refresh" display="Refresh" xr:uid="{00000000-0004-0000-0A00-000012000000}"/>
    <hyperlink ref="AI5:AJ5" location="Go_OpeningBalance" tooltip="Import Opening Balances" display="Opening Balances" xr:uid="{00000000-0004-0000-0A00-000013000000}"/>
    <hyperlink ref="N2" location="Go_FollowHyperlink" tooltip="Go to workpaper" display="A15" xr:uid="{00000000-0004-0000-0A00-000014000000}"/>
    <hyperlink ref="N3" location="Go_FollowHyperlink" tooltip="Go to workpaper" display="A15" xr:uid="{00000000-0004-0000-0A00-000015000000}"/>
    <hyperlink ref="AG13" location="Index!Go_ManageItems" tooltip="Manage Items" display="Index!Go_ManageItems" xr:uid="{00000000-0004-0000-0A00-000016000000}"/>
    <hyperlink ref="AE13" location="Go_Toggle_O_P" tooltip="Flag/Unflag Item" display="P" xr:uid="{00000000-0004-0000-0A00-000017000000}"/>
    <hyperlink ref="AF13" location="Go_Chat" tooltip="View chat messages" display="Go_Chat" xr:uid="{00000000-0004-0000-0A00-000018000000}"/>
    <hyperlink ref="AL13" location="Go_TickBox" tooltip="Tick/Untick" display="P" xr:uid="{00000000-0004-0000-0A00-000019000000}"/>
    <hyperlink ref="AM13" location="Go_DeleteWorkpaper" tooltip="Delete Workpaper" display="Q" xr:uid="{00000000-0004-0000-0A00-00001A000000}"/>
    <hyperlink ref="N13" location="Go_FollowHyperlink" tooltip="Go to workpaper" display="A15" xr:uid="{00000000-0004-0000-0A00-00001B000000}"/>
    <hyperlink ref="AG14" location="Index!Go_ManageItems" tooltip="Manage Items" display="Index!Go_ManageItems" xr:uid="{00000000-0004-0000-0A00-00001C000000}"/>
    <hyperlink ref="AE14" location="Go_Toggle_O_P" tooltip="Flag/Unflag Item" display="P" xr:uid="{00000000-0004-0000-0A00-00001D000000}"/>
    <hyperlink ref="AF14" location="Go_Chat" tooltip="View chat messages" display="Go_Chat" xr:uid="{00000000-0004-0000-0A00-00001E000000}"/>
    <hyperlink ref="AL14" location="Go_TickBox" tooltip="Tick/Untick" display="P" xr:uid="{00000000-0004-0000-0A00-00001F000000}"/>
    <hyperlink ref="AM14" location="Go_DeleteWorkpaper" tooltip="Delete Workpaper" display="Q" xr:uid="{00000000-0004-0000-0A00-000020000000}"/>
    <hyperlink ref="N14" location="Go_FollowHyperlink" tooltip="Go to workpaper" display="A15" xr:uid="{00000000-0004-0000-0A00-000021000000}"/>
    <hyperlink ref="AG15" location="Index!Go_ManageItems" tooltip="Manage Items" display="Index!Go_ManageItems" xr:uid="{00000000-0004-0000-0A00-000022000000}"/>
    <hyperlink ref="AE15" location="Go_Toggle_O_P" tooltip="Flag/Unflag Item" display="P" xr:uid="{00000000-0004-0000-0A00-000023000000}"/>
    <hyperlink ref="AF15" location="Go_Chat" tooltip="View chat messages" display="Go_Chat" xr:uid="{00000000-0004-0000-0A00-000024000000}"/>
    <hyperlink ref="AL15" location="Go_TickBox" tooltip="Tick/Untick" display="P" xr:uid="{00000000-0004-0000-0A00-000025000000}"/>
    <hyperlink ref="AM15" location="Go_DeleteWorkpaper" tooltip="Delete Workpaper" display="Q" xr:uid="{00000000-0004-0000-0A00-000026000000}"/>
    <hyperlink ref="N15" location="Go_FollowHyperlink" tooltip="Go to workpaper" display="A15" xr:uid="{00000000-0004-0000-0A00-000027000000}"/>
    <hyperlink ref="AG16" location="Index!Go_ManageItems" tooltip="Manage Items" display="Index!Go_ManageItems" xr:uid="{00000000-0004-0000-0A00-000028000000}"/>
    <hyperlink ref="AE16" location="Go_Toggle_O_P" tooltip="Flag/Unflag Item" display="P" xr:uid="{00000000-0004-0000-0A00-000029000000}"/>
    <hyperlink ref="AF16" location="Go_Chat" tooltip="View chat messages" display="Go_Chat" xr:uid="{00000000-0004-0000-0A00-00002A000000}"/>
    <hyperlink ref="AL16" location="Go_TickBox" tooltip="Tick/Untick" display="P" xr:uid="{00000000-0004-0000-0A00-00002B000000}"/>
    <hyperlink ref="AM16" location="Go_DeleteWorkpaper" tooltip="Delete Workpaper" display="Q" xr:uid="{00000000-0004-0000-0A00-00002C000000}"/>
    <hyperlink ref="N16" location="Go_FollowHyperlink" tooltip="Go to workpaper" display="A15" xr:uid="{00000000-0004-0000-0A00-00002D000000}"/>
    <hyperlink ref="AG17" location="Index!Go_ManageItems" tooltip="Manage Items" display="Index!Go_ManageItems" xr:uid="{00000000-0004-0000-0A00-000034000000}"/>
    <hyperlink ref="AE17" location="Go_Toggle_O_P" tooltip="Flag/Unflag Item" display="P" xr:uid="{00000000-0004-0000-0A00-000035000000}"/>
    <hyperlink ref="AF17" location="Go_Chat" tooltip="View chat messages" display="Go_Chat" xr:uid="{00000000-0004-0000-0A00-000036000000}"/>
    <hyperlink ref="AL17" location="Go_TickBox" tooltip="Tick/Untick" display="P" xr:uid="{00000000-0004-0000-0A00-000037000000}"/>
    <hyperlink ref="AM17" location="Go_DeleteWorkpaper" tooltip="Delete Workpaper" display="Q" xr:uid="{00000000-0004-0000-0A00-000038000000}"/>
    <hyperlink ref="N17" location="Go_FollowHyperlink" tooltip="Go to workpaper" display="A15" xr:uid="{00000000-0004-0000-0A00-000039000000}"/>
    <hyperlink ref="AG18" location="Index!Go_ManageItems" tooltip="Manage Items" display="Index!Go_ManageItems" xr:uid="{00000000-0004-0000-0A00-000040000000}"/>
    <hyperlink ref="AE18" location="Go_Toggle_O_P" tooltip="Flag/Unflag Item" display="P" xr:uid="{00000000-0004-0000-0A00-000041000000}"/>
    <hyperlink ref="AF18" location="Go_Chat" tooltip="View chat messages" display="Go_Chat" xr:uid="{00000000-0004-0000-0A00-000042000000}"/>
    <hyperlink ref="AL18" location="Go_TickBox" tooltip="Tick/Untick" display="P" xr:uid="{00000000-0004-0000-0A00-000043000000}"/>
    <hyperlink ref="AM18" location="Go_DeleteWorkpaper" tooltip="Delete Workpaper" display="Q" xr:uid="{00000000-0004-0000-0A00-000044000000}"/>
    <hyperlink ref="N18" location="Go_FollowHyperlink" tooltip="Go to workpaper" display="A15" xr:uid="{00000000-0004-0000-0A00-000045000000}"/>
    <hyperlink ref="AG19" location="Index!Go_ManageItems" tooltip="Manage Items" display="Index!Go_ManageItems" xr:uid="{00000000-0004-0000-0A00-000046000000}"/>
    <hyperlink ref="AE19" location="Go_Toggle_O_P" tooltip="Flag/Unflag Item" display="P" xr:uid="{00000000-0004-0000-0A00-000047000000}"/>
    <hyperlink ref="AF19" location="Go_Chat" tooltip="View chat messages" display="Go_Chat" xr:uid="{00000000-0004-0000-0A00-000048000000}"/>
    <hyperlink ref="AL19" location="Go_TickBox" tooltip="Tick/Untick" display="P" xr:uid="{00000000-0004-0000-0A00-000049000000}"/>
    <hyperlink ref="AM19" location="Go_DeleteWorkpaper" tooltip="Delete Workpaper" display="Q" xr:uid="{00000000-0004-0000-0A00-00004A000000}"/>
    <hyperlink ref="N19" location="Go_FollowHyperlink" tooltip="Go to workpaper" display="A15" xr:uid="{00000000-0004-0000-0A00-00004B000000}"/>
    <hyperlink ref="AG20" location="Index!Go_ManageItems" tooltip="Manage Items" display="Index!Go_ManageItems" xr:uid="{00000000-0004-0000-0A00-00006A000000}"/>
    <hyperlink ref="AE20" location="Go_Toggle_O_P" tooltip="Flag/Unflag Item" display="P" xr:uid="{00000000-0004-0000-0A00-00006B000000}"/>
    <hyperlink ref="AF20" location="Go_Chat" tooltip="View chat messages" display="Go_Chat" xr:uid="{00000000-0004-0000-0A00-00006C000000}"/>
    <hyperlink ref="AL20" location="Go_TickBox" tooltip="Tick/Untick" display="P" xr:uid="{00000000-0004-0000-0A00-00006D000000}"/>
    <hyperlink ref="AM20" location="Go_DeleteWorkpaper" tooltip="Delete Workpaper" display="Q" xr:uid="{00000000-0004-0000-0A00-00006E000000}"/>
    <hyperlink ref="N20" location="Go_FollowHyperlink" tooltip="Go to workpaper" display="A15" xr:uid="{00000000-0004-0000-0A00-00006F000000}"/>
    <hyperlink ref="AE26" location="Go_Toggle_O_P" tooltip="Flag/Unflag Item" display="P" xr:uid="{186F0FF4-175B-4CCC-8BA9-0CBE1D654B0C}"/>
    <hyperlink ref="AE27" location="Go_Toggle_O_P" tooltip="Flag/Unflag Item" display="P" xr:uid="{DB24C5F4-FB77-4131-BCED-6D8AB625084A}"/>
    <hyperlink ref="AE28" location="Go_Toggle_O_P" tooltip="Flag/Unflag Item" display="P" xr:uid="{EB01498F-D32D-4B54-8633-EA04166C3185}"/>
    <hyperlink ref="AE29" location="Go_Toggle_O_P" tooltip="Flag/Unflag Item" display="P" xr:uid="{E15734DF-D130-483E-BC39-FC2732FA207F}"/>
    <hyperlink ref="AE30" location="Go_Toggle_O_P" tooltip="Flag/Unflag Item" display="P" xr:uid="{2633A5A7-1C22-4635-BD03-8B144BE550ED}"/>
    <hyperlink ref="AE31" location="Go_Toggle_O_P" tooltip="Flag/Unflag Item" display="P" xr:uid="{11B23646-CA51-4875-A8BD-03BB6963B7D8}"/>
    <hyperlink ref="AE32" location="Go_Toggle_O_P" tooltip="Flag/Unflag Item" display="P" xr:uid="{0130299F-B791-46BC-924E-15AF9E22F2B7}"/>
    <hyperlink ref="AE33" location="Go_Toggle_O_P" tooltip="Flag/Unflag Item" display="P" xr:uid="{D1348537-0D12-4802-9792-F66D5E10CEEB}"/>
    <hyperlink ref="AE34" location="Go_Toggle_O_P" tooltip="Flag/Unflag Item" display="P" xr:uid="{721C280C-C03F-4A9D-8840-C20772FFC859}"/>
    <hyperlink ref="AE35" location="Go_Toggle_O_P" tooltip="Flag/Unflag Item" display="P" xr:uid="{9365D0FF-7618-4DE9-BC90-59996E7509C3}"/>
    <hyperlink ref="AE37" location="Go_Toggle_O_P" tooltip="Flag/Unflag Item" display="P" xr:uid="{9C441F3D-DA60-41D6-93A0-EB3A8E903CA3}"/>
    <hyperlink ref="AE38" location="Go_Toggle_O_P" tooltip="Flag/Unflag Item" display="P" xr:uid="{8E04AC3F-EE22-4F88-9D15-00A384C7A255}"/>
    <hyperlink ref="AE39" location="Go_Toggle_O_P" tooltip="Flag/Unflag Item" display="P" xr:uid="{021BF390-FCD2-40C8-BD6D-BF481E0DA18E}"/>
    <hyperlink ref="AE40" location="Go_Toggle_O_P" tooltip="Flag/Unflag Item" display="P" xr:uid="{A410E045-1040-4120-B926-DDB844A504D0}"/>
    <hyperlink ref="AE41" location="Go_Toggle_O_P" tooltip="Flag/Unflag Item" display="P" xr:uid="{F9B37415-D988-4F04-9616-EFBF47623D23}"/>
    <hyperlink ref="AE42" location="Go_Toggle_O_P" tooltip="Flag/Unflag Item" display="P" xr:uid="{CCD4FD3A-82A7-4A0C-BA81-87BDCFAA56BF}"/>
    <hyperlink ref="AE43" location="Go_Toggle_O_P" tooltip="Flag/Unflag Item" display="P" xr:uid="{B21BCBD0-DAF0-4908-A8AB-95D76071F566}"/>
    <hyperlink ref="AE44" location="Go_Toggle_O_P" tooltip="Flag/Unflag Item" display="P" xr:uid="{6F6C4E56-7D3C-4E96-966D-AB7FB247EA8A}"/>
    <hyperlink ref="AE45" location="Go_Toggle_O_P" tooltip="Flag/Unflag Item" display="P" xr:uid="{6D5159A3-A2BA-484B-95D8-F725E4F81698}"/>
    <hyperlink ref="AE46" location="Go_Toggle_O_P" tooltip="Flag/Unflag Item" display="P" xr:uid="{9096470C-CD01-4A31-A163-27804873E5DF}"/>
    <hyperlink ref="AE47" location="Go_Toggle_O_P" tooltip="Flag/Unflag Item" display="P" xr:uid="{E28C5A18-6B39-40E3-802A-5514581E473B}"/>
    <hyperlink ref="AE48" location="Go_Toggle_O_P" tooltip="Flag/Unflag Item" display="P" xr:uid="{F13D1118-DD24-4789-97FF-4DD768FBB44C}"/>
    <hyperlink ref="AE49" location="Go_Toggle_O_P" tooltip="Flag/Unflag Item" display="P" xr:uid="{FE23C6EE-4485-4063-99DD-5F85F5BBFBFE}"/>
    <hyperlink ref="AE50" location="Go_Toggle_O_P" tooltip="Flag/Unflag Item" display="P" xr:uid="{3736D705-9716-4969-89C6-91614238954B}"/>
    <hyperlink ref="AE51" location="Go_Toggle_O_P" tooltip="Flag/Unflag Item" display="P" xr:uid="{6491D687-4110-4309-B500-0D480EE80AFC}"/>
    <hyperlink ref="AE52" location="Go_Toggle_O_P" tooltip="Flag/Unflag Item" display="P" xr:uid="{1FF7D862-B8EC-4E9C-9946-D1E65F3FFC4C}"/>
    <hyperlink ref="AE53" location="Go_Toggle_O_P" tooltip="Flag/Unflag Item" display="P" xr:uid="{A7E5FC6C-BDA7-43BB-A958-28FEA149A05F}"/>
    <hyperlink ref="AE54" location="Go_Toggle_O_P" tooltip="Flag/Unflag Item" display="P" xr:uid="{FB9A7C35-18C2-4163-8735-4004CC7F41FD}"/>
    <hyperlink ref="AE55" location="Go_Toggle_O_P" tooltip="Flag/Unflag Item" display="P" xr:uid="{DDE3B327-896F-4D0A-8E15-4D455EC6CFF3}"/>
    <hyperlink ref="AE56" location="Go_Toggle_O_P" tooltip="Flag/Unflag Item" display="P" xr:uid="{8E14BDE4-BCEE-4005-8E51-58D3A48BEACE}"/>
    <hyperlink ref="AE57" location="Go_Toggle_O_P" tooltip="Flag/Unflag Item" display="P" xr:uid="{0B7DA16F-8CC8-49DF-A286-6D47417FFD79}"/>
    <hyperlink ref="AE58" location="Go_Toggle_O_P" tooltip="Flag/Unflag Item" display="P" xr:uid="{64184D65-7B35-4B15-9AAD-0CA6887BA15C}"/>
    <hyperlink ref="AE59" location="Go_Toggle_O_P" tooltip="Flag/Unflag Item" display="P" xr:uid="{EEC71221-06F3-49DA-9C0F-6943290ED1CA}"/>
    <hyperlink ref="AE60" location="Go_Toggle_O_P" tooltip="Flag/Unflag Item" display="P" xr:uid="{B0EDEAF8-CE4D-458B-9D92-A32D1F48E434}"/>
    <hyperlink ref="AE61" location="Go_Toggle_O_P" tooltip="Flag/Unflag Item" display="P" xr:uid="{A16C02EF-0C7C-49DA-8B90-DC857BC1C1AB}"/>
    <hyperlink ref="AE63" location="Go_Toggle_O_P" tooltip="Flag/Unflag Item" display="P" xr:uid="{6409FCFF-92D9-455A-A5FF-E547DBE6447C}"/>
    <hyperlink ref="AE64" location="Go_Toggle_O_P" tooltip="Flag/Unflag Item" display="P" xr:uid="{779ED736-A8CB-4BD7-ACF2-EB250C805E02}"/>
    <hyperlink ref="AE65" location="Go_Toggle_O_P" tooltip="Flag/Unflag Item" display="P" xr:uid="{1309712D-F02E-46CA-9720-F2FA2042614E}"/>
    <hyperlink ref="AE66" location="Go_Toggle_O_P" tooltip="Flag/Unflag Item" display="P" xr:uid="{8D81AA8E-E2ED-49B9-BFC2-B5094F15BFC6}"/>
    <hyperlink ref="AE67" location="Go_Toggle_O_P" tooltip="Flag/Unflag Item" display="P" xr:uid="{6E4B4723-CD3C-452F-BD7A-E16BF6CDC32E}"/>
    <hyperlink ref="AE68" location="Go_Toggle_O_P" tooltip="Flag/Unflag Item" display="P" xr:uid="{CC4DD355-A839-4F00-B371-D392F41FEBC9}"/>
    <hyperlink ref="AE69" location="Go_Toggle_O_P" tooltip="Flag/Unflag Item" display="P" xr:uid="{82421CC9-942C-4B98-95DF-DB7BCB5783AE}"/>
    <hyperlink ref="AE70" location="Go_Toggle_O_P" tooltip="Flag/Unflag Item" display="P" xr:uid="{DC2A58E0-C198-452F-8EB7-786C4A2A7AC5}"/>
    <hyperlink ref="AE71" location="Go_Toggle_O_P" tooltip="Flag/Unflag Item" display="P" xr:uid="{726D17D9-E702-44BA-87F8-43E80B73F2D3}"/>
    <hyperlink ref="AE72" location="Go_Toggle_O_P" tooltip="Flag/Unflag Item" display="P" xr:uid="{E9704EFF-6306-4642-8228-7723A64456E2}"/>
    <hyperlink ref="AE73" location="Go_Toggle_O_P" tooltip="Flag/Unflag Item" display="P" xr:uid="{2610A282-C3AB-4C4F-A29D-EE2593098D65}"/>
    <hyperlink ref="AE74" location="Go_Toggle_O_P" tooltip="Flag/Unflag Item" display="P" xr:uid="{1694A28F-EF5A-483F-BFBD-20E6DF2D95BA}"/>
    <hyperlink ref="AE75" location="Go_Toggle_O_P" tooltip="Flag/Unflag Item" display="P" xr:uid="{6C5D3A86-5AAF-44A8-9E12-1BCB9894757C}"/>
    <hyperlink ref="AE76" location="Go_Toggle_O_P" tooltip="Flag/Unflag Item" display="P" xr:uid="{702D4C4D-B677-4FCF-8ABA-5D3D139390CF}"/>
    <hyperlink ref="AE77" location="Go_Toggle_O_P" tooltip="Flag/Unflag Item" display="P" xr:uid="{89FBBD10-875B-493B-9D54-7D3060B1382A}"/>
    <hyperlink ref="AE78" location="Go_Toggle_O_P" tooltip="Flag/Unflag Item" display="P" xr:uid="{62479926-14C1-487F-8DEF-90DF84F6103A}"/>
    <hyperlink ref="AE79" location="Go_Toggle_O_P" tooltip="Flag/Unflag Item" display="P" xr:uid="{0C4DE3E5-B3A1-436C-838C-65BC9263C941}"/>
    <hyperlink ref="AE81" location="Go_Toggle_O_P" tooltip="Flag/Unflag Item" display="P" xr:uid="{AA15E684-A37A-4838-8C35-72983FE66103}"/>
    <hyperlink ref="AE82" location="Go_Toggle_O_P" tooltip="Flag/Unflag Item" display="P" xr:uid="{18E05D9F-7DFE-4C96-AC2D-E673B0E1EEBB}"/>
    <hyperlink ref="AE83" location="Go_Toggle_O_P" tooltip="Flag/Unflag Item" display="P" xr:uid="{D34FA0BA-3042-457F-8795-EB59061DDCA9}"/>
    <hyperlink ref="AE84" location="Go_Toggle_O_P" tooltip="Flag/Unflag Item" display="P" xr:uid="{836F084F-47FF-4632-BDDE-C4303AA2AAFE}"/>
    <hyperlink ref="AE85" location="Go_Toggle_O_P" tooltip="Flag/Unflag Item" display="P" xr:uid="{32211F41-8FFB-4704-97BC-C792CC75386E}"/>
    <hyperlink ref="AE86" location="Go_Toggle_O_P" tooltip="Flag/Unflag Item" display="P" xr:uid="{F1CD5B49-1E6C-4959-87A5-1BAEE2F862B0}"/>
    <hyperlink ref="AE87" location="Go_Toggle_O_P" tooltip="Flag/Unflag Item" display="P" xr:uid="{FD05DCEC-7390-422B-99F5-BFA35BBFC2A7}"/>
    <hyperlink ref="AE89" location="Go_Toggle_O_P" tooltip="Flag/Unflag Item" display="P" xr:uid="{014633D0-2C33-4DBD-85B8-42EE4D2C0EBC}"/>
    <hyperlink ref="AE90" location="Go_Toggle_O_P" tooltip="Flag/Unflag Item" display="P" xr:uid="{881337A3-F4DA-43F0-8C32-86A29A497B64}"/>
    <hyperlink ref="AE91" location="Go_Toggle_O_P" tooltip="Flag/Unflag Item" display="P" xr:uid="{4DE8DC3C-8499-42BB-B3DB-E80AB35E98BF}"/>
    <hyperlink ref="AE92" location="Go_Toggle_O_P" tooltip="Flag/Unflag Item" display="P" xr:uid="{25D61012-19EB-4747-840C-039B241F2B6A}"/>
    <hyperlink ref="AE93" location="Go_Toggle_O_P" tooltip="Flag/Unflag Item" display="P" xr:uid="{0C5E0231-CB38-485C-B522-AD17C4DEB859}"/>
    <hyperlink ref="AE94" location="Go_Toggle_O_P" tooltip="Flag/Unflag Item" display="P" xr:uid="{57237BFE-3C7D-4F03-BE9E-CEC309D1C7F4}"/>
    <hyperlink ref="AE95" location="Go_Toggle_O_P" tooltip="Flag/Unflag Item" display="P" xr:uid="{3DF545B0-5BC3-4517-9560-DAA76A992281}"/>
    <hyperlink ref="AE96" location="Go_Toggle_O_P" tooltip="Flag/Unflag Item" display="P" xr:uid="{92B54EAA-4380-4589-9AA2-4598B4BC584B}"/>
    <hyperlink ref="AE97" location="Go_Toggle_O_P" tooltip="Flag/Unflag Item" display="P" xr:uid="{67C29661-901E-4EED-96A6-FD20BC962BA2}"/>
    <hyperlink ref="AE98" location="Go_Toggle_O_P" tooltip="Flag/Unflag Item" display="P" xr:uid="{34DBEAB7-287A-4408-879A-0DF5FF042A13}"/>
    <hyperlink ref="AE99" location="Go_Toggle_O_P" tooltip="Flag/Unflag Item" display="P" xr:uid="{5E2CCC66-E9CC-4946-9113-3420B2BCB8CD}"/>
    <hyperlink ref="AE100" location="Go_Toggle_O_P" tooltip="Flag/Unflag Item" display="P" xr:uid="{B6622D50-CB6C-4A39-A4FC-0B2A524611C9}"/>
    <hyperlink ref="AE101" location="Go_Toggle_O_P" tooltip="Flag/Unflag Item" display="P" xr:uid="{41EBECDB-8A60-4319-A021-E152236FB412}"/>
    <hyperlink ref="AE102" location="Go_Toggle_O_P" tooltip="Flag/Unflag Item" display="P" xr:uid="{632A9192-4502-461A-8BEE-62CF8EA4C6DD}"/>
    <hyperlink ref="AE103" location="Go_Toggle_O_P" tooltip="Flag/Unflag Item" display="P" xr:uid="{953FCE79-D123-4492-837D-67A9DAD0D01D}"/>
    <hyperlink ref="AE104" location="Go_Toggle_O_P" tooltip="Flag/Unflag Item" display="P" xr:uid="{31AAA10A-4204-416C-9134-6CF6D5262E20}"/>
    <hyperlink ref="AE105" location="Go_Toggle_O_P" tooltip="Flag/Unflag Item" display="P" xr:uid="{F61333D9-57DC-46C9-9359-B227E084C952}"/>
    <hyperlink ref="AE106" location="Go_Toggle_O_P" tooltip="Flag/Unflag Item" display="P" xr:uid="{72C6E49E-4B9C-443B-93EB-3D40DF83C88E}"/>
    <hyperlink ref="AE107" location="Go_Toggle_O_P" tooltip="Flag/Unflag Item" display="P" xr:uid="{BBF58048-87A4-4979-9AF0-A672F90CD297}"/>
    <hyperlink ref="AE108" location="Go_Toggle_O_P" tooltip="Flag/Unflag Item" display="P" xr:uid="{447AABC9-508D-4812-9152-E386E10DD84D}"/>
    <hyperlink ref="AE109" location="Go_Toggle_O_P" tooltip="Flag/Unflag Item" display="P" xr:uid="{6D2E2E57-26CC-4F51-8505-8B258B4ADC55}"/>
    <hyperlink ref="AE110" location="Go_Toggle_O_P" tooltip="Flag/Unflag Item" display="P" xr:uid="{8C6EB04A-BA68-4C55-A3A7-5EC9494DB2C4}"/>
    <hyperlink ref="AE111" location="Go_Toggle_O_P" tooltip="Flag/Unflag Item" display="P" xr:uid="{7E543118-49B7-4632-B3C9-A0530A9A02EB}"/>
    <hyperlink ref="N30" location="Go_AddWorkpaper" tooltip="Add Workpaper" display="u" xr:uid="{D86A72C6-B546-41BA-B4D4-6DBCA49337CA}"/>
    <hyperlink ref="N31" location="Go_AddWorkpaper" tooltip="Add Workpaper" display="u" xr:uid="{A2A5787D-6557-4696-9F24-AA5D219416C1}"/>
    <hyperlink ref="N32" location="Go_AddWorkpaper" tooltip="Add Workpaper" display="u" xr:uid="{29757DFD-FCF3-41F2-BE31-03E5AA8E8823}"/>
    <hyperlink ref="N33" location="Go_AddWorkpaper" tooltip="Add Workpaper" display="u" xr:uid="{E105F287-E4C5-4BB0-B620-0C956842199C}"/>
    <hyperlink ref="N34" location="Go_AddWorkpaper" tooltip="Add Workpaper" display="u" xr:uid="{BB1C5CE9-C8A4-4963-8E83-D8FAA29CD94B}"/>
    <hyperlink ref="N35" location="Go_AddWorkpaper" tooltip="Add Workpaper" display="u" xr:uid="{11C7847F-474A-4E85-841D-A8D85071A618}"/>
    <hyperlink ref="N38" location="Go_AddWorkpaper" tooltip="Add Workpaper" display="u" xr:uid="{6EE8E206-B2E8-464B-8BB0-50B1214126A3}"/>
    <hyperlink ref="N39" location="Go_AddWorkpaper" tooltip="Add Workpaper" display="u" xr:uid="{175C974B-3385-4464-84DB-506743ECD12E}"/>
    <hyperlink ref="N40" location="Go_AddWorkpaper" tooltip="Add Workpaper" display="u" xr:uid="{DF6DF58B-65DF-4614-BC8E-764EE939329E}"/>
    <hyperlink ref="N41" location="Go_AddWorkpaper" tooltip="Add Workpaper" display="u" xr:uid="{76E30353-8579-4686-A6FD-2DBCFF865775}"/>
    <hyperlink ref="N42" location="Go_AddWorkpaper" tooltip="Add Workpaper" display="u" xr:uid="{AD98AA8C-CE94-44B4-80DE-3AAA51382D2E}"/>
    <hyperlink ref="N47" location="Go_AddWorkpaper" tooltip="Add Workpaper" display="u" xr:uid="{39E272FC-CAEC-4939-891E-B60F29BD675A}"/>
    <hyperlink ref="N48" location="Go_AddWorkpaper" tooltip="Add Workpaper" display="u" xr:uid="{AB22CD4A-3F7E-4670-A252-B3B431B8C1A3}"/>
    <hyperlink ref="N49" location="Go_AddWorkpaper" tooltip="Add Workpaper" display="u" xr:uid="{F57C3363-710F-43AE-9555-8B2440554948}"/>
    <hyperlink ref="N50" location="Go_AddWorkpaper" tooltip="Add Workpaper" display="u" xr:uid="{F3BB3D89-6205-41A3-9C2E-744B4D091440}"/>
    <hyperlink ref="N51" location="Go_AddWorkpaper" tooltip="Add Workpaper" display="u" xr:uid="{68365E7E-7AB2-4BE4-B3D1-3FD5B00B01AA}"/>
    <hyperlink ref="N53" location="Go_AddWorkpaper" tooltip="Add Workpaper" display="u" xr:uid="{72307A90-E7B9-4068-8820-4EE77A3A1287}"/>
    <hyperlink ref="N54" location="Go_AddWorkpaper" tooltip="Add Workpaper" display="u" xr:uid="{591216F2-DEC8-4206-ADD1-BF7AE0CC008B}"/>
    <hyperlink ref="N55" location="Go_AddWorkpaper" tooltip="Add Workpaper" display="u" xr:uid="{DA20E1F8-683E-41CD-B311-DBD104E0C255}"/>
    <hyperlink ref="N56" location="Go_AddWorkpaper" tooltip="Add Workpaper" display="u" xr:uid="{366664D6-97B9-4F8A-9314-31CD2DAA6812}"/>
    <hyperlink ref="N57" location="Go_AddWorkpaper" tooltip="Add Workpaper" display="u" xr:uid="{FC1AB363-D028-4893-8202-97CEB75D0DF8}"/>
    <hyperlink ref="N58" location="Go_AddWorkpaper" tooltip="Add Workpaper" display="u" xr:uid="{750CBE95-1AF9-4994-992C-2A86A330617C}"/>
    <hyperlink ref="N59" location="Go_AddWorkpaper" tooltip="Add Workpaper" display="u" xr:uid="{A1CEED0C-B08A-426C-B67E-E6D5984CF6AD}"/>
    <hyperlink ref="N61" location="Go_AddWorkpaper" tooltip="Add Workpaper" display="u" xr:uid="{DCF55FEF-D0CC-49E6-9282-93064DE4D60F}"/>
    <hyperlink ref="N63" location="Go_AddWorkpaper" tooltip="Add Workpaper" display="u" xr:uid="{E1172439-828F-43F8-9A1B-B7B27907276F}"/>
    <hyperlink ref="N64" location="Go_AddWorkpaper" tooltip="Add Workpaper" display="u" xr:uid="{98544DB1-30FB-4DCB-8B9C-CC8DF5FDD0A9}"/>
    <hyperlink ref="N65" location="Go_AddWorkpaper" tooltip="Add Workpaper" display="u" xr:uid="{A299AC4E-65B8-43FA-A717-FEF7981B1911}"/>
    <hyperlink ref="N66" location="Go_AddWorkpaper" tooltip="Add Workpaper" display="u" xr:uid="{B559D149-0C82-4AB6-B006-82CFBAE8C364}"/>
    <hyperlink ref="N68" location="Go_AddWorkpaper" tooltip="Add Workpaper" display="u" xr:uid="{442F1CBC-C5C0-43F8-88A2-543C475CA849}"/>
    <hyperlink ref="N69" location="Go_AddWorkpaper" tooltip="Add Workpaper" display="u" xr:uid="{2C8645D9-489E-4178-9D61-4909A524D050}"/>
    <hyperlink ref="N73" location="Go_AddWorkpaper" tooltip="Add Workpaper" display="u" xr:uid="{8B0D1191-63AA-4CF7-A781-6D384B2441C4}"/>
    <hyperlink ref="N74" location="Go_AddWorkpaper" tooltip="Add Workpaper" display="u" xr:uid="{C69513A0-AACA-49A6-B36A-67DF9DE44F13}"/>
    <hyperlink ref="N75" location="Go_AddWorkpaper" tooltip="Add Workpaper" display="u" xr:uid="{F936558D-9ED2-4B4D-9500-0242A13CDF63}"/>
    <hyperlink ref="N76" location="Go_AddWorkpaper" tooltip="Add Workpaper" display="u" xr:uid="{3F006B3A-3DE0-406D-ACC6-19F7BF289F8D}"/>
    <hyperlink ref="N77" location="Go_AddWorkpaper" tooltip="Add Workpaper" display="u" xr:uid="{9474B946-C8EE-41B1-9B74-388A56E419A0}"/>
    <hyperlink ref="N78" location="Go_AddWorkpaper" tooltip="Add Workpaper" display="u" xr:uid="{6CCCE391-C884-4260-8615-AA316862C2C3}"/>
    <hyperlink ref="N79" location="Go_AddWorkpaper" tooltip="Add Workpaper" display="u" xr:uid="{4B1061F4-8083-4224-B98D-08DF490CF98F}"/>
    <hyperlink ref="N83" location="Go_AddWorkpaper" tooltip="Add Workpaper" display="u" xr:uid="{A935E270-44D8-4A57-BFA8-262731496DC1}"/>
    <hyperlink ref="N84" location="Go_AddWorkpaper" tooltip="Add Workpaper" display="u" xr:uid="{51D14172-7C99-402D-B1A6-AB75638D5DC7}"/>
    <hyperlink ref="N86" location="Go_AddWorkpaper" tooltip="Add Workpaper" display="u" xr:uid="{25623DB0-DC79-4D68-ABB2-FC43182BC7A6}"/>
    <hyperlink ref="N87" location="Go_AddWorkpaper" tooltip="Add Workpaper" display="u" xr:uid="{9DD02C82-C8C1-44F7-B946-76B9ED946492}"/>
    <hyperlink ref="N89" location="Go_AddWorkpaper" tooltip="Add Workpaper" display="u" xr:uid="{C3F84E0E-F8E2-4B51-9827-1B51114C7999}"/>
    <hyperlink ref="N90" location="Go_AddWorkpaper" tooltip="Add Workpaper" display="u" xr:uid="{0A768BF3-EDE9-4AA4-8307-12574DB6D16D}"/>
    <hyperlink ref="N93" location="Go_AddWorkpaper" tooltip="Add Workpaper" display="u" xr:uid="{CF365112-BC21-4179-B950-4AFBDC246217}"/>
    <hyperlink ref="N94" location="Go_AddWorkpaper" tooltip="Add Workpaper" display="u" xr:uid="{FD1EA134-6C20-4E92-BC3B-5506F6E7C00C}"/>
    <hyperlink ref="N95" location="Go_AddWorkpaper" tooltip="Add Workpaper" display="u" xr:uid="{AFD008CF-D8E3-4E83-B8E8-32E8155CF977}"/>
    <hyperlink ref="N99" location="Go_AddWorkpaper" tooltip="Add Workpaper" display="u" xr:uid="{8152A799-B31B-430F-98A0-7873C15433C3}"/>
    <hyperlink ref="N100" location="Go_AddWorkpaper" tooltip="Add Workpaper" display="u" xr:uid="{3521EA39-25FD-4565-8540-A0A1ADEB9B3B}"/>
    <hyperlink ref="N101" location="Go_AddWorkpaper" tooltip="Add Workpaper" display="u" xr:uid="{9C7177A9-0546-417D-8EB1-12BFDF4B88F5}"/>
    <hyperlink ref="N102" location="Go_AddWorkpaper" tooltip="Add Workpaper" display="u" xr:uid="{2DCAE5DE-55DB-4AD9-8583-37B74C3F8C8C}"/>
    <hyperlink ref="N103" location="Go_AddWorkpaper" tooltip="Add Workpaper" display="u" xr:uid="{B6C6E022-9F14-4E30-8138-5F9D963C29DD}"/>
    <hyperlink ref="N105" location="Go_AddWorkpaper" tooltip="Add Workpaper" display="u" xr:uid="{B9E66B0C-F3E1-4356-8FDE-BD14B9A2EB1C}"/>
    <hyperlink ref="N106" location="Go_AddWorkpaper" tooltip="Add Workpaper" display="u" xr:uid="{987F84D7-AB68-4393-9F4D-5FC32EA887D3}"/>
    <hyperlink ref="N107" location="Go_AddWorkpaper" tooltip="Add Workpaper" display="u" xr:uid="{60F2F845-0C14-425C-8C98-551B7526D458}"/>
    <hyperlink ref="N108" location="Go_AddWorkpaper" tooltip="Add Workpaper" display="u" xr:uid="{2FE6BE4D-A444-4CFC-9379-A4FA5003E461}"/>
    <hyperlink ref="N109" location="Go_AddWorkpaper" tooltip="Add Workpaper" display="u" xr:uid="{0A87F15B-60D0-4375-A243-CBD18259720B}"/>
    <hyperlink ref="N110" location="Go_AddWorkpaper" tooltip="Add Workpaper" display="u" xr:uid="{152C51C1-04C4-4ADB-8AA7-7DA21E65282D}"/>
    <hyperlink ref="N111" location="Go_AddWorkpaper" tooltip="Add Workpaper" display="u" xr:uid="{77F2CB43-9035-4C87-BFD8-769DD9AF2A74}"/>
    <hyperlink ref="M26" location="Go_ExpandCollapse" tooltip="Show/Hide Workpapers" display="Go_ExpandCollapse" xr:uid="{7B27C29C-D882-4CF7-A960-8ECA55F49735}"/>
    <hyperlink ref="M27" location="Go_ExpandCollapse" tooltip="Show/Hide Workpapers" display="Go_ExpandCollapse" xr:uid="{FC6C0E9A-F637-4C57-B676-E2C10D65533C}"/>
    <hyperlink ref="M28" location="Go_ExpandCollapse" tooltip="Show/Hide Workpapers" display="Go_ExpandCollapse" xr:uid="{B9B215EC-CE0E-40A0-8BB0-08F6518C1553}"/>
    <hyperlink ref="M29" location="Go_ExpandCollapse" tooltip="Show/Hide Workpapers" display="Go_ExpandCollapse" xr:uid="{C717E952-A230-4AAA-952B-8F809CFCA530}"/>
    <hyperlink ref="M30" location="Go_ExpandCollapse" tooltip="Show/Hide Workpapers" display="Go_ExpandCollapse" xr:uid="{A82D38D1-B207-4323-BDD8-A3732F555424}"/>
    <hyperlink ref="M31" location="Go_ExpandCollapse" tooltip="Show/Hide Workpapers" display="Go_ExpandCollapse" xr:uid="{B5B89FD9-079D-416C-85D8-8DAAA3274731}"/>
    <hyperlink ref="M32" location="Go_ExpandCollapse" tooltip="Show/Hide Workpapers" display="Go_ExpandCollapse" xr:uid="{48C80545-3100-4B32-8997-76A9A54A622D}"/>
    <hyperlink ref="M33" location="Go_ExpandCollapse" tooltip="Show/Hide Workpapers" display="Go_ExpandCollapse" xr:uid="{218A503F-3F56-4E52-AE53-E9F608467953}"/>
    <hyperlink ref="M34" location="Go_ExpandCollapse" tooltip="Show/Hide Workpapers" display="Go_ExpandCollapse" xr:uid="{7D208EF9-D225-4CE3-B8DD-E37C8DB8E79D}"/>
    <hyperlink ref="M35" location="Go_ExpandCollapse" tooltip="Show/Hide Workpapers" display="Go_ExpandCollapse" xr:uid="{97A71B23-B860-44FA-8A02-52A2BA23FD7B}"/>
    <hyperlink ref="M37" location="Go_ExpandCollapse" tooltip="Show/Hide Workpapers" display="Go_ExpandCollapse" xr:uid="{FA88F0D4-46A4-4762-8DE0-2CAA1066F539}"/>
    <hyperlink ref="M38" location="Go_ExpandCollapse" tooltip="Show/Hide Workpapers" display="Go_ExpandCollapse" xr:uid="{585D30C2-7E6D-4345-AFA5-CC98A1D6D268}"/>
    <hyperlink ref="M39" location="Go_ExpandCollapse" tooltip="Show/Hide Workpapers" display="Go_ExpandCollapse" xr:uid="{F5426851-56AD-446E-8763-97C9B206749E}"/>
    <hyperlink ref="M40" location="Go_ExpandCollapse" tooltip="Show/Hide Workpapers" display="Go_ExpandCollapse" xr:uid="{A078244A-6B0B-4E13-A805-D2B72CBB971F}"/>
    <hyperlink ref="M41" location="Go_ExpandCollapse" tooltip="Show/Hide Workpapers" display="Go_ExpandCollapse" xr:uid="{EFCF4D9A-A0C6-4380-8C73-05144B7A64B2}"/>
    <hyperlink ref="M42" location="Go_ExpandCollapse" tooltip="Show/Hide Workpapers" display="Go_ExpandCollapse" xr:uid="{4C429608-D0F2-4197-9811-8AF582A74805}"/>
    <hyperlink ref="M43" location="Go_ExpandCollapse" tooltip="Show/Hide Workpapers" display="Go_ExpandCollapse" xr:uid="{C1652AFC-BF84-4B28-B4F1-5555E2E19EB5}"/>
    <hyperlink ref="M44" location="Go_ExpandCollapse" tooltip="Show/Hide Workpapers" display="Go_ExpandCollapse" xr:uid="{42358354-F76D-4CE4-98D8-0E434D0B1567}"/>
    <hyperlink ref="M45" location="Go_ExpandCollapse" tooltip="Show/Hide Workpapers" display="Go_ExpandCollapse" xr:uid="{2D6FCE9C-B126-43FE-B8A6-DB4FD8E65F98}"/>
    <hyperlink ref="M46" location="Go_ExpandCollapse" tooltip="Show/Hide Workpapers" display="Go_ExpandCollapse" xr:uid="{ACCDE919-C5F8-48BC-B893-E6EE98AAADF7}"/>
    <hyperlink ref="M47" location="Go_ExpandCollapse" tooltip="Show/Hide Workpapers" display="Go_ExpandCollapse" xr:uid="{80C5A6C5-172D-4703-8C67-037176ADCC77}"/>
    <hyperlink ref="M48" location="Go_ExpandCollapse" tooltip="Show/Hide Workpapers" display="Go_ExpandCollapse" xr:uid="{D5145D2B-3DE2-45E4-B66C-A6DD81089F0A}"/>
    <hyperlink ref="M49" location="Go_ExpandCollapse" tooltip="Show/Hide Workpapers" display="Go_ExpandCollapse" xr:uid="{2D81EF39-2B11-479C-A12A-B8A9130C511E}"/>
    <hyperlink ref="M50" location="Go_ExpandCollapse" tooltip="Show/Hide Workpapers" display="Go_ExpandCollapse" xr:uid="{D64B922A-6531-4931-9DBC-493BD6266E43}"/>
    <hyperlink ref="M51" location="Go_ExpandCollapse" tooltip="Show/Hide Workpapers" display="Go_ExpandCollapse" xr:uid="{2F5B528F-A7FC-44A3-819D-E82DF263916F}"/>
    <hyperlink ref="M52" location="Go_ExpandCollapse" tooltip="Show/Hide Workpapers" display="Go_ExpandCollapse" xr:uid="{87749384-B465-49A0-85A1-862032FE4235}"/>
    <hyperlink ref="M53" location="Go_ExpandCollapse" tooltip="Show/Hide Workpapers" display="Go_ExpandCollapse" xr:uid="{C44E38C5-F0E4-4729-91A5-2A427F939C16}"/>
    <hyperlink ref="M54" location="Go_ExpandCollapse" tooltip="Show/Hide Workpapers" display="Go_ExpandCollapse" xr:uid="{FBE16561-88AE-431F-A529-84C48536348A}"/>
    <hyperlink ref="M55" location="Go_ExpandCollapse" tooltip="Show/Hide Workpapers" display="Go_ExpandCollapse" xr:uid="{DD435226-951F-4161-9960-F7CD0BC54801}"/>
    <hyperlink ref="M56" location="Go_ExpandCollapse" tooltip="Show/Hide Workpapers" display="Go_ExpandCollapse" xr:uid="{F83B8E9F-91BE-4E26-99A2-3E6C84BEBA30}"/>
    <hyperlink ref="M57" location="Go_ExpandCollapse" tooltip="Show/Hide Workpapers" display="Go_ExpandCollapse" xr:uid="{5BEC4D0C-DDE6-416F-972D-C8BBCD203448}"/>
    <hyperlink ref="M58" location="Go_ExpandCollapse" tooltip="Show/Hide Workpapers" display="Go_ExpandCollapse" xr:uid="{19B258E9-0159-4C18-A76C-B9FEFD9DBD4F}"/>
    <hyperlink ref="M59" location="Go_ExpandCollapse" tooltip="Show/Hide Workpapers" display="Go_ExpandCollapse" xr:uid="{3074912C-973F-4C1C-8C30-BBDC975C6DFC}"/>
    <hyperlink ref="M60" location="Go_ExpandCollapse" tooltip="Show/Hide Workpapers" display="Go_ExpandCollapse" xr:uid="{38FCBB51-F0F4-4343-B84C-6927DB6FADA5}"/>
    <hyperlink ref="M61" location="Go_ExpandCollapse" tooltip="Show/Hide Workpapers" display="Go_ExpandCollapse" xr:uid="{9FCF5BB1-F966-4402-B826-68460521AB1A}"/>
    <hyperlink ref="M63" location="Go_ExpandCollapse" tooltip="Show/Hide Workpapers" display="Go_ExpandCollapse" xr:uid="{AD98DADD-8CFD-4FCB-A304-529F6D46868F}"/>
    <hyperlink ref="M64" location="Go_ExpandCollapse" tooltip="Show/Hide Workpapers" display="Go_ExpandCollapse" xr:uid="{3FBB1ACE-4FD4-4CD8-8851-B1EA76BA2D09}"/>
    <hyperlink ref="M65" location="Go_ExpandCollapse" tooltip="Show/Hide Workpapers" display="Go_ExpandCollapse" xr:uid="{9D1765BF-105B-4BB3-89E7-09DE34E73129}"/>
    <hyperlink ref="M66" location="Go_ExpandCollapse" tooltip="Show/Hide Workpapers" display="Go_ExpandCollapse" xr:uid="{8A5CBA7C-91F3-400B-BD53-B5F4FD676992}"/>
    <hyperlink ref="M67" location="Go_ExpandCollapse" tooltip="Show/Hide Workpapers" display="Go_ExpandCollapse" xr:uid="{CA677CD2-B755-4592-AF06-119ECCA421E2}"/>
    <hyperlink ref="M68" location="Go_ExpandCollapse" tooltip="Show/Hide Workpapers" display="Go_ExpandCollapse" xr:uid="{93F57317-C70C-40C7-972A-5F5A4F98FAB6}"/>
    <hyperlink ref="M69" location="Go_ExpandCollapse" tooltip="Show/Hide Workpapers" display="Go_ExpandCollapse" xr:uid="{CF8DBB21-86EA-494C-9E28-27F5B896BD17}"/>
    <hyperlink ref="M70" location="Go_ExpandCollapse" tooltip="Show/Hide Workpapers" display="Go_ExpandCollapse" xr:uid="{EC5248E6-8E83-4472-9B65-91E69AF03EB8}"/>
    <hyperlink ref="M71" location="Go_ExpandCollapse" tooltip="Show/Hide Workpapers" display="Go_ExpandCollapse" xr:uid="{F87B68BF-2730-4526-A594-1BEFF785464A}"/>
    <hyperlink ref="M72" location="Go_ExpandCollapse" tooltip="Show/Hide Workpapers" display="Go_ExpandCollapse" xr:uid="{8AB2573B-A417-443C-B7A6-0B512738627A}"/>
    <hyperlink ref="M73" location="Go_ExpandCollapse" tooltip="Show/Hide Workpapers" display="Go_ExpandCollapse" xr:uid="{9BB6AE22-C46A-4B2C-921C-A69848D4C9CA}"/>
    <hyperlink ref="M74" location="Go_ExpandCollapse" tooltip="Show/Hide Workpapers" display="Go_ExpandCollapse" xr:uid="{9F0F429C-6371-413D-9DA1-5C3B83734754}"/>
    <hyperlink ref="M75" location="Go_ExpandCollapse" tooltip="Show/Hide Workpapers" display="Go_ExpandCollapse" xr:uid="{52FFDD02-E981-4165-8E72-D659AB38C0A8}"/>
    <hyperlink ref="M76" location="Go_ExpandCollapse" tooltip="Show/Hide Workpapers" display="Go_ExpandCollapse" xr:uid="{5346E3B1-44E2-46DA-984A-DAFDDC2A39A8}"/>
    <hyperlink ref="M77" location="Go_ExpandCollapse" tooltip="Show/Hide Workpapers" display="Go_ExpandCollapse" xr:uid="{96E9DF04-AEFD-471D-A3A7-006AA8339957}"/>
    <hyperlink ref="M78" location="Go_ExpandCollapse" tooltip="Show/Hide Workpapers" display="Go_ExpandCollapse" xr:uid="{F112674A-4629-43D1-A66A-34143065FBC4}"/>
    <hyperlink ref="M79" location="Go_ExpandCollapse" tooltip="Show/Hide Workpapers" display="Go_ExpandCollapse" xr:uid="{0F8B016A-C741-4DC7-960F-4F2F59C4E2B2}"/>
    <hyperlink ref="M81" location="Go_ExpandCollapse" tooltip="Show/Hide Workpapers" display="Go_ExpandCollapse" xr:uid="{0D8A2EB0-46BB-4DE2-A54D-561E22EA2DDA}"/>
    <hyperlink ref="M82" location="Go_ExpandCollapse" tooltip="Show/Hide Workpapers" display="Go_ExpandCollapse" xr:uid="{3EF54BFE-8817-4E39-9ACC-5819F91B731C}"/>
    <hyperlink ref="M83" location="Go_ExpandCollapse" tooltip="Show/Hide Workpapers" display="Go_ExpandCollapse" xr:uid="{9D406D29-34E3-481C-A3E9-7253C4C6C9E8}"/>
    <hyperlink ref="M84" location="Go_ExpandCollapse" tooltip="Show/Hide Workpapers" display="Go_ExpandCollapse" xr:uid="{507B87C9-FF96-4243-9AFC-AB8346416D8A}"/>
    <hyperlink ref="M85" location="Go_ExpandCollapse" tooltip="Show/Hide Workpapers" display="Go_ExpandCollapse" xr:uid="{66F634E5-B042-485A-A54F-35C13E1B6855}"/>
    <hyperlink ref="M86" location="Go_ExpandCollapse" tooltip="Show/Hide Workpapers" display="Go_ExpandCollapse" xr:uid="{E163C499-EEC1-415C-A33F-61D79CF953A7}"/>
    <hyperlink ref="M87" location="Go_ExpandCollapse" tooltip="Show/Hide Workpapers" display="Go_ExpandCollapse" xr:uid="{058D45D8-A822-44A7-A1FF-A17992011275}"/>
    <hyperlink ref="M89" location="Go_ExpandCollapse" tooltip="Show/Hide Workpapers" display="Go_ExpandCollapse" xr:uid="{B6AC5AFD-7568-4284-95EA-787F3ABCFD9E}"/>
    <hyperlink ref="M90" location="Go_ExpandCollapse" tooltip="Show/Hide Workpapers" display="Go_ExpandCollapse" xr:uid="{FFA20829-1182-40A2-9C32-CF42988D17D4}"/>
    <hyperlink ref="M91" location="Go_ExpandCollapse" tooltip="Show/Hide Workpapers" display="Go_ExpandCollapse" xr:uid="{B00360A7-43B0-4271-9A69-BC4AA01C26E4}"/>
    <hyperlink ref="M92" location="Go_ExpandCollapse" tooltip="Show/Hide Workpapers" display="Go_ExpandCollapse" xr:uid="{E9517BC4-BDC0-4F2D-8803-426BB7CB2F88}"/>
    <hyperlink ref="M93" location="Go_ExpandCollapse" tooltip="Show/Hide Workpapers" display="Go_ExpandCollapse" xr:uid="{8D51BA79-0693-4FF1-B1E2-72BD6F7909EC}"/>
    <hyperlink ref="M94" location="Go_ExpandCollapse" tooltip="Show/Hide Workpapers" display="Go_ExpandCollapse" xr:uid="{1E2EF9A6-7E08-46BD-9DD5-222AC205EA44}"/>
    <hyperlink ref="M95" location="Go_ExpandCollapse" tooltip="Show/Hide Workpapers" display="Go_ExpandCollapse" xr:uid="{8BD07252-A6C5-4B78-B713-853C9652CAEB}"/>
    <hyperlink ref="M96" location="Go_ExpandCollapse" tooltip="Show/Hide Workpapers" display="Go_ExpandCollapse" xr:uid="{8A601A61-B8BD-4FA4-A6D6-B612D0A7B55F}"/>
    <hyperlink ref="M97" location="Go_ExpandCollapse" tooltip="Show/Hide Workpapers" display="Go_ExpandCollapse" xr:uid="{16B5EEC7-9D62-4205-BBD2-C88C0635551A}"/>
    <hyperlink ref="M98" location="Go_ExpandCollapse" tooltip="Show/Hide Workpapers" display="Go_ExpandCollapse" xr:uid="{281E017F-7042-486E-8542-07BC03DB72A4}"/>
    <hyperlink ref="M99" location="Go_ExpandCollapse" tooltip="Show/Hide Workpapers" display="Go_ExpandCollapse" xr:uid="{2F83E33B-4C32-4133-82AA-A8BA75B8B7C0}"/>
    <hyperlink ref="M100" location="Go_ExpandCollapse" tooltip="Show/Hide Workpapers" display="Go_ExpandCollapse" xr:uid="{1C8B2A31-797E-4ED6-B89E-AAFAFC2EF9AE}"/>
    <hyperlink ref="M101" location="Go_ExpandCollapse" tooltip="Show/Hide Workpapers" display="Go_ExpandCollapse" xr:uid="{5AE6FC5E-B236-4A76-966C-4D9196725995}"/>
    <hyperlink ref="M102" location="Go_ExpandCollapse" tooltip="Show/Hide Workpapers" display="Go_ExpandCollapse" xr:uid="{281A9FB5-A8C7-4BE7-A292-AB6018844287}"/>
    <hyperlink ref="M103" location="Go_ExpandCollapse" tooltip="Show/Hide Workpapers" display="Go_ExpandCollapse" xr:uid="{714C94B5-3096-469C-911C-8CA64E4FF9FC}"/>
    <hyperlink ref="M104" location="Go_ExpandCollapse" tooltip="Show/Hide Workpapers" display="Go_ExpandCollapse" xr:uid="{83EC055A-E6AF-4092-805A-B403ADC6172A}"/>
    <hyperlink ref="M105" location="Go_ExpandCollapse" tooltip="Show/Hide Workpapers" display="Go_ExpandCollapse" xr:uid="{A89BBCDB-3CB4-42B5-A7E2-3A3CD18A65F7}"/>
    <hyperlink ref="M106" location="Go_ExpandCollapse" tooltip="Show/Hide Workpapers" display="Go_ExpandCollapse" xr:uid="{C418EB8B-EAA8-4125-911A-01730ADD106B}"/>
    <hyperlink ref="M107" location="Go_ExpandCollapse" tooltip="Show/Hide Workpapers" display="Go_ExpandCollapse" xr:uid="{481E8096-AFBA-4255-90FA-48374C2D8F2D}"/>
    <hyperlink ref="M108" location="Go_ExpandCollapse" tooltip="Show/Hide Workpapers" display="Go_ExpandCollapse" xr:uid="{BF1DEA1C-45BB-49BB-B034-BF9614B24311}"/>
    <hyperlink ref="M109" location="Go_ExpandCollapse" tooltip="Show/Hide Workpapers" display="Go_ExpandCollapse" xr:uid="{832F9446-89AF-4018-832E-B6C6FEB23575}"/>
    <hyperlink ref="M110" location="Go_ExpandCollapse" tooltip="Show/Hide Workpapers" display="Go_ExpandCollapse" xr:uid="{D537A510-9F94-4FE3-9F06-98C008D26FD0}"/>
    <hyperlink ref="M111" location="Go_ExpandCollapse" tooltip="Show/Hide Workpapers" display="Go_ExpandCollapse" xr:uid="{373C83D7-149E-4D79-8779-3CA1ED41E377}"/>
    <hyperlink ref="AG36" location="Index!Go_ManageItems" tooltip="Manage Items" display="Index!Go_ManageItems" xr:uid="{DE91EF74-7558-4E83-BB3A-9FC880FC23A2}"/>
    <hyperlink ref="AE36" location="Go_Toggle_O_P" tooltip="Flag/Unflag Item" display="P" xr:uid="{24AC65C5-BD84-402B-BC25-555CE2BDBF0B}"/>
    <hyperlink ref="AF36" location="Go_Chat" tooltip="View chat messages" display="Go_Chat" xr:uid="{9ED68F30-ECDD-4C52-B75C-7EC9A561F2A1}"/>
    <hyperlink ref="AL36" location="Go_TickBox" tooltip="Tick/Untick" display="P" xr:uid="{4D92C1E6-F6B4-40B9-8A21-AC324A1BA7E2}"/>
    <hyperlink ref="AM36" location="Go_DeleteWorkpaper" tooltip="Delete Workpaper" display="Q" xr:uid="{59CBEFDA-4BF2-4FF6-A98D-3E53BA0D63B9}"/>
    <hyperlink ref="N36" r:id="rId1" display="hownow://_r986708/" xr:uid="{C8A7EB22-E668-4EAA-A994-CCD5C6F4496F}"/>
    <hyperlink ref="AG80" location="Index!Go_ManageItems" tooltip="Manage Items" display="Index!Go_ManageItems" xr:uid="{3AE119E5-1D6F-4437-B852-C03639C554D8}"/>
    <hyperlink ref="AE80" location="Go_Toggle_O_P" tooltip="Flag/Unflag Item" display="P" xr:uid="{321C6519-7877-4E0F-B93C-BCED04EA0EC5}"/>
    <hyperlink ref="AF80" location="Go_Chat" tooltip="View chat messages" display="Go_Chat" xr:uid="{E355BEDB-E0E4-4DD2-B2CE-5959229099A8}"/>
    <hyperlink ref="AL80" location="Go_TickBox" tooltip="Tick/Untick" display="P" xr:uid="{B9DF363A-9776-48E3-8372-7EF9FBF76715}"/>
    <hyperlink ref="AM80" location="Go_DeleteWorkpaper" tooltip="Delete Workpaper" display="Q" xr:uid="{0417B897-CBE4-45C6-B274-EF76D6509B29}"/>
    <hyperlink ref="N80" location="Go_FollowHyperlink" tooltip="Go to workpaper" display="A15" xr:uid="{5F437551-37C7-4B31-84D1-09D83FA3143C}"/>
    <hyperlink ref="AG88" location="Index!Go_ManageItems" tooltip="Manage Items" display="Index!Go_ManageItems" xr:uid="{6152D049-CA9D-4F63-81EE-219BF25D61A6}"/>
    <hyperlink ref="AE88" location="Go_Toggle_O_P" tooltip="Flag/Unflag Item" display="P" xr:uid="{03E980D4-0F03-48C7-95F5-B4F1B19B8F9F}"/>
    <hyperlink ref="AF88" location="Go_Chat" tooltip="View chat messages" display="Go_Chat" xr:uid="{929D58A6-69C5-4C72-81F7-A01D7A71ED65}"/>
    <hyperlink ref="AL88" location="Go_TickBox" tooltip="Tick/Untick" display="P" xr:uid="{4E58E70E-BBCA-4324-A64C-6EF2BACF4D94}"/>
    <hyperlink ref="AM88" location="Go_DeleteWorkpaper" tooltip="Delete Workpaper" display="Q" xr:uid="{8100D120-91B6-4CE6-86A6-F5085B2351A9}"/>
    <hyperlink ref="N88" location="Go_FollowHyperlink" tooltip="Go to workpaper" display="A15" xr:uid="{385FD02C-A10C-434A-ADDE-E2BB2649D534}"/>
    <hyperlink ref="AG62" location="Index!Go_ManageItems" tooltip="Manage Items" display="Index!Go_ManageItems" xr:uid="{74E85D7F-4197-4A8C-8DA0-F183CF9BD1A0}"/>
    <hyperlink ref="AE62" location="Go_Toggle_O_P" tooltip="Flag/Unflag Item" display="P" xr:uid="{62D0DD92-7106-4230-8B7F-34225638D185}"/>
    <hyperlink ref="AF62" location="Go_Chat" tooltip="View chat messages" display="Go_Chat" xr:uid="{BFB104D2-99E3-44D7-9418-E3464C122FFB}"/>
    <hyperlink ref="AL62" location="Go_TickBox" tooltip="Tick/Untick" display="P" xr:uid="{A3339FA1-0D0B-43D9-AE3D-1A329485381F}"/>
    <hyperlink ref="AM62" location="Go_DeleteWorkpaper" tooltip="Delete Workpaper" display="Q" xr:uid="{77FCE54F-F296-4278-8C31-C17AC5C8C01C}"/>
    <hyperlink ref="N62" r:id="rId2" display="hownow://_r986718/" xr:uid="{572298CA-4EC5-4771-BAC4-ED78639C4070}"/>
  </hyperlinks>
  <printOptions horizontalCentered="1"/>
  <pageMargins left="0.25" right="0.25" top="0.75" bottom="0.75" header="0.3" footer="0.3"/>
  <pageSetup paperSize="9" scale="37" fitToHeight="2" orientation="portrait" r:id="rId3"/>
  <headerFooter alignWithMargins="0">
    <oddFooter>&amp;L&amp;F
Copyright © 2003-Present Business Fitness Pty Ltd&amp;R&amp;A &amp;P</oddFooter>
  </headerFooter>
  <customProperties>
    <customPr name="SheetId" r:id="rId4"/>
  </customProperties>
  <drawing r:id="rId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O44"/>
  <sheetViews>
    <sheetView zoomScaleNormal="100" workbookViewId="0">
      <selection activeCell="G28" sqref="G28:L29"/>
    </sheetView>
  </sheetViews>
  <sheetFormatPr defaultColWidth="13.7109375" defaultRowHeight="12.75"/>
  <cols>
    <col min="1" max="12" width="11.42578125" style="214" customWidth="1"/>
    <col min="13" max="13" width="0.5703125" style="214" customWidth="1"/>
    <col min="14" max="16384" width="13.7109375" style="214"/>
  </cols>
  <sheetData>
    <row r="1" spans="1:15">
      <c r="A1" s="229"/>
      <c r="B1" s="229"/>
      <c r="C1" s="229"/>
      <c r="D1" s="229"/>
      <c r="E1" s="229"/>
      <c r="F1" s="229"/>
      <c r="G1" s="229"/>
      <c r="H1" s="229"/>
      <c r="I1" s="229"/>
      <c r="J1" s="229"/>
      <c r="K1" s="229"/>
      <c r="L1" s="229"/>
    </row>
    <row r="2" spans="1:15" s="216" customFormat="1" ht="20.25">
      <c r="A2" s="258" t="s">
        <v>370</v>
      </c>
      <c r="B2" s="255"/>
      <c r="C2" s="255"/>
      <c r="D2" s="255"/>
      <c r="E2" s="255"/>
      <c r="F2" s="255"/>
      <c r="G2" s="255"/>
      <c r="H2" s="255"/>
      <c r="I2" s="255"/>
      <c r="J2" s="255"/>
      <c r="K2" s="255"/>
      <c r="L2" s="255"/>
      <c r="O2" s="305"/>
    </row>
    <row r="3" spans="1:15" s="216" customFormat="1" ht="15" customHeight="1">
      <c r="A3" s="255"/>
      <c r="B3" s="255" t="s">
        <v>371</v>
      </c>
      <c r="C3" s="255"/>
      <c r="D3" s="255"/>
      <c r="E3" s="255"/>
      <c r="F3" s="255"/>
      <c r="G3" s="255"/>
      <c r="H3" s="255"/>
      <c r="I3" s="255"/>
      <c r="J3" s="255"/>
      <c r="K3" s="255"/>
      <c r="L3" s="255"/>
      <c r="O3" s="305"/>
    </row>
    <row r="4" spans="1:15" s="216" customFormat="1" ht="15" customHeight="1">
      <c r="A4" s="255"/>
      <c r="B4" s="255"/>
      <c r="C4" s="255"/>
      <c r="D4" s="255"/>
      <c r="E4" s="255"/>
      <c r="F4" s="255"/>
      <c r="G4" s="255"/>
      <c r="H4" s="255"/>
      <c r="I4" s="255"/>
      <c r="J4" s="255"/>
      <c r="K4" s="255"/>
      <c r="L4" s="255"/>
      <c r="O4" s="305"/>
    </row>
    <row r="5" spans="1:15" s="216" customFormat="1" ht="15" customHeight="1">
      <c r="A5" s="255"/>
      <c r="B5" s="255"/>
      <c r="C5" s="255"/>
      <c r="D5" s="255"/>
      <c r="E5" s="255"/>
      <c r="F5" s="255"/>
      <c r="G5" s="255"/>
      <c r="H5" s="255"/>
      <c r="I5" s="255"/>
      <c r="J5" s="255"/>
      <c r="K5" s="255"/>
      <c r="L5" s="255"/>
      <c r="O5" s="305"/>
    </row>
    <row r="6" spans="1:15" ht="15" customHeight="1">
      <c r="A6" s="261" t="s">
        <v>222</v>
      </c>
      <c r="B6" s="236" t="str">
        <f>'Assignment To do'!B3</f>
        <v>B &amp; D Superannuation Fund</v>
      </c>
      <c r="C6" s="261"/>
      <c r="D6" s="261"/>
      <c r="E6" s="261"/>
      <c r="F6" s="261"/>
      <c r="G6" s="261"/>
      <c r="H6" s="261"/>
      <c r="I6" s="261"/>
      <c r="J6" s="261" t="s">
        <v>223</v>
      </c>
      <c r="K6" s="229"/>
      <c r="L6" s="232">
        <f>'Assignment To do'!I7</f>
        <v>0</v>
      </c>
    </row>
    <row r="7" spans="1:15" ht="15" customHeight="1">
      <c r="A7" s="261" t="s">
        <v>224</v>
      </c>
      <c r="B7" s="236" t="str">
        <f>'Assignment To do'!B4</f>
        <v>2019 Year End</v>
      </c>
      <c r="C7" s="261"/>
      <c r="D7" s="261"/>
      <c r="E7" s="261"/>
      <c r="F7" s="261"/>
      <c r="G7" s="262"/>
      <c r="H7" s="262"/>
      <c r="I7" s="262"/>
      <c r="J7" s="261" t="s">
        <v>225</v>
      </c>
      <c r="K7" s="229"/>
      <c r="L7" s="238" t="str">
        <f>'Assignment To do'!I8</f>
        <v>Munya</v>
      </c>
    </row>
    <row r="8" spans="1:15" ht="15" customHeight="1">
      <c r="A8" s="261" t="s">
        <v>245</v>
      </c>
      <c r="B8" s="236" t="str">
        <f>+A2</f>
        <v>Manager Review Points</v>
      </c>
      <c r="C8" s="261"/>
      <c r="D8" s="261"/>
      <c r="E8" s="261"/>
      <c r="F8" s="261"/>
      <c r="G8" s="261"/>
      <c r="H8" s="261"/>
      <c r="I8" s="261"/>
      <c r="J8" s="261" t="s">
        <v>427</v>
      </c>
      <c r="K8" s="229"/>
      <c r="L8" s="241" t="str">
        <f>'Assignment To do'!I9</f>
        <v>Michelle</v>
      </c>
    </row>
    <row r="9" spans="1:15" ht="15" customHeight="1" thickBot="1">
      <c r="A9" s="306"/>
      <c r="B9" s="306"/>
      <c r="C9" s="306"/>
      <c r="D9" s="306"/>
      <c r="E9" s="306"/>
      <c r="F9" s="306"/>
      <c r="G9" s="306"/>
      <c r="H9" s="306"/>
      <c r="I9" s="306"/>
      <c r="J9" s="306"/>
      <c r="K9" s="264"/>
      <c r="L9" s="307"/>
    </row>
    <row r="10" spans="1:15">
      <c r="A10" s="261"/>
      <c r="B10" s="235"/>
      <c r="C10" s="235"/>
      <c r="D10" s="235"/>
      <c r="E10" s="235"/>
      <c r="F10" s="261"/>
      <c r="G10" s="229"/>
      <c r="H10" s="229"/>
      <c r="I10" s="229"/>
      <c r="J10" s="229"/>
      <c r="K10" s="261"/>
      <c r="L10" s="308"/>
    </row>
    <row r="11" spans="1:15" ht="15">
      <c r="A11" s="1013" t="s">
        <v>295</v>
      </c>
      <c r="B11" s="1013"/>
      <c r="C11" s="1013"/>
      <c r="D11" s="1013"/>
      <c r="E11" s="1013"/>
      <c r="F11" s="1013"/>
      <c r="G11" s="1014" t="s">
        <v>296</v>
      </c>
      <c r="H11" s="1014"/>
      <c r="I11" s="1014"/>
      <c r="J11" s="1014"/>
      <c r="K11" s="1014"/>
      <c r="L11" s="1014"/>
    </row>
    <row r="12" spans="1:15">
      <c r="A12" s="1015" t="s">
        <v>799</v>
      </c>
      <c r="B12" s="1016"/>
      <c r="C12" s="1016"/>
      <c r="D12" s="1016"/>
      <c r="E12" s="1016"/>
      <c r="F12" s="1016"/>
      <c r="G12" s="1017" t="s">
        <v>809</v>
      </c>
      <c r="H12" s="1017"/>
      <c r="I12" s="1017"/>
      <c r="J12" s="1017"/>
      <c r="K12" s="1017"/>
      <c r="L12" s="1018"/>
    </row>
    <row r="13" spans="1:15">
      <c r="A13" s="994"/>
      <c r="B13" s="995"/>
      <c r="C13" s="995"/>
      <c r="D13" s="995"/>
      <c r="E13" s="995"/>
      <c r="F13" s="995"/>
      <c r="G13" s="998"/>
      <c r="H13" s="998"/>
      <c r="I13" s="998"/>
      <c r="J13" s="998"/>
      <c r="K13" s="998"/>
      <c r="L13" s="999"/>
    </row>
    <row r="14" spans="1:15">
      <c r="A14" s="992" t="s">
        <v>800</v>
      </c>
      <c r="B14" s="993"/>
      <c r="C14" s="993"/>
      <c r="D14" s="993"/>
      <c r="E14" s="993"/>
      <c r="F14" s="993"/>
      <c r="G14" s="996" t="s">
        <v>813</v>
      </c>
      <c r="H14" s="996"/>
      <c r="I14" s="996"/>
      <c r="J14" s="996"/>
      <c r="K14" s="996"/>
      <c r="L14" s="997"/>
    </row>
    <row r="15" spans="1:15">
      <c r="A15" s="994"/>
      <c r="B15" s="995"/>
      <c r="C15" s="995"/>
      <c r="D15" s="995"/>
      <c r="E15" s="995"/>
      <c r="F15" s="995"/>
      <c r="G15" s="998"/>
      <c r="H15" s="998"/>
      <c r="I15" s="998"/>
      <c r="J15" s="998"/>
      <c r="K15" s="998"/>
      <c r="L15" s="999"/>
    </row>
    <row r="16" spans="1:15">
      <c r="A16" s="992"/>
      <c r="B16" s="993"/>
      <c r="C16" s="993"/>
      <c r="D16" s="993"/>
      <c r="E16" s="993"/>
      <c r="F16" s="993"/>
      <c r="G16" s="996"/>
      <c r="H16" s="996"/>
      <c r="I16" s="996"/>
      <c r="J16" s="996"/>
      <c r="K16" s="996"/>
      <c r="L16" s="997"/>
    </row>
    <row r="17" spans="1:12">
      <c r="A17" s="994"/>
      <c r="B17" s="995"/>
      <c r="C17" s="995"/>
      <c r="D17" s="995"/>
      <c r="E17" s="995"/>
      <c r="F17" s="995"/>
      <c r="G17" s="998"/>
      <c r="H17" s="998"/>
      <c r="I17" s="998"/>
      <c r="J17" s="998"/>
      <c r="K17" s="998"/>
      <c r="L17" s="999"/>
    </row>
    <row r="18" spans="1:12">
      <c r="A18" s="1008" t="s">
        <v>815</v>
      </c>
      <c r="B18" s="1009"/>
      <c r="C18" s="1009"/>
      <c r="D18" s="1009"/>
      <c r="E18" s="1009"/>
      <c r="F18" s="1009"/>
      <c r="G18" s="996"/>
      <c r="H18" s="996"/>
      <c r="I18" s="996"/>
      <c r="J18" s="996"/>
      <c r="K18" s="996"/>
      <c r="L18" s="997"/>
    </row>
    <row r="19" spans="1:12">
      <c r="A19" s="1010"/>
      <c r="B19" s="1011"/>
      <c r="C19" s="1011"/>
      <c r="D19" s="1011"/>
      <c r="E19" s="1011"/>
      <c r="F19" s="1011"/>
      <c r="G19" s="998"/>
      <c r="H19" s="998"/>
      <c r="I19" s="998"/>
      <c r="J19" s="998"/>
      <c r="K19" s="998"/>
      <c r="L19" s="999"/>
    </row>
    <row r="20" spans="1:12">
      <c r="A20" s="992" t="s">
        <v>814</v>
      </c>
      <c r="B20" s="993"/>
      <c r="C20" s="993"/>
      <c r="D20" s="993"/>
      <c r="E20" s="993"/>
      <c r="F20" s="993"/>
      <c r="G20" s="1012" t="s">
        <v>820</v>
      </c>
      <c r="H20" s="996"/>
      <c r="I20" s="996"/>
      <c r="J20" s="996"/>
      <c r="K20" s="996"/>
      <c r="L20" s="997"/>
    </row>
    <row r="21" spans="1:12">
      <c r="A21" s="994"/>
      <c r="B21" s="995"/>
      <c r="C21" s="995"/>
      <c r="D21" s="995"/>
      <c r="E21" s="995"/>
      <c r="F21" s="995"/>
      <c r="G21" s="998"/>
      <c r="H21" s="998"/>
      <c r="I21" s="998"/>
      <c r="J21" s="998"/>
      <c r="K21" s="998"/>
      <c r="L21" s="999"/>
    </row>
    <row r="22" spans="1:12">
      <c r="A22" s="992" t="s">
        <v>816</v>
      </c>
      <c r="B22" s="993"/>
      <c r="C22" s="993"/>
      <c r="D22" s="993"/>
      <c r="E22" s="993"/>
      <c r="F22" s="993"/>
      <c r="G22" s="996" t="s">
        <v>822</v>
      </c>
      <c r="H22" s="996"/>
      <c r="I22" s="996"/>
      <c r="J22" s="996"/>
      <c r="K22" s="996"/>
      <c r="L22" s="997"/>
    </row>
    <row r="23" spans="1:12">
      <c r="A23" s="994"/>
      <c r="B23" s="995"/>
      <c r="C23" s="995"/>
      <c r="D23" s="995"/>
      <c r="E23" s="995"/>
      <c r="F23" s="995"/>
      <c r="G23" s="998"/>
      <c r="H23" s="998"/>
      <c r="I23" s="998"/>
      <c r="J23" s="998"/>
      <c r="K23" s="998"/>
      <c r="L23" s="999"/>
    </row>
    <row r="24" spans="1:12">
      <c r="A24" s="992" t="s">
        <v>817</v>
      </c>
      <c r="B24" s="993"/>
      <c r="C24" s="993"/>
      <c r="D24" s="993"/>
      <c r="E24" s="993"/>
      <c r="F24" s="993"/>
      <c r="G24" s="996" t="s">
        <v>822</v>
      </c>
      <c r="H24" s="996"/>
      <c r="I24" s="996"/>
      <c r="J24" s="996"/>
      <c r="K24" s="996"/>
      <c r="L24" s="997"/>
    </row>
    <row r="25" spans="1:12">
      <c r="A25" s="994"/>
      <c r="B25" s="995"/>
      <c r="C25" s="995"/>
      <c r="D25" s="995"/>
      <c r="E25" s="995"/>
      <c r="F25" s="995"/>
      <c r="G25" s="998"/>
      <c r="H25" s="998"/>
      <c r="I25" s="998"/>
      <c r="J25" s="998"/>
      <c r="K25" s="998"/>
      <c r="L25" s="999"/>
    </row>
    <row r="26" spans="1:12">
      <c r="A26" s="992" t="s">
        <v>818</v>
      </c>
      <c r="B26" s="993"/>
      <c r="C26" s="993"/>
      <c r="D26" s="993"/>
      <c r="E26" s="993"/>
      <c r="F26" s="993"/>
      <c r="G26" s="996" t="s">
        <v>823</v>
      </c>
      <c r="H26" s="996"/>
      <c r="I26" s="996"/>
      <c r="J26" s="996"/>
      <c r="K26" s="996"/>
      <c r="L26" s="997"/>
    </row>
    <row r="27" spans="1:12">
      <c r="A27" s="994"/>
      <c r="B27" s="995"/>
      <c r="C27" s="995"/>
      <c r="D27" s="995"/>
      <c r="E27" s="995"/>
      <c r="F27" s="995"/>
      <c r="G27" s="998"/>
      <c r="H27" s="998"/>
      <c r="I27" s="998"/>
      <c r="J27" s="998"/>
      <c r="K27" s="998"/>
      <c r="L27" s="999"/>
    </row>
    <row r="28" spans="1:12">
      <c r="A28" s="992"/>
      <c r="B28" s="993"/>
      <c r="C28" s="993"/>
      <c r="D28" s="993"/>
      <c r="E28" s="993"/>
      <c r="F28" s="993"/>
      <c r="G28" s="996"/>
      <c r="H28" s="996"/>
      <c r="I28" s="996"/>
      <c r="J28" s="996"/>
      <c r="K28" s="996"/>
      <c r="L28" s="997"/>
    </row>
    <row r="29" spans="1:12">
      <c r="A29" s="994"/>
      <c r="B29" s="995"/>
      <c r="C29" s="995"/>
      <c r="D29" s="995"/>
      <c r="E29" s="995"/>
      <c r="F29" s="995"/>
      <c r="G29" s="998"/>
      <c r="H29" s="998"/>
      <c r="I29" s="998"/>
      <c r="J29" s="998"/>
      <c r="K29" s="998"/>
      <c r="L29" s="999"/>
    </row>
    <row r="30" spans="1:12">
      <c r="A30" s="992"/>
      <c r="B30" s="993"/>
      <c r="C30" s="993"/>
      <c r="D30" s="993"/>
      <c r="E30" s="993"/>
      <c r="F30" s="993"/>
      <c r="G30" s="996"/>
      <c r="H30" s="996"/>
      <c r="I30" s="996"/>
      <c r="J30" s="996"/>
      <c r="K30" s="996"/>
      <c r="L30" s="997"/>
    </row>
    <row r="31" spans="1:12">
      <c r="A31" s="994"/>
      <c r="B31" s="995"/>
      <c r="C31" s="995"/>
      <c r="D31" s="995"/>
      <c r="E31" s="995"/>
      <c r="F31" s="995"/>
      <c r="G31" s="998"/>
      <c r="H31" s="998"/>
      <c r="I31" s="998"/>
      <c r="J31" s="998"/>
      <c r="K31" s="998"/>
      <c r="L31" s="999"/>
    </row>
    <row r="32" spans="1:12">
      <c r="A32" s="992"/>
      <c r="B32" s="993"/>
      <c r="C32" s="993"/>
      <c r="D32" s="993"/>
      <c r="E32" s="993"/>
      <c r="F32" s="993"/>
      <c r="G32" s="996"/>
      <c r="H32" s="996"/>
      <c r="I32" s="996"/>
      <c r="J32" s="996"/>
      <c r="K32" s="996"/>
      <c r="L32" s="997"/>
    </row>
    <row r="33" spans="1:12">
      <c r="A33" s="994"/>
      <c r="B33" s="995"/>
      <c r="C33" s="995"/>
      <c r="D33" s="995"/>
      <c r="E33" s="995"/>
      <c r="F33" s="995"/>
      <c r="G33" s="998"/>
      <c r="H33" s="998"/>
      <c r="I33" s="998"/>
      <c r="J33" s="998"/>
      <c r="K33" s="998"/>
      <c r="L33" s="999"/>
    </row>
    <row r="34" spans="1:12">
      <c r="A34" s="992"/>
      <c r="B34" s="993"/>
      <c r="C34" s="993"/>
      <c r="D34" s="993"/>
      <c r="E34" s="993"/>
      <c r="F34" s="993"/>
      <c r="G34" s="996"/>
      <c r="H34" s="996"/>
      <c r="I34" s="996"/>
      <c r="J34" s="996"/>
      <c r="K34" s="996"/>
      <c r="L34" s="997"/>
    </row>
    <row r="35" spans="1:12">
      <c r="A35" s="994"/>
      <c r="B35" s="995"/>
      <c r="C35" s="995"/>
      <c r="D35" s="995"/>
      <c r="E35" s="995"/>
      <c r="F35" s="995"/>
      <c r="G35" s="998"/>
      <c r="H35" s="998"/>
      <c r="I35" s="998"/>
      <c r="J35" s="998"/>
      <c r="K35" s="998"/>
      <c r="L35" s="999"/>
    </row>
    <row r="36" spans="1:12">
      <c r="A36" s="992"/>
      <c r="B36" s="993"/>
      <c r="C36" s="993"/>
      <c r="D36" s="993"/>
      <c r="E36" s="993"/>
      <c r="F36" s="993"/>
      <c r="G36" s="996"/>
      <c r="H36" s="996"/>
      <c r="I36" s="996"/>
      <c r="J36" s="996"/>
      <c r="K36" s="996"/>
      <c r="L36" s="997"/>
    </row>
    <row r="37" spans="1:12">
      <c r="A37" s="994"/>
      <c r="B37" s="995"/>
      <c r="C37" s="995"/>
      <c r="D37" s="995"/>
      <c r="E37" s="995"/>
      <c r="F37" s="995"/>
      <c r="G37" s="998"/>
      <c r="H37" s="998"/>
      <c r="I37" s="998"/>
      <c r="J37" s="998"/>
      <c r="K37" s="998"/>
      <c r="L37" s="999"/>
    </row>
    <row r="38" spans="1:12">
      <c r="A38" s="992"/>
      <c r="B38" s="993"/>
      <c r="C38" s="993"/>
      <c r="D38" s="993"/>
      <c r="E38" s="993"/>
      <c r="F38" s="993"/>
      <c r="G38" s="996"/>
      <c r="H38" s="996"/>
      <c r="I38" s="996"/>
      <c r="J38" s="996"/>
      <c r="K38" s="996"/>
      <c r="L38" s="997"/>
    </row>
    <row r="39" spans="1:12">
      <c r="A39" s="994"/>
      <c r="B39" s="995"/>
      <c r="C39" s="995"/>
      <c r="D39" s="995"/>
      <c r="E39" s="995"/>
      <c r="F39" s="995"/>
      <c r="G39" s="998"/>
      <c r="H39" s="998"/>
      <c r="I39" s="998"/>
      <c r="J39" s="998"/>
      <c r="K39" s="998"/>
      <c r="L39" s="999"/>
    </row>
    <row r="40" spans="1:12">
      <c r="A40" s="992"/>
      <c r="B40" s="993"/>
      <c r="C40" s="993"/>
      <c r="D40" s="993"/>
      <c r="E40" s="993"/>
      <c r="F40" s="993"/>
      <c r="G40" s="996"/>
      <c r="H40" s="996"/>
      <c r="I40" s="996"/>
      <c r="J40" s="996"/>
      <c r="K40" s="996"/>
      <c r="L40" s="997"/>
    </row>
    <row r="41" spans="1:12">
      <c r="A41" s="994"/>
      <c r="B41" s="995"/>
      <c r="C41" s="995"/>
      <c r="D41" s="995"/>
      <c r="E41" s="995"/>
      <c r="F41" s="995"/>
      <c r="G41" s="998"/>
      <c r="H41" s="998"/>
      <c r="I41" s="998"/>
      <c r="J41" s="998"/>
      <c r="K41" s="998"/>
      <c r="L41" s="999"/>
    </row>
    <row r="42" spans="1:12">
      <c r="A42" s="1000"/>
      <c r="B42" s="1001"/>
      <c r="C42" s="1001"/>
      <c r="D42" s="1001"/>
      <c r="E42" s="1001"/>
      <c r="F42" s="1001"/>
      <c r="G42" s="1004"/>
      <c r="H42" s="1004"/>
      <c r="I42" s="1004"/>
      <c r="J42" s="1004"/>
      <c r="K42" s="1004"/>
      <c r="L42" s="1005"/>
    </row>
    <row r="43" spans="1:12">
      <c r="A43" s="1002"/>
      <c r="B43" s="1003"/>
      <c r="C43" s="1003"/>
      <c r="D43" s="1003"/>
      <c r="E43" s="1003"/>
      <c r="F43" s="1003"/>
      <c r="G43" s="1006"/>
      <c r="H43" s="1006"/>
      <c r="I43" s="1006"/>
      <c r="J43" s="1006"/>
      <c r="K43" s="1006"/>
      <c r="L43" s="1007"/>
    </row>
    <row r="44" spans="1:12" ht="1.5" customHeight="1">
      <c r="A44" s="309"/>
      <c r="B44" s="309"/>
      <c r="C44" s="309"/>
      <c r="D44" s="309"/>
      <c r="E44" s="309"/>
      <c r="F44" s="309"/>
      <c r="G44" s="310"/>
      <c r="H44" s="310"/>
      <c r="I44" s="310"/>
      <c r="J44" s="310"/>
      <c r="K44" s="310"/>
      <c r="L44" s="311"/>
    </row>
  </sheetData>
  <mergeCells count="34">
    <mergeCell ref="A11:F11"/>
    <mergeCell ref="G11:L11"/>
    <mergeCell ref="A12:F13"/>
    <mergeCell ref="G12:L13"/>
    <mergeCell ref="A14:F15"/>
    <mergeCell ref="G14:L15"/>
    <mergeCell ref="A16:F17"/>
    <mergeCell ref="G16:L17"/>
    <mergeCell ref="A18:F19"/>
    <mergeCell ref="G18:L19"/>
    <mergeCell ref="A20:F21"/>
    <mergeCell ref="G20:L21"/>
    <mergeCell ref="A22:F23"/>
    <mergeCell ref="G22:L23"/>
    <mergeCell ref="A24:F25"/>
    <mergeCell ref="G24:L25"/>
    <mergeCell ref="A26:F27"/>
    <mergeCell ref="G26:L27"/>
    <mergeCell ref="A28:F29"/>
    <mergeCell ref="G28:L29"/>
    <mergeCell ref="A30:F31"/>
    <mergeCell ref="G30:L31"/>
    <mergeCell ref="A32:F33"/>
    <mergeCell ref="G32:L33"/>
    <mergeCell ref="A40:F41"/>
    <mergeCell ref="G40:L41"/>
    <mergeCell ref="A42:F43"/>
    <mergeCell ref="G42:L43"/>
    <mergeCell ref="A34:F35"/>
    <mergeCell ref="G34:L35"/>
    <mergeCell ref="A36:F37"/>
    <mergeCell ref="G36:L37"/>
    <mergeCell ref="A38:F39"/>
    <mergeCell ref="G38:L39"/>
  </mergeCells>
  <pageMargins left="0.39370078740157483" right="0.39370078740157483" top="0.39370078740157483" bottom="0.39370078740157483" header="0.31496062992125984" footer="0.31496062992125984"/>
  <pageSetup paperSize="9" scale="97" orientation="landscape" r:id="rId1"/>
  <customProperties>
    <customPr name="Sheet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A2:J35"/>
  <sheetViews>
    <sheetView topLeftCell="A4" workbookViewId="0">
      <selection activeCell="G23" sqref="G23"/>
    </sheetView>
  </sheetViews>
  <sheetFormatPr defaultColWidth="13.7109375" defaultRowHeight="12.75"/>
  <cols>
    <col min="1" max="1" width="13.7109375" style="214" customWidth="1"/>
    <col min="2" max="8" width="13.7109375" style="214"/>
    <col min="9" max="9" width="17.85546875" style="214" customWidth="1"/>
    <col min="10" max="16384" width="13.7109375" style="214"/>
  </cols>
  <sheetData>
    <row r="2" spans="1:10" ht="20.25">
      <c r="A2" s="258" t="s">
        <v>299</v>
      </c>
      <c r="B2" s="255"/>
      <c r="C2" s="255"/>
      <c r="D2" s="255"/>
      <c r="E2" s="255"/>
      <c r="F2" s="255"/>
      <c r="G2" s="255"/>
      <c r="H2" s="255"/>
    </row>
    <row r="3" spans="1:10" ht="15" customHeight="1">
      <c r="A3" s="255"/>
      <c r="B3" s="255"/>
      <c r="C3" s="255"/>
      <c r="D3" s="255"/>
      <c r="E3" s="255"/>
      <c r="F3" s="255"/>
      <c r="G3" s="255"/>
      <c r="H3" s="255"/>
    </row>
    <row r="4" spans="1:10" ht="15" customHeight="1">
      <c r="A4" s="255"/>
      <c r="B4" s="255"/>
      <c r="C4" s="255"/>
      <c r="D4" s="255"/>
      <c r="E4" s="255"/>
      <c r="F4" s="255"/>
      <c r="G4" s="255"/>
      <c r="H4" s="255"/>
    </row>
    <row r="5" spans="1:10" ht="15" customHeight="1">
      <c r="A5" s="255"/>
      <c r="B5" s="255"/>
      <c r="C5" s="255"/>
      <c r="D5" s="255"/>
      <c r="E5" s="255"/>
      <c r="F5" s="255"/>
      <c r="G5" s="255"/>
      <c r="H5" s="255"/>
    </row>
    <row r="6" spans="1:10" ht="15" customHeight="1">
      <c r="A6" s="261" t="s">
        <v>222</v>
      </c>
      <c r="B6" s="312" t="str">
        <f>'Assignment To do'!B3</f>
        <v>B &amp; D Superannuation Fund</v>
      </c>
      <c r="C6" s="261"/>
      <c r="D6" s="261"/>
      <c r="E6" s="261"/>
      <c r="G6" s="229"/>
      <c r="H6" s="261" t="s">
        <v>223</v>
      </c>
      <c r="I6" s="232">
        <f>'Assignment To do'!I7</f>
        <v>0</v>
      </c>
    </row>
    <row r="7" spans="1:10" ht="15" customHeight="1">
      <c r="A7" s="261" t="s">
        <v>224</v>
      </c>
      <c r="B7" s="312" t="str">
        <f>'Assignment To do'!B4</f>
        <v>2019 Year End</v>
      </c>
      <c r="C7" s="261"/>
      <c r="D7" s="261"/>
      <c r="E7" s="262"/>
      <c r="G7" s="229"/>
      <c r="H7" s="261" t="s">
        <v>225</v>
      </c>
      <c r="I7" s="238" t="str">
        <f>'Assignment To do'!I8</f>
        <v>Munya</v>
      </c>
    </row>
    <row r="8" spans="1:10" ht="15" customHeight="1">
      <c r="A8" s="261" t="s">
        <v>245</v>
      </c>
      <c r="B8" s="261" t="str">
        <f>+A2</f>
        <v>Invoice wording</v>
      </c>
      <c r="C8" s="261"/>
      <c r="D8" s="261"/>
      <c r="E8" s="261"/>
      <c r="G8" s="229"/>
      <c r="H8" s="261" t="s">
        <v>228</v>
      </c>
      <c r="I8" s="241" t="str">
        <f>'Assignment To do'!I9</f>
        <v>Michelle</v>
      </c>
    </row>
    <row r="9" spans="1:10" ht="15" customHeight="1" thickBot="1">
      <c r="A9" s="306"/>
      <c r="B9" s="306"/>
      <c r="C9" s="306"/>
      <c r="D9" s="306"/>
      <c r="E9" s="306"/>
      <c r="F9" s="306"/>
      <c r="G9" s="264"/>
      <c r="H9" s="306"/>
      <c r="I9" s="307"/>
    </row>
    <row r="10" spans="1:10">
      <c r="A10" s="261"/>
      <c r="B10" s="261"/>
      <c r="C10" s="261"/>
      <c r="D10" s="261"/>
      <c r="E10" s="261"/>
      <c r="F10" s="261"/>
      <c r="G10" s="229"/>
      <c r="H10" s="263"/>
    </row>
    <row r="11" spans="1:10">
      <c r="A11" s="236" t="s">
        <v>300</v>
      </c>
      <c r="E11" s="313"/>
      <c r="F11" s="313"/>
      <c r="G11" s="313"/>
      <c r="H11" s="313"/>
      <c r="I11" s="313"/>
      <c r="J11" s="314"/>
    </row>
    <row r="12" spans="1:10">
      <c r="E12" s="313"/>
      <c r="F12" s="313"/>
      <c r="G12" s="313"/>
      <c r="H12" s="313"/>
      <c r="I12" s="313"/>
    </row>
    <row r="13" spans="1:10" ht="15" customHeight="1">
      <c r="A13" s="240" t="s">
        <v>301</v>
      </c>
      <c r="I13" s="1019" t="s">
        <v>302</v>
      </c>
    </row>
    <row r="14" spans="1:10" ht="15" customHeight="1">
      <c r="A14" s="240"/>
      <c r="I14" s="1020"/>
    </row>
    <row r="15" spans="1:10" ht="15" customHeight="1">
      <c r="A15" s="231" t="s">
        <v>303</v>
      </c>
      <c r="I15" s="1020"/>
    </row>
    <row r="16" spans="1:10" ht="15" customHeight="1">
      <c r="A16" s="231" t="s">
        <v>304</v>
      </c>
      <c r="I16" s="315"/>
      <c r="J16" s="219"/>
    </row>
    <row r="17" spans="1:9" ht="15" customHeight="1">
      <c r="A17" s="231" t="s">
        <v>305</v>
      </c>
      <c r="I17" s="315"/>
    </row>
    <row r="18" spans="1:9" s="316" customFormat="1" ht="15" customHeight="1">
      <c r="A18" s="231" t="s">
        <v>306</v>
      </c>
      <c r="B18" s="214"/>
      <c r="C18" s="214"/>
      <c r="D18" s="214"/>
      <c r="E18" s="214"/>
      <c r="F18" s="214"/>
      <c r="G18" s="214"/>
      <c r="H18" s="214"/>
      <c r="I18" s="315"/>
    </row>
    <row r="19" spans="1:9" ht="15" customHeight="1">
      <c r="A19" s="231" t="s">
        <v>307</v>
      </c>
      <c r="I19" s="315"/>
    </row>
    <row r="20" spans="1:9" ht="15" customHeight="1">
      <c r="A20" s="231" t="s">
        <v>308</v>
      </c>
      <c r="I20" s="315"/>
    </row>
    <row r="21" spans="1:9" s="316" customFormat="1" ht="15" customHeight="1">
      <c r="A21" s="231" t="s">
        <v>309</v>
      </c>
      <c r="B21" s="214"/>
      <c r="C21" s="214"/>
      <c r="D21" s="214"/>
      <c r="E21" s="214"/>
      <c r="F21" s="214"/>
      <c r="G21" s="214"/>
      <c r="H21" s="214"/>
      <c r="I21" s="315"/>
    </row>
    <row r="22" spans="1:9" ht="15" customHeight="1">
      <c r="A22" s="231" t="s">
        <v>310</v>
      </c>
      <c r="I22" s="315"/>
    </row>
    <row r="23" spans="1:9" ht="15" customHeight="1">
      <c r="A23" s="231" t="s">
        <v>311</v>
      </c>
      <c r="I23" s="315"/>
    </row>
    <row r="24" spans="1:9" ht="15" customHeight="1">
      <c r="A24" s="231" t="s">
        <v>312</v>
      </c>
      <c r="I24" s="315"/>
    </row>
    <row r="25" spans="1:9" ht="15" customHeight="1">
      <c r="A25" s="231"/>
      <c r="I25" s="315"/>
    </row>
    <row r="26" spans="1:9" ht="15" customHeight="1">
      <c r="A26" s="231" t="s">
        <v>234</v>
      </c>
      <c r="B26" s="214" t="str">
        <f>'Assignment To do'!M10</f>
        <v>Barry Robertson</v>
      </c>
      <c r="I26" s="315"/>
    </row>
    <row r="27" spans="1:9" ht="15" customHeight="1">
      <c r="A27" s="231" t="s">
        <v>234</v>
      </c>
      <c r="B27" s="214" t="str">
        <f>'Assignment To do'!M15</f>
        <v>Deidra Robertson</v>
      </c>
      <c r="I27" s="315"/>
    </row>
    <row r="28" spans="1:9" ht="15" customHeight="1">
      <c r="A28" s="231" t="s">
        <v>234</v>
      </c>
      <c r="B28" s="214" t="s">
        <v>127</v>
      </c>
      <c r="C28" s="214" t="s">
        <v>313</v>
      </c>
      <c r="I28" s="315"/>
    </row>
    <row r="29" spans="1:9" ht="15" customHeight="1">
      <c r="A29" s="231" t="s">
        <v>234</v>
      </c>
      <c r="B29" s="214" t="s">
        <v>128</v>
      </c>
      <c r="C29" s="214" t="s">
        <v>313</v>
      </c>
      <c r="I29" s="315"/>
    </row>
    <row r="30" spans="1:9" ht="15" customHeight="1">
      <c r="A30" s="231"/>
      <c r="I30" s="315"/>
    </row>
    <row r="31" spans="1:9" ht="15" customHeight="1">
      <c r="A31" s="231" t="s">
        <v>314</v>
      </c>
      <c r="I31" s="315"/>
    </row>
    <row r="32" spans="1:9" ht="15" customHeight="1">
      <c r="A32" s="231" t="s">
        <v>315</v>
      </c>
      <c r="I32" s="315"/>
    </row>
    <row r="33" spans="1:9" s="316" customFormat="1" ht="15" customHeight="1">
      <c r="A33" s="231" t="s">
        <v>316</v>
      </c>
      <c r="B33" s="214"/>
      <c r="C33" s="214"/>
      <c r="D33" s="214"/>
      <c r="E33" s="214"/>
      <c r="F33" s="214"/>
      <c r="G33" s="214"/>
      <c r="H33" s="214"/>
      <c r="I33" s="315"/>
    </row>
    <row r="34" spans="1:9" ht="15" customHeight="1">
      <c r="A34" s="231" t="s">
        <v>317</v>
      </c>
      <c r="I34" s="315"/>
    </row>
    <row r="35" spans="1:9" s="316" customFormat="1" ht="15" customHeight="1">
      <c r="A35" s="231" t="s">
        <v>318</v>
      </c>
      <c r="B35" s="214"/>
      <c r="C35" s="214"/>
      <c r="D35" s="214"/>
      <c r="E35" s="214"/>
      <c r="F35" s="214"/>
      <c r="G35" s="214"/>
      <c r="H35" s="214"/>
      <c r="I35" s="315"/>
    </row>
  </sheetData>
  <mergeCells count="1">
    <mergeCell ref="I13:I15"/>
  </mergeCells>
  <conditionalFormatting sqref="J16">
    <cfRule type="expression" dxfId="2" priority="3">
      <formula>#REF!="No"</formula>
    </cfRule>
  </conditionalFormatting>
  <conditionalFormatting sqref="A16">
    <cfRule type="expression" dxfId="1" priority="2">
      <formula>I16="NO"</formula>
    </cfRule>
  </conditionalFormatting>
  <conditionalFormatting sqref="A17:A35">
    <cfRule type="expression" dxfId="0" priority="1">
      <formula>I17="NO"</formula>
    </cfRule>
  </conditionalFormatting>
  <dataValidations count="1">
    <dataValidation type="list" allowBlank="1" showInputMessage="1" showErrorMessage="1" sqref="I16:I35" xr:uid="{00000000-0002-0000-0C00-000000000000}">
      <formula1>"No"</formula1>
    </dataValidation>
  </dataValidations>
  <pageMargins left="0.7" right="0.7" top="0.75" bottom="0.75" header="0.3" footer="0.3"/>
  <pageSetup paperSize="9" orientation="landscape" r:id="rId1"/>
  <customProperties>
    <customPr name="SheetId" r:id="rId2"/>
  </customPropertie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2:L33"/>
  <sheetViews>
    <sheetView zoomScaleNormal="100" workbookViewId="0">
      <selection activeCell="C26" sqref="C26"/>
    </sheetView>
  </sheetViews>
  <sheetFormatPr defaultColWidth="13.7109375" defaultRowHeight="12.75"/>
  <cols>
    <col min="1" max="2" width="13.7109375" style="214"/>
    <col min="3" max="3" width="15.28515625" style="214" customWidth="1"/>
    <col min="4" max="4" width="16" style="214" customWidth="1"/>
    <col min="5" max="5" width="14.42578125" style="214" customWidth="1"/>
    <col min="6" max="6" width="13.7109375" style="214"/>
    <col min="7" max="7" width="14.42578125" style="214" customWidth="1"/>
    <col min="8" max="9" width="22.42578125" style="214" customWidth="1"/>
    <col min="10" max="10" width="14" style="214" customWidth="1"/>
    <col min="11" max="11" width="13.7109375" style="214"/>
    <col min="12" max="12" width="13.7109375" style="317"/>
    <col min="13" max="16384" width="13.7109375" style="214"/>
  </cols>
  <sheetData>
    <row r="2" spans="1:12">
      <c r="L2" s="214"/>
    </row>
    <row r="3" spans="1:12" ht="20.25">
      <c r="A3" s="258" t="s">
        <v>320</v>
      </c>
      <c r="B3" s="255"/>
      <c r="C3" s="255"/>
      <c r="L3" s="214"/>
    </row>
    <row r="4" spans="1:12" ht="15" customHeight="1">
      <c r="A4" s="255"/>
      <c r="B4" s="255"/>
      <c r="C4" s="255"/>
      <c r="L4" s="214"/>
    </row>
    <row r="5" spans="1:12" ht="15" customHeight="1">
      <c r="A5" s="255"/>
      <c r="B5" s="255"/>
      <c r="C5" s="255"/>
      <c r="L5" s="214"/>
    </row>
    <row r="6" spans="1:12" ht="15" customHeight="1">
      <c r="A6" s="261" t="s">
        <v>222</v>
      </c>
      <c r="B6" s="312" t="str">
        <f>'Assignment To do'!B3</f>
        <v>B &amp; D Superannuation Fund</v>
      </c>
      <c r="C6" s="261"/>
      <c r="E6" s="261" t="s">
        <v>223</v>
      </c>
      <c r="F6" s="232">
        <f>'Assignment To do'!I7</f>
        <v>0</v>
      </c>
      <c r="L6" s="214"/>
    </row>
    <row r="7" spans="1:12" ht="15" customHeight="1">
      <c r="A7" s="261" t="s">
        <v>224</v>
      </c>
      <c r="B7" s="312" t="str">
        <f>'Assignment To do'!B4</f>
        <v>2019 Year End</v>
      </c>
      <c r="C7" s="261"/>
      <c r="E7" s="261" t="s">
        <v>225</v>
      </c>
      <c r="F7" s="238" t="str">
        <f>'Assignment To do'!I8</f>
        <v>Munya</v>
      </c>
      <c r="L7" s="214"/>
    </row>
    <row r="8" spans="1:12" ht="15" customHeight="1">
      <c r="A8" s="261" t="s">
        <v>245</v>
      </c>
      <c r="B8" s="261" t="str">
        <f>+A3</f>
        <v>Tax Reconciliation</v>
      </c>
      <c r="C8" s="261"/>
      <c r="E8" s="261" t="s">
        <v>427</v>
      </c>
      <c r="F8" s="241" t="str">
        <f>'Assignment To do'!I9</f>
        <v>Michelle</v>
      </c>
      <c r="L8" s="214"/>
    </row>
    <row r="9" spans="1:12" ht="15" customHeight="1" thickBot="1">
      <c r="A9" s="221"/>
      <c r="B9" s="221"/>
      <c r="C9" s="221"/>
      <c r="D9" s="221"/>
      <c r="E9" s="221"/>
      <c r="F9" s="221"/>
      <c r="L9" s="214"/>
    </row>
    <row r="10" spans="1:12" ht="15" customHeight="1">
      <c r="L10" s="214"/>
    </row>
    <row r="11" spans="1:12" ht="15" customHeight="1">
      <c r="L11" s="214"/>
    </row>
    <row r="12" spans="1:12" ht="15" customHeight="1">
      <c r="A12" s="216" t="s">
        <v>321</v>
      </c>
    </row>
    <row r="13" spans="1:12" ht="15" customHeight="1"/>
    <row r="14" spans="1:12" ht="15" customHeight="1">
      <c r="A14" s="353"/>
      <c r="B14" s="699"/>
      <c r="C14" s="699" t="s">
        <v>767</v>
      </c>
      <c r="D14" s="732"/>
      <c r="E14" s="733"/>
    </row>
    <row r="15" spans="1:12" s="217" customFormat="1" ht="15" customHeight="1" thickBot="1">
      <c r="A15" s="318"/>
      <c r="B15" s="318"/>
      <c r="C15" s="318"/>
      <c r="D15" s="318"/>
      <c r="E15" s="318"/>
      <c r="L15" s="319"/>
    </row>
    <row r="16" spans="1:12" ht="15" customHeight="1">
      <c r="A16" s="214" t="s">
        <v>322</v>
      </c>
      <c r="E16" s="667">
        <f>-Index!J87</f>
        <v>-7848</v>
      </c>
      <c r="F16" s="320"/>
      <c r="G16" s="1021" t="s">
        <v>362</v>
      </c>
    </row>
    <row r="17" spans="1:12" ht="15" customHeight="1">
      <c r="F17" s="320"/>
      <c r="G17" s="1022"/>
    </row>
    <row r="18" spans="1:12" ht="15" customHeight="1">
      <c r="A18" s="214" t="s">
        <v>323</v>
      </c>
      <c r="B18" s="214" t="s">
        <v>500</v>
      </c>
      <c r="D18" s="668">
        <f>'Tax Payment Sch'!E20</f>
        <v>-7848</v>
      </c>
      <c r="G18" s="1022"/>
    </row>
    <row r="19" spans="1:12" ht="15" customHeight="1">
      <c r="B19" s="214" t="s">
        <v>450</v>
      </c>
      <c r="D19" s="667"/>
      <c r="G19" s="1022"/>
    </row>
    <row r="20" spans="1:12" ht="15" customHeight="1">
      <c r="B20" s="214" t="s">
        <v>324</v>
      </c>
      <c r="D20" s="669"/>
      <c r="E20" s="321">
        <f>SUM(D18:D20)</f>
        <v>-7848</v>
      </c>
      <c r="G20" s="1022"/>
    </row>
    <row r="21" spans="1:12" ht="15" customHeight="1">
      <c r="G21" s="1022"/>
    </row>
    <row r="22" spans="1:12" s="216" customFormat="1" ht="15" customHeight="1" thickBot="1">
      <c r="A22" s="216" t="s">
        <v>325</v>
      </c>
      <c r="E22" s="322">
        <f>E16-E20</f>
        <v>0</v>
      </c>
      <c r="G22" s="1023"/>
      <c r="L22" s="305"/>
    </row>
    <row r="23" spans="1:12" ht="15" customHeight="1" thickTop="1"/>
    <row r="24" spans="1:12" ht="15" customHeight="1">
      <c r="C24" s="699" t="s">
        <v>779</v>
      </c>
      <c r="D24" s="352"/>
      <c r="E24" s="352"/>
    </row>
    <row r="25" spans="1:12" ht="15" customHeight="1">
      <c r="C25" s="223"/>
      <c r="D25" s="217"/>
      <c r="E25" s="217"/>
    </row>
    <row r="26" spans="1:12" ht="15" customHeight="1">
      <c r="C26" s="699" t="s">
        <v>780</v>
      </c>
      <c r="D26" s="352"/>
      <c r="E26" s="352"/>
      <c r="F26" s="214" t="s">
        <v>326</v>
      </c>
    </row>
    <row r="27" spans="1:12" ht="15" customHeight="1">
      <c r="C27" s="223"/>
      <c r="D27" s="217"/>
      <c r="E27" s="217"/>
    </row>
    <row r="28" spans="1:12" ht="15" customHeight="1">
      <c r="C28" s="699" t="s">
        <v>781</v>
      </c>
      <c r="D28" s="352"/>
      <c r="E28" s="352"/>
    </row>
    <row r="29" spans="1:12" ht="15" customHeight="1">
      <c r="E29" s="217"/>
    </row>
    <row r="30" spans="1:12" ht="15" customHeight="1"/>
    <row r="31" spans="1:12" ht="15" customHeight="1"/>
    <row r="32" spans="1:12" ht="15" customHeight="1"/>
    <row r="33" ht="15" customHeight="1"/>
  </sheetData>
  <mergeCells count="1">
    <mergeCell ref="G16:G22"/>
  </mergeCells>
  <hyperlinks>
    <hyperlink ref="A9" location="'Prov-2 for Income Tax'!A1" display="'Statement of Financial Position" xr:uid="{00000000-0004-0000-0D00-000000000000}"/>
    <hyperlink ref="C14" r:id="rId1" display="hownow://_r986710/" xr:uid="{064E0CD7-41A4-4A23-8119-AFD41634E8C5}"/>
    <hyperlink ref="C24" r:id="rId2" display="hownow://_r986704/" xr:uid="{369562DD-C2B3-4834-860A-C74866D15FE5}"/>
    <hyperlink ref="C26" r:id="rId3" display="hownow://_r986703/" xr:uid="{03CC62D2-2A88-40E1-B99B-47D50C9ACFC0}"/>
    <hyperlink ref="C28" r:id="rId4" display="hownow://_r986705/" xr:uid="{DE8123BA-585F-446F-B1F8-394BC21B5FDB}"/>
  </hyperlinks>
  <pageMargins left="0.7" right="0.7" top="0.75" bottom="0.75" header="0.3" footer="0.3"/>
  <pageSetup paperSize="9" orientation="portrait" r:id="rId5"/>
  <customProperties>
    <customPr name="SheetId" r:id="rId6"/>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2:Z68"/>
  <sheetViews>
    <sheetView zoomScale="80" zoomScaleNormal="80" workbookViewId="0">
      <selection activeCell="S31" sqref="S31"/>
    </sheetView>
  </sheetViews>
  <sheetFormatPr defaultColWidth="13.7109375" defaultRowHeight="12.75"/>
  <cols>
    <col min="1" max="1" width="13.7109375" style="214"/>
    <col min="2" max="2" width="48" style="214" customWidth="1"/>
    <col min="3" max="3" width="7.85546875" style="214" hidden="1" customWidth="1"/>
    <col min="4" max="6" width="11.85546875" style="214" hidden="1" customWidth="1"/>
    <col min="7" max="7" width="27" style="214" customWidth="1"/>
    <col min="8" max="8" width="11.85546875" style="214" customWidth="1"/>
    <col min="9" max="10" width="11.85546875" style="214" hidden="1" customWidth="1"/>
    <col min="11" max="11" width="14.140625" style="214" customWidth="1"/>
    <col min="12" max="12" width="13.85546875" style="214" customWidth="1"/>
    <col min="13" max="15" width="11.85546875" style="214" customWidth="1"/>
    <col min="16" max="17" width="11.85546875" style="214" hidden="1" customWidth="1"/>
    <col min="18" max="18" width="2.5703125" style="214" customWidth="1"/>
    <col min="19" max="19" width="16.28515625" style="214" customWidth="1"/>
    <col min="20" max="20" width="17.140625" style="214" customWidth="1"/>
    <col min="21" max="21" width="14.42578125" style="214" customWidth="1"/>
    <col min="22" max="22" width="13.7109375" style="214"/>
    <col min="23" max="23" width="15.7109375" style="214" customWidth="1"/>
    <col min="24" max="25" width="13.7109375" style="214"/>
    <col min="26" max="26" width="19.42578125" style="214" customWidth="1"/>
    <col min="27" max="16384" width="13.7109375" style="214"/>
  </cols>
  <sheetData>
    <row r="2" spans="1:26" ht="20.25">
      <c r="A2" s="258" t="s">
        <v>330</v>
      </c>
      <c r="B2" s="255"/>
      <c r="C2" s="255"/>
      <c r="D2" s="255"/>
      <c r="E2" s="255"/>
      <c r="F2" s="255"/>
      <c r="G2" s="255"/>
      <c r="H2" s="255"/>
      <c r="I2" s="255"/>
    </row>
    <row r="3" spans="1:26" ht="15" customHeight="1">
      <c r="A3" s="255"/>
      <c r="B3" s="255"/>
      <c r="C3" s="255"/>
      <c r="D3" s="255"/>
      <c r="E3" s="255"/>
      <c r="F3" s="255"/>
      <c r="G3" s="255"/>
      <c r="H3" s="255"/>
      <c r="I3" s="255"/>
    </row>
    <row r="4" spans="1:26" ht="15" customHeight="1">
      <c r="A4" s="323"/>
      <c r="B4" s="323"/>
      <c r="C4" s="323"/>
      <c r="D4" s="323"/>
      <c r="E4" s="323"/>
      <c r="F4" s="323"/>
      <c r="G4" s="323"/>
      <c r="H4" s="323"/>
      <c r="I4" s="323"/>
      <c r="J4" s="323"/>
      <c r="K4" s="323"/>
      <c r="L4" s="323"/>
      <c r="M4" s="323"/>
    </row>
    <row r="5" spans="1:26" ht="15" customHeight="1">
      <c r="A5" s="323"/>
      <c r="B5" s="323"/>
      <c r="C5" s="323"/>
      <c r="D5" s="323"/>
      <c r="E5" s="323"/>
      <c r="F5" s="323"/>
      <c r="G5" s="323"/>
      <c r="H5" s="323"/>
      <c r="I5" s="323"/>
      <c r="J5" s="323"/>
      <c r="K5" s="323"/>
      <c r="L5" s="323"/>
      <c r="M5" s="323"/>
    </row>
    <row r="6" spans="1:26" ht="15" customHeight="1">
      <c r="A6" s="261" t="s">
        <v>222</v>
      </c>
      <c r="B6" s="312" t="str">
        <f>'Assignment To do'!B3</f>
        <v>B &amp; D Superannuation Fund</v>
      </c>
      <c r="C6" s="261"/>
      <c r="D6" s="261"/>
      <c r="E6" s="261"/>
      <c r="F6" s="261"/>
      <c r="H6" s="229"/>
      <c r="M6" s="261" t="s">
        <v>223</v>
      </c>
      <c r="O6" s="232">
        <f>'Assignment To do'!I7</f>
        <v>0</v>
      </c>
      <c r="U6" s="232"/>
    </row>
    <row r="7" spans="1:26" ht="15" customHeight="1">
      <c r="A7" s="261" t="s">
        <v>224</v>
      </c>
      <c r="B7" s="312" t="str">
        <f>'Assignment To do'!B4</f>
        <v>2019 Year End</v>
      </c>
      <c r="C7" s="261"/>
      <c r="D7" s="261"/>
      <c r="E7" s="261"/>
      <c r="F7" s="262"/>
      <c r="H7" s="229"/>
      <c r="M7" s="261" t="s">
        <v>225</v>
      </c>
      <c r="O7" s="238" t="str">
        <f>'Assignment To do'!I8</f>
        <v>Munya</v>
      </c>
      <c r="U7" s="238"/>
    </row>
    <row r="8" spans="1:26" ht="15" customHeight="1">
      <c r="A8" s="261" t="s">
        <v>245</v>
      </c>
      <c r="B8" s="261" t="str">
        <f>+A2</f>
        <v xml:space="preserve">Investment Confirmations </v>
      </c>
      <c r="C8" s="261"/>
      <c r="D8" s="261"/>
      <c r="E8" s="261"/>
      <c r="F8" s="261"/>
      <c r="H8" s="229"/>
      <c r="M8" s="261" t="s">
        <v>427</v>
      </c>
      <c r="O8" s="241" t="str">
        <f>'Assignment To do'!I9</f>
        <v>Michelle</v>
      </c>
      <c r="U8" s="241"/>
    </row>
    <row r="9" spans="1:26" ht="15" customHeight="1" thickBot="1">
      <c r="A9" s="221"/>
      <c r="B9" s="221"/>
      <c r="C9" s="221"/>
      <c r="D9" s="221"/>
      <c r="E9" s="221"/>
      <c r="F9" s="221"/>
      <c r="G9" s="221"/>
      <c r="H9" s="221"/>
      <c r="I9" s="221"/>
      <c r="J9" s="221"/>
      <c r="K9" s="221"/>
      <c r="L9" s="221"/>
      <c r="M9" s="221"/>
      <c r="N9" s="221"/>
      <c r="O9" s="221"/>
      <c r="R9" s="221"/>
      <c r="S9" s="221"/>
      <c r="U9" s="219"/>
    </row>
    <row r="10" spans="1:26" ht="15" customHeight="1"/>
    <row r="11" spans="1:26" ht="15" customHeight="1">
      <c r="A11" s="1025" t="s">
        <v>331</v>
      </c>
      <c r="B11" s="1025"/>
      <c r="C11" s="1025"/>
      <c r="D11" s="1025"/>
      <c r="E11" s="1025"/>
      <c r="F11" s="1025"/>
      <c r="G11" s="1025"/>
      <c r="H11" s="1025"/>
      <c r="I11" s="1025"/>
      <c r="J11" s="1025"/>
      <c r="K11" s="1025"/>
      <c r="L11" s="1025"/>
      <c r="M11" s="1025"/>
      <c r="N11" s="1025"/>
      <c r="O11" s="1025"/>
      <c r="P11" s="1025"/>
      <c r="Q11" s="1025"/>
      <c r="R11" s="1025"/>
      <c r="S11" s="1025"/>
      <c r="T11" s="324"/>
    </row>
    <row r="12" spans="1:26" ht="15" customHeight="1"/>
    <row r="13" spans="1:26" s="325" customFormat="1" ht="39" customHeight="1">
      <c r="A13" s="325" t="s">
        <v>332</v>
      </c>
      <c r="B13" s="325" t="s">
        <v>333</v>
      </c>
      <c r="C13" s="325" t="s">
        <v>334</v>
      </c>
      <c r="D13" s="325" t="s">
        <v>335</v>
      </c>
      <c r="E13" s="325" t="s">
        <v>336</v>
      </c>
      <c r="F13" s="325" t="s">
        <v>490</v>
      </c>
      <c r="G13" s="325" t="s">
        <v>337</v>
      </c>
      <c r="H13" s="325" t="s">
        <v>338</v>
      </c>
      <c r="I13" s="325" t="s">
        <v>339</v>
      </c>
      <c r="J13" s="325" t="s">
        <v>340</v>
      </c>
      <c r="K13" s="325" t="s">
        <v>341</v>
      </c>
      <c r="L13" s="325" t="s">
        <v>342</v>
      </c>
      <c r="M13" s="325" t="s">
        <v>343</v>
      </c>
      <c r="N13" s="325" t="s">
        <v>344</v>
      </c>
      <c r="O13" s="325" t="s">
        <v>345</v>
      </c>
      <c r="P13" s="325" t="s">
        <v>346</v>
      </c>
      <c r="Q13" s="325" t="s">
        <v>347</v>
      </c>
      <c r="R13" s="326"/>
      <c r="S13" s="326"/>
      <c r="T13" s="326"/>
      <c r="U13" s="610"/>
    </row>
    <row r="14" spans="1:26" ht="15" customHeight="1" thickBot="1">
      <c r="A14" s="327"/>
      <c r="B14" s="327"/>
      <c r="C14" s="327"/>
      <c r="D14" s="328"/>
      <c r="E14" s="328"/>
      <c r="F14" s="328"/>
      <c r="G14" s="328"/>
      <c r="H14" s="329"/>
      <c r="I14" s="328"/>
      <c r="J14" s="328"/>
      <c r="K14" s="329"/>
      <c r="L14" s="328"/>
      <c r="M14" s="328"/>
      <c r="N14" s="329"/>
      <c r="O14" s="328"/>
      <c r="P14" s="328"/>
      <c r="Q14" s="328"/>
      <c r="R14" s="330"/>
      <c r="S14" s="1026" t="s">
        <v>348</v>
      </c>
      <c r="T14" s="1026"/>
      <c r="U14" s="610" t="s">
        <v>369</v>
      </c>
    </row>
    <row r="15" spans="1:26" ht="15" customHeight="1">
      <c r="A15" s="331" t="s">
        <v>756</v>
      </c>
      <c r="B15" s="332" t="s">
        <v>649</v>
      </c>
      <c r="C15" s="332" t="s">
        <v>757</v>
      </c>
      <c r="D15" s="332" t="s">
        <v>758</v>
      </c>
      <c r="E15" s="332" t="s">
        <v>759</v>
      </c>
      <c r="F15" s="332"/>
      <c r="G15" s="332" t="s">
        <v>647</v>
      </c>
      <c r="H15" s="333"/>
      <c r="I15" s="332">
        <v>0</v>
      </c>
      <c r="J15" s="332">
        <v>0</v>
      </c>
      <c r="K15" s="334">
        <v>43967.29</v>
      </c>
      <c r="L15" s="734">
        <v>43967.29</v>
      </c>
      <c r="M15" s="334">
        <v>0</v>
      </c>
      <c r="N15" s="334">
        <v>0</v>
      </c>
      <c r="O15" s="334">
        <v>1.76519448469149</v>
      </c>
      <c r="P15" s="332">
        <v>0</v>
      </c>
      <c r="Q15" s="335">
        <v>0</v>
      </c>
      <c r="R15" s="336"/>
      <c r="S15" s="699" t="s">
        <v>761</v>
      </c>
      <c r="T15" s="218"/>
      <c r="U15" s="336"/>
      <c r="Z15" s="337"/>
    </row>
    <row r="16" spans="1:26" ht="15" customHeight="1">
      <c r="A16" s="74" t="s">
        <v>756</v>
      </c>
      <c r="B16" s="74" t="s">
        <v>634</v>
      </c>
      <c r="C16" s="74" t="s">
        <v>757</v>
      </c>
      <c r="D16" s="74" t="s">
        <v>760</v>
      </c>
      <c r="E16" s="74" t="s">
        <v>759</v>
      </c>
      <c r="F16" s="74"/>
      <c r="G16" s="74" t="s">
        <v>631</v>
      </c>
      <c r="H16" s="338"/>
      <c r="I16" s="338">
        <v>0</v>
      </c>
      <c r="J16" s="338">
        <v>0</v>
      </c>
      <c r="K16" s="338">
        <v>491607.09</v>
      </c>
      <c r="L16" s="735">
        <v>491607.09</v>
      </c>
      <c r="M16" s="338">
        <v>0</v>
      </c>
      <c r="N16" s="338">
        <v>0</v>
      </c>
      <c r="O16" s="338">
        <v>19.736993658313501</v>
      </c>
      <c r="P16" s="74">
        <v>0</v>
      </c>
      <c r="Q16" s="74">
        <v>0</v>
      </c>
      <c r="R16" s="74"/>
      <c r="S16" s="699" t="s">
        <v>762</v>
      </c>
      <c r="T16" s="218"/>
      <c r="Y16" s="337"/>
    </row>
    <row r="17" spans="1:20" ht="15" customHeight="1">
      <c r="A17" s="74" t="s">
        <v>756</v>
      </c>
      <c r="B17" s="74" t="s">
        <v>636</v>
      </c>
      <c r="C17" s="74" t="s">
        <v>757</v>
      </c>
      <c r="D17" s="74" t="s">
        <v>760</v>
      </c>
      <c r="E17" s="74" t="s">
        <v>759</v>
      </c>
      <c r="F17" s="74"/>
      <c r="G17" s="74" t="s">
        <v>631</v>
      </c>
      <c r="H17" s="338"/>
      <c r="I17" s="338">
        <v>0</v>
      </c>
      <c r="J17" s="338">
        <v>0</v>
      </c>
      <c r="K17" s="338">
        <v>394406.09</v>
      </c>
      <c r="L17" s="735">
        <v>394406.09</v>
      </c>
      <c r="M17" s="338">
        <v>0</v>
      </c>
      <c r="N17" s="338">
        <v>0</v>
      </c>
      <c r="O17" s="338">
        <v>15.8345773595947</v>
      </c>
      <c r="P17" s="74">
        <v>0</v>
      </c>
      <c r="Q17" s="74">
        <v>0</v>
      </c>
      <c r="R17" s="74"/>
      <c r="S17" s="699" t="s">
        <v>763</v>
      </c>
      <c r="T17" s="218"/>
    </row>
    <row r="18" spans="1:20" ht="15" customHeight="1">
      <c r="A18" s="74" t="s">
        <v>756</v>
      </c>
      <c r="B18" s="74" t="s">
        <v>638</v>
      </c>
      <c r="C18" s="74" t="s">
        <v>757</v>
      </c>
      <c r="D18" s="74" t="s">
        <v>760</v>
      </c>
      <c r="E18" s="74" t="s">
        <v>759</v>
      </c>
      <c r="F18" s="74"/>
      <c r="G18" s="74" t="s">
        <v>631</v>
      </c>
      <c r="H18" s="338"/>
      <c r="I18" s="338">
        <v>0</v>
      </c>
      <c r="J18" s="338">
        <v>0</v>
      </c>
      <c r="K18" s="338">
        <v>203176.91</v>
      </c>
      <c r="L18" s="735">
        <v>203176.91</v>
      </c>
      <c r="M18" s="338">
        <v>0</v>
      </c>
      <c r="N18" s="338">
        <v>0</v>
      </c>
      <c r="O18" s="338">
        <v>8.1571268310750806</v>
      </c>
      <c r="P18" s="74">
        <v>0</v>
      </c>
      <c r="Q18" s="74">
        <v>0</v>
      </c>
      <c r="R18" s="74"/>
      <c r="S18" s="699" t="s">
        <v>764</v>
      </c>
      <c r="T18" s="218"/>
    </row>
    <row r="19" spans="1:20" ht="15" customHeight="1">
      <c r="A19" s="74" t="s">
        <v>756</v>
      </c>
      <c r="B19" s="74" t="s">
        <v>640</v>
      </c>
      <c r="C19" s="74" t="s">
        <v>757</v>
      </c>
      <c r="D19" s="74" t="s">
        <v>760</v>
      </c>
      <c r="E19" s="74" t="s">
        <v>759</v>
      </c>
      <c r="F19" s="74"/>
      <c r="G19" s="74" t="s">
        <v>631</v>
      </c>
      <c r="H19" s="339"/>
      <c r="I19" s="74">
        <v>0</v>
      </c>
      <c r="J19" s="74">
        <v>0</v>
      </c>
      <c r="K19" s="338">
        <v>577791.49</v>
      </c>
      <c r="L19" s="735">
        <v>577791.49</v>
      </c>
      <c r="M19" s="338">
        <v>0</v>
      </c>
      <c r="N19" s="338">
        <v>0</v>
      </c>
      <c r="O19" s="338">
        <v>23.197116571198201</v>
      </c>
      <c r="P19" s="74">
        <v>0</v>
      </c>
      <c r="Q19" s="74">
        <v>0</v>
      </c>
      <c r="R19" s="74"/>
      <c r="S19" s="699" t="s">
        <v>766</v>
      </c>
      <c r="T19" s="218"/>
    </row>
    <row r="20" spans="1:20" ht="15" customHeight="1">
      <c r="A20" s="74" t="s">
        <v>756</v>
      </c>
      <c r="B20" s="74" t="s">
        <v>642</v>
      </c>
      <c r="C20" s="74" t="s">
        <v>757</v>
      </c>
      <c r="D20" s="74" t="s">
        <v>760</v>
      </c>
      <c r="E20" s="74" t="s">
        <v>759</v>
      </c>
      <c r="F20" s="74"/>
      <c r="G20" s="74" t="s">
        <v>631</v>
      </c>
      <c r="H20" s="339"/>
      <c r="I20" s="74">
        <v>0</v>
      </c>
      <c r="J20" s="74">
        <v>0</v>
      </c>
      <c r="K20" s="338">
        <v>779841.26</v>
      </c>
      <c r="L20" s="735">
        <v>779841.26</v>
      </c>
      <c r="M20" s="338">
        <v>0</v>
      </c>
      <c r="N20" s="338">
        <v>0</v>
      </c>
      <c r="O20" s="338">
        <v>31.308991095126899</v>
      </c>
      <c r="P20" s="74">
        <v>0</v>
      </c>
      <c r="Q20" s="74">
        <v>0</v>
      </c>
      <c r="R20" s="74"/>
      <c r="S20" s="699" t="s">
        <v>765</v>
      </c>
      <c r="T20" s="218"/>
    </row>
    <row r="21" spans="1:20" ht="15" customHeight="1">
      <c r="A21" s="340"/>
      <c r="B21" s="336"/>
      <c r="C21" s="336"/>
      <c r="D21" s="341"/>
      <c r="E21" s="341"/>
      <c r="F21" s="341"/>
      <c r="G21" s="341"/>
      <c r="H21" s="342"/>
      <c r="I21" s="341"/>
      <c r="J21" s="341"/>
      <c r="K21" s="341"/>
      <c r="L21" s="341"/>
      <c r="M21" s="341"/>
      <c r="N21" s="341"/>
      <c r="O21" s="341"/>
      <c r="P21" s="341"/>
      <c r="Q21" s="343"/>
      <c r="R21" s="341"/>
      <c r="S21" s="218"/>
      <c r="T21" s="218"/>
    </row>
    <row r="22" spans="1:20" ht="15" customHeight="1">
      <c r="A22" s="344"/>
      <c r="B22" s="336"/>
      <c r="C22" s="336"/>
      <c r="D22" s="341"/>
      <c r="E22" s="341"/>
      <c r="F22" s="341"/>
      <c r="G22" s="341"/>
      <c r="H22" s="342"/>
      <c r="I22" s="345"/>
      <c r="J22" s="341"/>
      <c r="K22" s="341"/>
      <c r="L22" s="341"/>
      <c r="M22" s="341"/>
      <c r="N22" s="341"/>
      <c r="O22" s="341"/>
      <c r="P22" s="345"/>
      <c r="Q22" s="346"/>
      <c r="R22" s="345"/>
      <c r="S22" s="218"/>
      <c r="T22" s="218"/>
    </row>
    <row r="23" spans="1:20" ht="15" customHeight="1">
      <c r="A23" s="344"/>
      <c r="B23" s="336"/>
      <c r="C23" s="336"/>
      <c r="D23" s="341"/>
      <c r="E23" s="341"/>
      <c r="F23" s="341"/>
      <c r="G23" s="341"/>
      <c r="H23" s="342"/>
      <c r="I23" s="341"/>
      <c r="J23" s="341"/>
      <c r="K23" s="341"/>
      <c r="L23" s="341"/>
      <c r="M23" s="341"/>
      <c r="N23" s="341"/>
      <c r="O23" s="341"/>
      <c r="P23" s="341"/>
      <c r="Q23" s="343"/>
      <c r="R23" s="341"/>
      <c r="S23" s="218"/>
      <c r="T23" s="218"/>
    </row>
    <row r="24" spans="1:20" ht="15" customHeight="1">
      <c r="A24" s="347"/>
      <c r="B24" s="336"/>
      <c r="C24" s="336"/>
      <c r="D24" s="341"/>
      <c r="E24" s="341"/>
      <c r="F24" s="341"/>
      <c r="G24" s="341"/>
      <c r="H24" s="342"/>
      <c r="I24" s="341"/>
      <c r="J24" s="341"/>
      <c r="K24" s="341"/>
      <c r="L24" s="341"/>
      <c r="M24" s="341"/>
      <c r="N24" s="341"/>
      <c r="O24" s="341"/>
      <c r="P24" s="341"/>
      <c r="Q24" s="343"/>
      <c r="R24" s="341"/>
      <c r="S24" s="218"/>
      <c r="T24" s="218"/>
    </row>
    <row r="25" spans="1:20" ht="15" customHeight="1">
      <c r="A25" s="340"/>
      <c r="B25" s="336"/>
      <c r="C25" s="336"/>
      <c r="D25" s="345"/>
      <c r="E25" s="345"/>
      <c r="F25" s="345"/>
      <c r="G25" s="341"/>
      <c r="H25" s="342"/>
      <c r="I25" s="341"/>
      <c r="J25" s="341"/>
      <c r="K25" s="341"/>
      <c r="L25" s="341"/>
      <c r="M25" s="341"/>
      <c r="N25" s="341"/>
      <c r="O25" s="345"/>
      <c r="P25" s="345"/>
      <c r="Q25" s="346"/>
      <c r="R25" s="345"/>
      <c r="S25" s="218"/>
      <c r="T25" s="218"/>
    </row>
    <row r="26" spans="1:20" ht="15" customHeight="1">
      <c r="A26" s="340"/>
      <c r="B26" s="336"/>
      <c r="C26" s="336"/>
      <c r="D26" s="345"/>
      <c r="E26" s="345"/>
      <c r="F26" s="345"/>
      <c r="G26" s="341"/>
      <c r="H26" s="342"/>
      <c r="I26" s="341"/>
      <c r="J26" s="345"/>
      <c r="K26" s="341"/>
      <c r="L26" s="345"/>
      <c r="M26" s="345"/>
      <c r="N26" s="341"/>
      <c r="O26" s="341"/>
      <c r="P26" s="341"/>
      <c r="Q26" s="343"/>
      <c r="R26" s="341"/>
      <c r="S26" s="218"/>
      <c r="T26" s="218"/>
    </row>
    <row r="27" spans="1:20" ht="15" customHeight="1">
      <c r="A27" s="340"/>
      <c r="B27" s="336"/>
      <c r="C27" s="336"/>
      <c r="D27" s="341"/>
      <c r="E27" s="341"/>
      <c r="F27" s="341"/>
      <c r="G27" s="341"/>
      <c r="H27" s="342"/>
      <c r="I27" s="341"/>
      <c r="J27" s="341"/>
      <c r="K27" s="341"/>
      <c r="L27" s="341"/>
      <c r="M27" s="341"/>
      <c r="N27" s="341"/>
      <c r="O27" s="341"/>
      <c r="P27" s="341"/>
      <c r="Q27" s="343"/>
      <c r="R27" s="341"/>
      <c r="S27" s="218"/>
      <c r="T27" s="218"/>
    </row>
    <row r="28" spans="1:20" ht="15" customHeight="1">
      <c r="A28" s="340"/>
      <c r="B28" s="336"/>
      <c r="C28" s="336"/>
      <c r="D28" s="345"/>
      <c r="E28" s="345"/>
      <c r="F28" s="345"/>
      <c r="G28" s="345"/>
      <c r="H28" s="342"/>
      <c r="I28" s="345"/>
      <c r="J28" s="341"/>
      <c r="K28" s="341"/>
      <c r="L28" s="341"/>
      <c r="M28" s="341"/>
      <c r="N28" s="341"/>
      <c r="O28" s="345"/>
      <c r="P28" s="345"/>
      <c r="Q28" s="346"/>
      <c r="R28" s="345"/>
      <c r="S28" s="218"/>
      <c r="T28" s="218"/>
    </row>
    <row r="29" spans="1:20" ht="15" customHeight="1">
      <c r="A29" s="340"/>
      <c r="B29" s="336"/>
      <c r="C29" s="336"/>
      <c r="D29" s="341"/>
      <c r="E29" s="341"/>
      <c r="F29" s="341"/>
      <c r="G29" s="341"/>
      <c r="H29" s="342"/>
      <c r="I29" s="341"/>
      <c r="J29" s="341"/>
      <c r="K29" s="341"/>
      <c r="L29" s="341"/>
      <c r="M29" s="341"/>
      <c r="N29" s="341"/>
      <c r="O29" s="341"/>
      <c r="P29" s="341"/>
      <c r="Q29" s="343"/>
      <c r="R29" s="341"/>
      <c r="S29" s="218"/>
      <c r="T29" s="218"/>
    </row>
    <row r="30" spans="1:20" ht="15" customHeight="1">
      <c r="A30" s="340"/>
      <c r="B30" s="336"/>
      <c r="C30" s="336"/>
      <c r="D30" s="341"/>
      <c r="E30" s="341"/>
      <c r="F30" s="341"/>
      <c r="G30" s="345"/>
      <c r="H30" s="342"/>
      <c r="I30" s="345"/>
      <c r="J30" s="341"/>
      <c r="K30" s="341"/>
      <c r="L30" s="341"/>
      <c r="M30" s="341"/>
      <c r="N30" s="341"/>
      <c r="O30" s="345"/>
      <c r="P30" s="345"/>
      <c r="Q30" s="346"/>
      <c r="R30" s="345"/>
      <c r="S30" s="218"/>
      <c r="T30" s="218"/>
    </row>
    <row r="31" spans="1:20" ht="15" customHeight="1">
      <c r="A31" s="340"/>
      <c r="B31" s="336"/>
      <c r="C31" s="336"/>
      <c r="D31" s="341"/>
      <c r="E31" s="341"/>
      <c r="F31" s="341"/>
      <c r="G31" s="345"/>
      <c r="H31" s="342"/>
      <c r="I31" s="345"/>
      <c r="J31" s="341"/>
      <c r="K31" s="341"/>
      <c r="L31" s="341"/>
      <c r="M31" s="341"/>
      <c r="N31" s="341"/>
      <c r="O31" s="345"/>
      <c r="P31" s="345"/>
      <c r="Q31" s="346"/>
      <c r="R31" s="345"/>
      <c r="S31" s="218"/>
      <c r="T31" s="218"/>
    </row>
    <row r="32" spans="1:20" ht="15" customHeight="1">
      <c r="A32" s="340"/>
      <c r="B32" s="336"/>
      <c r="C32" s="336"/>
      <c r="D32" s="341"/>
      <c r="E32" s="341"/>
      <c r="F32" s="341"/>
      <c r="G32" s="345"/>
      <c r="H32" s="342"/>
      <c r="I32" s="345"/>
      <c r="J32" s="341"/>
      <c r="K32" s="341"/>
      <c r="L32" s="341"/>
      <c r="M32" s="341"/>
      <c r="N32" s="341"/>
      <c r="O32" s="345"/>
      <c r="P32" s="345"/>
      <c r="Q32" s="346"/>
      <c r="R32" s="345"/>
      <c r="S32" s="218"/>
      <c r="T32" s="218"/>
    </row>
    <row r="33" spans="1:22" ht="15" customHeight="1">
      <c r="A33" s="340"/>
      <c r="B33" s="336"/>
      <c r="C33" s="336"/>
      <c r="D33" s="341"/>
      <c r="E33" s="341"/>
      <c r="F33" s="341"/>
      <c r="G33" s="345"/>
      <c r="H33" s="342"/>
      <c r="I33" s="345"/>
      <c r="J33" s="341"/>
      <c r="K33" s="341"/>
      <c r="L33" s="341"/>
      <c r="M33" s="341"/>
      <c r="N33" s="341"/>
      <c r="O33" s="345"/>
      <c r="P33" s="345"/>
      <c r="Q33" s="346"/>
      <c r="R33" s="345"/>
      <c r="S33" s="218"/>
      <c r="T33" s="218"/>
    </row>
    <row r="34" spans="1:22" ht="15" customHeight="1">
      <c r="A34" s="340"/>
      <c r="B34" s="336"/>
      <c r="C34" s="336"/>
      <c r="D34" s="341"/>
      <c r="E34" s="341"/>
      <c r="F34" s="341"/>
      <c r="G34" s="345"/>
      <c r="H34" s="342"/>
      <c r="I34" s="345"/>
      <c r="J34" s="341"/>
      <c r="K34" s="341"/>
      <c r="L34" s="341"/>
      <c r="M34" s="341"/>
      <c r="N34" s="341"/>
      <c r="O34" s="345"/>
      <c r="P34" s="345"/>
      <c r="Q34" s="346"/>
      <c r="R34" s="345"/>
      <c r="S34" s="218"/>
      <c r="T34" s="218"/>
    </row>
    <row r="35" spans="1:22" ht="15" customHeight="1">
      <c r="A35" s="340"/>
      <c r="B35" s="336"/>
      <c r="C35" s="336"/>
      <c r="D35" s="341"/>
      <c r="E35" s="341"/>
      <c r="F35" s="341"/>
      <c r="G35" s="345"/>
      <c r="H35" s="342"/>
      <c r="I35" s="345"/>
      <c r="J35" s="341"/>
      <c r="K35" s="341"/>
      <c r="L35" s="341"/>
      <c r="M35" s="341"/>
      <c r="N35" s="341"/>
      <c r="O35" s="345"/>
      <c r="P35" s="345"/>
      <c r="Q35" s="346"/>
      <c r="R35" s="345"/>
      <c r="S35" s="218"/>
      <c r="T35" s="218"/>
    </row>
    <row r="36" spans="1:22" ht="15" customHeight="1">
      <c r="A36" s="340"/>
      <c r="B36" s="336"/>
      <c r="C36" s="336"/>
      <c r="D36" s="341"/>
      <c r="E36" s="341"/>
      <c r="F36" s="341"/>
      <c r="G36" s="345"/>
      <c r="H36" s="342"/>
      <c r="I36" s="345"/>
      <c r="J36" s="341"/>
      <c r="K36" s="341"/>
      <c r="L36" s="341"/>
      <c r="M36" s="341"/>
      <c r="N36" s="341"/>
      <c r="O36" s="345"/>
      <c r="P36" s="345"/>
      <c r="Q36" s="346"/>
      <c r="R36" s="345"/>
      <c r="S36" s="218"/>
      <c r="T36" s="218"/>
    </row>
    <row r="37" spans="1:22" ht="15" customHeight="1">
      <c r="A37" s="340"/>
      <c r="B37" s="336"/>
      <c r="C37" s="336"/>
      <c r="D37" s="341"/>
      <c r="E37" s="341"/>
      <c r="F37" s="341"/>
      <c r="G37" s="345"/>
      <c r="H37" s="342"/>
      <c r="I37" s="345"/>
      <c r="J37" s="341"/>
      <c r="K37" s="341"/>
      <c r="L37" s="341"/>
      <c r="M37" s="341"/>
      <c r="N37" s="341"/>
      <c r="O37" s="345"/>
      <c r="P37" s="345"/>
      <c r="Q37" s="346"/>
      <c r="R37" s="345"/>
      <c r="S37" s="218"/>
      <c r="T37" s="218"/>
    </row>
    <row r="38" spans="1:22" ht="15" customHeight="1">
      <c r="A38" s="340"/>
      <c r="B38" s="336"/>
      <c r="C38" s="336"/>
      <c r="D38" s="341"/>
      <c r="E38" s="341"/>
      <c r="F38" s="341"/>
      <c r="G38" s="345"/>
      <c r="H38" s="342"/>
      <c r="I38" s="345"/>
      <c r="J38" s="341"/>
      <c r="K38" s="341"/>
      <c r="L38" s="341"/>
      <c r="M38" s="341"/>
      <c r="N38" s="341"/>
      <c r="O38" s="345"/>
      <c r="P38" s="345"/>
      <c r="Q38" s="346"/>
      <c r="R38" s="345"/>
      <c r="S38" s="218"/>
      <c r="T38" s="218"/>
      <c r="V38" s="214" t="s">
        <v>534</v>
      </c>
    </row>
    <row r="39" spans="1:22" ht="15" customHeight="1">
      <c r="A39" s="340"/>
      <c r="B39" s="336"/>
      <c r="C39" s="336"/>
      <c r="D39" s="341"/>
      <c r="E39" s="341"/>
      <c r="F39" s="341"/>
      <c r="G39" s="345"/>
      <c r="H39" s="342"/>
      <c r="I39" s="345"/>
      <c r="J39" s="341"/>
      <c r="K39" s="341"/>
      <c r="L39" s="341"/>
      <c r="M39" s="341"/>
      <c r="N39" s="341"/>
      <c r="O39" s="345"/>
      <c r="P39" s="345"/>
      <c r="Q39" s="346"/>
      <c r="R39" s="345"/>
      <c r="S39" s="218"/>
      <c r="T39" s="218"/>
      <c r="V39" s="214" t="s">
        <v>533</v>
      </c>
    </row>
    <row r="40" spans="1:22" ht="15" customHeight="1">
      <c r="A40" s="340"/>
      <c r="B40" s="336"/>
      <c r="C40" s="336"/>
      <c r="D40" s="341"/>
      <c r="E40" s="341"/>
      <c r="F40" s="341"/>
      <c r="G40" s="345"/>
      <c r="H40" s="342"/>
      <c r="I40" s="345"/>
      <c r="J40" s="341"/>
      <c r="K40" s="341"/>
      <c r="L40" s="341"/>
      <c r="M40" s="341"/>
      <c r="N40" s="341"/>
      <c r="O40" s="345"/>
      <c r="P40" s="345"/>
      <c r="Q40" s="346"/>
      <c r="R40" s="345"/>
      <c r="S40" s="218"/>
      <c r="T40" s="218"/>
    </row>
    <row r="41" spans="1:22" ht="15" customHeight="1">
      <c r="A41" s="340"/>
      <c r="B41" s="336"/>
      <c r="C41" s="336"/>
      <c r="D41" s="341"/>
      <c r="E41" s="341"/>
      <c r="F41" s="341"/>
      <c r="G41" s="345"/>
      <c r="H41" s="342"/>
      <c r="I41" s="345"/>
      <c r="J41" s="341"/>
      <c r="K41" s="341"/>
      <c r="L41" s="341"/>
      <c r="M41" s="341"/>
      <c r="N41" s="341"/>
      <c r="O41" s="345"/>
      <c r="P41" s="345"/>
      <c r="Q41" s="346"/>
      <c r="R41" s="345"/>
      <c r="S41" s="218"/>
      <c r="T41" s="218"/>
    </row>
    <row r="42" spans="1:22" ht="15" customHeight="1">
      <c r="A42" s="340"/>
      <c r="B42" s="336"/>
      <c r="C42" s="336"/>
      <c r="D42" s="341"/>
      <c r="E42" s="341"/>
      <c r="F42" s="341"/>
      <c r="G42" s="341"/>
      <c r="H42" s="342"/>
      <c r="I42" s="341"/>
      <c r="J42" s="341"/>
      <c r="K42" s="341"/>
      <c r="L42" s="341"/>
      <c r="M42" s="341"/>
      <c r="N42" s="341"/>
      <c r="O42" s="341"/>
      <c r="P42" s="341"/>
      <c r="Q42" s="343"/>
      <c r="R42" s="341"/>
      <c r="S42" s="218"/>
      <c r="T42" s="218"/>
    </row>
    <row r="43" spans="1:22" ht="15" customHeight="1">
      <c r="A43" s="340"/>
      <c r="B43" s="336"/>
      <c r="C43" s="336"/>
      <c r="D43" s="341"/>
      <c r="E43" s="341"/>
      <c r="F43" s="341"/>
      <c r="G43" s="345"/>
      <c r="H43" s="342"/>
      <c r="I43" s="345"/>
      <c r="J43" s="341"/>
      <c r="K43" s="341"/>
      <c r="L43" s="341"/>
      <c r="M43" s="341"/>
      <c r="N43" s="341"/>
      <c r="O43" s="345"/>
      <c r="P43" s="345"/>
      <c r="Q43" s="346"/>
      <c r="R43" s="345"/>
      <c r="S43" s="218"/>
      <c r="T43" s="218"/>
    </row>
    <row r="44" spans="1:22" ht="15" customHeight="1">
      <c r="A44" s="340"/>
      <c r="B44" s="336"/>
      <c r="C44" s="336"/>
      <c r="D44" s="341"/>
      <c r="E44" s="341"/>
      <c r="F44" s="341"/>
      <c r="G44" s="345"/>
      <c r="H44" s="342"/>
      <c r="I44" s="345"/>
      <c r="J44" s="341"/>
      <c r="K44" s="341"/>
      <c r="L44" s="341"/>
      <c r="M44" s="341"/>
      <c r="N44" s="341"/>
      <c r="O44" s="345"/>
      <c r="P44" s="345"/>
      <c r="Q44" s="346"/>
      <c r="R44" s="345"/>
      <c r="T44" s="218"/>
    </row>
    <row r="45" spans="1:22" ht="15" customHeight="1">
      <c r="A45" s="340"/>
      <c r="B45" s="336"/>
      <c r="C45" s="336"/>
      <c r="D45" s="341"/>
      <c r="E45" s="341"/>
      <c r="F45" s="341"/>
      <c r="G45" s="345"/>
      <c r="H45" s="342"/>
      <c r="I45" s="345"/>
      <c r="J45" s="341"/>
      <c r="K45" s="341"/>
      <c r="L45" s="341"/>
      <c r="M45" s="341"/>
      <c r="N45" s="341"/>
      <c r="O45" s="345"/>
      <c r="P45" s="345"/>
      <c r="Q45" s="346"/>
      <c r="R45" s="345"/>
      <c r="T45" s="218"/>
    </row>
    <row r="46" spans="1:22" ht="15" customHeight="1">
      <c r="A46" s="340"/>
      <c r="B46" s="336"/>
      <c r="C46" s="336"/>
      <c r="D46" s="341"/>
      <c r="E46" s="341"/>
      <c r="F46" s="341"/>
      <c r="G46" s="345"/>
      <c r="H46" s="342"/>
      <c r="I46" s="345"/>
      <c r="J46" s="341"/>
      <c r="K46" s="341"/>
      <c r="L46" s="341"/>
      <c r="M46" s="341"/>
      <c r="N46" s="341"/>
      <c r="O46" s="345"/>
      <c r="P46" s="345"/>
      <c r="Q46" s="346"/>
      <c r="R46" s="345"/>
      <c r="S46" s="218"/>
      <c r="T46" s="218"/>
    </row>
    <row r="47" spans="1:22" ht="15" customHeight="1">
      <c r="A47" s="340"/>
      <c r="B47" s="336"/>
      <c r="C47" s="336"/>
      <c r="D47" s="341"/>
      <c r="E47" s="341"/>
      <c r="F47" s="341"/>
      <c r="G47" s="345"/>
      <c r="H47" s="342"/>
      <c r="I47" s="345"/>
      <c r="J47" s="341"/>
      <c r="K47" s="341"/>
      <c r="L47" s="341"/>
      <c r="M47" s="341"/>
      <c r="N47" s="341"/>
      <c r="O47" s="345"/>
      <c r="P47" s="345"/>
      <c r="Q47" s="346"/>
      <c r="R47" s="345"/>
      <c r="S47" s="218"/>
      <c r="T47" s="218"/>
    </row>
    <row r="48" spans="1:22" ht="15" customHeight="1">
      <c r="A48" s="340"/>
      <c r="B48" s="336"/>
      <c r="C48" s="336"/>
      <c r="D48" s="341"/>
      <c r="E48" s="341"/>
      <c r="F48" s="341"/>
      <c r="G48" s="345"/>
      <c r="H48" s="342"/>
      <c r="I48" s="345"/>
      <c r="J48" s="341"/>
      <c r="K48" s="341"/>
      <c r="L48" s="341"/>
      <c r="M48" s="341"/>
      <c r="N48" s="341"/>
      <c r="O48" s="345"/>
      <c r="P48" s="345"/>
      <c r="Q48" s="346"/>
      <c r="R48" s="345"/>
      <c r="S48" s="218"/>
      <c r="T48" s="218"/>
    </row>
    <row r="49" spans="1:20" ht="15" customHeight="1">
      <c r="A49" s="340"/>
      <c r="B49" s="336"/>
      <c r="C49" s="336"/>
      <c r="D49" s="341"/>
      <c r="E49" s="341"/>
      <c r="F49" s="341"/>
      <c r="G49" s="345"/>
      <c r="H49" s="342"/>
      <c r="I49" s="345"/>
      <c r="J49" s="341"/>
      <c r="K49" s="341"/>
      <c r="L49" s="341"/>
      <c r="M49" s="341"/>
      <c r="N49" s="341"/>
      <c r="O49" s="345"/>
      <c r="P49" s="345"/>
      <c r="Q49" s="346"/>
      <c r="R49" s="345"/>
      <c r="S49" s="218"/>
      <c r="T49" s="218"/>
    </row>
    <row r="50" spans="1:20" ht="15" customHeight="1">
      <c r="A50" s="340"/>
      <c r="B50" s="336"/>
      <c r="C50" s="336"/>
      <c r="D50" s="341"/>
      <c r="E50" s="341"/>
      <c r="F50" s="341"/>
      <c r="G50" s="345"/>
      <c r="H50" s="342"/>
      <c r="I50" s="345"/>
      <c r="J50" s="341"/>
      <c r="K50" s="341"/>
      <c r="L50" s="341"/>
      <c r="M50" s="341"/>
      <c r="N50" s="341"/>
      <c r="O50" s="345"/>
      <c r="P50" s="345"/>
      <c r="Q50" s="346"/>
      <c r="R50" s="345"/>
      <c r="S50" s="218"/>
      <c r="T50" s="218"/>
    </row>
    <row r="51" spans="1:20" ht="15" customHeight="1">
      <c r="A51" s="340"/>
      <c r="B51" s="336"/>
      <c r="C51" s="336"/>
      <c r="D51" s="341"/>
      <c r="E51" s="341"/>
      <c r="F51" s="341"/>
      <c r="G51" s="345"/>
      <c r="H51" s="342"/>
      <c r="I51" s="345"/>
      <c r="J51" s="341"/>
      <c r="K51" s="341"/>
      <c r="L51" s="341"/>
      <c r="M51" s="341"/>
      <c r="N51" s="341"/>
      <c r="O51" s="345"/>
      <c r="P51" s="345"/>
      <c r="Q51" s="346"/>
      <c r="R51" s="345"/>
      <c r="S51" s="218"/>
      <c r="T51" s="218"/>
    </row>
    <row r="52" spans="1:20" ht="15" customHeight="1">
      <c r="A52" s="340"/>
      <c r="B52" s="336"/>
      <c r="C52" s="336"/>
      <c r="D52" s="341"/>
      <c r="E52" s="341"/>
      <c r="F52" s="341"/>
      <c r="G52" s="345"/>
      <c r="H52" s="342"/>
      <c r="I52" s="345"/>
      <c r="J52" s="341"/>
      <c r="K52" s="341"/>
      <c r="L52" s="341"/>
      <c r="M52" s="341"/>
      <c r="N52" s="341"/>
      <c r="O52" s="345"/>
      <c r="P52" s="345"/>
      <c r="Q52" s="346"/>
      <c r="R52" s="345"/>
      <c r="S52" s="218"/>
      <c r="T52" s="218"/>
    </row>
    <row r="53" spans="1:20" ht="15" customHeight="1">
      <c r="A53" s="340"/>
      <c r="B53" s="336"/>
      <c r="C53" s="336"/>
      <c r="D53" s="341"/>
      <c r="E53" s="341"/>
      <c r="F53" s="341"/>
      <c r="G53" s="345"/>
      <c r="H53" s="342"/>
      <c r="I53" s="345"/>
      <c r="J53" s="341"/>
      <c r="K53" s="341"/>
      <c r="L53" s="341"/>
      <c r="M53" s="341"/>
      <c r="N53" s="341"/>
      <c r="O53" s="345"/>
      <c r="P53" s="345"/>
      <c r="Q53" s="346"/>
      <c r="R53" s="345"/>
      <c r="S53" s="218"/>
      <c r="T53" s="218"/>
    </row>
    <row r="54" spans="1:20" ht="15" customHeight="1">
      <c r="A54" s="340"/>
      <c r="B54" s="336"/>
      <c r="C54" s="336"/>
      <c r="D54" s="341"/>
      <c r="E54" s="341"/>
      <c r="F54" s="341"/>
      <c r="G54" s="345"/>
      <c r="H54" s="342"/>
      <c r="I54" s="345"/>
      <c r="J54" s="341"/>
      <c r="K54" s="341"/>
      <c r="L54" s="341"/>
      <c r="M54" s="341"/>
      <c r="N54" s="341"/>
      <c r="O54" s="345"/>
      <c r="P54" s="345"/>
      <c r="Q54" s="346"/>
      <c r="R54" s="345"/>
      <c r="S54" s="218"/>
      <c r="T54" s="218"/>
    </row>
    <row r="55" spans="1:20" ht="15" customHeight="1">
      <c r="A55" s="340"/>
      <c r="B55" s="336"/>
      <c r="C55" s="336"/>
      <c r="D55" s="341"/>
      <c r="E55" s="341"/>
      <c r="F55" s="341"/>
      <c r="G55" s="345"/>
      <c r="H55" s="342"/>
      <c r="I55" s="345"/>
      <c r="J55" s="341"/>
      <c r="K55" s="341"/>
      <c r="L55" s="341"/>
      <c r="M55" s="341"/>
      <c r="N55" s="341"/>
      <c r="O55" s="345"/>
      <c r="P55" s="345"/>
      <c r="Q55" s="346"/>
      <c r="R55" s="345"/>
      <c r="S55" s="218"/>
      <c r="T55" s="218"/>
    </row>
    <row r="56" spans="1:20" ht="15" customHeight="1">
      <c r="A56" s="340"/>
      <c r="B56" s="336"/>
      <c r="C56" s="336"/>
      <c r="D56" s="341"/>
      <c r="E56" s="341"/>
      <c r="F56" s="341"/>
      <c r="G56" s="345"/>
      <c r="H56" s="342"/>
      <c r="I56" s="345"/>
      <c r="J56" s="341"/>
      <c r="K56" s="341"/>
      <c r="L56" s="341"/>
      <c r="M56" s="341"/>
      <c r="N56" s="341"/>
      <c r="O56" s="345"/>
      <c r="P56" s="345"/>
      <c r="Q56" s="346"/>
      <c r="R56" s="345"/>
      <c r="S56" s="218"/>
      <c r="T56" s="218"/>
    </row>
    <row r="57" spans="1:20" ht="15" customHeight="1">
      <c r="A57" s="340"/>
      <c r="B57" s="336"/>
      <c r="C57" s="336"/>
      <c r="D57" s="341"/>
      <c r="E57" s="341"/>
      <c r="F57" s="341"/>
      <c r="G57" s="345"/>
      <c r="H57" s="342"/>
      <c r="I57" s="345"/>
      <c r="J57" s="341"/>
      <c r="K57" s="341"/>
      <c r="L57" s="341"/>
      <c r="M57" s="341"/>
      <c r="N57" s="341"/>
      <c r="O57" s="345"/>
      <c r="P57" s="345"/>
      <c r="Q57" s="346"/>
      <c r="R57" s="345"/>
      <c r="S57" s="218"/>
      <c r="T57" s="218"/>
    </row>
    <row r="58" spans="1:20" ht="15" customHeight="1">
      <c r="A58" s="340"/>
      <c r="B58" s="336"/>
      <c r="C58" s="336"/>
      <c r="D58" s="341"/>
      <c r="E58" s="341"/>
      <c r="F58" s="341"/>
      <c r="G58" s="345"/>
      <c r="H58" s="342"/>
      <c r="I58" s="345"/>
      <c r="J58" s="341"/>
      <c r="K58" s="341"/>
      <c r="L58" s="341"/>
      <c r="M58" s="341"/>
      <c r="N58" s="341"/>
      <c r="O58" s="345"/>
      <c r="P58" s="345"/>
      <c r="Q58" s="346"/>
      <c r="R58" s="345"/>
      <c r="S58" s="218"/>
      <c r="T58" s="218"/>
    </row>
    <row r="59" spans="1:20" ht="15" customHeight="1">
      <c r="A59" s="340"/>
      <c r="B59" s="336"/>
      <c r="C59" s="336"/>
      <c r="D59" s="341"/>
      <c r="E59" s="341"/>
      <c r="F59" s="341"/>
      <c r="G59" s="345"/>
      <c r="H59" s="342"/>
      <c r="I59" s="345"/>
      <c r="J59" s="341"/>
      <c r="K59" s="341"/>
      <c r="L59" s="341"/>
      <c r="M59" s="341"/>
      <c r="N59" s="341"/>
      <c r="O59" s="345"/>
      <c r="P59" s="345"/>
      <c r="Q59" s="346"/>
      <c r="R59" s="345"/>
      <c r="S59" s="218"/>
      <c r="T59" s="218"/>
    </row>
    <row r="60" spans="1:20" ht="15" customHeight="1">
      <c r="A60" s="340"/>
      <c r="B60" s="336"/>
      <c r="C60" s="336"/>
      <c r="D60" s="341"/>
      <c r="E60" s="341"/>
      <c r="F60" s="341"/>
      <c r="G60" s="345"/>
      <c r="H60" s="342"/>
      <c r="I60" s="345"/>
      <c r="J60" s="341"/>
      <c r="K60" s="341"/>
      <c r="L60" s="341"/>
      <c r="M60" s="341"/>
      <c r="N60" s="341"/>
      <c r="O60" s="345"/>
      <c r="P60" s="345"/>
      <c r="Q60" s="346"/>
      <c r="R60" s="345"/>
      <c r="S60" s="218"/>
      <c r="T60" s="218"/>
    </row>
    <row r="61" spans="1:20" ht="15" customHeight="1">
      <c r="A61" s="340"/>
      <c r="B61" s="336"/>
      <c r="C61" s="336"/>
      <c r="D61" s="341"/>
      <c r="E61" s="341"/>
      <c r="F61" s="341"/>
      <c r="G61" s="345"/>
      <c r="H61" s="342"/>
      <c r="I61" s="345"/>
      <c r="J61" s="341"/>
      <c r="K61" s="341"/>
      <c r="L61" s="341"/>
      <c r="M61" s="341"/>
      <c r="N61" s="341"/>
      <c r="O61" s="345"/>
      <c r="P61" s="345"/>
      <c r="Q61" s="346"/>
      <c r="R61" s="345"/>
      <c r="S61" s="218"/>
      <c r="T61" s="218"/>
    </row>
    <row r="62" spans="1:20" ht="15" customHeight="1">
      <c r="A62" s="340"/>
      <c r="B62" s="336"/>
      <c r="C62" s="336"/>
      <c r="D62" s="341"/>
      <c r="E62" s="341"/>
      <c r="F62" s="341"/>
      <c r="G62" s="345"/>
      <c r="H62" s="342"/>
      <c r="I62" s="345"/>
      <c r="J62" s="341"/>
      <c r="K62" s="341"/>
      <c r="L62" s="341"/>
      <c r="M62" s="341"/>
      <c r="N62" s="341"/>
      <c r="O62" s="345"/>
      <c r="P62" s="345"/>
      <c r="Q62" s="346"/>
      <c r="R62" s="345"/>
      <c r="S62" s="218"/>
      <c r="T62" s="218"/>
    </row>
    <row r="63" spans="1:20" ht="15" customHeight="1">
      <c r="A63" s="340"/>
      <c r="B63" s="336"/>
      <c r="C63" s="336"/>
      <c r="D63" s="341"/>
      <c r="E63" s="341"/>
      <c r="F63" s="341"/>
      <c r="G63" s="345"/>
      <c r="H63" s="342"/>
      <c r="I63" s="345"/>
      <c r="J63" s="341"/>
      <c r="K63" s="341"/>
      <c r="L63" s="341"/>
      <c r="M63" s="341"/>
      <c r="N63" s="341"/>
      <c r="O63" s="345"/>
      <c r="P63" s="345"/>
      <c r="Q63" s="346"/>
      <c r="R63" s="345"/>
      <c r="S63" s="1024"/>
      <c r="T63" s="1024"/>
    </row>
    <row r="64" spans="1:20" ht="15" customHeight="1">
      <c r="A64" s="340"/>
      <c r="B64" s="336"/>
      <c r="C64" s="336"/>
      <c r="D64" s="341"/>
      <c r="E64" s="341"/>
      <c r="F64" s="341"/>
      <c r="G64" s="341"/>
      <c r="H64" s="342"/>
      <c r="I64" s="341"/>
      <c r="J64" s="341"/>
      <c r="K64" s="341"/>
      <c r="L64" s="341"/>
      <c r="M64" s="341"/>
      <c r="N64" s="341"/>
      <c r="O64" s="341"/>
      <c r="P64" s="341"/>
      <c r="Q64" s="343"/>
      <c r="R64" s="341"/>
      <c r="S64" s="1024"/>
      <c r="T64" s="1024"/>
    </row>
    <row r="65" spans="1:20" ht="15" customHeight="1">
      <c r="A65" s="340"/>
      <c r="B65" s="336"/>
      <c r="C65" s="336"/>
      <c r="D65" s="345"/>
      <c r="E65" s="345"/>
      <c r="F65" s="345"/>
      <c r="G65" s="341"/>
      <c r="H65" s="342"/>
      <c r="I65" s="341"/>
      <c r="J65" s="341"/>
      <c r="K65" s="341"/>
      <c r="L65" s="341"/>
      <c r="M65" s="341"/>
      <c r="N65" s="341"/>
      <c r="O65" s="345"/>
      <c r="P65" s="345"/>
      <c r="Q65" s="346"/>
      <c r="R65" s="345"/>
      <c r="S65" s="1024"/>
      <c r="T65" s="1024"/>
    </row>
    <row r="66" spans="1:20" ht="15" customHeight="1">
      <c r="A66" s="340"/>
      <c r="B66" s="336"/>
      <c r="C66" s="336"/>
      <c r="D66" s="341"/>
      <c r="E66" s="341"/>
      <c r="F66" s="341"/>
      <c r="G66" s="341"/>
      <c r="H66" s="342"/>
      <c r="I66" s="341"/>
      <c r="J66" s="341"/>
      <c r="K66" s="341"/>
      <c r="L66" s="341"/>
      <c r="M66" s="341"/>
      <c r="N66" s="341"/>
      <c r="O66" s="341"/>
      <c r="P66" s="341"/>
      <c r="Q66" s="343"/>
      <c r="R66" s="341"/>
      <c r="S66" s="1024"/>
      <c r="T66" s="1024"/>
    </row>
    <row r="67" spans="1:20" ht="15" customHeight="1">
      <c r="A67" s="340"/>
      <c r="B67" s="336"/>
      <c r="C67" s="336"/>
      <c r="D67" s="345"/>
      <c r="E67" s="345"/>
      <c r="F67" s="345"/>
      <c r="G67" s="341"/>
      <c r="H67" s="342"/>
      <c r="I67" s="341"/>
      <c r="J67" s="341"/>
      <c r="K67" s="341"/>
      <c r="L67" s="341"/>
      <c r="M67" s="341"/>
      <c r="N67" s="341"/>
      <c r="O67" s="345"/>
      <c r="P67" s="345"/>
      <c r="Q67" s="346"/>
      <c r="R67" s="345"/>
      <c r="S67" s="217"/>
      <c r="T67" s="217"/>
    </row>
    <row r="68" spans="1:20" ht="15" customHeight="1"/>
  </sheetData>
  <mergeCells count="6">
    <mergeCell ref="S66:T66"/>
    <mergeCell ref="A11:S11"/>
    <mergeCell ref="S14:T14"/>
    <mergeCell ref="S63:T63"/>
    <mergeCell ref="S64:T64"/>
    <mergeCell ref="S65:T65"/>
  </mergeCells>
  <hyperlinks>
    <hyperlink ref="A9" location="'Investments'!A1" display="'Statement of Financial Position" xr:uid="{00000000-0004-0000-0E00-000000000000}"/>
    <hyperlink ref="S15" r:id="rId1" display="hownow://_r986694/" xr:uid="{35F01E1A-9DBD-4636-8C5D-224F67554290}"/>
    <hyperlink ref="S16" r:id="rId2" display="hownow://_r986695/" xr:uid="{44EDE6A4-B3EE-421D-B5CD-80C86CAD3C63}"/>
    <hyperlink ref="S17" r:id="rId3" display="hownow://_r986697/" xr:uid="{54E665A5-3937-4423-8E01-B88FFD5BA2F9}"/>
    <hyperlink ref="S18" r:id="rId4" display="hownow://_r986696/" xr:uid="{100265A5-1CB9-40F8-A549-8C812EA97285}"/>
    <hyperlink ref="S20" r:id="rId5" display="hownow://_r986698/" xr:uid="{EE52FF37-8705-41F7-BB78-05D1CF3B5EF6}"/>
    <hyperlink ref="S19" r:id="rId6" display="hownow://_r986699/" xr:uid="{88A48DA3-5579-4013-9B54-EB57AB55ABA8}"/>
  </hyperlinks>
  <pageMargins left="0.39370078740157483" right="0.39370078740157483" top="0.39370078740157483" bottom="0.39370078740157483" header="0.31496062992125984" footer="0.31496062992125984"/>
  <pageSetup paperSize="9" scale="83" orientation="landscape" r:id="rId7"/>
  <customProperties>
    <customPr name="SheetId" r:id="rId8"/>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CF022-33E8-4EAD-9819-0796D3841086}">
  <sheetPr codeName="Sheet28"/>
  <dimension ref="A3:J77"/>
  <sheetViews>
    <sheetView topLeftCell="A40" zoomScaleNormal="100" workbookViewId="0">
      <selection activeCell="L71" sqref="L71"/>
    </sheetView>
  </sheetViews>
  <sheetFormatPr defaultColWidth="13.7109375" defaultRowHeight="12.75"/>
  <cols>
    <col min="1" max="2" width="13.7109375" style="214"/>
    <col min="3" max="4" width="8.42578125" style="214" customWidth="1"/>
    <col min="5" max="6" width="14.7109375" style="214" customWidth="1"/>
    <col min="7" max="7" width="1.5703125" style="214" customWidth="1"/>
    <col min="8" max="10" width="13.7109375" style="214"/>
    <col min="11" max="11" width="26.7109375" style="214" customWidth="1"/>
    <col min="12" max="16384" width="13.7109375" style="214"/>
  </cols>
  <sheetData>
    <row r="3" spans="1:9" ht="20.25">
      <c r="A3" s="673" t="s">
        <v>546</v>
      </c>
      <c r="B3" s="674"/>
      <c r="C3" s="674"/>
      <c r="D3" s="674"/>
      <c r="E3" s="674"/>
    </row>
    <row r="4" spans="1:9">
      <c r="A4" s="674"/>
      <c r="B4" s="674"/>
      <c r="C4" s="674"/>
      <c r="D4" s="674"/>
      <c r="E4" s="674"/>
    </row>
    <row r="5" spans="1:9">
      <c r="A5" s="674"/>
      <c r="B5" s="674"/>
      <c r="C5" s="674"/>
      <c r="D5" s="674"/>
    </row>
    <row r="6" spans="1:9">
      <c r="A6" s="674"/>
      <c r="B6" s="674"/>
      <c r="C6" s="674"/>
      <c r="D6" s="674"/>
    </row>
    <row r="7" spans="1:9">
      <c r="A7" s="675" t="s">
        <v>222</v>
      </c>
      <c r="B7" s="676" t="str">
        <f>+'Assignment To do'!B3</f>
        <v>B &amp; D Superannuation Fund</v>
      </c>
      <c r="C7" s="675"/>
      <c r="D7" s="675"/>
      <c r="H7" s="675" t="s">
        <v>223</v>
      </c>
      <c r="I7" s="677">
        <f>+'Assignment To do'!I7</f>
        <v>0</v>
      </c>
    </row>
    <row r="8" spans="1:9">
      <c r="A8" s="675" t="s">
        <v>224</v>
      </c>
      <c r="B8" s="676" t="str">
        <f>'Assignment To do'!B4</f>
        <v>2019 Year End</v>
      </c>
      <c r="C8" s="675"/>
      <c r="D8" s="675"/>
      <c r="H8" s="675" t="s">
        <v>225</v>
      </c>
      <c r="I8" s="678" t="str">
        <f>'Assignment To do'!I8</f>
        <v>Munya</v>
      </c>
    </row>
    <row r="9" spans="1:9">
      <c r="A9" s="675" t="s">
        <v>245</v>
      </c>
      <c r="B9" s="675" t="str">
        <f>+A3</f>
        <v>Rent Received</v>
      </c>
      <c r="C9" s="675"/>
      <c r="D9" s="675"/>
      <c r="H9" s="675" t="s">
        <v>427</v>
      </c>
      <c r="I9" s="679" t="str">
        <f>'Assignment To do'!I9</f>
        <v>Michelle</v>
      </c>
    </row>
    <row r="10" spans="1:9" ht="13.5" thickBot="1">
      <c r="A10" s="221"/>
      <c r="B10" s="221"/>
      <c r="C10" s="221"/>
      <c r="D10" s="221"/>
      <c r="E10" s="221"/>
      <c r="F10" s="221"/>
      <c r="G10" s="221"/>
      <c r="H10" s="221"/>
      <c r="I10" s="221"/>
    </row>
    <row r="11" spans="1:9">
      <c r="A11" s="219"/>
      <c r="B11" s="219"/>
      <c r="C11" s="219"/>
      <c r="D11" s="219"/>
      <c r="E11" s="219"/>
      <c r="F11" s="219"/>
    </row>
    <row r="12" spans="1:9">
      <c r="A12" s="216" t="s">
        <v>547</v>
      </c>
      <c r="G12" s="217"/>
    </row>
    <row r="13" spans="1:9">
      <c r="A13" s="214" t="s">
        <v>548</v>
      </c>
      <c r="C13" s="1027"/>
      <c r="D13" s="1027"/>
      <c r="E13" s="1027"/>
      <c r="F13" s="1027"/>
      <c r="G13" s="680"/>
    </row>
    <row r="14" spans="1:9">
      <c r="A14" s="214" t="s">
        <v>549</v>
      </c>
      <c r="C14" s="693">
        <v>1</v>
      </c>
    </row>
    <row r="16" spans="1:9">
      <c r="A16" s="216" t="s">
        <v>420</v>
      </c>
      <c r="E16" s="348" t="s">
        <v>121</v>
      </c>
      <c r="F16" s="348" t="s">
        <v>550</v>
      </c>
    </row>
    <row r="17" spans="1:10">
      <c r="A17" s="214" t="s">
        <v>551</v>
      </c>
      <c r="E17" s="694"/>
      <c r="F17" s="681">
        <f>ROUND(E17*$C$14,0)</f>
        <v>0</v>
      </c>
    </row>
    <row r="18" spans="1:10">
      <c r="A18" s="214" t="s">
        <v>552</v>
      </c>
      <c r="E18" s="695"/>
      <c r="F18" s="682">
        <f>ROUND(E18*$C$14,0)</f>
        <v>0</v>
      </c>
    </row>
    <row r="19" spans="1:10">
      <c r="A19" s="216" t="s">
        <v>553</v>
      </c>
      <c r="E19" s="683">
        <f>SUM(E17:E18)</f>
        <v>0</v>
      </c>
      <c r="F19" s="683">
        <f>SUM(F17:F18)</f>
        <v>0</v>
      </c>
    </row>
    <row r="21" spans="1:10">
      <c r="A21" s="216" t="s">
        <v>411</v>
      </c>
    </row>
    <row r="22" spans="1:10">
      <c r="A22" s="214" t="s">
        <v>554</v>
      </c>
      <c r="E22" s="694"/>
      <c r="F22" s="681">
        <f>ROUND(E22*$C$14,0)</f>
        <v>0</v>
      </c>
    </row>
    <row r="23" spans="1:10">
      <c r="A23" s="214" t="s">
        <v>555</v>
      </c>
      <c r="E23" s="694"/>
      <c r="F23" s="681">
        <f t="shared" ref="F23:F35" si="0">ROUND(E23*$C$14,0)</f>
        <v>0</v>
      </c>
    </row>
    <row r="24" spans="1:10">
      <c r="A24" s="214" t="s">
        <v>556</v>
      </c>
      <c r="E24" s="694"/>
      <c r="F24" s="681">
        <f t="shared" si="0"/>
        <v>0</v>
      </c>
    </row>
    <row r="25" spans="1:10">
      <c r="A25" s="214" t="s">
        <v>557</v>
      </c>
      <c r="E25" s="694"/>
      <c r="F25" s="681">
        <f t="shared" si="0"/>
        <v>0</v>
      </c>
    </row>
    <row r="26" spans="1:10">
      <c r="A26" s="214" t="s">
        <v>558</v>
      </c>
      <c r="E26" s="694"/>
      <c r="F26" s="681">
        <f t="shared" si="0"/>
        <v>0</v>
      </c>
    </row>
    <row r="27" spans="1:10">
      <c r="A27" s="214" t="s">
        <v>559</v>
      </c>
      <c r="E27" s="694"/>
      <c r="F27" s="681">
        <f t="shared" si="0"/>
        <v>0</v>
      </c>
      <c r="J27" s="684" t="s">
        <v>560</v>
      </c>
    </row>
    <row r="28" spans="1:10">
      <c r="A28" s="214" t="s">
        <v>561</v>
      </c>
      <c r="E28" s="694"/>
      <c r="F28" s="681">
        <f t="shared" si="0"/>
        <v>0</v>
      </c>
    </row>
    <row r="29" spans="1:10">
      <c r="A29" s="214" t="s">
        <v>562</v>
      </c>
      <c r="E29" s="694"/>
      <c r="F29" s="681">
        <f t="shared" si="0"/>
        <v>0</v>
      </c>
    </row>
    <row r="30" spans="1:10">
      <c r="A30" s="214" t="s">
        <v>563</v>
      </c>
      <c r="E30" s="694"/>
      <c r="F30" s="681">
        <f t="shared" si="0"/>
        <v>0</v>
      </c>
    </row>
    <row r="31" spans="1:10">
      <c r="A31" s="214" t="s">
        <v>564</v>
      </c>
      <c r="E31" s="694"/>
      <c r="F31" s="681">
        <f t="shared" si="0"/>
        <v>0</v>
      </c>
    </row>
    <row r="32" spans="1:10">
      <c r="A32" s="214" t="s">
        <v>565</v>
      </c>
      <c r="E32" s="694"/>
      <c r="F32" s="681">
        <f t="shared" si="0"/>
        <v>0</v>
      </c>
    </row>
    <row r="33" spans="1:10">
      <c r="A33" s="214" t="s">
        <v>566</v>
      </c>
      <c r="E33" s="694"/>
      <c r="F33" s="681">
        <f t="shared" si="0"/>
        <v>0</v>
      </c>
    </row>
    <row r="34" spans="1:10">
      <c r="A34" s="214" t="s">
        <v>567</v>
      </c>
      <c r="E34" s="694"/>
      <c r="F34" s="681">
        <f t="shared" si="0"/>
        <v>0</v>
      </c>
    </row>
    <row r="35" spans="1:10">
      <c r="A35" s="214" t="s">
        <v>568</v>
      </c>
      <c r="E35" s="695"/>
      <c r="F35" s="682">
        <f t="shared" si="0"/>
        <v>0</v>
      </c>
    </row>
    <row r="36" spans="1:10">
      <c r="A36" s="216" t="s">
        <v>569</v>
      </c>
      <c r="E36" s="683">
        <f>SUM(E22:E35)</f>
        <v>0</v>
      </c>
      <c r="F36" s="683">
        <f>SUM(F22:F35)</f>
        <v>0</v>
      </c>
    </row>
    <row r="37" spans="1:10">
      <c r="E37" s="461"/>
      <c r="F37" s="461"/>
    </row>
    <row r="38" spans="1:10" ht="15" customHeight="1">
      <c r="A38" s="216" t="s">
        <v>570</v>
      </c>
      <c r="E38" s="463">
        <f>E19-E36</f>
        <v>0</v>
      </c>
      <c r="F38" s="463">
        <f>F19-F36</f>
        <v>0</v>
      </c>
      <c r="G38" s="685"/>
      <c r="H38" s="704" t="s">
        <v>571</v>
      </c>
      <c r="I38" s="704"/>
    </row>
    <row r="39" spans="1:10">
      <c r="G39" s="686"/>
      <c r="H39" s="686"/>
    </row>
    <row r="40" spans="1:10">
      <c r="A40" s="216" t="s">
        <v>572</v>
      </c>
      <c r="G40" s="686"/>
      <c r="H40" s="686"/>
    </row>
    <row r="41" spans="1:10">
      <c r="A41" s="214" t="s">
        <v>554</v>
      </c>
      <c r="E41" s="694"/>
      <c r="F41" s="681">
        <f>ROUND(E41*$C$14,0)</f>
        <v>0</v>
      </c>
      <c r="G41" s="686"/>
      <c r="H41" s="704" t="s">
        <v>573</v>
      </c>
      <c r="I41" s="704"/>
    </row>
    <row r="42" spans="1:10">
      <c r="A42" s="214" t="s">
        <v>555</v>
      </c>
      <c r="E42" s="694"/>
      <c r="F42" s="681">
        <f t="shared" ref="F42:F58" si="1">ROUND(E42*$C$14,0)</f>
        <v>0</v>
      </c>
      <c r="G42" s="686"/>
      <c r="H42" s="704" t="s">
        <v>573</v>
      </c>
      <c r="I42" s="704"/>
    </row>
    <row r="43" spans="1:10">
      <c r="A43" s="214" t="s">
        <v>574</v>
      </c>
      <c r="E43" s="694"/>
      <c r="F43" s="681">
        <f t="shared" si="1"/>
        <v>0</v>
      </c>
      <c r="G43" s="686"/>
      <c r="H43" s="704" t="s">
        <v>573</v>
      </c>
      <c r="I43" s="704"/>
    </row>
    <row r="44" spans="1:10">
      <c r="A44" s="214" t="s">
        <v>575</v>
      </c>
      <c r="E44" s="694"/>
      <c r="F44" s="681">
        <f t="shared" si="1"/>
        <v>0</v>
      </c>
      <c r="G44" s="686"/>
      <c r="H44" s="704" t="s">
        <v>576</v>
      </c>
      <c r="I44" s="704"/>
    </row>
    <row r="45" spans="1:10">
      <c r="A45" s="214" t="s">
        <v>556</v>
      </c>
      <c r="E45" s="694"/>
      <c r="F45" s="681">
        <f t="shared" si="1"/>
        <v>0</v>
      </c>
      <c r="G45" s="686"/>
      <c r="H45" s="704" t="s">
        <v>573</v>
      </c>
      <c r="I45" s="704"/>
    </row>
    <row r="46" spans="1:10">
      <c r="A46" s="214" t="s">
        <v>557</v>
      </c>
      <c r="E46" s="694"/>
      <c r="F46" s="681">
        <f t="shared" si="1"/>
        <v>0</v>
      </c>
      <c r="G46" s="686"/>
      <c r="H46" s="704" t="s">
        <v>573</v>
      </c>
      <c r="I46" s="704"/>
    </row>
    <row r="47" spans="1:10">
      <c r="A47" s="214" t="s">
        <v>558</v>
      </c>
      <c r="E47" s="694"/>
      <c r="F47" s="681">
        <f t="shared" si="1"/>
        <v>0</v>
      </c>
      <c r="G47" s="686"/>
      <c r="H47" s="704" t="s">
        <v>573</v>
      </c>
      <c r="I47" s="704"/>
    </row>
    <row r="48" spans="1:10">
      <c r="A48" s="214" t="s">
        <v>559</v>
      </c>
      <c r="E48" s="694"/>
      <c r="F48" s="681">
        <f t="shared" si="1"/>
        <v>0</v>
      </c>
      <c r="G48" s="686"/>
      <c r="H48" s="704" t="s">
        <v>573</v>
      </c>
      <c r="I48" s="704"/>
      <c r="J48" s="684" t="s">
        <v>560</v>
      </c>
    </row>
    <row r="49" spans="1:9">
      <c r="A49" s="214" t="s">
        <v>577</v>
      </c>
      <c r="E49" s="694"/>
      <c r="F49" s="681">
        <f t="shared" si="1"/>
        <v>0</v>
      </c>
      <c r="G49" s="686"/>
      <c r="H49" s="704" t="s">
        <v>578</v>
      </c>
      <c r="I49" s="704"/>
    </row>
    <row r="50" spans="1:9">
      <c r="A50" s="214" t="s">
        <v>561</v>
      </c>
      <c r="E50" s="694"/>
      <c r="F50" s="681">
        <f t="shared" si="1"/>
        <v>0</v>
      </c>
      <c r="G50" s="686"/>
      <c r="H50" s="704" t="s">
        <v>579</v>
      </c>
      <c r="I50" s="704"/>
    </row>
    <row r="51" spans="1:9">
      <c r="A51" s="214" t="s">
        <v>580</v>
      </c>
      <c r="E51" s="694"/>
      <c r="F51" s="681">
        <f t="shared" si="1"/>
        <v>0</v>
      </c>
      <c r="G51" s="686"/>
      <c r="H51" s="704" t="s">
        <v>573</v>
      </c>
      <c r="I51" s="704"/>
    </row>
    <row r="52" spans="1:9">
      <c r="A52" s="214" t="s">
        <v>562</v>
      </c>
      <c r="E52" s="694"/>
      <c r="F52" s="681">
        <f t="shared" si="1"/>
        <v>0</v>
      </c>
      <c r="G52" s="686"/>
      <c r="H52" s="704" t="s">
        <v>573</v>
      </c>
      <c r="I52" s="704"/>
    </row>
    <row r="53" spans="1:9">
      <c r="A53" s="214" t="s">
        <v>564</v>
      </c>
      <c r="E53" s="694"/>
      <c r="F53" s="681">
        <f t="shared" si="1"/>
        <v>0</v>
      </c>
      <c r="G53" s="686"/>
      <c r="H53" s="704" t="s">
        <v>573</v>
      </c>
      <c r="I53" s="704"/>
    </row>
    <row r="54" spans="1:9">
      <c r="A54" s="214" t="s">
        <v>581</v>
      </c>
      <c r="E54" s="694"/>
      <c r="F54" s="681">
        <f t="shared" si="1"/>
        <v>0</v>
      </c>
      <c r="G54" s="686"/>
      <c r="H54" s="704" t="s">
        <v>576</v>
      </c>
      <c r="I54" s="704"/>
    </row>
    <row r="55" spans="1:9">
      <c r="A55" s="214" t="s">
        <v>565</v>
      </c>
      <c r="E55" s="694"/>
      <c r="F55" s="681">
        <f t="shared" si="1"/>
        <v>0</v>
      </c>
      <c r="G55" s="686"/>
      <c r="H55" s="704" t="s">
        <v>573</v>
      </c>
      <c r="I55" s="704"/>
    </row>
    <row r="56" spans="1:9">
      <c r="A56" s="214" t="s">
        <v>566</v>
      </c>
      <c r="E56" s="694"/>
      <c r="F56" s="681">
        <f t="shared" si="1"/>
        <v>0</v>
      </c>
      <c r="G56" s="686"/>
      <c r="H56" s="704"/>
      <c r="I56" s="704"/>
    </row>
    <row r="57" spans="1:9">
      <c r="A57" s="214" t="s">
        <v>567</v>
      </c>
      <c r="E57" s="694"/>
      <c r="F57" s="681">
        <f t="shared" si="1"/>
        <v>0</v>
      </c>
      <c r="G57" s="686"/>
      <c r="H57" s="704" t="s">
        <v>573</v>
      </c>
      <c r="I57" s="704"/>
    </row>
    <row r="58" spans="1:9">
      <c r="A58" s="214" t="s">
        <v>568</v>
      </c>
      <c r="E58" s="695"/>
      <c r="F58" s="682">
        <f t="shared" si="1"/>
        <v>0</v>
      </c>
      <c r="G58" s="686"/>
      <c r="H58" s="704" t="s">
        <v>573</v>
      </c>
      <c r="I58" s="704"/>
    </row>
    <row r="59" spans="1:9">
      <c r="A59" s="216" t="s">
        <v>582</v>
      </c>
      <c r="E59" s="687">
        <f>SUM(E41:E58)</f>
        <v>0</v>
      </c>
      <c r="F59" s="687">
        <f>SUM(F41:F58)</f>
        <v>0</v>
      </c>
    </row>
    <row r="60" spans="1:9">
      <c r="E60" s="222"/>
      <c r="F60" s="222"/>
    </row>
    <row r="61" spans="1:9" ht="13.5" thickBot="1">
      <c r="A61" s="216" t="s">
        <v>583</v>
      </c>
      <c r="E61" s="459">
        <f>E38-E59</f>
        <v>0</v>
      </c>
      <c r="F61" s="459">
        <f>F38-F59</f>
        <v>0</v>
      </c>
    </row>
    <row r="62" spans="1:9" ht="13.5" thickTop="1"/>
    <row r="64" spans="1:9">
      <c r="A64" s="216" t="s">
        <v>574</v>
      </c>
    </row>
    <row r="65" spans="1:6">
      <c r="A65" s="214" t="s">
        <v>584</v>
      </c>
      <c r="B65" s="696"/>
      <c r="C65" s="696"/>
      <c r="D65" s="696"/>
      <c r="E65" s="696"/>
    </row>
    <row r="66" spans="1:6">
      <c r="A66" s="214" t="s">
        <v>585</v>
      </c>
      <c r="B66" s="697"/>
      <c r="C66" s="229"/>
      <c r="D66" s="229"/>
      <c r="E66" s="229"/>
    </row>
    <row r="67" spans="1:6">
      <c r="A67" s="214" t="s">
        <v>223</v>
      </c>
      <c r="B67" s="698"/>
      <c r="C67" s="229"/>
      <c r="D67" s="229"/>
      <c r="E67" s="229"/>
    </row>
    <row r="68" spans="1:6">
      <c r="A68" s="214" t="s">
        <v>586</v>
      </c>
      <c r="B68" s="698"/>
      <c r="C68" s="229"/>
      <c r="D68" s="229"/>
      <c r="E68" s="229"/>
    </row>
    <row r="69" spans="1:6">
      <c r="A69" s="214" t="s">
        <v>587</v>
      </c>
      <c r="B69" s="688">
        <v>1</v>
      </c>
      <c r="C69" s="229"/>
      <c r="D69" s="229"/>
      <c r="E69" s="229"/>
    </row>
    <row r="70" spans="1:6">
      <c r="A70" s="229"/>
      <c r="B70" s="229"/>
      <c r="C70" s="1029" t="s">
        <v>588</v>
      </c>
      <c r="D70" s="1029"/>
      <c r="E70" s="690" t="s">
        <v>589</v>
      </c>
      <c r="F70" s="690" t="s">
        <v>590</v>
      </c>
    </row>
    <row r="71" spans="1:6">
      <c r="A71" s="229"/>
      <c r="B71" s="690" t="s">
        <v>591</v>
      </c>
      <c r="C71" s="1028">
        <v>0</v>
      </c>
      <c r="D71" s="1028"/>
      <c r="E71" s="691"/>
      <c r="F71" s="691"/>
    </row>
    <row r="72" spans="1:6">
      <c r="A72" s="229"/>
      <c r="B72" s="689">
        <v>44013</v>
      </c>
      <c r="C72" s="1028">
        <v>0</v>
      </c>
      <c r="D72" s="1028"/>
      <c r="E72" s="692">
        <v>0</v>
      </c>
      <c r="F72" s="692">
        <v>0</v>
      </c>
    </row>
    <row r="73" spans="1:6">
      <c r="A73" s="229"/>
      <c r="B73" s="689">
        <v>44378</v>
      </c>
      <c r="C73" s="1028">
        <v>0</v>
      </c>
      <c r="D73" s="1028"/>
      <c r="E73" s="692">
        <v>0</v>
      </c>
      <c r="F73" s="692">
        <v>0</v>
      </c>
    </row>
    <row r="74" spans="1:6">
      <c r="A74" s="689"/>
      <c r="B74" s="689">
        <v>44743</v>
      </c>
      <c r="C74" s="1028">
        <v>0</v>
      </c>
      <c r="D74" s="1028"/>
      <c r="E74" s="692">
        <v>0</v>
      </c>
      <c r="F74" s="692">
        <v>0</v>
      </c>
    </row>
    <row r="75" spans="1:6">
      <c r="A75" s="689"/>
      <c r="B75" s="689">
        <v>45108</v>
      </c>
      <c r="C75" s="1028">
        <v>0</v>
      </c>
      <c r="D75" s="1028"/>
      <c r="E75" s="692">
        <v>0</v>
      </c>
      <c r="F75" s="692">
        <v>0</v>
      </c>
    </row>
    <row r="76" spans="1:6">
      <c r="A76" s="689"/>
      <c r="B76" s="689">
        <v>45474</v>
      </c>
      <c r="C76" s="1028">
        <v>0</v>
      </c>
      <c r="D76" s="1028"/>
      <c r="E76" s="692">
        <v>0</v>
      </c>
      <c r="F76" s="692">
        <v>0</v>
      </c>
    </row>
    <row r="77" spans="1:6">
      <c r="A77" s="689"/>
      <c r="B77" s="689">
        <v>45839</v>
      </c>
      <c r="C77" s="1028">
        <v>0</v>
      </c>
      <c r="D77" s="1028"/>
      <c r="E77" s="692">
        <v>0</v>
      </c>
      <c r="F77" s="692">
        <v>0</v>
      </c>
    </row>
  </sheetData>
  <mergeCells count="9">
    <mergeCell ref="C13:F13"/>
    <mergeCell ref="C74:D74"/>
    <mergeCell ref="C75:D75"/>
    <mergeCell ref="C76:D76"/>
    <mergeCell ref="C77:D77"/>
    <mergeCell ref="C70:D70"/>
    <mergeCell ref="C71:D71"/>
    <mergeCell ref="C72:D72"/>
    <mergeCell ref="C73:D73"/>
  </mergeCells>
  <pageMargins left="0.7" right="0.7" top="0.75" bottom="0.75" header="0.3" footer="0.3"/>
  <pageSetup paperSize="9" scale="76" orientation="portrait" r:id="rId1"/>
  <customProperties>
    <customPr name="Sheet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9"/>
  <sheetViews>
    <sheetView workbookViewId="0">
      <selection activeCell="A9" sqref="A9"/>
    </sheetView>
  </sheetViews>
  <sheetFormatPr defaultRowHeight="15"/>
  <cols>
    <col min="1" max="1" width="21" customWidth="1"/>
    <col min="2" max="2" width="15.85546875" customWidth="1"/>
  </cols>
  <sheetData>
    <row r="1" spans="1:2" s="21" customFormat="1">
      <c r="A1" s="38" t="s">
        <v>44</v>
      </c>
    </row>
    <row r="2" spans="1:2" s="21" customFormat="1">
      <c r="A2" s="38" t="s">
        <v>55</v>
      </c>
      <c r="B2" s="38" t="s">
        <v>54</v>
      </c>
    </row>
    <row r="3" spans="1:2">
      <c r="A3" t="s">
        <v>43</v>
      </c>
    </row>
    <row r="4" spans="1:2">
      <c r="A4" t="s">
        <v>47</v>
      </c>
    </row>
    <row r="5" spans="1:2">
      <c r="A5" t="s">
        <v>48</v>
      </c>
    </row>
    <row r="6" spans="1:2">
      <c r="A6" t="s">
        <v>50</v>
      </c>
    </row>
    <row r="7" spans="1:2">
      <c r="A7" t="s">
        <v>51</v>
      </c>
    </row>
    <row r="8" spans="1:2">
      <c r="A8" t="s">
        <v>53</v>
      </c>
      <c r="B8" t="b">
        <v>1</v>
      </c>
    </row>
    <row r="9" spans="1:2">
      <c r="A9" t="s">
        <v>80</v>
      </c>
      <c r="B9" t="b">
        <v>0</v>
      </c>
    </row>
  </sheetData>
  <pageMargins left="0.7" right="0.7" top="0.75" bottom="0.75" header="0.3" footer="0.3"/>
  <pageSetup paperSize="9" orientation="portrait" r:id="rId1"/>
  <customProperties>
    <customPr name="SheetId" r:id="rId2"/>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59468-2329-47C7-8F5C-4EC958F34C88}">
  <sheetPr codeName="Sheet22"/>
  <dimension ref="A2:I45"/>
  <sheetViews>
    <sheetView topLeftCell="A16" zoomScaleNormal="100" workbookViewId="0">
      <selection activeCell="G15" sqref="G15"/>
    </sheetView>
  </sheetViews>
  <sheetFormatPr defaultColWidth="13.7109375" defaultRowHeight="12.75"/>
  <cols>
    <col min="1" max="10" width="13.7109375" style="214"/>
    <col min="11" max="11" width="22" style="214" customWidth="1"/>
    <col min="12" max="16384" width="13.7109375" style="214"/>
  </cols>
  <sheetData>
    <row r="2" spans="1:9" ht="20.25">
      <c r="A2" s="258" t="s">
        <v>428</v>
      </c>
    </row>
    <row r="4" spans="1:9">
      <c r="B4" s="255"/>
      <c r="C4" s="255"/>
      <c r="D4" s="255"/>
      <c r="E4" s="255"/>
    </row>
    <row r="5" spans="1:9">
      <c r="A5" s="261" t="s">
        <v>222</v>
      </c>
      <c r="B5" s="312" t="str">
        <f>'Assignment To do'!B3:D3</f>
        <v>B &amp; D Superannuation Fund</v>
      </c>
      <c r="C5" s="261"/>
      <c r="D5" s="261"/>
      <c r="H5" s="261" t="s">
        <v>223</v>
      </c>
      <c r="I5" s="232">
        <f>'Assignment To do'!I7</f>
        <v>0</v>
      </c>
    </row>
    <row r="6" spans="1:9">
      <c r="A6" s="261" t="s">
        <v>224</v>
      </c>
      <c r="B6" s="312" t="str">
        <f>+'Assignment To do'!B4:D4</f>
        <v>2019 Year End</v>
      </c>
      <c r="C6" s="261"/>
      <c r="D6" s="261"/>
      <c r="H6" s="261" t="s">
        <v>225</v>
      </c>
      <c r="I6" s="250" t="str">
        <f>+'Assignment To do'!I8</f>
        <v>Munya</v>
      </c>
    </row>
    <row r="7" spans="1:9">
      <c r="A7" s="261" t="s">
        <v>245</v>
      </c>
      <c r="B7" s="261" t="str">
        <f>+A2</f>
        <v>GST Reconciliation</v>
      </c>
      <c r="C7" s="261"/>
      <c r="D7" s="261"/>
      <c r="H7" s="261" t="s">
        <v>427</v>
      </c>
      <c r="I7" s="263" t="str">
        <f>+'Assignment To do'!I9</f>
        <v>Michelle</v>
      </c>
    </row>
    <row r="8" spans="1:9" ht="13.5" thickBot="1">
      <c r="A8" s="221"/>
      <c r="B8" s="221"/>
      <c r="C8" s="221"/>
      <c r="D8" s="221"/>
      <c r="E8" s="221"/>
      <c r="F8" s="221"/>
      <c r="G8" s="221"/>
      <c r="H8" s="221"/>
      <c r="I8" s="221"/>
    </row>
    <row r="10" spans="1:9">
      <c r="A10" s="216" t="s">
        <v>426</v>
      </c>
      <c r="D10" s="348" t="s">
        <v>425</v>
      </c>
      <c r="E10" s="348" t="s">
        <v>424</v>
      </c>
      <c r="F10" s="348" t="s">
        <v>423</v>
      </c>
    </row>
    <row r="11" spans="1:9">
      <c r="A11" s="470">
        <v>43344</v>
      </c>
      <c r="D11" s="670"/>
      <c r="E11" s="670"/>
      <c r="F11" s="462">
        <f>D11-E11</f>
        <v>0</v>
      </c>
    </row>
    <row r="12" spans="1:9">
      <c r="A12" s="470">
        <v>43435</v>
      </c>
      <c r="D12" s="670"/>
      <c r="E12" s="670"/>
      <c r="F12" s="462">
        <f>D12-E12</f>
        <v>0</v>
      </c>
    </row>
    <row r="13" spans="1:9">
      <c r="A13" s="470">
        <v>43525</v>
      </c>
      <c r="D13" s="670"/>
      <c r="E13" s="670"/>
      <c r="F13" s="462">
        <f>D13-E13</f>
        <v>0</v>
      </c>
    </row>
    <row r="14" spans="1:9">
      <c r="A14" s="470">
        <v>43617</v>
      </c>
      <c r="D14" s="670"/>
      <c r="E14" s="670"/>
      <c r="F14" s="462">
        <f>D14-E14</f>
        <v>0</v>
      </c>
    </row>
    <row r="15" spans="1:9" s="217" customFormat="1">
      <c r="D15" s="469">
        <f>SUM(D11:D14)</f>
        <v>0</v>
      </c>
      <c r="E15" s="469">
        <f>SUM(E11:E14)</f>
        <v>0</v>
      </c>
      <c r="F15" s="469">
        <f>SUM(F11:F14)</f>
        <v>0</v>
      </c>
      <c r="G15" s="715" t="s">
        <v>422</v>
      </c>
      <c r="H15" s="718"/>
      <c r="I15" s="719"/>
    </row>
    <row r="17" spans="1:9" s="216" customFormat="1">
      <c r="A17" s="216" t="s">
        <v>501</v>
      </c>
      <c r="F17" s="468">
        <f>F14</f>
        <v>0</v>
      </c>
    </row>
    <row r="19" spans="1:9">
      <c r="A19" s="216" t="s">
        <v>421</v>
      </c>
    </row>
    <row r="20" spans="1:9">
      <c r="A20" s="216" t="s">
        <v>420</v>
      </c>
      <c r="D20" s="348" t="s">
        <v>419</v>
      </c>
      <c r="E20" s="348" t="s">
        <v>417</v>
      </c>
      <c r="F20" s="348" t="s">
        <v>418</v>
      </c>
      <c r="G20" s="348" t="s">
        <v>417</v>
      </c>
    </row>
    <row r="21" spans="1:9">
      <c r="A21" s="214" t="s">
        <v>416</v>
      </c>
      <c r="D21" s="670"/>
      <c r="E21" s="349">
        <f>D21/11</f>
        <v>0</v>
      </c>
      <c r="F21" s="466">
        <v>1</v>
      </c>
      <c r="G21" s="350">
        <f>E21*F21</f>
        <v>0</v>
      </c>
    </row>
    <row r="22" spans="1:9">
      <c r="A22" s="214" t="s">
        <v>415</v>
      </c>
      <c r="D22" s="670"/>
      <c r="E22" s="349">
        <f>D22/11</f>
        <v>0</v>
      </c>
      <c r="F22" s="466">
        <v>1</v>
      </c>
      <c r="G22" s="350">
        <f>E22*F22</f>
        <v>0</v>
      </c>
    </row>
    <row r="23" spans="1:9">
      <c r="A23" s="214" t="s">
        <v>414</v>
      </c>
      <c r="D23" s="670"/>
      <c r="E23" s="349">
        <f>D23/11</f>
        <v>0</v>
      </c>
      <c r="F23" s="671">
        <v>1</v>
      </c>
      <c r="G23" s="350">
        <f>E23*F23</f>
        <v>0</v>
      </c>
    </row>
    <row r="24" spans="1:9">
      <c r="A24" s="214" t="s">
        <v>402</v>
      </c>
      <c r="D24" s="467"/>
      <c r="E24" s="349"/>
      <c r="F24" s="466"/>
      <c r="G24" s="670">
        <v>0</v>
      </c>
    </row>
    <row r="25" spans="1:9">
      <c r="A25" s="216" t="s">
        <v>413</v>
      </c>
      <c r="G25" s="351">
        <f>SUM(G21:G24)</f>
        <v>0</v>
      </c>
      <c r="H25" s="465"/>
    </row>
    <row r="26" spans="1:9">
      <c r="I26" s="1030" t="s">
        <v>412</v>
      </c>
    </row>
    <row r="27" spans="1:9" ht="15" customHeight="1">
      <c r="A27" s="216" t="s">
        <v>411</v>
      </c>
      <c r="I27" s="1030"/>
    </row>
    <row r="28" spans="1:9">
      <c r="A28" s="214" t="s">
        <v>410</v>
      </c>
      <c r="D28" s="349">
        <f>IF(I29&gt;0,300,0)</f>
        <v>0</v>
      </c>
      <c r="E28" s="350">
        <f t="shared" ref="E28:E35" si="0">D28/11</f>
        <v>0</v>
      </c>
      <c r="F28" s="464">
        <v>0</v>
      </c>
      <c r="G28" s="350">
        <f t="shared" ref="G28:G35" si="1">E28*F28</f>
        <v>0</v>
      </c>
      <c r="I28" s="1030"/>
    </row>
    <row r="29" spans="1:9">
      <c r="A29" s="214" t="s">
        <v>409</v>
      </c>
      <c r="D29" s="349">
        <f>_xlfn.IFS(I29=0,0,I29&lt;4000,660,I29&lt;5999,935,I29&lt;7999,1210,I29&lt;9999,1485,I29&gt;=10000,1760)</f>
        <v>0</v>
      </c>
      <c r="E29" s="350">
        <f>D29/11</f>
        <v>0</v>
      </c>
      <c r="F29" s="464">
        <v>0</v>
      </c>
      <c r="G29" s="350">
        <f t="shared" si="1"/>
        <v>0</v>
      </c>
      <c r="I29" s="670">
        <v>0</v>
      </c>
    </row>
    <row r="30" spans="1:9">
      <c r="A30" s="214" t="s">
        <v>408</v>
      </c>
      <c r="D30" s="350">
        <f>I29-D29-D28</f>
        <v>0</v>
      </c>
      <c r="E30" s="350">
        <f t="shared" si="0"/>
        <v>0</v>
      </c>
      <c r="F30" s="464">
        <v>0.75</v>
      </c>
      <c r="G30" s="350">
        <f t="shared" si="1"/>
        <v>0</v>
      </c>
    </row>
    <row r="31" spans="1:9">
      <c r="A31" s="214" t="s">
        <v>407</v>
      </c>
      <c r="D31" s="670"/>
      <c r="E31" s="350">
        <f t="shared" si="0"/>
        <v>0</v>
      </c>
      <c r="F31" s="464">
        <v>0.75</v>
      </c>
      <c r="G31" s="350">
        <f t="shared" si="1"/>
        <v>0</v>
      </c>
    </row>
    <row r="32" spans="1:9">
      <c r="A32" s="214" t="s">
        <v>406</v>
      </c>
      <c r="D32" s="670"/>
      <c r="E32" s="350">
        <f t="shared" si="0"/>
        <v>0</v>
      </c>
      <c r="F32" s="464">
        <v>0.75</v>
      </c>
      <c r="G32" s="350">
        <f t="shared" si="1"/>
        <v>0</v>
      </c>
    </row>
    <row r="33" spans="1:7">
      <c r="A33" s="214" t="s">
        <v>405</v>
      </c>
      <c r="D33" s="670"/>
      <c r="E33" s="350">
        <f t="shared" si="0"/>
        <v>0</v>
      </c>
      <c r="F33" s="464">
        <v>0.75</v>
      </c>
      <c r="G33" s="350">
        <f t="shared" si="1"/>
        <v>0</v>
      </c>
    </row>
    <row r="34" spans="1:7">
      <c r="A34" s="214" t="s">
        <v>404</v>
      </c>
      <c r="D34" s="670"/>
      <c r="E34" s="350">
        <f t="shared" si="0"/>
        <v>0</v>
      </c>
      <c r="F34" s="464">
        <v>0.75</v>
      </c>
      <c r="G34" s="350">
        <f t="shared" si="1"/>
        <v>0</v>
      </c>
    </row>
    <row r="35" spans="1:7">
      <c r="A35" s="214" t="s">
        <v>403</v>
      </c>
      <c r="D35" s="670"/>
      <c r="E35" s="350">
        <f t="shared" si="0"/>
        <v>0</v>
      </c>
      <c r="F35" s="464">
        <v>1</v>
      </c>
      <c r="G35" s="350">
        <f t="shared" si="1"/>
        <v>0</v>
      </c>
    </row>
    <row r="36" spans="1:7">
      <c r="A36" s="214" t="s">
        <v>402</v>
      </c>
      <c r="F36" s="464"/>
      <c r="G36" s="670"/>
    </row>
    <row r="37" spans="1:7">
      <c r="A37" s="216" t="s">
        <v>401</v>
      </c>
      <c r="G37" s="351">
        <f>SUM(G28:G36)</f>
        <v>0</v>
      </c>
    </row>
    <row r="39" spans="1:7">
      <c r="F39" s="460" t="s">
        <v>400</v>
      </c>
      <c r="G39" s="463">
        <f>G25-G37</f>
        <v>0</v>
      </c>
    </row>
    <row r="41" spans="1:7">
      <c r="F41" s="460" t="s">
        <v>325</v>
      </c>
      <c r="G41" s="462">
        <f>G39-F15</f>
        <v>0</v>
      </c>
    </row>
    <row r="42" spans="1:7">
      <c r="F42" s="460" t="s">
        <v>399</v>
      </c>
      <c r="G42" s="462">
        <f>F17</f>
        <v>0</v>
      </c>
    </row>
    <row r="43" spans="1:7">
      <c r="G43" s="461"/>
    </row>
    <row r="44" spans="1:7" ht="13.5" thickBot="1">
      <c r="F44" s="460" t="s">
        <v>398</v>
      </c>
      <c r="G44" s="459">
        <f>SUM(G41:G43)</f>
        <v>0</v>
      </c>
    </row>
    <row r="45" spans="1:7" ht="13.5" thickTop="1"/>
  </sheetData>
  <mergeCells count="1">
    <mergeCell ref="I26:I28"/>
  </mergeCells>
  <pageMargins left="0.7" right="0.7" top="0.75" bottom="0.75" header="0.3" footer="0.3"/>
  <pageSetup paperSize="9" scale="88" fitToHeight="2" orientation="landscape" r:id="rId1"/>
  <customProperties>
    <customPr name="Sheet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9A865-D7CE-49F0-99A9-4086E9EB8B77}">
  <sheetPr codeName="Sheet23"/>
  <dimension ref="A1:N47"/>
  <sheetViews>
    <sheetView zoomScaleNormal="100" workbookViewId="0">
      <selection activeCell="L29" sqref="L29"/>
    </sheetView>
  </sheetViews>
  <sheetFormatPr defaultRowHeight="15"/>
  <cols>
    <col min="1" max="1" width="1.85546875" style="74" customWidth="1"/>
    <col min="2" max="2" width="3.28515625" style="74" customWidth="1"/>
    <col min="3" max="3" width="9.140625" style="74"/>
    <col min="4" max="4" width="25.5703125" style="74" customWidth="1"/>
    <col min="5" max="9" width="9.140625" style="74"/>
    <col min="10" max="10" width="10.140625" style="74" bestFit="1" customWidth="1"/>
    <col min="11" max="13" width="9.140625" style="74"/>
    <col min="14" max="14" width="16.85546875" style="74" hidden="1" customWidth="1"/>
    <col min="15" max="16384" width="9.140625" style="74"/>
  </cols>
  <sheetData>
    <row r="1" spans="1:14">
      <c r="A1" s="619"/>
      <c r="B1" s="619"/>
      <c r="C1" s="619"/>
      <c r="D1" s="619"/>
      <c r="E1" s="229"/>
      <c r="F1" s="229"/>
      <c r="G1" s="233"/>
      <c r="H1" s="229"/>
      <c r="I1" s="229"/>
    </row>
    <row r="2" spans="1:14">
      <c r="A2" s="229"/>
      <c r="B2" s="229"/>
      <c r="C2" s="229"/>
      <c r="D2" s="229"/>
      <c r="E2" s="229"/>
      <c r="F2" s="229"/>
      <c r="G2" s="233"/>
      <c r="H2" s="229"/>
      <c r="I2" s="229"/>
    </row>
    <row r="3" spans="1:14">
      <c r="A3" s="235"/>
      <c r="B3" s="235" t="s">
        <v>222</v>
      </c>
      <c r="C3" s="235"/>
      <c r="D3" s="472" t="str">
        <f>'Assignment To do'!B3</f>
        <v>B &amp; D Superannuation Fund</v>
      </c>
      <c r="H3" s="237" t="s">
        <v>223</v>
      </c>
      <c r="J3" s="232">
        <f>'Assignment To do'!I7</f>
        <v>0</v>
      </c>
    </row>
    <row r="4" spans="1:14">
      <c r="A4" s="235"/>
      <c r="B4" s="235" t="s">
        <v>224</v>
      </c>
      <c r="C4" s="235"/>
      <c r="D4" s="236" t="str">
        <f>+'Assignment To do'!B4</f>
        <v>2019 Year End</v>
      </c>
      <c r="H4" s="237" t="s">
        <v>225</v>
      </c>
      <c r="J4" s="238" t="str">
        <f>'Assignment To do'!I8</f>
        <v>Munya</v>
      </c>
    </row>
    <row r="5" spans="1:14">
      <c r="A5" s="235"/>
      <c r="B5" s="235" t="s">
        <v>227</v>
      </c>
      <c r="C5" s="235"/>
      <c r="D5" s="240" t="str">
        <f>+N7</f>
        <v>2019 TBAR</v>
      </c>
      <c r="H5" s="237" t="s">
        <v>427</v>
      </c>
      <c r="J5" s="241" t="str">
        <f>'Assignment To do'!I9</f>
        <v>Michelle</v>
      </c>
    </row>
    <row r="6" spans="1:14">
      <c r="A6" s="235"/>
      <c r="B6" s="242"/>
      <c r="C6" s="242"/>
      <c r="D6" s="243"/>
      <c r="E6" s="244"/>
      <c r="F6" s="245"/>
      <c r="G6" s="600"/>
      <c r="H6" s="600"/>
      <c r="I6" s="600"/>
      <c r="J6" s="609"/>
    </row>
    <row r="7" spans="1:14">
      <c r="A7" s="235"/>
      <c r="B7" s="247"/>
      <c r="C7" s="247"/>
      <c r="D7" s="248"/>
      <c r="E7" s="249"/>
      <c r="F7" s="250"/>
      <c r="G7" s="229"/>
      <c r="H7" s="229"/>
      <c r="I7" s="229"/>
      <c r="N7" s="74" t="s">
        <v>608</v>
      </c>
    </row>
    <row r="8" spans="1:14">
      <c r="A8" s="229"/>
      <c r="B8" s="666"/>
      <c r="C8" s="663"/>
      <c r="D8" s="663"/>
      <c r="E8" s="663"/>
      <c r="F8" s="663"/>
      <c r="G8" s="663"/>
      <c r="H8" s="663"/>
      <c r="I8" s="664"/>
      <c r="J8" s="665"/>
    </row>
    <row r="9" spans="1:14">
      <c r="A9" s="913"/>
      <c r="B9" s="913"/>
      <c r="C9" s="913"/>
      <c r="D9" s="913"/>
      <c r="E9" s="913"/>
      <c r="F9" s="913"/>
      <c r="G9" s="913"/>
      <c r="H9" s="913"/>
      <c r="I9" s="913"/>
      <c r="J9" s="913"/>
    </row>
    <row r="10" spans="1:14">
      <c r="A10" s="229"/>
      <c r="B10" s="1031" t="s">
        <v>602</v>
      </c>
      <c r="C10" s="1031"/>
      <c r="D10" s="1031"/>
      <c r="E10" s="1031"/>
      <c r="F10" s="1031"/>
      <c r="G10" s="1031"/>
      <c r="H10" s="1031"/>
      <c r="I10" s="1031"/>
      <c r="J10" s="1031"/>
    </row>
    <row r="11" spans="1:14">
      <c r="A11" s="229"/>
      <c r="G11" s="596"/>
      <c r="H11" s="596"/>
      <c r="I11" s="596"/>
      <c r="J11" s="596"/>
    </row>
    <row r="12" spans="1:14">
      <c r="A12" s="229"/>
      <c r="B12" s="900" t="s">
        <v>604</v>
      </c>
      <c r="C12" s="900"/>
      <c r="D12" s="900"/>
      <c r="E12" s="900"/>
      <c r="F12" s="900"/>
      <c r="G12" s="74" t="s">
        <v>605</v>
      </c>
      <c r="H12" s="596"/>
      <c r="I12" s="596"/>
      <c r="J12" s="596"/>
    </row>
    <row r="13" spans="1:14">
      <c r="A13" s="229"/>
      <c r="B13" s="1032" t="str">
        <f>+'Assignment To do'!M10</f>
        <v>Barry Robertson</v>
      </c>
      <c r="C13" s="1032"/>
      <c r="D13" s="703">
        <v>1267135.19</v>
      </c>
      <c r="E13" s="596"/>
      <c r="F13" s="596"/>
      <c r="G13" s="254"/>
      <c r="H13" s="254"/>
      <c r="I13" s="254"/>
      <c r="J13" s="254"/>
    </row>
    <row r="14" spans="1:14">
      <c r="A14" s="229"/>
      <c r="B14" s="254"/>
      <c r="C14" s="254"/>
      <c r="D14" s="596"/>
      <c r="E14" s="596"/>
      <c r="F14" s="596"/>
      <c r="G14" s="699" t="s">
        <v>603</v>
      </c>
      <c r="H14" s="596"/>
      <c r="I14" s="596"/>
      <c r="J14" s="596"/>
    </row>
    <row r="15" spans="1:14">
      <c r="A15" s="229"/>
      <c r="B15" s="1032" t="str">
        <f>+'Assignment To do'!M15</f>
        <v>Deidra Robertson</v>
      </c>
      <c r="C15" s="1032"/>
      <c r="D15" s="703">
        <v>1326723.3500000001</v>
      </c>
      <c r="E15" s="254"/>
      <c r="F15" s="254"/>
      <c r="G15" s="596"/>
      <c r="H15" s="596"/>
      <c r="I15" s="596"/>
      <c r="J15" s="596"/>
    </row>
    <row r="16" spans="1:14">
      <c r="A16" s="229"/>
      <c r="B16" s="254"/>
      <c r="C16" s="254"/>
      <c r="D16" s="596"/>
      <c r="E16" s="596"/>
      <c r="F16" s="596"/>
      <c r="G16" s="596"/>
      <c r="H16" s="596"/>
      <c r="I16" s="596"/>
      <c r="J16" s="596"/>
    </row>
    <row r="17" spans="1:10">
      <c r="A17" s="229"/>
      <c r="B17" s="900" t="s">
        <v>601</v>
      </c>
      <c r="C17" s="900"/>
      <c r="D17" s="900"/>
      <c r="E17" s="900"/>
      <c r="F17" s="900"/>
      <c r="G17" s="596"/>
      <c r="H17" s="596"/>
      <c r="I17" s="596"/>
      <c r="J17" s="596"/>
    </row>
    <row r="18" spans="1:10">
      <c r="A18" s="229"/>
      <c r="B18" s="1032" t="str">
        <f>+B13</f>
        <v>Barry Robertson</v>
      </c>
      <c r="C18" s="1032"/>
      <c r="D18" s="702"/>
      <c r="E18" s="596"/>
      <c r="F18" s="596"/>
      <c r="G18" s="596"/>
      <c r="H18" s="596"/>
      <c r="I18" s="596"/>
      <c r="J18" s="596"/>
    </row>
    <row r="19" spans="1:10">
      <c r="A19" s="229"/>
      <c r="B19" s="254"/>
      <c r="C19" s="254"/>
      <c r="D19" s="596"/>
      <c r="E19" s="596"/>
      <c r="F19" s="596"/>
      <c r="G19" s="596"/>
      <c r="H19" s="596"/>
      <c r="I19" s="596"/>
      <c r="J19" s="596"/>
    </row>
    <row r="20" spans="1:10">
      <c r="A20" s="229"/>
      <c r="B20" s="1032" t="str">
        <f>+B15</f>
        <v>Deidra Robertson</v>
      </c>
      <c r="C20" s="1032"/>
      <c r="D20" s="702"/>
      <c r="E20" s="596"/>
      <c r="F20" s="596"/>
      <c r="G20" s="596"/>
      <c r="H20" s="596"/>
      <c r="I20" s="596"/>
      <c r="J20" s="596"/>
    </row>
    <row r="21" spans="1:10">
      <c r="A21" s="229"/>
      <c r="B21" s="254"/>
      <c r="C21" s="254"/>
      <c r="D21" s="596"/>
      <c r="E21" s="596"/>
      <c r="F21" s="596"/>
      <c r="G21" s="596"/>
      <c r="H21" s="596"/>
      <c r="I21" s="596"/>
      <c r="J21" s="596"/>
    </row>
    <row r="22" spans="1:10">
      <c r="A22" s="229"/>
      <c r="D22" s="617"/>
      <c r="E22" s="617"/>
      <c r="F22" s="617"/>
      <c r="G22" s="598"/>
      <c r="H22" s="598"/>
      <c r="I22" s="598"/>
      <c r="J22" s="598"/>
    </row>
    <row r="23" spans="1:10">
      <c r="A23" s="229"/>
      <c r="B23" s="617" t="s">
        <v>600</v>
      </c>
      <c r="C23" s="617"/>
      <c r="D23" s="596"/>
      <c r="E23" s="596"/>
      <c r="F23" s="596"/>
      <c r="G23" s="596"/>
      <c r="H23" s="596"/>
      <c r="I23" s="596"/>
      <c r="J23" s="596"/>
    </row>
    <row r="24" spans="1:10">
      <c r="A24" s="229"/>
      <c r="B24" s="1032" t="str">
        <f>+B13</f>
        <v>Barry Robertson</v>
      </c>
      <c r="C24" s="1032"/>
      <c r="D24" s="716">
        <f>IF((ISNUMBER(D18)),SUM(D13,D18),D13)</f>
        <v>1267135.19</v>
      </c>
      <c r="E24" s="598"/>
      <c r="F24" s="598"/>
      <c r="G24" s="596"/>
      <c r="H24" s="596"/>
      <c r="I24" s="596"/>
      <c r="J24" s="596"/>
    </row>
    <row r="25" spans="1:10">
      <c r="A25" s="229"/>
      <c r="B25" s="254"/>
      <c r="C25" s="254"/>
      <c r="D25" s="596"/>
      <c r="E25" s="596"/>
      <c r="F25" s="596"/>
      <c r="G25" s="254"/>
      <c r="H25" s="254"/>
      <c r="I25" s="254"/>
      <c r="J25" s="254"/>
    </row>
    <row r="26" spans="1:10">
      <c r="A26" s="229"/>
      <c r="B26" s="1032" t="str">
        <f>+B13</f>
        <v>Barry Robertson</v>
      </c>
      <c r="C26" s="1032"/>
      <c r="D26" s="717">
        <f>IF((ISNUMBER(D20)),SUM(D15,D20),D15)</f>
        <v>1326723.3500000001</v>
      </c>
      <c r="E26" s="596"/>
      <c r="F26" s="596"/>
      <c r="G26" s="596"/>
      <c r="H26" s="596"/>
      <c r="I26" s="596"/>
      <c r="J26" s="596"/>
    </row>
    <row r="27" spans="1:10">
      <c r="A27" s="229"/>
      <c r="B27" s="254"/>
      <c r="C27" s="254"/>
      <c r="D27" s="596"/>
      <c r="E27" s="596"/>
      <c r="F27" s="596"/>
      <c r="G27" s="596"/>
      <c r="H27" s="596"/>
      <c r="I27" s="596"/>
      <c r="J27" s="596"/>
    </row>
    <row r="28" spans="1:10">
      <c r="A28" s="229"/>
      <c r="B28" s="254" t="s">
        <v>606</v>
      </c>
      <c r="C28" s="254"/>
      <c r="D28" s="596"/>
      <c r="E28" s="596"/>
      <c r="F28" s="596"/>
      <c r="G28" s="596"/>
      <c r="H28" s="596"/>
      <c r="I28" s="596"/>
      <c r="J28" s="596"/>
    </row>
    <row r="29" spans="1:10">
      <c r="A29" s="229"/>
      <c r="B29" s="254"/>
      <c r="C29" s="254"/>
      <c r="D29" s="596"/>
      <c r="E29" s="596"/>
      <c r="F29" s="596"/>
      <c r="G29" s="596"/>
      <c r="H29" s="596"/>
      <c r="I29" s="596"/>
      <c r="J29" s="596"/>
    </row>
    <row r="30" spans="1:10">
      <c r="A30" s="229"/>
      <c r="B30" s="254"/>
      <c r="C30" s="254"/>
      <c r="D30" s="596"/>
      <c r="E30" s="596"/>
      <c r="F30" s="596"/>
      <c r="G30" s="596"/>
      <c r="H30" s="596"/>
      <c r="I30" s="596"/>
      <c r="J30" s="596"/>
    </row>
    <row r="31" spans="1:10">
      <c r="A31" s="229"/>
      <c r="B31" s="254"/>
      <c r="C31" s="254"/>
      <c r="D31" s="596"/>
      <c r="E31" s="596"/>
      <c r="F31" s="596"/>
      <c r="G31" s="596"/>
      <c r="H31" s="596"/>
      <c r="I31" s="596"/>
      <c r="J31" s="596"/>
    </row>
    <row r="32" spans="1:10">
      <c r="A32" s="229"/>
      <c r="B32" s="254"/>
      <c r="C32" s="254"/>
      <c r="D32" s="596"/>
      <c r="E32" s="596"/>
      <c r="F32" s="596"/>
      <c r="G32" s="596"/>
      <c r="H32" s="596"/>
      <c r="I32" s="596"/>
      <c r="J32" s="596"/>
    </row>
    <row r="33" spans="1:10">
      <c r="A33" s="229"/>
      <c r="B33" s="254"/>
      <c r="C33" s="254"/>
      <c r="D33" s="596"/>
      <c r="E33" s="596"/>
      <c r="F33" s="596"/>
      <c r="G33" s="596"/>
      <c r="H33" s="596"/>
      <c r="I33" s="596"/>
      <c r="J33" s="596"/>
    </row>
    <row r="34" spans="1:10">
      <c r="A34" s="229"/>
      <c r="B34" s="254"/>
      <c r="C34" s="254"/>
      <c r="D34" s="596"/>
      <c r="E34" s="596"/>
      <c r="F34" s="596"/>
      <c r="G34" s="596"/>
      <c r="H34" s="596"/>
      <c r="I34" s="596"/>
      <c r="J34" s="596"/>
    </row>
    <row r="35" spans="1:10">
      <c r="A35" s="229"/>
      <c r="B35" s="254"/>
      <c r="C35" s="254"/>
      <c r="D35" s="596"/>
      <c r="E35" s="596"/>
      <c r="F35" s="596"/>
      <c r="G35" s="596"/>
      <c r="H35" s="596"/>
      <c r="I35" s="596"/>
      <c r="J35" s="596"/>
    </row>
    <row r="36" spans="1:10">
      <c r="A36" s="229"/>
      <c r="B36" s="254"/>
      <c r="C36" s="254"/>
      <c r="D36" s="596"/>
      <c r="E36" s="596"/>
      <c r="F36" s="596"/>
      <c r="G36" s="596"/>
      <c r="H36" s="596"/>
      <c r="I36" s="596"/>
      <c r="J36" s="596"/>
    </row>
    <row r="37" spans="1:10">
      <c r="A37" s="229"/>
      <c r="B37" s="254"/>
      <c r="C37" s="596"/>
      <c r="D37" s="596"/>
      <c r="E37" s="596"/>
      <c r="F37" s="596"/>
      <c r="G37" s="905"/>
      <c r="H37" s="905"/>
      <c r="I37" s="905"/>
      <c r="J37" s="905"/>
    </row>
    <row r="38" spans="1:10">
      <c r="A38" s="229"/>
      <c r="B38" s="598"/>
      <c r="C38" s="598"/>
      <c r="D38" s="598"/>
      <c r="E38" s="598"/>
      <c r="F38" s="598"/>
      <c r="G38" s="596"/>
      <c r="H38" s="596"/>
      <c r="I38" s="596"/>
    </row>
    <row r="39" spans="1:10">
      <c r="A39" s="229"/>
      <c r="B39" s="254"/>
      <c r="C39" s="596"/>
      <c r="D39" s="596"/>
      <c r="E39" s="596"/>
      <c r="F39" s="596"/>
      <c r="G39" s="596"/>
      <c r="H39" s="596"/>
      <c r="I39" s="596"/>
    </row>
    <row r="40" spans="1:10">
      <c r="A40" s="229"/>
      <c r="B40" s="254"/>
      <c r="C40" s="596"/>
      <c r="D40" s="596"/>
      <c r="E40" s="596"/>
      <c r="F40" s="596"/>
      <c r="G40" s="596"/>
      <c r="H40" s="596"/>
      <c r="I40" s="596"/>
    </row>
    <row r="41" spans="1:10">
      <c r="A41" s="229"/>
      <c r="B41" s="229"/>
      <c r="C41" s="601"/>
      <c r="D41" s="601"/>
      <c r="E41" s="601"/>
      <c r="F41" s="601"/>
      <c r="G41" s="601"/>
      <c r="H41" s="601"/>
      <c r="I41" s="601"/>
    </row>
    <row r="42" spans="1:10">
      <c r="A42" s="229"/>
      <c r="B42" s="618"/>
      <c r="C42" s="601"/>
      <c r="D42" s="601"/>
      <c r="E42" s="601"/>
      <c r="F42" s="601"/>
      <c r="G42" s="601"/>
      <c r="H42" s="601"/>
      <c r="I42" s="601"/>
    </row>
    <row r="43" spans="1:10">
      <c r="A43" s="229"/>
      <c r="B43" s="229"/>
      <c r="C43" s="601"/>
      <c r="D43" s="601"/>
      <c r="E43" s="601"/>
      <c r="F43" s="601"/>
      <c r="G43" s="601"/>
      <c r="H43" s="601"/>
      <c r="I43" s="601"/>
    </row>
    <row r="44" spans="1:10">
      <c r="A44" s="229"/>
      <c r="B44" s="229"/>
      <c r="C44" s="601"/>
      <c r="D44" s="601"/>
      <c r="E44" s="601"/>
      <c r="F44" s="601"/>
      <c r="G44" s="601"/>
      <c r="H44" s="601"/>
      <c r="I44" s="601"/>
    </row>
    <row r="45" spans="1:10">
      <c r="A45" s="229"/>
      <c r="B45" s="229"/>
      <c r="C45" s="603"/>
      <c r="D45" s="603"/>
      <c r="E45" s="603"/>
      <c r="F45" s="603"/>
      <c r="G45" s="601"/>
      <c r="H45" s="601"/>
      <c r="I45" s="601"/>
    </row>
    <row r="46" spans="1:10">
      <c r="A46" s="229"/>
      <c r="B46" s="229"/>
      <c r="C46" s="603"/>
      <c r="D46" s="603"/>
      <c r="E46" s="603"/>
      <c r="F46" s="603"/>
      <c r="G46" s="601"/>
      <c r="H46" s="601"/>
      <c r="I46" s="601"/>
    </row>
    <row r="47" spans="1:10">
      <c r="A47" s="229"/>
      <c r="B47" s="229"/>
      <c r="C47" s="229"/>
      <c r="D47" s="229"/>
      <c r="E47" s="229"/>
      <c r="F47" s="229"/>
      <c r="G47" s="229"/>
      <c r="H47" s="229"/>
      <c r="I47" s="229"/>
    </row>
  </sheetData>
  <mergeCells count="11">
    <mergeCell ref="G37:J37"/>
    <mergeCell ref="B17:F17"/>
    <mergeCell ref="A9:J9"/>
    <mergeCell ref="B12:F12"/>
    <mergeCell ref="B10:J10"/>
    <mergeCell ref="B13:C13"/>
    <mergeCell ref="B15:C15"/>
    <mergeCell ref="B18:C18"/>
    <mergeCell ref="B20:C20"/>
    <mergeCell ref="B24:C24"/>
    <mergeCell ref="B26:C26"/>
  </mergeCells>
  <hyperlinks>
    <hyperlink ref="G14" r:id="rId1" xr:uid="{877F311A-385D-4B8D-8260-62123171AC5D}"/>
  </hyperlinks>
  <pageMargins left="0.7" right="0.7" top="0.75" bottom="0.75" header="0.3" footer="0.3"/>
  <pageSetup paperSize="9" scale="91" orientation="portrait" verticalDpi="0" r:id="rId2"/>
  <colBreaks count="1" manualBreakCount="1">
    <brk id="10" max="1048575" man="1"/>
  </colBreaks>
  <customProperties>
    <customPr name="SheetId" r:id="rId3"/>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5528F-267F-435C-972B-FCED79A6E688}">
  <dimension ref="A1:H12"/>
  <sheetViews>
    <sheetView workbookViewId="0">
      <selection activeCell="A14" sqref="A14"/>
    </sheetView>
  </sheetViews>
  <sheetFormatPr defaultRowHeight="15"/>
  <cols>
    <col min="1" max="1" width="10.7109375" bestFit="1" customWidth="1"/>
    <col min="2" max="2" width="11.5703125" bestFit="1" customWidth="1"/>
    <col min="3" max="3" width="11.140625" bestFit="1" customWidth="1"/>
    <col min="4" max="4" width="13.28515625" bestFit="1" customWidth="1"/>
    <col min="5" max="5" width="13.7109375" bestFit="1" customWidth="1"/>
    <col min="6" max="6" width="12.28515625" bestFit="1" customWidth="1"/>
    <col min="7" max="7" width="10.28515625" style="74" bestFit="1" customWidth="1"/>
    <col min="8" max="8" width="10.7109375" bestFit="1" customWidth="1"/>
  </cols>
  <sheetData>
    <row r="1" spans="1:8" ht="15.75" thickBot="1">
      <c r="H1" s="737">
        <v>43282</v>
      </c>
    </row>
    <row r="2" spans="1:8">
      <c r="A2" s="745"/>
      <c r="B2" s="746"/>
      <c r="C2" s="746" t="s">
        <v>357</v>
      </c>
      <c r="D2" s="746" t="s">
        <v>803</v>
      </c>
      <c r="E2" s="746" t="s">
        <v>804</v>
      </c>
      <c r="F2" s="746" t="s">
        <v>805</v>
      </c>
      <c r="G2" s="747" t="s">
        <v>807</v>
      </c>
      <c r="H2" s="737">
        <v>43646</v>
      </c>
    </row>
    <row r="3" spans="1:8" ht="15.75" thickBot="1">
      <c r="A3" s="748" t="s">
        <v>0</v>
      </c>
      <c r="B3" s="749" t="s">
        <v>801</v>
      </c>
      <c r="C3" s="749" t="s">
        <v>802</v>
      </c>
      <c r="D3" s="749"/>
      <c r="E3" s="749"/>
      <c r="F3" s="749" t="s">
        <v>806</v>
      </c>
      <c r="G3" s="750"/>
    </row>
    <row r="4" spans="1:8">
      <c r="A4" s="751">
        <v>43182</v>
      </c>
      <c r="B4" s="742">
        <v>479182.48</v>
      </c>
      <c r="C4" s="742">
        <v>12424.61</v>
      </c>
      <c r="D4" s="741">
        <v>43547</v>
      </c>
      <c r="E4" s="743">
        <f>(_xlfn.DAYS(D4,H1)/364)*C4</f>
        <v>9045.3891483516491</v>
      </c>
      <c r="F4" s="744"/>
      <c r="G4" s="752"/>
    </row>
    <row r="5" spans="1:8">
      <c r="A5" s="753"/>
      <c r="B5" s="740">
        <v>12424.61</v>
      </c>
      <c r="C5" s="738"/>
      <c r="D5" s="738"/>
      <c r="E5" s="738"/>
      <c r="F5" s="738"/>
      <c r="G5" s="754"/>
    </row>
    <row r="6" spans="1:8" ht="15.75" thickBot="1">
      <c r="A6" s="759">
        <v>43547</v>
      </c>
      <c r="B6" s="760">
        <f>SUM(B4:B5)</f>
        <v>491607.08999999997</v>
      </c>
      <c r="C6" s="755">
        <f>+B6*0.0258</f>
        <v>12683.462921999999</v>
      </c>
      <c r="D6" s="761">
        <v>43912</v>
      </c>
      <c r="E6" s="755">
        <f>(_xlfn.DAYS(H2,D4)/365)*C6</f>
        <v>3440.1721350082189</v>
      </c>
      <c r="F6" s="755"/>
      <c r="G6" s="756"/>
    </row>
    <row r="7" spans="1:8" ht="15.75" thickBot="1">
      <c r="A7" s="762"/>
      <c r="B7" s="763"/>
      <c r="C7" s="763"/>
      <c r="D7" s="763"/>
      <c r="E7" s="757">
        <f>SUM(E4:E6)</f>
        <v>12485.561283359868</v>
      </c>
      <c r="F7" s="757">
        <f>+Index!J30</f>
        <v>12424.61</v>
      </c>
      <c r="G7" s="758">
        <f>+E7-F7</f>
        <v>60.951283359867375</v>
      </c>
    </row>
    <row r="8" spans="1:8" s="74" customFormat="1">
      <c r="A8" s="34"/>
      <c r="B8" s="34"/>
      <c r="C8" s="34"/>
      <c r="D8" s="34"/>
      <c r="E8" s="764"/>
      <c r="F8" s="764"/>
      <c r="G8" s="764"/>
    </row>
    <row r="9" spans="1:8">
      <c r="A9" s="739">
        <v>42965</v>
      </c>
      <c r="B9" s="740">
        <v>380713.5</v>
      </c>
      <c r="C9" s="740">
        <v>10165.049999999999</v>
      </c>
      <c r="D9" s="739">
        <v>43330</v>
      </c>
      <c r="E9" s="740">
        <f>(_xlfn.DAYS(D9,H1)/_xlfn.DAYS(D9,A9))*C9</f>
        <v>1336.7736986301368</v>
      </c>
      <c r="F9" s="738"/>
    </row>
    <row r="10" spans="1:8">
      <c r="A10" s="739">
        <v>43330</v>
      </c>
      <c r="B10" s="740">
        <v>390878.55</v>
      </c>
      <c r="C10" s="740">
        <v>3527.54</v>
      </c>
      <c r="D10" s="739">
        <v>43452</v>
      </c>
      <c r="E10" s="740">
        <f>+C10</f>
        <v>3527.54</v>
      </c>
      <c r="F10" s="738"/>
    </row>
    <row r="11" spans="1:8" ht="15.75" thickBot="1">
      <c r="A11" s="739">
        <v>43452</v>
      </c>
      <c r="B11" s="740">
        <f>+B10+C10</f>
        <v>394406.08999999997</v>
      </c>
      <c r="C11" s="740">
        <f>+((B11*0.027)/12)*10</f>
        <v>8874.1370249999982</v>
      </c>
      <c r="D11" s="739">
        <v>43756</v>
      </c>
      <c r="E11" s="740">
        <f>(_xlfn.DAYS(H2,A11)/_xlfn.DAYS(D11,A11))*C11</f>
        <v>5663.1006014802624</v>
      </c>
      <c r="F11" s="738"/>
    </row>
    <row r="12" spans="1:8" ht="15.75" thickBot="1">
      <c r="A12" s="762"/>
      <c r="B12" s="763"/>
      <c r="C12" s="763"/>
      <c r="D12" s="763"/>
      <c r="E12" s="757">
        <f>SUM(E9:E11)</f>
        <v>10527.414300110398</v>
      </c>
      <c r="F12" s="757">
        <f>+Index!J31</f>
        <v>13692.59</v>
      </c>
      <c r="G12" s="758">
        <f>+E12-F12</f>
        <v>-3165.1756998896017</v>
      </c>
      <c r="H12" t="s">
        <v>808</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22"/>
  <sheetViews>
    <sheetView workbookViewId="0">
      <selection activeCell="B2" sqref="B2"/>
    </sheetView>
  </sheetViews>
  <sheetFormatPr defaultRowHeight="15"/>
  <cols>
    <col min="3" max="3" width="9.140625" style="21"/>
  </cols>
  <sheetData>
    <row r="1" spans="1:8">
      <c r="A1" t="s">
        <v>66</v>
      </c>
      <c r="B1" t="s">
        <v>67</v>
      </c>
      <c r="C1" s="21" t="s">
        <v>3</v>
      </c>
      <c r="D1" t="s">
        <v>68</v>
      </c>
      <c r="E1" t="s">
        <v>69</v>
      </c>
      <c r="F1" t="s">
        <v>70</v>
      </c>
      <c r="G1" s="65" t="s">
        <v>71</v>
      </c>
      <c r="H1" s="65" t="s">
        <v>72</v>
      </c>
    </row>
    <row r="2" spans="1:8">
      <c r="A2" t="s">
        <v>210</v>
      </c>
      <c r="B2" t="s">
        <v>213</v>
      </c>
      <c r="D2" t="s">
        <v>214</v>
      </c>
      <c r="E2" s="226">
        <v>43035.387164351851</v>
      </c>
      <c r="F2" t="b">
        <v>0</v>
      </c>
      <c r="H2" t="s">
        <v>70</v>
      </c>
    </row>
    <row r="3" spans="1:8">
      <c r="A3" t="s">
        <v>210</v>
      </c>
      <c r="B3" t="s">
        <v>237</v>
      </c>
      <c r="D3" t="s">
        <v>214</v>
      </c>
      <c r="E3" s="226">
        <v>43035.387453703705</v>
      </c>
      <c r="F3" t="b">
        <v>0</v>
      </c>
      <c r="H3" t="s">
        <v>70</v>
      </c>
    </row>
    <row r="4" spans="1:8">
      <c r="A4" t="s">
        <v>210</v>
      </c>
      <c r="B4" t="s">
        <v>265</v>
      </c>
      <c r="D4" t="s">
        <v>214</v>
      </c>
      <c r="E4" s="226">
        <v>43035.38758101852</v>
      </c>
      <c r="F4" t="b">
        <v>0</v>
      </c>
      <c r="H4" t="s">
        <v>70</v>
      </c>
    </row>
    <row r="5" spans="1:8">
      <c r="A5" t="s">
        <v>210</v>
      </c>
      <c r="B5" t="s">
        <v>293</v>
      </c>
      <c r="D5" t="s">
        <v>214</v>
      </c>
      <c r="E5" s="226">
        <v>43035.387673611112</v>
      </c>
      <c r="F5" t="b">
        <v>0</v>
      </c>
      <c r="H5" t="s">
        <v>70</v>
      </c>
    </row>
    <row r="6" spans="1:8">
      <c r="A6" t="s">
        <v>210</v>
      </c>
      <c r="B6" t="s">
        <v>294</v>
      </c>
      <c r="D6" t="s">
        <v>214</v>
      </c>
      <c r="E6" s="226">
        <v>43035.387800925928</v>
      </c>
      <c r="F6" t="b">
        <v>0</v>
      </c>
      <c r="H6" t="s">
        <v>70</v>
      </c>
    </row>
    <row r="7" spans="1:8">
      <c r="A7" t="s">
        <v>210</v>
      </c>
      <c r="B7" t="s">
        <v>298</v>
      </c>
      <c r="D7" t="s">
        <v>214</v>
      </c>
      <c r="E7" s="226">
        <v>43035.387916666667</v>
      </c>
      <c r="F7" t="b">
        <v>0</v>
      </c>
      <c r="H7" t="s">
        <v>70</v>
      </c>
    </row>
    <row r="8" spans="1:8">
      <c r="A8" t="s">
        <v>210</v>
      </c>
      <c r="B8" t="s">
        <v>319</v>
      </c>
      <c r="D8" t="s">
        <v>214</v>
      </c>
      <c r="E8" s="226">
        <v>43035.39502314815</v>
      </c>
      <c r="F8" t="b">
        <v>0</v>
      </c>
      <c r="H8" t="s">
        <v>70</v>
      </c>
    </row>
    <row r="9" spans="1:8">
      <c r="A9" t="s">
        <v>210</v>
      </c>
      <c r="B9" t="s">
        <v>329</v>
      </c>
      <c r="D9" t="s">
        <v>214</v>
      </c>
      <c r="E9" s="226">
        <v>43035.395115740743</v>
      </c>
      <c r="F9" t="b">
        <v>0</v>
      </c>
      <c r="H9" t="s">
        <v>70</v>
      </c>
    </row>
    <row r="10" spans="1:8">
      <c r="A10" t="s">
        <v>210</v>
      </c>
      <c r="B10" t="s">
        <v>351</v>
      </c>
      <c r="D10" t="s">
        <v>214</v>
      </c>
      <c r="E10" s="226">
        <v>43035.395219907405</v>
      </c>
      <c r="F10" t="b">
        <v>0</v>
      </c>
      <c r="H10" t="s">
        <v>70</v>
      </c>
    </row>
    <row r="11" spans="1:8">
      <c r="A11" t="s">
        <v>210</v>
      </c>
      <c r="B11" t="s">
        <v>353</v>
      </c>
      <c r="D11" t="s">
        <v>214</v>
      </c>
      <c r="E11" s="226">
        <v>43035.396157407406</v>
      </c>
      <c r="F11" t="b">
        <v>0</v>
      </c>
      <c r="H11" t="s">
        <v>70</v>
      </c>
    </row>
    <row r="12" spans="1:8">
      <c r="A12" t="s">
        <v>210</v>
      </c>
      <c r="B12" t="s">
        <v>354</v>
      </c>
      <c r="D12" t="s">
        <v>214</v>
      </c>
      <c r="E12" s="226">
        <v>43035.396412037036</v>
      </c>
      <c r="F12" t="b">
        <v>0</v>
      </c>
      <c r="H12" t="s">
        <v>70</v>
      </c>
    </row>
    <row r="13" spans="1:8">
      <c r="A13" t="s">
        <v>210</v>
      </c>
      <c r="B13" t="s">
        <v>355</v>
      </c>
      <c r="D13" t="s">
        <v>214</v>
      </c>
      <c r="E13" s="226">
        <v>43035.396516203706</v>
      </c>
      <c r="F13" t="b">
        <v>0</v>
      </c>
      <c r="H13" t="s">
        <v>70</v>
      </c>
    </row>
    <row r="14" spans="1:8">
      <c r="A14" t="s">
        <v>210</v>
      </c>
      <c r="B14" t="s">
        <v>356</v>
      </c>
      <c r="D14" t="s">
        <v>214</v>
      </c>
      <c r="E14" s="226">
        <v>43035.396597222221</v>
      </c>
      <c r="F14" t="b">
        <v>0</v>
      </c>
      <c r="H14" t="s">
        <v>70</v>
      </c>
    </row>
    <row r="15" spans="1:8">
      <c r="A15" t="s">
        <v>210</v>
      </c>
      <c r="B15" t="s">
        <v>358</v>
      </c>
      <c r="D15" t="s">
        <v>214</v>
      </c>
      <c r="E15" s="226">
        <v>43035.39671296296</v>
      </c>
      <c r="F15" t="b">
        <v>0</v>
      </c>
      <c r="H15" t="s">
        <v>70</v>
      </c>
    </row>
    <row r="16" spans="1:8">
      <c r="A16" t="s">
        <v>210</v>
      </c>
      <c r="B16" t="s">
        <v>361</v>
      </c>
      <c r="D16" t="s">
        <v>214</v>
      </c>
      <c r="E16" s="226">
        <v>43035.396863425929</v>
      </c>
      <c r="F16" t="b">
        <v>0</v>
      </c>
      <c r="H16" t="s">
        <v>70</v>
      </c>
    </row>
    <row r="17" spans="1:8">
      <c r="A17" t="s">
        <v>782</v>
      </c>
      <c r="B17" t="s">
        <v>784</v>
      </c>
      <c r="D17" t="s">
        <v>785</v>
      </c>
      <c r="E17" s="226">
        <v>43714.382928240739</v>
      </c>
      <c r="F17" t="b">
        <v>0</v>
      </c>
      <c r="H17" t="s">
        <v>70</v>
      </c>
    </row>
    <row r="18" spans="1:8">
      <c r="A18" t="s">
        <v>782</v>
      </c>
      <c r="B18" t="s">
        <v>787</v>
      </c>
      <c r="D18" t="s">
        <v>785</v>
      </c>
      <c r="E18" s="226">
        <v>43714.383321759262</v>
      </c>
      <c r="F18" t="b">
        <v>0</v>
      </c>
      <c r="H18" t="s">
        <v>70</v>
      </c>
    </row>
    <row r="19" spans="1:8">
      <c r="A19" t="s">
        <v>788</v>
      </c>
      <c r="B19" t="s">
        <v>351</v>
      </c>
      <c r="D19" t="s">
        <v>785</v>
      </c>
      <c r="E19" s="226">
        <v>43714.387361111112</v>
      </c>
      <c r="F19" t="b">
        <v>0</v>
      </c>
      <c r="H19" t="s">
        <v>70</v>
      </c>
    </row>
    <row r="20" spans="1:8">
      <c r="A20" t="s">
        <v>788</v>
      </c>
      <c r="B20" t="s">
        <v>293</v>
      </c>
      <c r="D20" t="s">
        <v>785</v>
      </c>
      <c r="E20" s="226">
        <v>43714.387511574074</v>
      </c>
      <c r="F20" t="b">
        <v>0</v>
      </c>
      <c r="H20" t="s">
        <v>70</v>
      </c>
    </row>
    <row r="21" spans="1:8">
      <c r="A21" t="s">
        <v>788</v>
      </c>
      <c r="B21" t="s">
        <v>329</v>
      </c>
      <c r="D21" t="s">
        <v>785</v>
      </c>
      <c r="E21" s="226">
        <v>43714.387627314813</v>
      </c>
      <c r="F21" t="b">
        <v>0</v>
      </c>
      <c r="H21" t="s">
        <v>70</v>
      </c>
    </row>
    <row r="22" spans="1:8">
      <c r="A22" t="s">
        <v>782</v>
      </c>
      <c r="B22" t="s">
        <v>811</v>
      </c>
      <c r="D22" t="s">
        <v>785</v>
      </c>
      <c r="E22" s="226">
        <v>43714.531284722223</v>
      </c>
      <c r="F22" t="b">
        <v>0</v>
      </c>
      <c r="H22" t="s">
        <v>70</v>
      </c>
    </row>
  </sheetData>
  <pageMargins left="0.7" right="0.7" top="0.75" bottom="0.75" header="0.3" footer="0.3"/>
  <customProperties>
    <customPr name="Sheet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10"/>
  <sheetViews>
    <sheetView workbookViewId="0">
      <selection activeCell="A10" sqref="A10"/>
    </sheetView>
  </sheetViews>
  <sheetFormatPr defaultRowHeight="15"/>
  <cols>
    <col min="1" max="1" width="20.140625" customWidth="1"/>
    <col min="2" max="2" width="20.7109375" customWidth="1"/>
    <col min="3" max="3" width="17.42578125" customWidth="1"/>
  </cols>
  <sheetData>
    <row r="1" spans="1:2">
      <c r="A1" s="72" t="s">
        <v>32</v>
      </c>
    </row>
    <row r="2" spans="1:2" s="65" customFormat="1">
      <c r="A2" s="39" t="s">
        <v>96</v>
      </c>
      <c r="B2" s="65">
        <v>0</v>
      </c>
    </row>
    <row r="3" spans="1:2">
      <c r="A3" s="39" t="s">
        <v>33</v>
      </c>
      <c r="B3">
        <v>1</v>
      </c>
    </row>
    <row r="4" spans="1:2">
      <c r="A4" s="39" t="s">
        <v>34</v>
      </c>
      <c r="B4">
        <v>2</v>
      </c>
    </row>
    <row r="5" spans="1:2">
      <c r="A5" s="39" t="s">
        <v>31</v>
      </c>
      <c r="B5">
        <v>3</v>
      </c>
    </row>
    <row r="6" spans="1:2">
      <c r="A6" s="39" t="s">
        <v>35</v>
      </c>
      <c r="B6">
        <v>4</v>
      </c>
    </row>
    <row r="7" spans="1:2">
      <c r="A7" s="39" t="s">
        <v>36</v>
      </c>
      <c r="B7">
        <v>5</v>
      </c>
    </row>
    <row r="8" spans="1:2" s="65" customFormat="1">
      <c r="A8" s="39" t="s">
        <v>97</v>
      </c>
      <c r="B8" s="65">
        <v>6</v>
      </c>
    </row>
    <row r="9" spans="1:2" s="65" customFormat="1">
      <c r="A9" s="39" t="s">
        <v>98</v>
      </c>
      <c r="B9" s="65">
        <v>7</v>
      </c>
    </row>
    <row r="10" spans="1:2">
      <c r="A10" s="39" t="s">
        <v>37</v>
      </c>
      <c r="B10" s="65">
        <v>8</v>
      </c>
    </row>
  </sheetData>
  <pageMargins left="0.7" right="0.7" top="0.75" bottom="0.75" header="0.3" footer="0.3"/>
  <customProperties>
    <customPr name="SheetId" r:id="rId1"/>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2"/>
  <sheetViews>
    <sheetView workbookViewId="0">
      <selection activeCell="A2" sqref="A2"/>
    </sheetView>
  </sheetViews>
  <sheetFormatPr defaultRowHeight="15"/>
  <cols>
    <col min="1" max="1" width="34.140625" customWidth="1"/>
    <col min="2" max="5" width="15.85546875" customWidth="1"/>
  </cols>
  <sheetData>
    <row r="1" spans="1:4">
      <c r="A1" s="38" t="s">
        <v>118</v>
      </c>
      <c r="B1" s="38" t="s">
        <v>119</v>
      </c>
      <c r="C1" s="38" t="s">
        <v>120</v>
      </c>
      <c r="D1" s="38" t="s">
        <v>121</v>
      </c>
    </row>
    <row r="2" spans="1:4">
      <c r="A2" s="38"/>
      <c r="B2" s="38"/>
      <c r="C2" s="38"/>
      <c r="D2" s="38"/>
    </row>
  </sheetData>
  <pageMargins left="0.7" right="0.7" top="0.75" bottom="0.75" header="0.3" footer="0.3"/>
  <pageSetup paperSize="9" orientation="portrait" r:id="rId1"/>
  <customProperties>
    <customPr name="SheetId" r:id="rId2"/>
  </customPropertie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1D98C2"/>
  </sheetPr>
  <dimension ref="A1:R95"/>
  <sheetViews>
    <sheetView tabSelected="1" zoomScale="80" zoomScaleNormal="80" workbookViewId="0">
      <selection activeCell="V21" sqref="V21:V22"/>
    </sheetView>
  </sheetViews>
  <sheetFormatPr defaultColWidth="9.140625" defaultRowHeight="12.75"/>
  <cols>
    <col min="1" max="1" width="33.140625" style="355" customWidth="1"/>
    <col min="2" max="2" width="11" style="355" customWidth="1"/>
    <col min="3" max="3" width="10.42578125" style="355" customWidth="1"/>
    <col min="4" max="4" width="10.42578125" style="382" customWidth="1"/>
    <col min="5" max="5" width="0.85546875" style="379" customWidth="1"/>
    <col min="6" max="8" width="13" style="357" customWidth="1"/>
    <col min="9" max="9" width="17.28515625" style="357" customWidth="1"/>
    <col min="10" max="10" width="0.28515625" style="355" customWidth="1"/>
    <col min="11" max="11" width="9.5703125" style="362" bestFit="1" customWidth="1"/>
    <col min="12" max="12" width="19" style="355" customWidth="1"/>
    <col min="13" max="13" width="32.140625" style="355" customWidth="1"/>
    <col min="14" max="14" width="8.85546875" style="355" customWidth="1"/>
    <col min="15" max="15" width="3.5703125" style="355" customWidth="1"/>
    <col min="16" max="16" width="3.7109375" style="355" hidden="1" customWidth="1"/>
    <col min="17" max="17" width="2.7109375" style="355" hidden="1" customWidth="1"/>
    <col min="18" max="18" width="3" style="355" hidden="1" customWidth="1"/>
    <col min="19" max="19" width="8.85546875" style="355" customWidth="1"/>
    <col min="20" max="16384" width="9.140625" style="355"/>
  </cols>
  <sheetData>
    <row r="1" spans="1:17" ht="21" thickBot="1">
      <c r="A1" s="358" t="s">
        <v>137</v>
      </c>
      <c r="B1" s="359"/>
      <c r="C1" s="359"/>
      <c r="D1" s="360"/>
      <c r="E1" s="361"/>
      <c r="H1" s="455"/>
      <c r="I1" s="455"/>
      <c r="N1" s="363"/>
      <c r="O1" s="356"/>
    </row>
    <row r="2" spans="1:17" ht="15" customHeight="1" thickBot="1">
      <c r="A2" s="359"/>
      <c r="B2" s="359"/>
      <c r="C2" s="359"/>
      <c r="D2" s="360"/>
      <c r="E2" s="361"/>
      <c r="H2" s="455"/>
      <c r="I2" s="455"/>
      <c r="L2" s="364" t="s">
        <v>138</v>
      </c>
      <c r="M2" s="365">
        <v>43646</v>
      </c>
      <c r="N2" s="363"/>
      <c r="O2" s="356"/>
      <c r="Q2" s="355" t="s">
        <v>386</v>
      </c>
    </row>
    <row r="3" spans="1:17" ht="15" customHeight="1" thickBot="1">
      <c r="A3" s="624" t="s">
        <v>139</v>
      </c>
      <c r="B3" s="837" t="s">
        <v>611</v>
      </c>
      <c r="C3" s="837"/>
      <c r="D3" s="838"/>
      <c r="E3" s="366"/>
      <c r="G3" s="366"/>
      <c r="I3" s="453"/>
      <c r="L3" s="815" t="s">
        <v>140</v>
      </c>
      <c r="M3" s="816"/>
      <c r="N3" s="363"/>
      <c r="Q3" s="355" t="s">
        <v>387</v>
      </c>
    </row>
    <row r="4" spans="1:17" ht="15" customHeight="1" thickBot="1">
      <c r="A4" s="625" t="s">
        <v>141</v>
      </c>
      <c r="B4" s="817" t="s">
        <v>498</v>
      </c>
      <c r="C4" s="817"/>
      <c r="D4" s="818"/>
      <c r="E4" s="367"/>
      <c r="F4" s="446" t="s">
        <v>142</v>
      </c>
      <c r="G4" s="447"/>
      <c r="L4" s="368" t="s">
        <v>143</v>
      </c>
      <c r="M4" s="369"/>
      <c r="N4" s="363"/>
      <c r="Q4" s="355" t="s">
        <v>388</v>
      </c>
    </row>
    <row r="5" spans="1:17" ht="15" customHeight="1">
      <c r="A5" s="439" t="s">
        <v>373</v>
      </c>
      <c r="B5" s="819" t="s">
        <v>387</v>
      </c>
      <c r="C5" s="820"/>
      <c r="D5" s="821"/>
      <c r="E5" s="367"/>
      <c r="F5" s="822"/>
      <c r="G5" s="823"/>
      <c r="L5" s="370" t="s">
        <v>144</v>
      </c>
      <c r="M5" s="629">
        <v>2</v>
      </c>
      <c r="N5" s="363"/>
      <c r="Q5" s="355" t="s">
        <v>389</v>
      </c>
    </row>
    <row r="6" spans="1:17" ht="15" customHeight="1">
      <c r="A6" s="439" t="s">
        <v>372</v>
      </c>
      <c r="B6" s="826" t="s">
        <v>612</v>
      </c>
      <c r="C6" s="826"/>
      <c r="D6" s="827"/>
      <c r="E6" s="367"/>
      <c r="F6" s="822"/>
      <c r="G6" s="823"/>
      <c r="L6" s="370"/>
      <c r="M6" s="371"/>
      <c r="N6" s="363"/>
      <c r="Q6" s="355" t="s">
        <v>390</v>
      </c>
    </row>
    <row r="7" spans="1:17" ht="15" customHeight="1">
      <c r="A7" s="439" t="s">
        <v>374</v>
      </c>
      <c r="B7" s="826" t="s">
        <v>609</v>
      </c>
      <c r="C7" s="826"/>
      <c r="D7" s="827"/>
      <c r="E7" s="367"/>
      <c r="F7" s="822"/>
      <c r="G7" s="823"/>
      <c r="H7" s="445" t="s">
        <v>0</v>
      </c>
      <c r="I7" s="437"/>
      <c r="L7" s="370"/>
      <c r="M7" s="371"/>
      <c r="N7" s="363"/>
      <c r="Q7" s="355" t="s">
        <v>527</v>
      </c>
    </row>
    <row r="8" spans="1:17" ht="15" customHeight="1">
      <c r="A8" s="439" t="s">
        <v>145</v>
      </c>
      <c r="B8" s="828">
        <v>43734</v>
      </c>
      <c r="C8" s="826"/>
      <c r="D8" s="827"/>
      <c r="E8" s="367"/>
      <c r="F8" s="822"/>
      <c r="G8" s="823"/>
      <c r="H8" s="445" t="s">
        <v>6</v>
      </c>
      <c r="I8" s="436" t="s">
        <v>794</v>
      </c>
      <c r="L8" s="829" t="s">
        <v>146</v>
      </c>
      <c r="M8" s="830"/>
      <c r="N8" s="363"/>
      <c r="Q8" s="355" t="s">
        <v>528</v>
      </c>
    </row>
    <row r="9" spans="1:17" ht="15" customHeight="1" thickBot="1">
      <c r="A9" s="440" t="s">
        <v>391</v>
      </c>
      <c r="B9" s="831"/>
      <c r="C9" s="832"/>
      <c r="D9" s="833"/>
      <c r="E9" s="367"/>
      <c r="F9" s="824"/>
      <c r="G9" s="825"/>
      <c r="H9" s="445" t="s">
        <v>448</v>
      </c>
      <c r="I9" s="436" t="s">
        <v>609</v>
      </c>
      <c r="L9" s="373" t="s">
        <v>124</v>
      </c>
      <c r="M9" s="371"/>
      <c r="N9" s="363"/>
    </row>
    <row r="10" spans="1:17" ht="15" customHeight="1" thickBot="1">
      <c r="A10" s="834"/>
      <c r="B10" s="834"/>
      <c r="C10" s="834"/>
      <c r="D10" s="834"/>
      <c r="E10" s="834"/>
      <c r="F10" s="834"/>
      <c r="G10" s="834"/>
      <c r="H10" s="834"/>
      <c r="I10" s="834"/>
      <c r="L10" s="370" t="s">
        <v>147</v>
      </c>
      <c r="M10" s="630" t="s">
        <v>614</v>
      </c>
      <c r="N10" s="363"/>
    </row>
    <row r="11" spans="1:17" ht="14.25" customHeight="1">
      <c r="A11" s="441" t="s">
        <v>397</v>
      </c>
      <c r="B11" s="720" t="s">
        <v>616</v>
      </c>
      <c r="C11" s="705"/>
      <c r="D11" s="706"/>
      <c r="E11" s="367"/>
      <c r="F11" s="806" t="s">
        <v>148</v>
      </c>
      <c r="G11" s="807"/>
      <c r="H11" s="808"/>
      <c r="I11" s="471" t="s">
        <v>393</v>
      </c>
      <c r="L11" s="370" t="s">
        <v>149</v>
      </c>
      <c r="M11" s="631">
        <v>18069</v>
      </c>
      <c r="N11" s="363"/>
    </row>
    <row r="12" spans="1:17" ht="14.25" customHeight="1">
      <c r="A12" s="442" t="s">
        <v>150</v>
      </c>
      <c r="B12" s="803" t="s">
        <v>613</v>
      </c>
      <c r="C12" s="844"/>
      <c r="D12" s="845"/>
      <c r="E12" s="367"/>
      <c r="F12" s="809" t="s">
        <v>151</v>
      </c>
      <c r="G12" s="775"/>
      <c r="H12" s="810"/>
      <c r="I12" s="225" t="s">
        <v>396</v>
      </c>
      <c r="L12" s="370" t="str">
        <f>"Age at "&amp;TEXT($M$2,"dd mmm yy")</f>
        <v>Age at 30 Jun 19</v>
      </c>
      <c r="M12" s="375">
        <f>IF(M11&gt;0,ROUNDDOWN(YEARFRAC(M11,$M$2,1),0),0)</f>
        <v>70</v>
      </c>
      <c r="N12" s="363"/>
    </row>
    <row r="13" spans="1:17" ht="14.25" customHeight="1">
      <c r="A13" s="443" t="s">
        <v>152</v>
      </c>
      <c r="B13" s="811" t="s">
        <v>436</v>
      </c>
      <c r="C13" s="804"/>
      <c r="D13" s="805"/>
      <c r="E13" s="367"/>
      <c r="F13" s="809" t="s">
        <v>384</v>
      </c>
      <c r="G13" s="775"/>
      <c r="H13" s="810"/>
      <c r="I13" s="623">
        <v>3500</v>
      </c>
      <c r="K13" s="362" t="s">
        <v>153</v>
      </c>
      <c r="L13" s="370" t="str">
        <f>"Age at "&amp;TEXT($M$2+1,"d mmm yy")</f>
        <v>Age at 1 Jul 19</v>
      </c>
      <c r="M13" s="375">
        <f>IF(M11&gt;0,ROUNDDOWN(YEARFRAC(M11,$M$2+1,1),0),0)</f>
        <v>70</v>
      </c>
      <c r="N13" s="363"/>
    </row>
    <row r="14" spans="1:17" ht="14.25" customHeight="1">
      <c r="A14" s="443" t="s">
        <v>364</v>
      </c>
      <c r="B14" s="803" t="s">
        <v>617</v>
      </c>
      <c r="C14" s="804"/>
      <c r="D14" s="805"/>
      <c r="E14" s="367"/>
      <c r="F14" s="809" t="s">
        <v>155</v>
      </c>
      <c r="G14" s="775"/>
      <c r="H14" s="810"/>
      <c r="I14" s="623" t="s">
        <v>796</v>
      </c>
      <c r="L14" s="373" t="s">
        <v>125</v>
      </c>
      <c r="M14" s="371"/>
      <c r="N14" s="363"/>
      <c r="Q14" s="355" t="s">
        <v>396</v>
      </c>
    </row>
    <row r="15" spans="1:17" ht="14.25" customHeight="1" thickBot="1">
      <c r="A15" s="444" t="s">
        <v>154</v>
      </c>
      <c r="B15" s="812" t="s">
        <v>609</v>
      </c>
      <c r="C15" s="813"/>
      <c r="D15" s="814"/>
      <c r="E15" s="367"/>
      <c r="F15" s="809" t="s">
        <v>156</v>
      </c>
      <c r="G15" s="775"/>
      <c r="H15" s="810"/>
      <c r="I15" s="225" t="s">
        <v>609</v>
      </c>
      <c r="L15" s="370" t="s">
        <v>147</v>
      </c>
      <c r="M15" s="630" t="s">
        <v>615</v>
      </c>
      <c r="N15" s="363"/>
      <c r="Q15" s="355" t="s">
        <v>393</v>
      </c>
    </row>
    <row r="16" spans="1:17" ht="14.25" customHeight="1" thickBot="1">
      <c r="A16" s="835"/>
      <c r="B16" s="835"/>
      <c r="C16" s="835"/>
      <c r="D16" s="835"/>
      <c r="E16" s="357"/>
      <c r="F16" s="809" t="s">
        <v>395</v>
      </c>
      <c r="G16" s="775"/>
      <c r="H16" s="810"/>
      <c r="I16" s="612" t="s">
        <v>430</v>
      </c>
      <c r="J16" s="362"/>
      <c r="L16" s="370" t="s">
        <v>149</v>
      </c>
      <c r="M16" s="631">
        <v>18487</v>
      </c>
      <c r="N16" s="372"/>
    </row>
    <row r="17" spans="1:17" ht="14.25" customHeight="1" thickBot="1">
      <c r="A17" s="626" t="s">
        <v>363</v>
      </c>
      <c r="B17" s="627"/>
      <c r="C17" s="627"/>
      <c r="D17" s="628"/>
      <c r="E17" s="367"/>
      <c r="F17" s="839" t="s">
        <v>437</v>
      </c>
      <c r="G17" s="840"/>
      <c r="H17" s="841"/>
      <c r="I17" s="613" t="s">
        <v>444</v>
      </c>
      <c r="L17" s="370" t="str">
        <f>"Age at "&amp;TEXT($M$2,"dd mmm yy")</f>
        <v>Age at 30 Jun 19</v>
      </c>
      <c r="M17" s="375">
        <f>IF(M16&gt;0,ROUNDDOWN(YEARFRAC(M16,$M$2,1),0),0)</f>
        <v>68</v>
      </c>
      <c r="N17" s="376"/>
    </row>
    <row r="18" spans="1:17" ht="14.25" customHeight="1">
      <c r="A18" s="842" t="s">
        <v>157</v>
      </c>
      <c r="B18" s="843"/>
      <c r="C18" s="843"/>
      <c r="D18" s="225" t="s">
        <v>396</v>
      </c>
      <c r="F18" s="355"/>
      <c r="G18" s="355"/>
      <c r="I18" s="224"/>
      <c r="L18" s="370" t="str">
        <f>"Age at "&amp;TEXT($M$2+1,"d mmm yy")</f>
        <v>Age at 1 Jul 19</v>
      </c>
      <c r="M18" s="375">
        <f>IF(M16&gt;0,ROUNDDOWN(YEARFRAC(M16,$M$2+1,1),0),0)</f>
        <v>68</v>
      </c>
      <c r="N18" s="376"/>
    </row>
    <row r="19" spans="1:17" ht="14.25" customHeight="1">
      <c r="A19" s="795" t="s">
        <v>375</v>
      </c>
      <c r="B19" s="796"/>
      <c r="C19" s="796"/>
      <c r="D19" s="225" t="s">
        <v>396</v>
      </c>
      <c r="I19" s="224"/>
      <c r="L19" s="373" t="s">
        <v>127</v>
      </c>
      <c r="M19" s="371"/>
      <c r="N19" s="376"/>
    </row>
    <row r="20" spans="1:17" ht="14.25" customHeight="1">
      <c r="A20" s="795" t="s">
        <v>449</v>
      </c>
      <c r="B20" s="796"/>
      <c r="C20" s="796"/>
      <c r="D20" s="225" t="s">
        <v>393</v>
      </c>
      <c r="H20" s="454"/>
      <c r="I20" s="438"/>
      <c r="L20" s="370" t="s">
        <v>147</v>
      </c>
      <c r="M20" s="630"/>
      <c r="N20" s="376"/>
    </row>
    <row r="21" spans="1:17" ht="14.25" customHeight="1">
      <c r="A21" s="795" t="s">
        <v>377</v>
      </c>
      <c r="B21" s="796"/>
      <c r="C21" s="796"/>
      <c r="D21" s="225" t="s">
        <v>396</v>
      </c>
      <c r="H21" s="454"/>
      <c r="I21" s="438"/>
      <c r="L21" s="370" t="s">
        <v>149</v>
      </c>
      <c r="M21" s="631"/>
      <c r="N21" s="374"/>
      <c r="Q21" s="355" t="s">
        <v>429</v>
      </c>
    </row>
    <row r="22" spans="1:17" ht="14.25" customHeight="1">
      <c r="A22" s="795" t="s">
        <v>618</v>
      </c>
      <c r="B22" s="796"/>
      <c r="C22" s="796"/>
      <c r="D22" s="225" t="s">
        <v>396</v>
      </c>
      <c r="K22" s="220"/>
      <c r="L22" s="370" t="str">
        <f>"Age at "&amp;TEXT($M$2,"dd mmm yy")</f>
        <v>Age at 30 Jun 19</v>
      </c>
      <c r="M22" s="375">
        <f>IF(M21&gt;0,ROUNDDOWN(YEARFRAC(M21,$M$2,1),0),0)</f>
        <v>0</v>
      </c>
      <c r="N22" s="380"/>
      <c r="Q22" s="355" t="s">
        <v>433</v>
      </c>
    </row>
    <row r="23" spans="1:17" ht="14.25" customHeight="1">
      <c r="A23" s="795" t="s">
        <v>376</v>
      </c>
      <c r="B23" s="796"/>
      <c r="C23" s="796"/>
      <c r="D23" s="225"/>
      <c r="H23" s="474"/>
      <c r="K23" s="220"/>
      <c r="L23" s="370" t="str">
        <f>"Age at "&amp;TEXT($M$2+1,"d mmm yy")</f>
        <v>Age at 1 Jul 19</v>
      </c>
      <c r="M23" s="375">
        <f>IF(M21&gt;0,ROUNDDOWN(YEARFRAC(M21,$M$2+1,1),0),0)</f>
        <v>0</v>
      </c>
      <c r="Q23" s="355" t="s">
        <v>430</v>
      </c>
    </row>
    <row r="24" spans="1:17" ht="14.25" customHeight="1">
      <c r="A24" s="795" t="s">
        <v>394</v>
      </c>
      <c r="B24" s="796"/>
      <c r="C24" s="796"/>
      <c r="D24" s="225" t="s">
        <v>393</v>
      </c>
      <c r="H24" s="474"/>
      <c r="K24" s="220"/>
      <c r="L24" s="373" t="s">
        <v>128</v>
      </c>
      <c r="M24" s="371"/>
      <c r="Q24" s="355" t="s">
        <v>432</v>
      </c>
    </row>
    <row r="25" spans="1:17" ht="14.25" customHeight="1" thickBot="1">
      <c r="A25" s="787"/>
      <c r="B25" s="788"/>
      <c r="C25" s="788"/>
      <c r="D25" s="417"/>
      <c r="J25" s="378"/>
      <c r="K25" s="220"/>
      <c r="L25" s="370" t="s">
        <v>147</v>
      </c>
      <c r="M25" s="630"/>
      <c r="N25" s="380"/>
      <c r="O25" s="356"/>
      <c r="Q25" s="355" t="s">
        <v>431</v>
      </c>
    </row>
    <row r="26" spans="1:17" ht="14.25" customHeight="1" thickBot="1">
      <c r="A26" s="836"/>
      <c r="B26" s="836"/>
      <c r="C26" s="836"/>
      <c r="D26" s="836"/>
      <c r="E26" s="836"/>
      <c r="F26" s="836"/>
      <c r="G26" s="836"/>
      <c r="H26" s="836"/>
      <c r="I26" s="836"/>
      <c r="K26" s="220"/>
      <c r="L26" s="370" t="s">
        <v>149</v>
      </c>
      <c r="M26" s="631"/>
      <c r="N26" s="380"/>
      <c r="O26" s="356"/>
    </row>
    <row r="27" spans="1:17" ht="14.25" customHeight="1" thickBot="1">
      <c r="A27" s="800" t="s">
        <v>158</v>
      </c>
      <c r="B27" s="801"/>
      <c r="C27" s="801"/>
      <c r="D27" s="801"/>
      <c r="E27" s="801"/>
      <c r="F27" s="801"/>
      <c r="G27" s="801"/>
      <c r="H27" s="801"/>
      <c r="I27" s="802"/>
      <c r="K27" s="220"/>
      <c r="L27" s="370" t="str">
        <f>"Age at "&amp;TEXT($M$2,"dd mmm yy")</f>
        <v>Age at 30 Jun 19</v>
      </c>
      <c r="M27" s="375">
        <f>IF(M26&gt;0,ROUNDDOWN(YEARFRAC(M26,$M$2,1),0),0)</f>
        <v>0</v>
      </c>
      <c r="N27" s="380"/>
      <c r="O27" s="448"/>
    </row>
    <row r="28" spans="1:17" ht="14.25" customHeight="1">
      <c r="A28" s="383" t="s">
        <v>378</v>
      </c>
      <c r="B28" s="384"/>
      <c r="C28" s="385"/>
      <c r="D28" s="386"/>
      <c r="E28" s="386"/>
      <c r="F28" s="387"/>
      <c r="G28" s="387"/>
      <c r="H28" s="387"/>
      <c r="I28" s="388"/>
      <c r="K28" s="220"/>
      <c r="L28" s="370" t="str">
        <f>"Age at "&amp;TEXT($M$2+1,"d mmm yy")</f>
        <v>Age at 1 Jul 19</v>
      </c>
      <c r="M28" s="375">
        <f>IF(M26&gt;0,ROUNDDOWN(YEARFRAC(M26,$M$2+1,1),0),0)</f>
        <v>0</v>
      </c>
      <c r="N28" s="380"/>
      <c r="O28" s="356"/>
    </row>
    <row r="29" spans="1:17" ht="14.25" customHeight="1">
      <c r="A29" s="797"/>
      <c r="B29" s="798"/>
      <c r="C29" s="798"/>
      <c r="D29" s="798"/>
      <c r="E29" s="798"/>
      <c r="F29" s="798"/>
      <c r="G29" s="798"/>
      <c r="H29" s="798"/>
      <c r="I29" s="799"/>
      <c r="K29" s="220"/>
      <c r="L29" s="377"/>
      <c r="M29" s="389"/>
      <c r="N29" s="380"/>
      <c r="O29" s="356"/>
      <c r="Q29" s="355" t="s">
        <v>434</v>
      </c>
    </row>
    <row r="30" spans="1:17" ht="14.25" customHeight="1">
      <c r="A30" s="793" t="s">
        <v>159</v>
      </c>
      <c r="B30" s="794"/>
      <c r="C30" s="391" t="s">
        <v>160</v>
      </c>
      <c r="D30" s="392" t="s">
        <v>161</v>
      </c>
      <c r="E30" s="393"/>
      <c r="F30" s="791" t="s">
        <v>162</v>
      </c>
      <c r="G30" s="791"/>
      <c r="H30" s="791"/>
      <c r="I30" s="792"/>
      <c r="K30" s="220"/>
      <c r="L30" s="377"/>
      <c r="M30" s="389"/>
      <c r="N30" s="380"/>
      <c r="O30" s="356"/>
      <c r="Q30" s="355" t="s">
        <v>524</v>
      </c>
    </row>
    <row r="31" spans="1:17" ht="14.25" customHeight="1">
      <c r="A31" s="699" t="s">
        <v>792</v>
      </c>
      <c r="B31" s="591"/>
      <c r="C31" s="632" t="s">
        <v>396</v>
      </c>
      <c r="D31" s="394"/>
      <c r="E31" s="395"/>
      <c r="F31" s="789" t="s">
        <v>521</v>
      </c>
      <c r="G31" s="789"/>
      <c r="H31" s="789"/>
      <c r="I31" s="790"/>
      <c r="K31" s="220"/>
      <c r="L31" s="377"/>
      <c r="M31" s="389"/>
      <c r="N31" s="380"/>
      <c r="Q31" s="355" t="s">
        <v>435</v>
      </c>
    </row>
    <row r="32" spans="1:17" ht="14.25" customHeight="1" thickBot="1">
      <c r="A32" s="795"/>
      <c r="B32" s="796"/>
      <c r="C32" s="394"/>
      <c r="D32" s="396"/>
      <c r="E32" s="395"/>
      <c r="F32" s="775"/>
      <c r="G32" s="775"/>
      <c r="H32" s="775"/>
      <c r="I32" s="776"/>
      <c r="K32" s="220"/>
      <c r="L32" s="381"/>
      <c r="M32" s="397"/>
      <c r="N32" s="380"/>
      <c r="Q32" s="355" t="s">
        <v>436</v>
      </c>
    </row>
    <row r="33" spans="1:17" ht="14.25" customHeight="1">
      <c r="A33" s="793" t="s">
        <v>163</v>
      </c>
      <c r="B33" s="794"/>
      <c r="C33" s="394"/>
      <c r="D33" s="396"/>
      <c r="E33" s="395"/>
      <c r="F33" s="777"/>
      <c r="G33" s="777"/>
      <c r="H33" s="777"/>
      <c r="I33" s="778"/>
      <c r="K33" s="220"/>
      <c r="N33" s="393"/>
    </row>
    <row r="34" spans="1:17" ht="15.95" customHeight="1">
      <c r="A34" s="590" t="s">
        <v>164</v>
      </c>
      <c r="B34" s="591"/>
      <c r="C34" s="632"/>
      <c r="D34" s="394"/>
      <c r="E34" s="395"/>
      <c r="F34" s="846" t="s">
        <v>165</v>
      </c>
      <c r="G34" s="846"/>
      <c r="H34" s="846"/>
      <c r="I34" s="847"/>
      <c r="K34" s="220"/>
      <c r="L34" s="378"/>
      <c r="M34" s="378"/>
      <c r="N34" s="393"/>
    </row>
    <row r="35" spans="1:17" ht="15.75" customHeight="1">
      <c r="A35" s="711" t="s">
        <v>522</v>
      </c>
      <c r="B35" s="712"/>
      <c r="C35" s="632" t="s">
        <v>396</v>
      </c>
      <c r="D35" s="394"/>
      <c r="E35" s="395"/>
      <c r="F35" s="846" t="s">
        <v>167</v>
      </c>
      <c r="G35" s="846"/>
      <c r="H35" s="846"/>
      <c r="I35" s="847"/>
      <c r="K35" s="220"/>
      <c r="L35" s="592"/>
      <c r="M35" s="592"/>
      <c r="N35" s="393"/>
    </row>
    <row r="36" spans="1:17" ht="16.5" customHeight="1">
      <c r="A36" s="709" t="s">
        <v>166</v>
      </c>
      <c r="B36" s="710"/>
      <c r="C36" s="632" t="s">
        <v>396</v>
      </c>
      <c r="D36" s="394"/>
      <c r="E36" s="395"/>
      <c r="F36" s="846" t="s">
        <v>167</v>
      </c>
      <c r="G36" s="846"/>
      <c r="H36" s="846"/>
      <c r="I36" s="847"/>
      <c r="K36" s="220"/>
      <c r="L36" s="611"/>
      <c r="M36" s="611"/>
      <c r="N36" s="402"/>
      <c r="O36" s="76"/>
    </row>
    <row r="37" spans="1:17" ht="15" customHeight="1">
      <c r="A37" s="709" t="s">
        <v>168</v>
      </c>
      <c r="B37" s="710"/>
      <c r="C37" s="632" t="s">
        <v>396</v>
      </c>
      <c r="D37" s="394"/>
      <c r="E37" s="395"/>
      <c r="F37" s="846" t="s">
        <v>167</v>
      </c>
      <c r="G37" s="846"/>
      <c r="H37" s="846"/>
      <c r="I37" s="847"/>
      <c r="K37" s="220"/>
      <c r="L37" s="449"/>
      <c r="M37" s="380"/>
      <c r="N37" s="402"/>
    </row>
    <row r="38" spans="1:17" ht="14.25" customHeight="1">
      <c r="A38" s="707" t="s">
        <v>169</v>
      </c>
      <c r="B38" s="708"/>
      <c r="C38" s="632" t="s">
        <v>393</v>
      </c>
      <c r="D38" s="394"/>
      <c r="E38" s="395"/>
      <c r="F38" s="789" t="s">
        <v>170</v>
      </c>
      <c r="G38" s="789"/>
      <c r="H38" s="789"/>
      <c r="I38" s="790"/>
      <c r="K38" s="220"/>
      <c r="L38" s="380"/>
      <c r="M38" s="450"/>
      <c r="N38" s="402"/>
      <c r="Q38" s="355" t="s">
        <v>525</v>
      </c>
    </row>
    <row r="39" spans="1:17" ht="15" customHeight="1">
      <c r="A39" s="713" t="s">
        <v>171</v>
      </c>
      <c r="B39" s="714"/>
      <c r="C39" s="632" t="s">
        <v>393</v>
      </c>
      <c r="D39" s="394"/>
      <c r="E39" s="395"/>
      <c r="F39" s="846" t="s">
        <v>167</v>
      </c>
      <c r="G39" s="846"/>
      <c r="H39" s="846"/>
      <c r="I39" s="847"/>
      <c r="K39" s="220"/>
      <c r="L39" s="380"/>
      <c r="M39" s="380"/>
      <c r="N39" s="402"/>
      <c r="Q39" s="355" t="s">
        <v>438</v>
      </c>
    </row>
    <row r="40" spans="1:17" ht="15.95" customHeight="1">
      <c r="A40" s="699" t="s">
        <v>797</v>
      </c>
      <c r="B40" s="591"/>
      <c r="C40" s="632" t="s">
        <v>396</v>
      </c>
      <c r="D40" s="394"/>
      <c r="E40" s="395"/>
      <c r="F40" s="846" t="s">
        <v>379</v>
      </c>
      <c r="G40" s="846"/>
      <c r="H40" s="846"/>
      <c r="I40" s="847"/>
      <c r="K40" s="220"/>
      <c r="L40" s="380"/>
      <c r="M40" s="380"/>
      <c r="N40" s="402"/>
      <c r="Q40" s="355" t="s">
        <v>439</v>
      </c>
    </row>
    <row r="41" spans="1:17" ht="15.95" customHeight="1">
      <c r="A41" s="699" t="s">
        <v>791</v>
      </c>
      <c r="B41" s="591"/>
      <c r="C41" s="632" t="s">
        <v>396</v>
      </c>
      <c r="D41" s="394"/>
      <c r="E41" s="395"/>
      <c r="F41" s="848" t="s">
        <v>542</v>
      </c>
      <c r="G41" s="848"/>
      <c r="H41" s="848"/>
      <c r="I41" s="849"/>
      <c r="L41" s="393"/>
      <c r="M41" s="380"/>
      <c r="Q41" s="355" t="s">
        <v>440</v>
      </c>
    </row>
    <row r="42" spans="1:17" ht="15.95" customHeight="1">
      <c r="A42" s="699" t="s">
        <v>798</v>
      </c>
      <c r="B42" s="591"/>
      <c r="C42" s="632" t="s">
        <v>396</v>
      </c>
      <c r="D42" s="394"/>
      <c r="E42" s="395"/>
      <c r="F42" s="846" t="s">
        <v>541</v>
      </c>
      <c r="G42" s="846"/>
      <c r="H42" s="846"/>
      <c r="I42" s="847"/>
      <c r="L42" s="380"/>
      <c r="M42" s="451"/>
      <c r="N42" s="402"/>
      <c r="Q42" s="355" t="s">
        <v>441</v>
      </c>
    </row>
    <row r="43" spans="1:17" ht="15.95" customHeight="1">
      <c r="A43" s="590" t="s">
        <v>173</v>
      </c>
      <c r="B43" s="591"/>
      <c r="C43" s="632" t="s">
        <v>393</v>
      </c>
      <c r="D43" s="394"/>
      <c r="E43" s="395"/>
      <c r="F43" s="789"/>
      <c r="G43" s="789"/>
      <c r="H43" s="789"/>
      <c r="I43" s="790"/>
      <c r="L43" s="380"/>
      <c r="M43" s="452"/>
      <c r="N43" s="378"/>
      <c r="Q43" s="355" t="s">
        <v>442</v>
      </c>
    </row>
    <row r="44" spans="1:17" ht="14.25" customHeight="1">
      <c r="A44" s="771"/>
      <c r="B44" s="772"/>
      <c r="C44" s="394"/>
      <c r="D44" s="396"/>
      <c r="E44" s="395"/>
      <c r="F44" s="769"/>
      <c r="G44" s="769"/>
      <c r="H44" s="769"/>
      <c r="I44" s="770"/>
      <c r="N44" s="378"/>
      <c r="Q44" s="355" t="s">
        <v>443</v>
      </c>
    </row>
    <row r="45" spans="1:17">
      <c r="A45" s="405" t="s">
        <v>174</v>
      </c>
      <c r="B45" s="406"/>
      <c r="C45" s="407"/>
      <c r="D45" s="408"/>
      <c r="E45" s="408"/>
      <c r="F45" s="409"/>
      <c r="G45" s="409"/>
      <c r="H45" s="409"/>
      <c r="I45" s="410"/>
      <c r="N45" s="378"/>
      <c r="Q45" s="355" t="s">
        <v>444</v>
      </c>
    </row>
    <row r="46" spans="1:17" ht="14.25" customHeight="1">
      <c r="A46" s="785" t="s">
        <v>385</v>
      </c>
      <c r="B46" s="786"/>
      <c r="C46" s="394"/>
      <c r="D46" s="396"/>
      <c r="E46" s="395"/>
      <c r="F46" s="398"/>
      <c r="G46" s="779"/>
      <c r="H46" s="779"/>
      <c r="I46" s="780"/>
      <c r="K46" s="355"/>
      <c r="L46" s="378"/>
      <c r="Q46" s="355" t="s">
        <v>445</v>
      </c>
    </row>
    <row r="47" spans="1:17" ht="15.95" customHeight="1">
      <c r="A47" s="783" t="s">
        <v>175</v>
      </c>
      <c r="B47" s="784"/>
      <c r="C47" s="394"/>
      <c r="D47" s="396"/>
      <c r="E47" s="395"/>
      <c r="F47" s="398"/>
      <c r="G47" s="777"/>
      <c r="H47" s="777"/>
      <c r="I47" s="778"/>
      <c r="K47" s="355"/>
      <c r="L47" s="378"/>
      <c r="Q47" s="355" t="s">
        <v>526</v>
      </c>
    </row>
    <row r="48" spans="1:17" ht="15.95" customHeight="1">
      <c r="A48" s="783" t="s">
        <v>176</v>
      </c>
      <c r="B48" s="784"/>
      <c r="C48" s="632" t="s">
        <v>393</v>
      </c>
      <c r="D48" s="394"/>
      <c r="E48" s="395"/>
      <c r="F48" s="633"/>
      <c r="G48" s="775"/>
      <c r="H48" s="775"/>
      <c r="I48" s="776"/>
      <c r="K48" s="355"/>
      <c r="Q48" s="355" t="s">
        <v>446</v>
      </c>
    </row>
    <row r="49" spans="1:17" ht="15.95" customHeight="1">
      <c r="A49" s="783" t="s">
        <v>177</v>
      </c>
      <c r="B49" s="784"/>
      <c r="C49" s="632" t="s">
        <v>393</v>
      </c>
      <c r="D49" s="394"/>
      <c r="E49" s="395"/>
      <c r="F49" s="633">
        <f>IF(('Tax Payment Sch'!E23)&gt;0,'Tax Payment Sch'!E23,0)</f>
        <v>0</v>
      </c>
      <c r="G49" s="775"/>
      <c r="H49" s="775"/>
      <c r="I49" s="776"/>
      <c r="K49" s="355"/>
      <c r="Q49" s="355" t="s">
        <v>447</v>
      </c>
    </row>
    <row r="50" spans="1:17" ht="14.25" customHeight="1" thickBot="1">
      <c r="A50" s="773"/>
      <c r="B50" s="774"/>
      <c r="C50" s="394"/>
      <c r="D50" s="396"/>
      <c r="E50" s="395"/>
      <c r="F50" s="400"/>
      <c r="G50" s="781"/>
      <c r="H50" s="781"/>
      <c r="I50" s="782"/>
      <c r="K50" s="356"/>
    </row>
    <row r="51" spans="1:17" ht="14.25" customHeight="1" thickBot="1">
      <c r="A51" s="634" t="s">
        <v>178</v>
      </c>
      <c r="B51" s="635"/>
      <c r="C51" s="635"/>
      <c r="D51" s="636"/>
      <c r="E51" s="636"/>
      <c r="F51" s="637"/>
      <c r="G51" s="637"/>
      <c r="H51" s="637"/>
      <c r="I51" s="638"/>
      <c r="K51" s="356"/>
    </row>
    <row r="52" spans="1:17" ht="15.95" customHeight="1">
      <c r="A52" s="707" t="s">
        <v>184</v>
      </c>
      <c r="B52" s="595"/>
      <c r="C52" s="639" t="s">
        <v>393</v>
      </c>
      <c r="D52" s="605"/>
      <c r="E52" s="606"/>
      <c r="F52" s="850" t="s">
        <v>367</v>
      </c>
      <c r="G52" s="850"/>
      <c r="H52" s="850"/>
      <c r="I52" s="851"/>
      <c r="K52" s="356"/>
    </row>
    <row r="53" spans="1:17" ht="15.95" customHeight="1">
      <c r="A53" s="707" t="s">
        <v>366</v>
      </c>
      <c r="B53" s="616"/>
      <c r="C53" s="632" t="s">
        <v>393</v>
      </c>
      <c r="D53" s="394"/>
      <c r="E53" s="395"/>
      <c r="F53" s="789" t="s">
        <v>523</v>
      </c>
      <c r="G53" s="789"/>
      <c r="H53" s="789"/>
      <c r="I53" s="790"/>
      <c r="K53" s="355"/>
    </row>
    <row r="54" spans="1:17" ht="15.95" customHeight="1">
      <c r="A54" s="707" t="s">
        <v>188</v>
      </c>
      <c r="B54" s="616"/>
      <c r="C54" s="632" t="s">
        <v>393</v>
      </c>
      <c r="D54" s="394"/>
      <c r="E54" s="411"/>
      <c r="F54" s="616" t="s">
        <v>367</v>
      </c>
      <c r="G54" s="616"/>
      <c r="H54" s="616"/>
      <c r="I54" s="389"/>
      <c r="K54" s="355"/>
    </row>
    <row r="55" spans="1:17" ht="15.95" customHeight="1">
      <c r="A55" s="707" t="s">
        <v>186</v>
      </c>
      <c r="B55" s="616"/>
      <c r="C55" s="632" t="s">
        <v>393</v>
      </c>
      <c r="D55" s="394"/>
      <c r="E55" s="395"/>
      <c r="F55" s="789" t="s">
        <v>182</v>
      </c>
      <c r="G55" s="789"/>
      <c r="H55" s="789"/>
      <c r="I55" s="790"/>
      <c r="K55" s="355"/>
    </row>
    <row r="56" spans="1:17" ht="15.95" customHeight="1">
      <c r="A56" s="707" t="s">
        <v>187</v>
      </c>
      <c r="B56" s="616"/>
      <c r="C56" s="632" t="s">
        <v>393</v>
      </c>
      <c r="D56" s="394"/>
      <c r="E56" s="395"/>
      <c r="F56" s="789" t="s">
        <v>182</v>
      </c>
      <c r="G56" s="789"/>
      <c r="H56" s="789"/>
      <c r="I56" s="790"/>
      <c r="K56" s="355"/>
    </row>
    <row r="57" spans="1:17" ht="15.95" customHeight="1">
      <c r="A57" s="707" t="s">
        <v>535</v>
      </c>
      <c r="B57" s="616"/>
      <c r="C57" s="632" t="s">
        <v>393</v>
      </c>
      <c r="D57" s="394"/>
      <c r="E57" s="395"/>
      <c r="F57" s="789" t="s">
        <v>537</v>
      </c>
      <c r="G57" s="789"/>
      <c r="H57" s="789"/>
      <c r="I57" s="790"/>
      <c r="K57" s="355"/>
    </row>
    <row r="58" spans="1:17" ht="15.95" customHeight="1">
      <c r="A58" s="707" t="s">
        <v>536</v>
      </c>
      <c r="B58" s="616"/>
      <c r="C58" s="632" t="s">
        <v>393</v>
      </c>
      <c r="D58" s="394"/>
      <c r="E58" s="395"/>
      <c r="F58" s="789" t="s">
        <v>538</v>
      </c>
      <c r="G58" s="789"/>
      <c r="H58" s="789"/>
      <c r="I58" s="790"/>
      <c r="K58" s="355"/>
    </row>
    <row r="59" spans="1:17" ht="15.95" customHeight="1">
      <c r="A59" s="707" t="s">
        <v>181</v>
      </c>
      <c r="B59" s="616"/>
      <c r="C59" s="632" t="s">
        <v>393</v>
      </c>
      <c r="D59" s="394"/>
      <c r="E59" s="395"/>
      <c r="F59" s="593" t="s">
        <v>368</v>
      </c>
      <c r="G59" s="593"/>
      <c r="H59" s="593"/>
      <c r="I59" s="594"/>
      <c r="K59" s="355"/>
    </row>
    <row r="60" spans="1:17" ht="15.95" customHeight="1">
      <c r="A60" s="707" t="s">
        <v>183</v>
      </c>
      <c r="B60" s="616"/>
      <c r="C60" s="632" t="s">
        <v>393</v>
      </c>
      <c r="D60" s="394"/>
      <c r="E60" s="395"/>
      <c r="F60" s="789" t="s">
        <v>182</v>
      </c>
      <c r="G60" s="789"/>
      <c r="H60" s="789"/>
      <c r="I60" s="790"/>
      <c r="K60" s="355"/>
    </row>
    <row r="61" spans="1:17" ht="15.95" customHeight="1">
      <c r="A61" s="707" t="s">
        <v>544</v>
      </c>
      <c r="B61" s="616"/>
      <c r="C61" s="632" t="s">
        <v>393</v>
      </c>
      <c r="D61" s="394"/>
      <c r="E61" s="395"/>
      <c r="F61" s="796" t="s">
        <v>545</v>
      </c>
      <c r="G61" s="796"/>
      <c r="H61" s="796"/>
      <c r="I61" s="853"/>
      <c r="K61" s="355"/>
    </row>
    <row r="62" spans="1:17" s="356" customFormat="1" ht="15.95" customHeight="1">
      <c r="A62" s="707" t="s">
        <v>179</v>
      </c>
      <c r="B62" s="616"/>
      <c r="C62" s="632" t="s">
        <v>393</v>
      </c>
      <c r="D62" s="394"/>
      <c r="E62" s="395"/>
      <c r="F62" s="616" t="s">
        <v>180</v>
      </c>
      <c r="G62" s="380"/>
      <c r="H62" s="380"/>
      <c r="I62" s="371"/>
      <c r="K62" s="412"/>
      <c r="M62" s="355"/>
      <c r="Q62" s="355"/>
    </row>
    <row r="63" spans="1:17" s="356" customFormat="1" ht="15.95" customHeight="1">
      <c r="A63" s="707" t="s">
        <v>451</v>
      </c>
      <c r="B63" s="616"/>
      <c r="C63" s="632" t="s">
        <v>393</v>
      </c>
      <c r="D63" s="394"/>
      <c r="E63" s="395"/>
      <c r="F63" s="615" t="s">
        <v>452</v>
      </c>
      <c r="G63" s="380"/>
      <c r="H63" s="380"/>
      <c r="I63" s="604"/>
      <c r="L63" s="355"/>
      <c r="M63" s="355"/>
    </row>
    <row r="64" spans="1:17" ht="15.95" customHeight="1">
      <c r="A64" s="707" t="s">
        <v>189</v>
      </c>
      <c r="B64" s="616"/>
      <c r="C64" s="632" t="s">
        <v>393</v>
      </c>
      <c r="D64" s="394"/>
      <c r="E64" s="395"/>
      <c r="F64" s="789"/>
      <c r="G64" s="789"/>
      <c r="H64" s="789"/>
      <c r="I64" s="790"/>
      <c r="Q64" s="356"/>
    </row>
    <row r="65" spans="1:11" ht="14.25" customHeight="1" thickBot="1">
      <c r="A65" s="787"/>
      <c r="B65" s="788"/>
      <c r="C65" s="614"/>
      <c r="D65" s="607"/>
      <c r="E65" s="608"/>
      <c r="F65" s="840"/>
      <c r="G65" s="840"/>
      <c r="H65" s="840"/>
      <c r="I65" s="852"/>
    </row>
    <row r="66" spans="1:11" ht="13.5" thickBot="1">
      <c r="A66" s="640" t="s">
        <v>190</v>
      </c>
      <c r="B66" s="635"/>
      <c r="C66" s="641"/>
      <c r="D66" s="642"/>
      <c r="E66" s="642"/>
      <c r="F66" s="643"/>
      <c r="G66" s="643"/>
      <c r="H66" s="643"/>
      <c r="I66" s="647"/>
    </row>
    <row r="67" spans="1:11" ht="15.6" customHeight="1">
      <c r="A67" s="699" t="s">
        <v>795</v>
      </c>
      <c r="B67" s="595"/>
      <c r="C67" s="632" t="s">
        <v>396</v>
      </c>
      <c r="D67" s="394"/>
      <c r="E67" s="414"/>
      <c r="F67" s="854" t="s">
        <v>191</v>
      </c>
      <c r="G67" s="854"/>
      <c r="H67" s="854"/>
      <c r="I67" s="855"/>
    </row>
    <row r="68" spans="1:11" ht="15.6" customHeight="1">
      <c r="A68" s="590" t="s">
        <v>192</v>
      </c>
      <c r="B68" s="591"/>
      <c r="C68" s="632" t="s">
        <v>393</v>
      </c>
      <c r="D68" s="394"/>
      <c r="E68" s="395"/>
      <c r="F68" s="856" t="s">
        <v>193</v>
      </c>
      <c r="G68" s="856"/>
      <c r="H68" s="856"/>
      <c r="I68" s="857"/>
    </row>
    <row r="69" spans="1:11" ht="15.6" customHeight="1">
      <c r="A69" s="590" t="s">
        <v>365</v>
      </c>
      <c r="B69" s="591"/>
      <c r="C69" s="632" t="s">
        <v>393</v>
      </c>
      <c r="D69" s="394"/>
      <c r="E69" s="395"/>
      <c r="F69" s="775" t="s">
        <v>194</v>
      </c>
      <c r="G69" s="775"/>
      <c r="H69" s="775"/>
      <c r="I69" s="776"/>
      <c r="J69" s="378"/>
      <c r="K69" s="415"/>
    </row>
    <row r="70" spans="1:11" ht="15" customHeight="1" thickBot="1">
      <c r="A70" s="787"/>
      <c r="B70" s="788"/>
      <c r="C70" s="378"/>
      <c r="D70" s="402"/>
      <c r="E70" s="393"/>
      <c r="F70" s="840"/>
      <c r="G70" s="840"/>
      <c r="H70" s="840"/>
      <c r="I70" s="852"/>
      <c r="J70" s="378"/>
      <c r="K70" s="415"/>
    </row>
    <row r="71" spans="1:11" ht="14.25" customHeight="1" thickBot="1">
      <c r="A71" s="634" t="s">
        <v>539</v>
      </c>
      <c r="B71" s="644"/>
      <c r="C71" s="644"/>
      <c r="D71" s="644"/>
      <c r="E71" s="644"/>
      <c r="F71" s="644"/>
      <c r="G71" s="644"/>
      <c r="H71" s="644"/>
      <c r="I71" s="645"/>
    </row>
    <row r="72" spans="1:11" ht="15.95" customHeight="1">
      <c r="A72" s="699" t="s">
        <v>793</v>
      </c>
      <c r="B72" s="390" t="s">
        <v>195</v>
      </c>
      <c r="C72" s="378"/>
      <c r="D72" s="648" t="s">
        <v>794</v>
      </c>
      <c r="E72" s="648"/>
      <c r="F72" s="648"/>
      <c r="G72" s="416" t="s">
        <v>0</v>
      </c>
      <c r="H72" s="646">
        <v>43714</v>
      </c>
      <c r="I72" s="225"/>
    </row>
    <row r="73" spans="1:11" ht="14.25" customHeight="1" thickBot="1">
      <c r="A73" s="858"/>
      <c r="B73" s="836"/>
      <c r="C73" s="836"/>
      <c r="D73" s="836"/>
      <c r="E73" s="836"/>
      <c r="F73" s="836"/>
      <c r="G73" s="836"/>
      <c r="H73" s="836"/>
      <c r="I73" s="859"/>
    </row>
    <row r="74" spans="1:11" ht="14.25" customHeight="1" thickBot="1">
      <c r="A74" s="418"/>
      <c r="B74" s="378"/>
      <c r="C74" s="378"/>
      <c r="D74" s="402"/>
      <c r="E74" s="393"/>
      <c r="F74" s="224"/>
      <c r="G74" s="224"/>
      <c r="H74" s="224"/>
      <c r="I74" s="224"/>
    </row>
    <row r="75" spans="1:11" ht="14.25" hidden="1" customHeight="1">
      <c r="A75" s="419" t="s">
        <v>196</v>
      </c>
      <c r="B75" s="420"/>
      <c r="C75" s="420"/>
      <c r="D75" s="420"/>
      <c r="E75" s="420"/>
      <c r="F75" s="420"/>
      <c r="G75" s="420"/>
      <c r="H75" s="420"/>
      <c r="I75" s="421"/>
    </row>
    <row r="76" spans="1:11" ht="13.5" hidden="1" thickBot="1">
      <c r="A76" s="422" t="s">
        <v>197</v>
      </c>
      <c r="B76" s="423"/>
      <c r="C76" s="424" t="s">
        <v>198</v>
      </c>
      <c r="D76" s="425"/>
      <c r="E76" s="425"/>
      <c r="F76" s="426" t="s">
        <v>199</v>
      </c>
      <c r="G76" s="426"/>
      <c r="H76" s="426"/>
      <c r="I76" s="427"/>
    </row>
    <row r="77" spans="1:11" ht="13.5" hidden="1" thickBot="1">
      <c r="A77" s="354" t="s">
        <v>200</v>
      </c>
      <c r="B77" s="428"/>
      <c r="C77" s="429"/>
      <c r="D77" s="414"/>
      <c r="E77" s="414"/>
      <c r="F77" s="399" t="s">
        <v>172</v>
      </c>
      <c r="G77" s="400"/>
      <c r="H77" s="400"/>
      <c r="I77" s="401"/>
    </row>
    <row r="78" spans="1:11" ht="13.5" hidden="1" thickBot="1">
      <c r="A78" s="354" t="s">
        <v>201</v>
      </c>
      <c r="B78" s="428"/>
      <c r="C78" s="429"/>
      <c r="D78" s="414"/>
      <c r="E78" s="414"/>
      <c r="F78" s="399" t="s">
        <v>172</v>
      </c>
      <c r="G78" s="400"/>
      <c r="H78" s="400"/>
      <c r="I78" s="401"/>
    </row>
    <row r="79" spans="1:11" ht="13.5" hidden="1" thickBot="1">
      <c r="A79" s="354" t="s">
        <v>202</v>
      </c>
      <c r="B79" s="428"/>
      <c r="C79" s="429"/>
      <c r="D79" s="396"/>
      <c r="E79" s="395"/>
      <c r="F79" s="399" t="s">
        <v>172</v>
      </c>
      <c r="G79" s="400"/>
      <c r="H79" s="400"/>
      <c r="I79" s="401"/>
    </row>
    <row r="80" spans="1:11" ht="14.25" hidden="1" customHeight="1">
      <c r="A80" s="354" t="s">
        <v>203</v>
      </c>
      <c r="B80" s="428"/>
      <c r="C80" s="429"/>
      <c r="D80" s="402"/>
      <c r="E80" s="393"/>
      <c r="F80" s="399" t="s">
        <v>172</v>
      </c>
      <c r="G80" s="400"/>
      <c r="H80" s="400"/>
      <c r="I80" s="401"/>
    </row>
    <row r="81" spans="1:17" ht="14.25" hidden="1" customHeight="1">
      <c r="A81" s="354" t="s">
        <v>204</v>
      </c>
      <c r="B81" s="428"/>
      <c r="C81" s="429"/>
      <c r="D81" s="402"/>
      <c r="E81" s="393"/>
      <c r="F81" s="399" t="s">
        <v>172</v>
      </c>
      <c r="G81" s="400"/>
      <c r="H81" s="400"/>
      <c r="I81" s="401"/>
    </row>
    <row r="82" spans="1:17" ht="13.5" hidden="1" thickBot="1">
      <c r="A82" s="354" t="s">
        <v>204</v>
      </c>
      <c r="B82" s="428"/>
      <c r="C82" s="429"/>
      <c r="D82" s="402"/>
      <c r="E82" s="393"/>
      <c r="F82" s="399" t="s">
        <v>172</v>
      </c>
      <c r="G82" s="400"/>
      <c r="H82" s="400"/>
      <c r="I82" s="401"/>
    </row>
    <row r="83" spans="1:17" ht="13.5" hidden="1" thickBot="1">
      <c r="A83" s="354" t="s">
        <v>204</v>
      </c>
      <c r="B83" s="428"/>
      <c r="C83" s="429"/>
      <c r="D83" s="402"/>
      <c r="E83" s="393"/>
      <c r="F83" s="399" t="s">
        <v>185</v>
      </c>
      <c r="G83" s="400"/>
      <c r="H83" s="400"/>
      <c r="I83" s="401"/>
    </row>
    <row r="84" spans="1:17" s="356" customFormat="1" ht="14.25" hidden="1" customHeight="1">
      <c r="A84" s="354" t="s">
        <v>204</v>
      </c>
      <c r="B84" s="428"/>
      <c r="C84" s="429"/>
      <c r="D84" s="402"/>
      <c r="E84" s="393"/>
      <c r="F84" s="399" t="s">
        <v>172</v>
      </c>
      <c r="G84" s="400"/>
      <c r="H84" s="400"/>
      <c r="I84" s="401"/>
      <c r="K84" s="412"/>
      <c r="Q84" s="355"/>
    </row>
    <row r="85" spans="1:17" ht="14.25" hidden="1" customHeight="1">
      <c r="A85" s="354" t="s">
        <v>204</v>
      </c>
      <c r="B85" s="428"/>
      <c r="C85" s="429"/>
      <c r="D85" s="402"/>
      <c r="E85" s="393"/>
      <c r="F85" s="399" t="s">
        <v>172</v>
      </c>
      <c r="G85" s="400"/>
      <c r="H85" s="400"/>
      <c r="I85" s="401"/>
      <c r="Q85" s="356"/>
    </row>
    <row r="86" spans="1:17" ht="14.25" hidden="1" customHeight="1">
      <c r="A86" s="354" t="s">
        <v>205</v>
      </c>
      <c r="B86" s="428"/>
      <c r="C86" s="429"/>
      <c r="D86" s="402"/>
      <c r="E86" s="393"/>
      <c r="F86" s="399" t="s">
        <v>172</v>
      </c>
      <c r="G86" s="400"/>
      <c r="H86" s="400"/>
      <c r="I86" s="401"/>
    </row>
    <row r="87" spans="1:17" ht="14.25" hidden="1" customHeight="1">
      <c r="A87" s="354" t="s">
        <v>206</v>
      </c>
      <c r="B87" s="428"/>
      <c r="C87" s="429"/>
      <c r="D87" s="402"/>
      <c r="E87" s="393"/>
      <c r="F87" s="403" t="s">
        <v>207</v>
      </c>
      <c r="G87" s="403"/>
      <c r="H87" s="403"/>
      <c r="I87" s="404"/>
    </row>
    <row r="88" spans="1:17" ht="14.25" hidden="1" customHeight="1">
      <c r="A88" s="354"/>
      <c r="B88" s="428"/>
      <c r="C88" s="430"/>
      <c r="D88" s="402"/>
      <c r="E88" s="393"/>
      <c r="F88" s="403"/>
      <c r="G88" s="403"/>
      <c r="H88" s="403"/>
      <c r="I88" s="404"/>
    </row>
    <row r="89" spans="1:17" ht="13.5" thickBot="1">
      <c r="A89" s="640" t="s">
        <v>208</v>
      </c>
      <c r="B89" s="635"/>
      <c r="C89" s="641"/>
      <c r="D89" s="642"/>
      <c r="E89" s="642"/>
      <c r="F89" s="649"/>
      <c r="G89" s="643"/>
      <c r="H89" s="643"/>
      <c r="I89" s="647"/>
    </row>
    <row r="90" spans="1:17" ht="15.6" customHeight="1">
      <c r="A90" s="860" t="s">
        <v>380</v>
      </c>
      <c r="B90" s="861"/>
      <c r="C90" s="650"/>
      <c r="D90" s="431"/>
      <c r="E90" s="432"/>
      <c r="F90" s="850" t="s">
        <v>610</v>
      </c>
      <c r="G90" s="850"/>
      <c r="H90" s="850"/>
      <c r="I90" s="851"/>
      <c r="J90" s="378"/>
    </row>
    <row r="91" spans="1:17" ht="15.6" customHeight="1">
      <c r="A91" s="862" t="s">
        <v>383</v>
      </c>
      <c r="B91" s="863"/>
      <c r="C91" s="651"/>
      <c r="D91" s="402"/>
      <c r="E91" s="393"/>
      <c r="F91" s="413" t="s">
        <v>392</v>
      </c>
      <c r="G91" s="399"/>
      <c r="H91" s="399"/>
      <c r="I91" s="522"/>
      <c r="J91" s="378"/>
    </row>
    <row r="92" spans="1:17" ht="15.6" customHeight="1">
      <c r="A92" s="862" t="s">
        <v>209</v>
      </c>
      <c r="B92" s="863"/>
      <c r="C92" s="651"/>
      <c r="D92" s="402"/>
      <c r="E92" s="393"/>
      <c r="F92" s="846" t="s">
        <v>610</v>
      </c>
      <c r="G92" s="846"/>
      <c r="H92" s="846"/>
      <c r="I92" s="847"/>
      <c r="J92" s="378"/>
    </row>
    <row r="93" spans="1:17" ht="15.6" customHeight="1" thickBot="1">
      <c r="A93" s="864" t="s">
        <v>382</v>
      </c>
      <c r="B93" s="865"/>
      <c r="C93" s="651"/>
      <c r="D93" s="402"/>
      <c r="E93" s="393"/>
      <c r="F93" s="781" t="s">
        <v>381</v>
      </c>
      <c r="G93" s="781"/>
      <c r="H93" s="781"/>
      <c r="I93" s="782"/>
      <c r="J93" s="378"/>
    </row>
    <row r="94" spans="1:17" ht="15.6" customHeight="1" thickBot="1">
      <c r="A94" s="767" t="s">
        <v>540</v>
      </c>
      <c r="B94" s="768"/>
      <c r="C94" s="652"/>
      <c r="D94" s="433"/>
      <c r="E94" s="434"/>
      <c r="F94" s="765"/>
      <c r="G94" s="765"/>
      <c r="H94" s="765"/>
      <c r="I94" s="766"/>
    </row>
    <row r="95" spans="1:17">
      <c r="A95" s="435"/>
      <c r="F95" s="224"/>
      <c r="G95" s="224"/>
      <c r="H95" s="224"/>
      <c r="I95" s="224"/>
    </row>
  </sheetData>
  <dataConsolidate/>
  <mergeCells count="89">
    <mergeCell ref="A73:I73"/>
    <mergeCell ref="A90:B90"/>
    <mergeCell ref="A91:B91"/>
    <mergeCell ref="A92:B92"/>
    <mergeCell ref="A93:B93"/>
    <mergeCell ref="F90:I90"/>
    <mergeCell ref="F92:I92"/>
    <mergeCell ref="F93:I93"/>
    <mergeCell ref="F64:I64"/>
    <mergeCell ref="F65:I65"/>
    <mergeCell ref="F58:I58"/>
    <mergeCell ref="F61:I61"/>
    <mergeCell ref="A70:B70"/>
    <mergeCell ref="F67:I67"/>
    <mergeCell ref="F68:I68"/>
    <mergeCell ref="F69:I69"/>
    <mergeCell ref="F70:I70"/>
    <mergeCell ref="F52:I52"/>
    <mergeCell ref="F57:I57"/>
    <mergeCell ref="F53:I53"/>
    <mergeCell ref="F55:I55"/>
    <mergeCell ref="F60:I60"/>
    <mergeCell ref="F34:I34"/>
    <mergeCell ref="F36:I36"/>
    <mergeCell ref="F35:I35"/>
    <mergeCell ref="F42:I42"/>
    <mergeCell ref="F43:I43"/>
    <mergeCell ref="F41:I41"/>
    <mergeCell ref="F37:I37"/>
    <mergeCell ref="F38:I38"/>
    <mergeCell ref="F39:I39"/>
    <mergeCell ref="F40:I40"/>
    <mergeCell ref="A10:I10"/>
    <mergeCell ref="A16:D16"/>
    <mergeCell ref="A26:I26"/>
    <mergeCell ref="B3:D3"/>
    <mergeCell ref="F16:H16"/>
    <mergeCell ref="F17:H17"/>
    <mergeCell ref="A18:C18"/>
    <mergeCell ref="F13:H13"/>
    <mergeCell ref="F14:H14"/>
    <mergeCell ref="F15:H15"/>
    <mergeCell ref="B12:D12"/>
    <mergeCell ref="L3:M3"/>
    <mergeCell ref="B4:D4"/>
    <mergeCell ref="B5:D5"/>
    <mergeCell ref="F5:G9"/>
    <mergeCell ref="B6:D6"/>
    <mergeCell ref="B7:D7"/>
    <mergeCell ref="B8:D8"/>
    <mergeCell ref="L8:M8"/>
    <mergeCell ref="B9:D9"/>
    <mergeCell ref="A29:I29"/>
    <mergeCell ref="A27:I27"/>
    <mergeCell ref="B14:D14"/>
    <mergeCell ref="F11:H11"/>
    <mergeCell ref="F12:H12"/>
    <mergeCell ref="A24:C24"/>
    <mergeCell ref="A25:C25"/>
    <mergeCell ref="A19:C19"/>
    <mergeCell ref="A20:C20"/>
    <mergeCell ref="A21:C21"/>
    <mergeCell ref="A22:C22"/>
    <mergeCell ref="A23:C23"/>
    <mergeCell ref="B13:D13"/>
    <mergeCell ref="B15:D15"/>
    <mergeCell ref="F32:I32"/>
    <mergeCell ref="F33:I33"/>
    <mergeCell ref="F30:I30"/>
    <mergeCell ref="F31:I31"/>
    <mergeCell ref="A30:B30"/>
    <mergeCell ref="A32:B32"/>
    <mergeCell ref="A33:B33"/>
    <mergeCell ref="F94:I94"/>
    <mergeCell ref="A94:B94"/>
    <mergeCell ref="F44:I44"/>
    <mergeCell ref="A44:B44"/>
    <mergeCell ref="A50:B50"/>
    <mergeCell ref="G48:I48"/>
    <mergeCell ref="G49:I49"/>
    <mergeCell ref="G47:I47"/>
    <mergeCell ref="G46:I46"/>
    <mergeCell ref="G50:I50"/>
    <mergeCell ref="A48:B48"/>
    <mergeCell ref="A49:B49"/>
    <mergeCell ref="A46:B46"/>
    <mergeCell ref="A47:B47"/>
    <mergeCell ref="A65:B65"/>
    <mergeCell ref="F56:I56"/>
  </mergeCells>
  <conditionalFormatting sqref="A49 A34:A35 A37 A77:A88 A68:A69 A90:A91 A65 A43">
    <cfRule type="expression" dxfId="305" priority="68">
      <formula>C34="No"</formula>
    </cfRule>
  </conditionalFormatting>
  <conditionalFormatting sqref="B77:B88">
    <cfRule type="expression" dxfId="304" priority="69">
      <formula>#REF!="No"</formula>
    </cfRule>
  </conditionalFormatting>
  <conditionalFormatting sqref="A39 A48:A49 A34:A37">
    <cfRule type="expression" dxfId="303" priority="66">
      <formula>$C34="No"</formula>
    </cfRule>
  </conditionalFormatting>
  <conditionalFormatting sqref="A39">
    <cfRule type="expression" dxfId="302" priority="63">
      <formula>C39="No"</formula>
    </cfRule>
  </conditionalFormatting>
  <conditionalFormatting sqref="A32">
    <cfRule type="expression" dxfId="301" priority="70">
      <formula>#REF!="No"</formula>
    </cfRule>
  </conditionalFormatting>
  <conditionalFormatting sqref="D31 D90 D67:D69 D41:D43">
    <cfRule type="expression" dxfId="300" priority="60">
      <formula>D31="no"</formula>
    </cfRule>
  </conditionalFormatting>
  <conditionalFormatting sqref="D37 D39">
    <cfRule type="expression" dxfId="299" priority="58">
      <formula>D37="no"</formula>
    </cfRule>
  </conditionalFormatting>
  <conditionalFormatting sqref="D34:D36 D40 D62">
    <cfRule type="expression" dxfId="298" priority="59">
      <formula>D34="no"</formula>
    </cfRule>
  </conditionalFormatting>
  <conditionalFormatting sqref="A50">
    <cfRule type="expression" dxfId="297" priority="71">
      <formula>#REF!="No"</formula>
    </cfRule>
  </conditionalFormatting>
  <conditionalFormatting sqref="D48">
    <cfRule type="expression" dxfId="296" priority="57">
      <formula>D48="no"</formula>
    </cfRule>
  </conditionalFormatting>
  <conditionalFormatting sqref="D49">
    <cfRule type="expression" dxfId="295" priority="56">
      <formula>D49="no"</formula>
    </cfRule>
  </conditionalFormatting>
  <conditionalFormatting sqref="A48">
    <cfRule type="expression" dxfId="294" priority="55">
      <formula>C48="No"</formula>
    </cfRule>
  </conditionalFormatting>
  <conditionalFormatting sqref="D52">
    <cfRule type="expression" dxfId="293" priority="52">
      <formula>D52="no"</formula>
    </cfRule>
  </conditionalFormatting>
  <conditionalFormatting sqref="D53:D54">
    <cfRule type="expression" dxfId="292" priority="51">
      <formula>D53="no"</formula>
    </cfRule>
  </conditionalFormatting>
  <conditionalFormatting sqref="D55:D58">
    <cfRule type="expression" dxfId="291" priority="50">
      <formula>D55="no"</formula>
    </cfRule>
  </conditionalFormatting>
  <conditionalFormatting sqref="D59:D61">
    <cfRule type="expression" dxfId="290" priority="49">
      <formula>D59="no"</formula>
    </cfRule>
  </conditionalFormatting>
  <conditionalFormatting sqref="D63:D64">
    <cfRule type="expression" dxfId="289" priority="46">
      <formula>D63="no"</formula>
    </cfRule>
  </conditionalFormatting>
  <conditionalFormatting sqref="A36">
    <cfRule type="expression" dxfId="288" priority="40">
      <formula>C36="No"</formula>
    </cfRule>
  </conditionalFormatting>
  <conditionalFormatting sqref="A38">
    <cfRule type="expression" dxfId="287" priority="35">
      <formula>C38="No"</formula>
    </cfRule>
  </conditionalFormatting>
  <conditionalFormatting sqref="D38">
    <cfRule type="expression" dxfId="286" priority="34">
      <formula>D38="no"</formula>
    </cfRule>
  </conditionalFormatting>
  <conditionalFormatting sqref="A94">
    <cfRule type="expression" dxfId="285" priority="13">
      <formula>C94="No"</formula>
    </cfRule>
  </conditionalFormatting>
  <conditionalFormatting sqref="A92">
    <cfRule type="expression" dxfId="284" priority="11">
      <formula>C92="No"</formula>
    </cfRule>
  </conditionalFormatting>
  <conditionalFormatting sqref="A93">
    <cfRule type="expression" dxfId="283" priority="9">
      <formula>C93="No"</formula>
    </cfRule>
  </conditionalFormatting>
  <conditionalFormatting sqref="A52:A64">
    <cfRule type="expression" dxfId="282" priority="2">
      <formula>C52="No"</formula>
    </cfRule>
  </conditionalFormatting>
  <conditionalFormatting sqref="A52:A64">
    <cfRule type="expression" dxfId="281" priority="1">
      <formula>$C52="No"</formula>
    </cfRule>
  </conditionalFormatting>
  <dataValidations count="10">
    <dataValidation type="list" allowBlank="1" showInputMessage="1" showErrorMessage="1" sqref="I14" xr:uid="{00000000-0002-0000-0400-000000000000}">
      <formula1>"50% Balance, On Completion, Fee From Refund, 100% in Advance, Already Paid"</formula1>
    </dataValidation>
    <dataValidation type="list" allowBlank="1" showInputMessage="1" showErrorMessage="1" sqref="C48:D49 C31:D31 C52:D64 D90 C90:C94 C77:C88 C67:D69 C34:D43" xr:uid="{00000000-0002-0000-0400-000002000000}">
      <formula1>"Yes,No"</formula1>
    </dataValidation>
    <dataValidation type="list" allowBlank="1" showInputMessage="1" showErrorMessage="1" sqref="E17" xr:uid="{00000000-0002-0000-0400-000005000000}">
      <formula1>"Docusign,Email,Mail,Client Meeting"</formula1>
    </dataValidation>
    <dataValidation type="list" allowBlank="1" showInputMessage="1" showErrorMessage="1" sqref="R5" xr:uid="{00000000-0002-0000-0400-000006000000}">
      <formula1>$P$5:$P$7</formula1>
    </dataValidation>
    <dataValidation type="list" allowBlank="1" showInputMessage="1" showErrorMessage="1" sqref="S2" xr:uid="{00000000-0002-0000-0400-000007000000}">
      <formula1>$Q$2:$Q$6</formula1>
    </dataValidation>
    <dataValidation type="list" allowBlank="1" showInputMessage="1" showErrorMessage="1" sqref="I11:I12 D18:D25" xr:uid="{00000000-0002-0000-0400-000008000000}">
      <formula1>$Q$14:$Q$15</formula1>
    </dataValidation>
    <dataValidation type="list" allowBlank="1" showInputMessage="1" showErrorMessage="1" sqref="I16" xr:uid="{6545AFA2-585D-43BC-A0F9-3F82B8423B67}">
      <formula1>$Q$21:$Q$25</formula1>
    </dataValidation>
    <dataValidation type="list" allowBlank="1" showInputMessage="1" showErrorMessage="1" sqref="B13:D13" xr:uid="{764B6245-36B0-4C85-B987-63A7908456D6}">
      <formula1>$Q$29:$Q$32</formula1>
    </dataValidation>
    <dataValidation type="list" allowBlank="1" showInputMessage="1" showErrorMessage="1" sqref="I17" xr:uid="{4159BBD2-09B1-4D4B-AC49-5FD3D757ED5E}">
      <formula1>$Q$38:$Q$49</formula1>
    </dataValidation>
    <dataValidation type="list" allowBlank="1" showInputMessage="1" showErrorMessage="1" sqref="B5:D5" xr:uid="{18A8C643-5AA0-4B78-9404-9239522B73B2}">
      <formula1>$Q$2:$Q$8</formula1>
    </dataValidation>
  </dataValidations>
  <hyperlinks>
    <hyperlink ref="A37" location="'Pension Advice Schedule'!A1" display="Pension Advice Schedule" xr:uid="{00000000-0004-0000-0400-000000000000}"/>
    <hyperlink ref="A39" location="'Assignment To do'!A1" display="GST &amp; BAS Rec" xr:uid="{00000000-0004-0000-0400-000001000000}"/>
    <hyperlink ref="A36" location="'Tax Payment Sch'!A1" display="Tax Payment Schedule" xr:uid="{00000000-0004-0000-0400-000003000000}"/>
    <hyperlink ref="F68" r:id="rId1" xr:uid="{00000000-0004-0000-0400-000005000000}"/>
    <hyperlink ref="A35" location="'Agenda Points'!A1" display="Agenda Tab" xr:uid="{79C9E0AA-EAA4-4264-9ADD-1A0A47C39840}"/>
    <hyperlink ref="B12:D12" r:id="rId2" display="..\Permanent\Superannuation Fund Permanent Document (516807)_r617896.xlsx" xr:uid="{0CDEC6A3-1ED3-4270-BC35-8538E15341A0}"/>
    <hyperlink ref="B11" r:id="rId3" xr:uid="{EE03B81C-7676-4D58-82FC-AD6E51CCA79F}"/>
    <hyperlink ref="B14" r:id="rId4" xr:uid="{680D57F1-E54E-45D6-B608-AEB3DF70B770}"/>
    <hyperlink ref="A41" r:id="rId5" display="hownow://_r986726/" xr:uid="{9EB12C0F-8C1D-4B7A-9067-632A1504D313}"/>
    <hyperlink ref="A31" r:id="rId6" display="hownow://_r986725/" xr:uid="{94200923-BF6E-4D11-B453-46E17B0F5539}"/>
    <hyperlink ref="A72" r:id="rId7" display="hownow://_r986731/" xr:uid="{3576A1AC-5C0C-4827-BC17-E01067B44F51}"/>
    <hyperlink ref="A67" r:id="rId8" display="hownow://_r986740/" xr:uid="{9ED0C507-B213-4754-9D2E-83876330F34B}"/>
    <hyperlink ref="A40" r:id="rId9" display="hownow://_r986770/" xr:uid="{B2ECCE03-DCAE-44F0-B894-23DC9FB73BD1}"/>
    <hyperlink ref="A42" r:id="rId10" display="hownow://_r986768/" xr:uid="{5C689A47-D0C2-483C-BBDB-77793AF208D8}"/>
  </hyperlinks>
  <pageMargins left="0.23622047244094491" right="0.23622047244094491" top="0.35433070866141736" bottom="0.35433070866141736" header="0.31496062992125984" footer="0.31496062992125984"/>
  <pageSetup paperSize="9" scale="81" orientation="portrait" r:id="rId11"/>
  <rowBreaks count="1" manualBreakCount="1">
    <brk id="50" max="8" man="1"/>
  </rowBreaks>
  <customProperties>
    <customPr name="SheetId" r:id="rId12"/>
  </customProperties>
  <drawing r:id="rId13"/>
  <legacyDrawing r:id="rId1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12DC-2536-440E-B045-FCF9F2E1A26E}">
  <sheetPr codeName="Sheet7"/>
  <dimension ref="A1:I35"/>
  <sheetViews>
    <sheetView zoomScale="80" zoomScaleNormal="80" workbookViewId="0">
      <selection activeCell="B18" sqref="B18"/>
    </sheetView>
  </sheetViews>
  <sheetFormatPr defaultColWidth="9.140625" defaultRowHeight="15"/>
  <cols>
    <col min="1" max="1" width="39" style="74" customWidth="1"/>
    <col min="2" max="2" width="29.7109375" style="74" customWidth="1"/>
    <col min="3" max="3" width="21.7109375" style="74" customWidth="1"/>
    <col min="4" max="4" width="8" style="74" customWidth="1"/>
    <col min="5" max="5" width="20.140625" style="475" customWidth="1"/>
    <col min="6" max="7" width="9.140625" style="74" hidden="1" customWidth="1"/>
    <col min="8" max="8" width="16.42578125" style="74" customWidth="1"/>
    <col min="9" max="16384" width="9.140625" style="74"/>
  </cols>
  <sheetData>
    <row r="1" spans="1:9">
      <c r="A1" s="34"/>
      <c r="B1" s="34"/>
      <c r="C1" s="34"/>
      <c r="D1" s="34"/>
    </row>
    <row r="2" spans="1:9">
      <c r="A2" s="476" t="s">
        <v>222</v>
      </c>
      <c r="B2" s="867" t="str">
        <f>'Assignment To do'!B3:D3</f>
        <v>B &amp; D Superannuation Fund</v>
      </c>
      <c r="C2" s="867"/>
      <c r="D2" s="34"/>
      <c r="F2" s="477"/>
      <c r="G2" s="478"/>
    </row>
    <row r="3" spans="1:9">
      <c r="A3" s="479"/>
      <c r="B3" s="479"/>
      <c r="C3" s="479"/>
      <c r="D3" s="34"/>
      <c r="F3" s="479"/>
      <c r="G3" s="480"/>
    </row>
    <row r="4" spans="1:9">
      <c r="A4" s="476" t="s">
        <v>224</v>
      </c>
      <c r="B4" s="867" t="str">
        <f>'Assignment To do'!B4:D4</f>
        <v>2019 Year End</v>
      </c>
      <c r="C4" s="867"/>
      <c r="D4" s="34"/>
      <c r="F4" s="481"/>
      <c r="G4" s="481"/>
    </row>
    <row r="5" spans="1:9">
      <c r="A5" s="479"/>
      <c r="B5" s="479"/>
      <c r="C5" s="479"/>
      <c r="D5" s="34"/>
      <c r="F5" s="479"/>
      <c r="G5" s="480"/>
    </row>
    <row r="6" spans="1:9">
      <c r="A6" s="476" t="s">
        <v>453</v>
      </c>
      <c r="B6" s="867" t="str">
        <f>'Assignment To do'!B6:D6</f>
        <v>Cheryl</v>
      </c>
      <c r="C6" s="867"/>
      <c r="D6" s="34"/>
      <c r="F6" s="481"/>
      <c r="G6" s="481"/>
    </row>
    <row r="7" spans="1:9">
      <c r="A7" s="476"/>
      <c r="B7" s="476"/>
      <c r="C7" s="479"/>
      <c r="D7" s="34"/>
      <c r="F7" s="479"/>
      <c r="G7" s="480"/>
    </row>
    <row r="8" spans="1:9">
      <c r="A8" s="476" t="s">
        <v>454</v>
      </c>
      <c r="B8" s="867" t="str">
        <f>'Assignment To do'!B7:D7</f>
        <v>Michelle</v>
      </c>
      <c r="C8" s="867"/>
      <c r="D8" s="34"/>
      <c r="F8" s="481"/>
      <c r="G8" s="481"/>
    </row>
    <row r="9" spans="1:9">
      <c r="A9" s="476"/>
      <c r="B9" s="476"/>
      <c r="C9" s="479"/>
      <c r="D9" s="34"/>
      <c r="F9" s="479"/>
      <c r="G9" s="480"/>
    </row>
    <row r="10" spans="1:9">
      <c r="A10" s="476" t="s">
        <v>0</v>
      </c>
      <c r="B10" s="868">
        <f>'Assignment To do'!I7</f>
        <v>0</v>
      </c>
      <c r="C10" s="868"/>
      <c r="D10" s="34"/>
      <c r="F10" s="481"/>
      <c r="G10" s="482"/>
      <c r="H10" s="34"/>
      <c r="I10" s="34"/>
    </row>
    <row r="11" spans="1:9">
      <c r="A11" s="869"/>
      <c r="B11" s="869"/>
      <c r="C11" s="869"/>
      <c r="D11" s="34"/>
      <c r="F11" s="483"/>
      <c r="G11" s="484"/>
      <c r="H11" s="34"/>
      <c r="I11" s="34"/>
    </row>
    <row r="12" spans="1:9">
      <c r="A12" s="485"/>
      <c r="B12" s="485"/>
      <c r="C12" s="479"/>
      <c r="F12" s="476"/>
      <c r="G12" s="479"/>
      <c r="H12" s="34"/>
      <c r="I12" s="34"/>
    </row>
    <row r="13" spans="1:9">
      <c r="A13" s="653"/>
      <c r="B13" s="654" t="s">
        <v>455</v>
      </c>
      <c r="C13" s="655" t="s">
        <v>456</v>
      </c>
      <c r="D13" s="486"/>
      <c r="E13" s="487"/>
      <c r="F13" s="870" t="s">
        <v>457</v>
      </c>
      <c r="G13" s="870"/>
      <c r="H13" s="34"/>
      <c r="I13" s="34"/>
    </row>
    <row r="14" spans="1:9">
      <c r="A14" s="516" t="s">
        <v>458</v>
      </c>
      <c r="B14" s="656"/>
      <c r="C14" s="657"/>
      <c r="D14" s="486"/>
      <c r="E14" s="487"/>
      <c r="F14" s="866">
        <v>8</v>
      </c>
      <c r="G14" s="866"/>
      <c r="H14" s="34"/>
      <c r="I14" s="34"/>
    </row>
    <row r="15" spans="1:9">
      <c r="A15" s="516" t="s">
        <v>458</v>
      </c>
      <c r="B15" s="656"/>
      <c r="C15" s="657"/>
      <c r="D15" s="486"/>
      <c r="E15" s="487"/>
      <c r="F15" s="866">
        <v>4</v>
      </c>
      <c r="G15" s="866"/>
      <c r="H15" s="34"/>
      <c r="I15" s="34"/>
    </row>
    <row r="16" spans="1:9">
      <c r="A16" s="516" t="s">
        <v>458</v>
      </c>
      <c r="B16" s="656"/>
      <c r="C16" s="657"/>
      <c r="D16" s="486"/>
      <c r="E16" s="487"/>
      <c r="F16" s="866">
        <v>2</v>
      </c>
      <c r="G16" s="866"/>
      <c r="H16" s="34"/>
      <c r="I16" s="34"/>
    </row>
    <row r="17" spans="1:9">
      <c r="A17" s="516" t="s">
        <v>459</v>
      </c>
      <c r="B17" s="656"/>
      <c r="C17" s="657"/>
      <c r="D17" s="486"/>
      <c r="E17" s="487"/>
      <c r="F17" s="866">
        <v>2</v>
      </c>
      <c r="G17" s="866"/>
      <c r="H17" s="34"/>
      <c r="I17" s="34"/>
    </row>
    <row r="18" spans="1:9">
      <c r="A18" s="516" t="s">
        <v>529</v>
      </c>
      <c r="B18" s="656"/>
      <c r="C18" s="657"/>
      <c r="D18" s="486"/>
      <c r="E18" s="487"/>
      <c r="F18" s="489"/>
      <c r="G18" s="489">
        <v>0.5</v>
      </c>
      <c r="H18" s="34"/>
      <c r="I18" s="34"/>
    </row>
    <row r="19" spans="1:9">
      <c r="A19" s="516" t="s">
        <v>436</v>
      </c>
      <c r="B19" s="656"/>
      <c r="C19" s="657"/>
      <c r="D19" s="486"/>
      <c r="E19" s="487"/>
      <c r="F19" s="866">
        <v>2</v>
      </c>
      <c r="G19" s="866"/>
      <c r="H19" s="34"/>
      <c r="I19" s="34"/>
    </row>
    <row r="20" spans="1:9">
      <c r="A20" s="516" t="s">
        <v>461</v>
      </c>
      <c r="B20" s="517"/>
      <c r="C20" s="490">
        <f>SUM(C14:C19)</f>
        <v>0</v>
      </c>
      <c r="D20" s="486"/>
      <c r="E20" s="487"/>
      <c r="F20" s="871">
        <f>SUM(F14:G19)</f>
        <v>18.5</v>
      </c>
      <c r="G20" s="871"/>
      <c r="H20" s="34"/>
      <c r="I20" s="34"/>
    </row>
    <row r="21" spans="1:9">
      <c r="A21" s="872"/>
      <c r="B21" s="873"/>
      <c r="C21" s="873"/>
      <c r="D21" s="486"/>
      <c r="E21" s="487"/>
      <c r="F21" s="491"/>
      <c r="G21" s="491"/>
      <c r="H21" s="34"/>
      <c r="I21" s="34"/>
    </row>
    <row r="22" spans="1:9">
      <c r="A22" s="874" t="s">
        <v>462</v>
      </c>
      <c r="B22" s="875"/>
      <c r="C22" s="875"/>
      <c r="D22" s="876"/>
      <c r="E22" s="487"/>
      <c r="F22" s="492"/>
      <c r="G22" s="492"/>
      <c r="H22" s="34"/>
      <c r="I22" s="34"/>
    </row>
    <row r="23" spans="1:9" hidden="1">
      <c r="A23" s="493"/>
      <c r="B23" s="493"/>
      <c r="C23" s="493"/>
      <c r="D23" s="486"/>
      <c r="E23" s="487"/>
      <c r="F23" s="494"/>
      <c r="G23" s="494"/>
      <c r="H23" s="34"/>
      <c r="I23" s="34"/>
    </row>
    <row r="24" spans="1:9" s="497" customFormat="1" ht="39" customHeight="1">
      <c r="A24" s="877"/>
      <c r="B24" s="878"/>
      <c r="C24" s="878"/>
      <c r="D24" s="879"/>
      <c r="E24" s="495"/>
      <c r="F24" s="496"/>
      <c r="G24" s="496"/>
    </row>
    <row r="25" spans="1:9" s="497" customFormat="1" ht="14.1" customHeight="1">
      <c r="A25" s="880" t="s">
        <v>463</v>
      </c>
      <c r="B25" s="881"/>
      <c r="C25" s="881"/>
      <c r="D25" s="882"/>
      <c r="E25" s="495"/>
      <c r="F25" s="496"/>
      <c r="G25" s="496"/>
    </row>
    <row r="26" spans="1:9" s="31" customFormat="1" ht="22.5" customHeight="1">
      <c r="A26" s="498"/>
      <c r="B26" s="498"/>
      <c r="C26" s="498"/>
      <c r="D26" s="486"/>
      <c r="E26" s="487"/>
      <c r="F26" s="498"/>
      <c r="G26" s="498"/>
    </row>
    <row r="27" spans="1:9" ht="22.5" customHeight="1">
      <c r="A27" s="885" t="s">
        <v>464</v>
      </c>
      <c r="B27" s="886"/>
      <c r="C27" s="654" t="s">
        <v>465</v>
      </c>
      <c r="D27" s="658"/>
      <c r="E27" s="500"/>
      <c r="F27" s="499"/>
      <c r="G27" s="501"/>
    </row>
    <row r="28" spans="1:9" ht="28.5" customHeight="1">
      <c r="A28" s="887" t="s">
        <v>488</v>
      </c>
      <c r="B28" s="888"/>
      <c r="C28" s="512" t="s">
        <v>372</v>
      </c>
      <c r="D28" s="502"/>
      <c r="E28" s="500"/>
      <c r="F28" s="503"/>
      <c r="G28" s="504"/>
    </row>
    <row r="29" spans="1:9" ht="28.5" customHeight="1">
      <c r="A29" s="887" t="s">
        <v>466</v>
      </c>
      <c r="B29" s="888"/>
      <c r="C29" s="513" t="s">
        <v>467</v>
      </c>
      <c r="D29" s="502"/>
      <c r="F29" s="503"/>
      <c r="G29" s="504"/>
    </row>
    <row r="30" spans="1:9" ht="23.25" customHeight="1">
      <c r="A30" s="887" t="s">
        <v>468</v>
      </c>
      <c r="B30" s="888"/>
      <c r="C30" s="512" t="s">
        <v>469</v>
      </c>
      <c r="D30" s="505"/>
      <c r="F30" s="506"/>
      <c r="G30" s="507"/>
    </row>
    <row r="31" spans="1:9" ht="27" customHeight="1">
      <c r="A31" s="887" t="s">
        <v>489</v>
      </c>
      <c r="B31" s="888"/>
      <c r="C31" s="512" t="s">
        <v>467</v>
      </c>
      <c r="D31" s="505"/>
      <c r="F31" s="506"/>
      <c r="G31" s="507"/>
    </row>
    <row r="32" spans="1:9" ht="27" customHeight="1">
      <c r="A32" s="887" t="s">
        <v>470</v>
      </c>
      <c r="B32" s="884"/>
      <c r="C32" s="512" t="s">
        <v>471</v>
      </c>
      <c r="D32" s="505"/>
      <c r="F32" s="506"/>
      <c r="G32" s="507"/>
    </row>
    <row r="33" spans="1:8" ht="27" customHeight="1">
      <c r="A33" s="887" t="s">
        <v>472</v>
      </c>
      <c r="B33" s="884"/>
      <c r="C33" s="512" t="s">
        <v>469</v>
      </c>
      <c r="D33" s="505"/>
      <c r="E33" s="659"/>
      <c r="F33" s="506"/>
      <c r="G33" s="507"/>
      <c r="H33" s="514" t="s">
        <v>473</v>
      </c>
    </row>
    <row r="34" spans="1:8" ht="27" customHeight="1">
      <c r="A34" s="887" t="s">
        <v>474</v>
      </c>
      <c r="B34" s="884"/>
      <c r="C34" s="512" t="s">
        <v>467</v>
      </c>
      <c r="D34" s="505"/>
      <c r="E34" s="660"/>
      <c r="F34" s="506"/>
      <c r="G34" s="507"/>
      <c r="H34" s="514" t="s">
        <v>473</v>
      </c>
    </row>
    <row r="35" spans="1:8" ht="27" customHeight="1">
      <c r="A35" s="883" t="s">
        <v>475</v>
      </c>
      <c r="B35" s="884"/>
      <c r="C35" s="512" t="s">
        <v>467</v>
      </c>
      <c r="D35" s="505"/>
      <c r="E35" s="660"/>
      <c r="F35" s="506"/>
      <c r="G35" s="507"/>
      <c r="H35" s="514" t="s">
        <v>473</v>
      </c>
    </row>
  </sheetData>
  <mergeCells count="26">
    <mergeCell ref="A35:B35"/>
    <mergeCell ref="A27:B27"/>
    <mergeCell ref="A29:B29"/>
    <mergeCell ref="A30:B30"/>
    <mergeCell ref="A31:B31"/>
    <mergeCell ref="A32:B32"/>
    <mergeCell ref="A33:B33"/>
    <mergeCell ref="A34:B34"/>
    <mergeCell ref="A28:B28"/>
    <mergeCell ref="F20:G20"/>
    <mergeCell ref="A21:C21"/>
    <mergeCell ref="A22:D22"/>
    <mergeCell ref="A24:D24"/>
    <mergeCell ref="A25:D25"/>
    <mergeCell ref="F19:G19"/>
    <mergeCell ref="B2:C2"/>
    <mergeCell ref="B4:C4"/>
    <mergeCell ref="B6:C6"/>
    <mergeCell ref="B8:C8"/>
    <mergeCell ref="B10:C10"/>
    <mergeCell ref="A11:C11"/>
    <mergeCell ref="F13:G13"/>
    <mergeCell ref="F14:G14"/>
    <mergeCell ref="F15:G15"/>
    <mergeCell ref="F16:G16"/>
    <mergeCell ref="F17:G17"/>
  </mergeCells>
  <pageMargins left="0.7" right="0.7" top="0.75" bottom="0.75" header="0.3" footer="0.3"/>
  <pageSetup paperSize="9" scale="64" orientation="portrait" verticalDpi="0" r:id="rId1"/>
  <customProperties>
    <customPr name="Sheet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9457" r:id="rId5" name="Check Box 1">
              <controlPr defaultSize="0" autoFill="0" autoLine="0" autoPict="0">
                <anchor moveWithCells="1" sizeWithCells="1">
                  <from>
                    <xdr:col>3</xdr:col>
                    <xdr:colOff>190500</xdr:colOff>
                    <xdr:row>27</xdr:row>
                    <xdr:rowOff>85725</xdr:rowOff>
                  </from>
                  <to>
                    <xdr:col>3</xdr:col>
                    <xdr:colOff>438150</xdr:colOff>
                    <xdr:row>27</xdr:row>
                    <xdr:rowOff>295275</xdr:rowOff>
                  </to>
                </anchor>
              </controlPr>
            </control>
          </mc:Choice>
        </mc:AlternateContent>
        <mc:AlternateContent xmlns:mc="http://schemas.openxmlformats.org/markup-compatibility/2006">
          <mc:Choice Requires="x14">
            <control shapeId="19458" r:id="rId6" name="Check Box 2">
              <controlPr defaultSize="0" autoFill="0" autoLine="0" autoPict="0">
                <anchor moveWithCells="1" sizeWithCells="1">
                  <from>
                    <xdr:col>3</xdr:col>
                    <xdr:colOff>190500</xdr:colOff>
                    <xdr:row>28</xdr:row>
                    <xdr:rowOff>85725</xdr:rowOff>
                  </from>
                  <to>
                    <xdr:col>3</xdr:col>
                    <xdr:colOff>438150</xdr:colOff>
                    <xdr:row>28</xdr:row>
                    <xdr:rowOff>295275</xdr:rowOff>
                  </to>
                </anchor>
              </controlPr>
            </control>
          </mc:Choice>
        </mc:AlternateContent>
        <mc:AlternateContent xmlns:mc="http://schemas.openxmlformats.org/markup-compatibility/2006">
          <mc:Choice Requires="x14">
            <control shapeId="19459" r:id="rId7" name="Check Box 3">
              <controlPr defaultSize="0" autoFill="0" autoLine="0" autoPict="0">
                <anchor moveWithCells="1" sizeWithCells="1">
                  <from>
                    <xdr:col>3</xdr:col>
                    <xdr:colOff>180975</xdr:colOff>
                    <xdr:row>29</xdr:row>
                    <xdr:rowOff>47625</xdr:rowOff>
                  </from>
                  <to>
                    <xdr:col>3</xdr:col>
                    <xdr:colOff>428625</xdr:colOff>
                    <xdr:row>29</xdr:row>
                    <xdr:rowOff>266700</xdr:rowOff>
                  </to>
                </anchor>
              </controlPr>
            </control>
          </mc:Choice>
        </mc:AlternateContent>
        <mc:AlternateContent xmlns:mc="http://schemas.openxmlformats.org/markup-compatibility/2006">
          <mc:Choice Requires="x14">
            <control shapeId="19460" r:id="rId8" name="Check Box 4">
              <controlPr defaultSize="0" autoFill="0" autoLine="0" autoPict="0">
                <anchor moveWithCells="1" sizeWithCells="1">
                  <from>
                    <xdr:col>3</xdr:col>
                    <xdr:colOff>180975</xdr:colOff>
                    <xdr:row>30</xdr:row>
                    <xdr:rowOff>85725</xdr:rowOff>
                  </from>
                  <to>
                    <xdr:col>3</xdr:col>
                    <xdr:colOff>428625</xdr:colOff>
                    <xdr:row>30</xdr:row>
                    <xdr:rowOff>295275</xdr:rowOff>
                  </to>
                </anchor>
              </controlPr>
            </control>
          </mc:Choice>
        </mc:AlternateContent>
        <mc:AlternateContent xmlns:mc="http://schemas.openxmlformats.org/markup-compatibility/2006">
          <mc:Choice Requires="x14">
            <control shapeId="19461" r:id="rId9" name="Check Box 5">
              <controlPr defaultSize="0" autoFill="0" autoLine="0" autoPict="0">
                <anchor moveWithCells="1" sizeWithCells="1">
                  <from>
                    <xdr:col>3</xdr:col>
                    <xdr:colOff>180975</xdr:colOff>
                    <xdr:row>31</xdr:row>
                    <xdr:rowOff>85725</xdr:rowOff>
                  </from>
                  <to>
                    <xdr:col>3</xdr:col>
                    <xdr:colOff>428625</xdr:colOff>
                    <xdr:row>31</xdr:row>
                    <xdr:rowOff>295275</xdr:rowOff>
                  </to>
                </anchor>
              </controlPr>
            </control>
          </mc:Choice>
        </mc:AlternateContent>
        <mc:AlternateContent xmlns:mc="http://schemas.openxmlformats.org/markup-compatibility/2006">
          <mc:Choice Requires="x14">
            <control shapeId="19462" r:id="rId10" name="Check Box 6">
              <controlPr defaultSize="0" autoFill="0" autoLine="0" autoPict="0">
                <anchor moveWithCells="1" sizeWithCells="1">
                  <from>
                    <xdr:col>3</xdr:col>
                    <xdr:colOff>180975</xdr:colOff>
                    <xdr:row>32</xdr:row>
                    <xdr:rowOff>85725</xdr:rowOff>
                  </from>
                  <to>
                    <xdr:col>3</xdr:col>
                    <xdr:colOff>428625</xdr:colOff>
                    <xdr:row>32</xdr:row>
                    <xdr:rowOff>295275</xdr:rowOff>
                  </to>
                </anchor>
              </controlPr>
            </control>
          </mc:Choice>
        </mc:AlternateContent>
        <mc:AlternateContent xmlns:mc="http://schemas.openxmlformats.org/markup-compatibility/2006">
          <mc:Choice Requires="x14">
            <control shapeId="19463" r:id="rId11" name="Check Box 7">
              <controlPr defaultSize="0" autoFill="0" autoLine="0" autoPict="0">
                <anchor moveWithCells="1" sizeWithCells="1">
                  <from>
                    <xdr:col>3</xdr:col>
                    <xdr:colOff>180975</xdr:colOff>
                    <xdr:row>33</xdr:row>
                    <xdr:rowOff>85725</xdr:rowOff>
                  </from>
                  <to>
                    <xdr:col>3</xdr:col>
                    <xdr:colOff>428625</xdr:colOff>
                    <xdr:row>33</xdr:row>
                    <xdr:rowOff>295275</xdr:rowOff>
                  </to>
                </anchor>
              </controlPr>
            </control>
          </mc:Choice>
        </mc:AlternateContent>
        <mc:AlternateContent xmlns:mc="http://schemas.openxmlformats.org/markup-compatibility/2006">
          <mc:Choice Requires="x14">
            <control shapeId="19464" r:id="rId12" name="Check Box 8">
              <controlPr defaultSize="0" autoFill="0" autoLine="0" autoPict="0">
                <anchor moveWithCells="1" sizeWithCells="1">
                  <from>
                    <xdr:col>3</xdr:col>
                    <xdr:colOff>180975</xdr:colOff>
                    <xdr:row>34</xdr:row>
                    <xdr:rowOff>85725</xdr:rowOff>
                  </from>
                  <to>
                    <xdr:col>3</xdr:col>
                    <xdr:colOff>428625</xdr:colOff>
                    <xdr:row>34</xdr:row>
                    <xdr:rowOff>295275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5CB74-8470-41BF-BB2E-580432CDE542}">
  <sheetPr codeName="Sheet8"/>
  <dimension ref="A1:I36"/>
  <sheetViews>
    <sheetView topLeftCell="A16" zoomScale="90" zoomScaleNormal="90" workbookViewId="0">
      <selection activeCell="A14" sqref="A14"/>
    </sheetView>
  </sheetViews>
  <sheetFormatPr defaultColWidth="9.140625" defaultRowHeight="15"/>
  <cols>
    <col min="1" max="1" width="39" style="74" customWidth="1"/>
    <col min="2" max="2" width="18.140625" style="74" customWidth="1"/>
    <col min="3" max="3" width="16.140625" style="74" customWidth="1"/>
    <col min="4" max="4" width="18.5703125" style="74" customWidth="1"/>
    <col min="5" max="5" width="11.42578125" style="74" customWidth="1"/>
    <col min="6" max="7" width="9.140625" style="74" hidden="1" customWidth="1"/>
    <col min="8" max="8" width="16.42578125" style="74" customWidth="1"/>
    <col min="9" max="16384" width="9.140625" style="74"/>
  </cols>
  <sheetData>
    <row r="1" spans="1:9">
      <c r="A1" s="34"/>
    </row>
    <row r="2" spans="1:9">
      <c r="A2" s="476" t="s">
        <v>222</v>
      </c>
      <c r="B2" s="867" t="str">
        <f>'Assignment To do'!B3:D3</f>
        <v>B &amp; D Superannuation Fund</v>
      </c>
      <c r="C2" s="867"/>
      <c r="D2" s="867"/>
      <c r="F2" s="477"/>
      <c r="G2" s="478"/>
    </row>
    <row r="3" spans="1:9">
      <c r="A3" s="508"/>
      <c r="B3" s="519"/>
      <c r="C3" s="519"/>
      <c r="D3" s="520"/>
      <c r="F3" s="479"/>
      <c r="G3" s="480"/>
    </row>
    <row r="4" spans="1:9">
      <c r="A4" s="488" t="s">
        <v>224</v>
      </c>
      <c r="B4" s="867" t="str">
        <f>'Assignment To do'!B4:D4</f>
        <v>2019 Year End</v>
      </c>
      <c r="C4" s="867"/>
      <c r="D4" s="867"/>
      <c r="F4" s="481"/>
      <c r="G4" s="481"/>
    </row>
    <row r="5" spans="1:9">
      <c r="A5" s="508"/>
      <c r="B5" s="519"/>
      <c r="C5" s="519"/>
      <c r="D5" s="520"/>
      <c r="F5" s="479"/>
      <c r="G5" s="480"/>
    </row>
    <row r="6" spans="1:9">
      <c r="A6" s="488" t="s">
        <v>453</v>
      </c>
      <c r="B6" s="867" t="str">
        <f>'Assignment To do'!B6:D6</f>
        <v>Cheryl</v>
      </c>
      <c r="C6" s="867"/>
      <c r="D6" s="867"/>
      <c r="F6" s="481"/>
      <c r="G6" s="481"/>
    </row>
    <row r="7" spans="1:9">
      <c r="A7" s="488"/>
      <c r="B7" s="521"/>
      <c r="C7" s="519"/>
      <c r="D7" s="520"/>
      <c r="F7" s="479"/>
      <c r="G7" s="480"/>
    </row>
    <row r="8" spans="1:9">
      <c r="A8" s="488" t="s">
        <v>454</v>
      </c>
      <c r="B8" s="867" t="str">
        <f>'Assignment To do'!B7:D7</f>
        <v>Michelle</v>
      </c>
      <c r="C8" s="867"/>
      <c r="D8" s="867"/>
      <c r="F8" s="481"/>
      <c r="G8" s="481"/>
    </row>
    <row r="9" spans="1:9">
      <c r="A9" s="488"/>
      <c r="B9" s="521"/>
      <c r="C9" s="519"/>
      <c r="D9" s="520"/>
      <c r="F9" s="479"/>
      <c r="G9" s="480"/>
    </row>
    <row r="10" spans="1:9">
      <c r="A10" s="488" t="s">
        <v>0</v>
      </c>
      <c r="B10" s="868">
        <f>'Assignment To do'!I7</f>
        <v>0</v>
      </c>
      <c r="C10" s="868"/>
      <c r="D10" s="868"/>
      <c r="F10" s="481"/>
      <c r="G10" s="482"/>
      <c r="H10" s="34"/>
      <c r="I10" s="34"/>
    </row>
    <row r="11" spans="1:9">
      <c r="A11" s="869"/>
      <c r="B11" s="869"/>
      <c r="C11" s="869"/>
      <c r="F11" s="483"/>
      <c r="G11" s="484"/>
      <c r="H11" s="34"/>
      <c r="I11" s="34"/>
    </row>
    <row r="12" spans="1:9">
      <c r="A12" s="485"/>
      <c r="B12" s="485"/>
      <c r="C12" s="479"/>
      <c r="F12" s="476"/>
      <c r="G12" s="479"/>
      <c r="H12" s="34"/>
      <c r="I12" s="34"/>
    </row>
    <row r="13" spans="1:9">
      <c r="A13" s="661"/>
      <c r="B13" s="654" t="s">
        <v>455</v>
      </c>
      <c r="C13" s="655" t="s">
        <v>457</v>
      </c>
      <c r="D13" s="655" t="s">
        <v>476</v>
      </c>
      <c r="E13" s="655" t="s">
        <v>79</v>
      </c>
      <c r="F13" s="870" t="s">
        <v>457</v>
      </c>
      <c r="G13" s="870"/>
      <c r="H13" s="34"/>
      <c r="I13" s="34"/>
    </row>
    <row r="14" spans="1:9">
      <c r="A14" s="516" t="s">
        <v>458</v>
      </c>
      <c r="B14" s="656"/>
      <c r="C14" s="662">
        <f>[3]Brief!C14</f>
        <v>0</v>
      </c>
      <c r="D14" s="662"/>
      <c r="E14" s="656"/>
      <c r="F14" s="866">
        <v>8</v>
      </c>
      <c r="G14" s="866"/>
      <c r="H14" s="34"/>
      <c r="I14" s="34"/>
    </row>
    <row r="15" spans="1:9">
      <c r="A15" s="516" t="s">
        <v>458</v>
      </c>
      <c r="B15" s="656"/>
      <c r="C15" s="662">
        <f>[3]Brief!C15</f>
        <v>0</v>
      </c>
      <c r="D15" s="662"/>
      <c r="E15" s="656">
        <f t="shared" ref="E15:E19" si="0">C15-D15</f>
        <v>0</v>
      </c>
      <c r="F15" s="866">
        <v>4</v>
      </c>
      <c r="G15" s="866"/>
      <c r="H15" s="34"/>
      <c r="I15" s="34"/>
    </row>
    <row r="16" spans="1:9">
      <c r="A16" s="516" t="s">
        <v>458</v>
      </c>
      <c r="B16" s="656"/>
      <c r="C16" s="662">
        <f>[3]Brief!C16</f>
        <v>0</v>
      </c>
      <c r="D16" s="662"/>
      <c r="E16" s="656">
        <f t="shared" si="0"/>
        <v>0</v>
      </c>
      <c r="F16" s="866">
        <v>2</v>
      </c>
      <c r="G16" s="866"/>
      <c r="H16" s="34"/>
      <c r="I16" s="34"/>
    </row>
    <row r="17" spans="1:9">
      <c r="A17" s="516" t="s">
        <v>459</v>
      </c>
      <c r="B17" s="656"/>
      <c r="C17" s="662">
        <f>[3]Brief!C17</f>
        <v>0</v>
      </c>
      <c r="D17" s="662"/>
      <c r="E17" s="656">
        <f t="shared" si="0"/>
        <v>0</v>
      </c>
      <c r="F17" s="866">
        <v>2</v>
      </c>
      <c r="G17" s="866"/>
      <c r="H17" s="34"/>
      <c r="I17" s="34"/>
    </row>
    <row r="18" spans="1:9">
      <c r="A18" s="516" t="s">
        <v>460</v>
      </c>
      <c r="B18" s="656"/>
      <c r="C18" s="662">
        <f>[3]Brief!C18</f>
        <v>0</v>
      </c>
      <c r="D18" s="662"/>
      <c r="E18" s="656">
        <f t="shared" si="0"/>
        <v>0</v>
      </c>
      <c r="F18" s="489"/>
      <c r="G18" s="489">
        <v>0.5</v>
      </c>
      <c r="H18" s="34"/>
      <c r="I18" s="34"/>
    </row>
    <row r="19" spans="1:9">
      <c r="A19" s="516" t="s">
        <v>436</v>
      </c>
      <c r="B19" s="656"/>
      <c r="C19" s="662">
        <f>[3]Brief!C19</f>
        <v>0</v>
      </c>
      <c r="D19" s="662"/>
      <c r="E19" s="656">
        <f t="shared" si="0"/>
        <v>0</v>
      </c>
      <c r="F19" s="866">
        <v>2</v>
      </c>
      <c r="G19" s="866"/>
      <c r="H19" s="34"/>
      <c r="I19" s="34"/>
    </row>
    <row r="20" spans="1:9">
      <c r="A20" s="516" t="s">
        <v>461</v>
      </c>
      <c r="B20" s="517"/>
      <c r="C20" s="518">
        <f>SUM(C14:C19)</f>
        <v>0</v>
      </c>
      <c r="D20" s="518">
        <f>SUM(D14:D19)</f>
        <v>0</v>
      </c>
      <c r="E20" s="518">
        <f>SUM(E14:E19)</f>
        <v>0</v>
      </c>
      <c r="F20" s="871">
        <f>SUM(F14:G19)</f>
        <v>18.5</v>
      </c>
      <c r="G20" s="871"/>
      <c r="H20" s="34"/>
      <c r="I20" s="34"/>
    </row>
    <row r="21" spans="1:9">
      <c r="A21" s="872"/>
      <c r="B21" s="873"/>
      <c r="C21" s="873"/>
      <c r="D21" s="486"/>
      <c r="E21" s="509"/>
      <c r="F21" s="491"/>
      <c r="G21" s="491"/>
      <c r="H21" s="34"/>
      <c r="I21" s="34"/>
    </row>
    <row r="22" spans="1:9" s="31" customFormat="1" ht="22.5" customHeight="1">
      <c r="A22" s="498"/>
      <c r="B22" s="498"/>
      <c r="C22" s="476"/>
      <c r="D22" s="486"/>
      <c r="E22" s="509"/>
      <c r="F22" s="498"/>
      <c r="G22" s="498"/>
    </row>
    <row r="23" spans="1:9">
      <c r="A23" s="895" t="s">
        <v>477</v>
      </c>
      <c r="B23" s="896"/>
      <c r="C23" s="896"/>
      <c r="D23" s="896"/>
      <c r="E23" s="479"/>
      <c r="F23" s="499"/>
      <c r="G23" s="501"/>
    </row>
    <row r="24" spans="1:9" ht="33.950000000000003" customHeight="1">
      <c r="A24" s="510" t="s">
        <v>478</v>
      </c>
      <c r="B24" s="889"/>
      <c r="C24" s="889"/>
      <c r="D24" s="889"/>
      <c r="E24" s="479"/>
      <c r="F24" s="503"/>
      <c r="G24" s="504"/>
    </row>
    <row r="25" spans="1:9" ht="33.950000000000003" customHeight="1">
      <c r="A25" s="510" t="s">
        <v>479</v>
      </c>
      <c r="B25" s="889"/>
      <c r="C25" s="889"/>
      <c r="D25" s="889"/>
      <c r="F25" s="503"/>
      <c r="G25" s="504"/>
    </row>
    <row r="26" spans="1:9" ht="36" customHeight="1">
      <c r="A26" s="510" t="s">
        <v>480</v>
      </c>
      <c r="B26" s="889"/>
      <c r="C26" s="889"/>
      <c r="D26" s="889"/>
      <c r="F26" s="506"/>
      <c r="G26" s="507"/>
    </row>
    <row r="27" spans="1:9" ht="39" customHeight="1">
      <c r="A27" s="510" t="s">
        <v>481</v>
      </c>
      <c r="B27" s="889"/>
      <c r="C27" s="889"/>
      <c r="D27" s="889"/>
      <c r="F27" s="506"/>
      <c r="G27" s="507"/>
    </row>
    <row r="28" spans="1:9" ht="27" customHeight="1">
      <c r="A28" s="510" t="s">
        <v>482</v>
      </c>
      <c r="B28" s="889"/>
      <c r="C28" s="889"/>
      <c r="D28" s="889"/>
      <c r="F28" s="506"/>
      <c r="G28" s="507"/>
    </row>
    <row r="29" spans="1:9" ht="15.95" customHeight="1">
      <c r="A29" s="897" t="s">
        <v>483</v>
      </c>
      <c r="B29" s="511"/>
      <c r="C29" s="890" t="s">
        <v>484</v>
      </c>
      <c r="D29" s="890"/>
      <c r="F29" s="506"/>
      <c r="G29" s="507"/>
    </row>
    <row r="30" spans="1:9" ht="14.1" customHeight="1">
      <c r="A30" s="898"/>
      <c r="B30" s="511"/>
      <c r="C30" s="515" t="s">
        <v>485</v>
      </c>
      <c r="D30" s="515"/>
      <c r="F30" s="506"/>
      <c r="G30" s="507"/>
    </row>
    <row r="31" spans="1:9" ht="15" customHeight="1">
      <c r="A31" s="898"/>
      <c r="B31" s="511"/>
      <c r="C31" s="891" t="s">
        <v>486</v>
      </c>
      <c r="D31" s="891"/>
      <c r="F31" s="506"/>
      <c r="G31" s="507"/>
    </row>
    <row r="32" spans="1:9" ht="12.95" customHeight="1">
      <c r="A32" s="899"/>
      <c r="B32" s="511"/>
      <c r="C32" s="891" t="s">
        <v>487</v>
      </c>
      <c r="D32" s="891"/>
      <c r="F32" s="506"/>
      <c r="G32" s="507"/>
    </row>
    <row r="33" spans="1:7" ht="81.599999999999994" customHeight="1">
      <c r="A33" s="510" t="s">
        <v>2</v>
      </c>
      <c r="B33" s="892"/>
      <c r="C33" s="893"/>
      <c r="D33" s="894"/>
      <c r="F33" s="506"/>
      <c r="G33" s="507"/>
    </row>
    <row r="34" spans="1:7">
      <c r="C34" s="476"/>
      <c r="D34" s="486"/>
      <c r="F34" s="506"/>
      <c r="G34" s="507"/>
    </row>
    <row r="35" spans="1:7">
      <c r="F35" s="506"/>
      <c r="G35" s="507"/>
    </row>
    <row r="36" spans="1:7">
      <c r="F36" s="506"/>
      <c r="G36" s="507"/>
    </row>
  </sheetData>
  <mergeCells count="25">
    <mergeCell ref="C29:D29"/>
    <mergeCell ref="C31:D31"/>
    <mergeCell ref="C32:D32"/>
    <mergeCell ref="B33:D33"/>
    <mergeCell ref="B2:D2"/>
    <mergeCell ref="B4:D4"/>
    <mergeCell ref="B6:D6"/>
    <mergeCell ref="B8:D8"/>
    <mergeCell ref="B10:D10"/>
    <mergeCell ref="A23:D23"/>
    <mergeCell ref="B24:D24"/>
    <mergeCell ref="B25:D25"/>
    <mergeCell ref="B26:D26"/>
    <mergeCell ref="A29:A32"/>
    <mergeCell ref="A11:C11"/>
    <mergeCell ref="F20:G20"/>
    <mergeCell ref="A21:C21"/>
    <mergeCell ref="B27:D27"/>
    <mergeCell ref="B28:D28"/>
    <mergeCell ref="F13:G13"/>
    <mergeCell ref="F14:G14"/>
    <mergeCell ref="F15:G15"/>
    <mergeCell ref="F16:G16"/>
    <mergeCell ref="F17:G17"/>
    <mergeCell ref="F19:G19"/>
  </mergeCells>
  <pageMargins left="0.7" right="0.7" top="0.75" bottom="0.75" header="0.3" footer="0.3"/>
  <pageSetup paperSize="9" scale="84" orientation="portrait" verticalDpi="0" r:id="rId1"/>
  <customProperties>
    <customPr name="SheetId" r:id="rId2"/>
  </customProperties>
  <drawing r:id="rId3"/>
  <legacyDrawing r:id="rId4"/>
  <mc:AlternateContent xmlns:mc="http://schemas.openxmlformats.org/markup-compatibility/2006">
    <mc:Choice Requires="x14">
      <controls>
        <mc:AlternateContent xmlns:mc="http://schemas.openxmlformats.org/markup-compatibility/2006">
          <mc:Choice Requires="x14">
            <control shapeId="18441" r:id="rId5" name="Check Box 9">
              <controlPr defaultSize="0" autoFill="0" autoLine="0" autoPict="0">
                <anchor moveWithCells="1" sizeWithCells="1">
                  <from>
                    <xdr:col>1</xdr:col>
                    <xdr:colOff>419100</xdr:colOff>
                    <xdr:row>28</xdr:row>
                    <xdr:rowOff>9525</xdr:rowOff>
                  </from>
                  <to>
                    <xdr:col>1</xdr:col>
                    <xdr:colOff>666750</xdr:colOff>
                    <xdr:row>29</xdr:row>
                    <xdr:rowOff>28575</xdr:rowOff>
                  </to>
                </anchor>
              </controlPr>
            </control>
          </mc:Choice>
        </mc:AlternateContent>
        <mc:AlternateContent xmlns:mc="http://schemas.openxmlformats.org/markup-compatibility/2006">
          <mc:Choice Requires="x14">
            <control shapeId="18442" r:id="rId6" name="Check Box 10">
              <controlPr defaultSize="0" autoFill="0" autoLine="0" autoPict="0">
                <anchor moveWithCells="1" sizeWithCells="1">
                  <from>
                    <xdr:col>1</xdr:col>
                    <xdr:colOff>419100</xdr:colOff>
                    <xdr:row>30</xdr:row>
                    <xdr:rowOff>161925</xdr:rowOff>
                  </from>
                  <to>
                    <xdr:col>1</xdr:col>
                    <xdr:colOff>666750</xdr:colOff>
                    <xdr:row>32</xdr:row>
                    <xdr:rowOff>28575</xdr:rowOff>
                  </to>
                </anchor>
              </controlPr>
            </control>
          </mc:Choice>
        </mc:AlternateContent>
        <mc:AlternateContent xmlns:mc="http://schemas.openxmlformats.org/markup-compatibility/2006">
          <mc:Choice Requires="x14">
            <control shapeId="18443" r:id="rId7" name="Check Box 11">
              <controlPr defaultSize="0" autoFill="0" autoLine="0" autoPict="0">
                <anchor moveWithCells="1" sizeWithCells="1">
                  <from>
                    <xdr:col>1</xdr:col>
                    <xdr:colOff>419100</xdr:colOff>
                    <xdr:row>29</xdr:row>
                    <xdr:rowOff>171450</xdr:rowOff>
                  </from>
                  <to>
                    <xdr:col>1</xdr:col>
                    <xdr:colOff>666750</xdr:colOff>
                    <xdr:row>31</xdr:row>
                    <xdr:rowOff>19050</xdr:rowOff>
                  </to>
                </anchor>
              </controlPr>
            </control>
          </mc:Choice>
        </mc:AlternateContent>
        <mc:AlternateContent xmlns:mc="http://schemas.openxmlformats.org/markup-compatibility/2006">
          <mc:Choice Requires="x14">
            <control shapeId="18444" r:id="rId8" name="Check Box 12">
              <controlPr defaultSize="0" autoFill="0" autoLine="0" autoPict="0">
                <anchor moveWithCells="1" sizeWithCells="1">
                  <from>
                    <xdr:col>1</xdr:col>
                    <xdr:colOff>419100</xdr:colOff>
                    <xdr:row>28</xdr:row>
                    <xdr:rowOff>200025</xdr:rowOff>
                  </from>
                  <to>
                    <xdr:col>1</xdr:col>
                    <xdr:colOff>666750</xdr:colOff>
                    <xdr:row>30</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9">
    <tabColor rgb="FF00B0F0"/>
  </sheetPr>
  <dimension ref="A1:U46"/>
  <sheetViews>
    <sheetView zoomScale="90" zoomScaleNormal="90" workbookViewId="0">
      <selection activeCell="G27" sqref="G27"/>
    </sheetView>
  </sheetViews>
  <sheetFormatPr defaultColWidth="9.140625" defaultRowHeight="12.75"/>
  <cols>
    <col min="1" max="1" width="0.85546875" style="229" customWidth="1"/>
    <col min="2" max="2" width="3.28515625" style="229" customWidth="1"/>
    <col min="3" max="3" width="9.28515625" style="229" customWidth="1"/>
    <col min="4" max="4" width="62.28515625" style="229" customWidth="1"/>
    <col min="5" max="5" width="13.5703125" style="229" customWidth="1"/>
    <col min="6" max="6" width="13" style="229" customWidth="1"/>
    <col min="7" max="7" width="1.85546875" style="229" customWidth="1"/>
    <col min="8" max="9" width="11.140625" style="229" customWidth="1"/>
    <col min="10" max="10" width="14.85546875" style="229" customWidth="1"/>
    <col min="11" max="11" width="11.140625" style="229" customWidth="1"/>
    <col min="12" max="16384" width="9.140625" style="229"/>
  </cols>
  <sheetData>
    <row r="1" spans="1:21">
      <c r="A1" s="227"/>
      <c r="B1" s="227"/>
      <c r="C1" s="227"/>
      <c r="D1" s="227"/>
      <c r="E1" s="228"/>
      <c r="F1" s="228"/>
      <c r="G1" s="228"/>
    </row>
    <row r="2" spans="1:21" ht="20.25">
      <c r="A2" s="215" t="s">
        <v>215</v>
      </c>
      <c r="B2" s="215"/>
      <c r="C2" s="215"/>
      <c r="D2" s="215"/>
      <c r="E2" s="228"/>
      <c r="F2" s="228"/>
      <c r="G2" s="228"/>
      <c r="J2" s="910" t="s">
        <v>216</v>
      </c>
      <c r="K2" s="910"/>
      <c r="L2" s="910"/>
      <c r="M2" s="910"/>
      <c r="N2" s="910"/>
      <c r="O2" s="910"/>
      <c r="P2" s="910"/>
      <c r="Q2" s="910"/>
      <c r="R2" s="230"/>
      <c r="S2" s="230"/>
      <c r="T2" s="230"/>
      <c r="U2" s="230"/>
    </row>
    <row r="3" spans="1:21" ht="15" customHeight="1">
      <c r="A3" s="231"/>
      <c r="B3" s="231"/>
      <c r="C3" s="231"/>
      <c r="D3" s="231"/>
      <c r="G3" s="232"/>
      <c r="J3" s="456" t="s">
        <v>217</v>
      </c>
      <c r="P3" s="228"/>
    </row>
    <row r="4" spans="1:21" ht="15" customHeight="1">
      <c r="A4" s="231"/>
      <c r="B4" s="231"/>
      <c r="C4" s="231"/>
      <c r="D4" s="231"/>
      <c r="G4" s="233"/>
      <c r="J4" s="229" t="s">
        <v>598</v>
      </c>
      <c r="K4" s="701" t="s">
        <v>594</v>
      </c>
      <c r="M4" s="699"/>
      <c r="N4" s="229" t="s">
        <v>592</v>
      </c>
      <c r="P4" s="699" t="s">
        <v>593</v>
      </c>
    </row>
    <row r="5" spans="1:21" ht="15" customHeight="1">
      <c r="G5" s="233"/>
      <c r="J5" s="229" t="s">
        <v>599</v>
      </c>
      <c r="K5" s="701" t="s">
        <v>595</v>
      </c>
      <c r="N5" s="700" t="s">
        <v>596</v>
      </c>
      <c r="P5" s="699" t="s">
        <v>597</v>
      </c>
    </row>
    <row r="6" spans="1:21" ht="15" customHeight="1">
      <c r="A6" s="235"/>
      <c r="B6" s="235" t="s">
        <v>222</v>
      </c>
      <c r="C6" s="235"/>
      <c r="D6" s="472" t="str">
        <f>'Assignment To do'!B3</f>
        <v>B &amp; D Superannuation Fund</v>
      </c>
      <c r="E6" s="237" t="s">
        <v>223</v>
      </c>
      <c r="F6" s="473">
        <f>'Assignment To do'!I7</f>
        <v>0</v>
      </c>
      <c r="J6" s="234" t="s">
        <v>218</v>
      </c>
      <c r="N6" s="229" t="s">
        <v>219</v>
      </c>
    </row>
    <row r="7" spans="1:21" ht="15" customHeight="1">
      <c r="A7" s="235"/>
      <c r="B7" s="235" t="s">
        <v>224</v>
      </c>
      <c r="C7" s="235"/>
      <c r="D7" s="236" t="str">
        <f>'Assignment To do'!B4</f>
        <v>2019 Year End</v>
      </c>
      <c r="E7" s="237" t="s">
        <v>225</v>
      </c>
      <c r="F7" s="238" t="str">
        <f>'Assignment To do'!I8</f>
        <v>Munya</v>
      </c>
      <c r="I7" s="239" t="s">
        <v>226</v>
      </c>
      <c r="J7" s="234" t="s">
        <v>220</v>
      </c>
      <c r="N7" s="229" t="s">
        <v>221</v>
      </c>
    </row>
    <row r="8" spans="1:21" ht="15" customHeight="1">
      <c r="A8" s="235"/>
      <c r="B8" s="235" t="s">
        <v>227</v>
      </c>
      <c r="C8" s="235"/>
      <c r="D8" s="240" t="str">
        <f>+A2</f>
        <v>Agenda Items</v>
      </c>
      <c r="E8" s="237" t="s">
        <v>427</v>
      </c>
      <c r="F8" s="241" t="str">
        <f>'Assignment To do'!I9</f>
        <v>Michelle</v>
      </c>
      <c r="J8" s="234"/>
    </row>
    <row r="9" spans="1:21" ht="15" customHeight="1">
      <c r="A9" s="235"/>
      <c r="B9" s="242"/>
      <c r="C9" s="242"/>
      <c r="D9" s="243"/>
      <c r="E9" s="244"/>
      <c r="F9" s="245"/>
      <c r="G9" s="600"/>
      <c r="H9" s="600"/>
      <c r="J9" s="456" t="s">
        <v>229</v>
      </c>
      <c r="N9" s="456" t="s">
        <v>230</v>
      </c>
    </row>
    <row r="10" spans="1:21">
      <c r="A10" s="235"/>
      <c r="B10" s="247"/>
      <c r="C10" s="247"/>
      <c r="D10" s="248"/>
      <c r="E10" s="249"/>
      <c r="F10" s="250"/>
      <c r="J10" s="234" t="s">
        <v>231</v>
      </c>
      <c r="N10" s="246" t="s">
        <v>232</v>
      </c>
    </row>
    <row r="11" spans="1:21" ht="18" customHeight="1">
      <c r="B11" s="911" t="s">
        <v>215</v>
      </c>
      <c r="C11" s="912"/>
      <c r="D11" s="912"/>
      <c r="E11" s="912"/>
      <c r="F11" s="912"/>
      <c r="G11" s="602"/>
      <c r="H11" s="602"/>
      <c r="I11" s="251"/>
      <c r="J11" s="234" t="s">
        <v>233</v>
      </c>
    </row>
    <row r="12" spans="1:21" s="228" customFormat="1" ht="12.75" customHeight="1">
      <c r="B12" s="252"/>
      <c r="C12" s="907"/>
      <c r="D12" s="907"/>
      <c r="E12" s="907"/>
      <c r="F12" s="907"/>
      <c r="G12" s="253"/>
      <c r="H12" s="253"/>
      <c r="O12" s="229"/>
      <c r="P12" s="229"/>
    </row>
    <row r="13" spans="1:21" ht="15">
      <c r="B13" s="900" t="s">
        <v>518</v>
      </c>
      <c r="C13" s="900"/>
      <c r="D13" s="900"/>
      <c r="E13" s="900" t="s">
        <v>519</v>
      </c>
      <c r="F13" s="900"/>
      <c r="G13" s="599"/>
    </row>
    <row r="14" spans="1:21" ht="14.25">
      <c r="B14" s="254" t="s">
        <v>234</v>
      </c>
      <c r="C14" s="906" t="s">
        <v>778</v>
      </c>
      <c r="D14" s="906"/>
      <c r="E14" s="906"/>
      <c r="F14" s="906"/>
      <c r="G14" s="596"/>
      <c r="H14" s="596"/>
      <c r="I14" s="596"/>
    </row>
    <row r="15" spans="1:21" ht="14.25">
      <c r="B15" s="254"/>
      <c r="C15" s="906"/>
      <c r="D15" s="906"/>
      <c r="E15" s="906"/>
      <c r="F15" s="906"/>
      <c r="G15" s="596"/>
      <c r="H15" s="596"/>
      <c r="I15" s="596"/>
    </row>
    <row r="16" spans="1:21" ht="14.25">
      <c r="B16" s="254"/>
      <c r="C16" s="908"/>
      <c r="D16" s="908"/>
      <c r="E16" s="908"/>
      <c r="F16" s="908"/>
      <c r="G16" s="254"/>
      <c r="H16" s="254"/>
      <c r="I16" s="254"/>
    </row>
    <row r="17" spans="2:9" ht="14.25">
      <c r="B17" s="254" t="s">
        <v>234</v>
      </c>
      <c r="C17" s="909" t="s">
        <v>819</v>
      </c>
      <c r="D17" s="909"/>
      <c r="E17" s="906"/>
      <c r="F17" s="906"/>
      <c r="G17" s="596"/>
      <c r="H17" s="596"/>
      <c r="I17" s="596"/>
    </row>
    <row r="18" spans="2:9" ht="48.75" customHeight="1">
      <c r="B18" s="254"/>
      <c r="C18" s="909"/>
      <c r="D18" s="909"/>
      <c r="E18" s="906"/>
      <c r="F18" s="906"/>
      <c r="G18" s="596"/>
      <c r="H18" s="596"/>
      <c r="I18" s="596"/>
    </row>
    <row r="19" spans="2:9" ht="14.25">
      <c r="B19" s="254"/>
      <c r="C19" s="905"/>
      <c r="D19" s="905"/>
      <c r="E19" s="905"/>
      <c r="F19" s="905"/>
      <c r="G19" s="596"/>
      <c r="H19" s="596"/>
      <c r="I19" s="596"/>
    </row>
    <row r="20" spans="2:9" ht="14.25">
      <c r="B20" s="254" t="s">
        <v>234</v>
      </c>
      <c r="C20" s="909" t="s">
        <v>821</v>
      </c>
      <c r="D20" s="909"/>
      <c r="E20" s="906"/>
      <c r="F20" s="906"/>
      <c r="G20" s="596"/>
      <c r="H20" s="596"/>
      <c r="I20" s="596"/>
    </row>
    <row r="21" spans="2:9" ht="14.25">
      <c r="B21" s="254"/>
      <c r="C21" s="909"/>
      <c r="D21" s="909"/>
      <c r="E21" s="906"/>
      <c r="F21" s="906"/>
      <c r="G21" s="596"/>
      <c r="H21" s="596"/>
      <c r="I21" s="596"/>
    </row>
    <row r="22" spans="2:9" ht="14.25">
      <c r="B22" s="254"/>
      <c r="C22" s="908"/>
      <c r="D22" s="908"/>
      <c r="E22" s="908"/>
      <c r="F22" s="908"/>
      <c r="G22" s="254"/>
      <c r="H22" s="254"/>
      <c r="I22" s="254"/>
    </row>
    <row r="23" spans="2:9" ht="14.25">
      <c r="B23" s="254" t="s">
        <v>234</v>
      </c>
      <c r="C23" s="906" t="s">
        <v>824</v>
      </c>
      <c r="D23" s="906"/>
      <c r="E23" s="906"/>
      <c r="F23" s="906"/>
      <c r="G23" s="596"/>
      <c r="H23" s="596"/>
      <c r="I23" s="596"/>
    </row>
    <row r="24" spans="2:9" ht="14.25">
      <c r="B24" s="254"/>
      <c r="C24" s="906"/>
      <c r="D24" s="906"/>
      <c r="E24" s="906"/>
      <c r="F24" s="906"/>
      <c r="G24" s="596"/>
      <c r="H24" s="596"/>
      <c r="I24" s="596"/>
    </row>
    <row r="25" spans="2:9" ht="14.25">
      <c r="B25" s="254"/>
      <c r="C25" s="908"/>
      <c r="D25" s="908"/>
      <c r="E25" s="908"/>
      <c r="F25" s="908"/>
      <c r="G25" s="254"/>
      <c r="H25" s="254"/>
      <c r="I25" s="254"/>
    </row>
    <row r="26" spans="2:9" ht="14.25">
      <c r="B26" s="254" t="s">
        <v>234</v>
      </c>
      <c r="C26" s="906"/>
      <c r="D26" s="906"/>
      <c r="E26" s="906"/>
      <c r="F26" s="906"/>
      <c r="G26" s="596"/>
      <c r="H26" s="596"/>
      <c r="I26" s="596"/>
    </row>
    <row r="27" spans="2:9" ht="14.25">
      <c r="B27" s="254"/>
      <c r="C27" s="906"/>
      <c r="D27" s="906"/>
      <c r="E27" s="906"/>
      <c r="F27" s="906"/>
      <c r="G27" s="596"/>
      <c r="H27" s="596"/>
      <c r="I27" s="596"/>
    </row>
    <row r="28" spans="2:9" ht="14.25">
      <c r="B28" s="254"/>
      <c r="C28" s="905"/>
      <c r="D28" s="905"/>
      <c r="E28" s="905"/>
      <c r="F28" s="905"/>
      <c r="G28" s="596"/>
      <c r="H28" s="596"/>
      <c r="I28" s="596"/>
    </row>
    <row r="29" spans="2:9" ht="14.25">
      <c r="B29" s="254" t="s">
        <v>234</v>
      </c>
      <c r="C29" s="906"/>
      <c r="D29" s="906"/>
      <c r="E29" s="906"/>
      <c r="F29" s="906"/>
      <c r="G29" s="596"/>
      <c r="H29" s="596"/>
      <c r="I29" s="596"/>
    </row>
    <row r="30" spans="2:9" ht="14.25">
      <c r="B30" s="254"/>
      <c r="C30" s="906"/>
      <c r="D30" s="906"/>
      <c r="E30" s="906"/>
      <c r="F30" s="906"/>
      <c r="G30" s="596"/>
      <c r="H30" s="596"/>
      <c r="I30" s="596"/>
    </row>
    <row r="31" spans="2:9" ht="14.25">
      <c r="B31" s="254"/>
      <c r="C31" s="905"/>
      <c r="D31" s="905"/>
      <c r="E31" s="905"/>
      <c r="F31" s="905"/>
      <c r="G31" s="596"/>
      <c r="H31" s="596"/>
      <c r="I31" s="596"/>
    </row>
    <row r="32" spans="2:9" ht="14.25">
      <c r="B32" s="254" t="s">
        <v>234</v>
      </c>
      <c r="C32" s="906"/>
      <c r="D32" s="906"/>
      <c r="E32" s="906"/>
      <c r="F32" s="906"/>
      <c r="G32" s="596"/>
      <c r="H32" s="596"/>
      <c r="I32" s="596"/>
    </row>
    <row r="33" spans="2:9" ht="14.25">
      <c r="B33" s="254"/>
      <c r="C33" s="906"/>
      <c r="D33" s="906"/>
      <c r="E33" s="906"/>
      <c r="F33" s="906"/>
      <c r="G33" s="596"/>
      <c r="H33" s="596"/>
      <c r="I33" s="596"/>
    </row>
    <row r="34" spans="2:9" ht="14.25">
      <c r="B34" s="254"/>
      <c r="C34" s="905"/>
      <c r="D34" s="905"/>
      <c r="E34" s="905"/>
      <c r="F34" s="905"/>
      <c r="G34" s="596"/>
      <c r="H34" s="596"/>
      <c r="I34" s="596"/>
    </row>
    <row r="35" spans="2:9" ht="14.25">
      <c r="B35" s="254" t="s">
        <v>234</v>
      </c>
      <c r="C35" s="906"/>
      <c r="D35" s="906"/>
      <c r="E35" s="906"/>
      <c r="F35" s="906"/>
      <c r="G35" s="596"/>
      <c r="H35" s="596"/>
      <c r="I35" s="596"/>
    </row>
    <row r="36" spans="2:9" ht="14.25">
      <c r="B36" s="254"/>
      <c r="C36" s="906"/>
      <c r="D36" s="906"/>
      <c r="E36" s="906"/>
      <c r="F36" s="906"/>
      <c r="G36" s="596"/>
      <c r="H36" s="596"/>
      <c r="I36" s="596"/>
    </row>
    <row r="37" spans="2:9" ht="14.25">
      <c r="B37" s="254"/>
      <c r="C37" s="905"/>
      <c r="D37" s="905"/>
      <c r="E37" s="905"/>
      <c r="F37" s="905"/>
      <c r="G37" s="596"/>
      <c r="H37" s="596"/>
      <c r="I37" s="596"/>
    </row>
    <row r="38" spans="2:9" ht="15">
      <c r="B38" s="900" t="s">
        <v>520</v>
      </c>
      <c r="C38" s="900"/>
      <c r="D38" s="900"/>
      <c r="E38" s="901"/>
      <c r="F38" s="901"/>
      <c r="G38" s="596"/>
      <c r="H38" s="596"/>
      <c r="I38" s="596"/>
    </row>
    <row r="39" spans="2:9" ht="14.25">
      <c r="B39" s="254" t="s">
        <v>234</v>
      </c>
      <c r="C39" s="906"/>
      <c r="D39" s="906"/>
      <c r="E39" s="906"/>
      <c r="F39" s="906"/>
      <c r="G39" s="596"/>
      <c r="H39" s="596"/>
      <c r="I39" s="596"/>
    </row>
    <row r="40" spans="2:9" ht="14.25">
      <c r="B40" s="254"/>
      <c r="C40" s="906"/>
      <c r="D40" s="906"/>
      <c r="E40" s="906"/>
      <c r="F40" s="906"/>
      <c r="G40" s="596"/>
      <c r="H40" s="596"/>
      <c r="I40" s="596"/>
    </row>
    <row r="41" spans="2:9">
      <c r="C41" s="902"/>
      <c r="D41" s="902"/>
      <c r="E41" s="902"/>
      <c r="F41" s="902"/>
      <c r="G41" s="601"/>
      <c r="H41" s="601"/>
      <c r="I41" s="601"/>
    </row>
    <row r="42" spans="2:9">
      <c r="B42" s="597" t="s">
        <v>516</v>
      </c>
      <c r="C42" s="903"/>
      <c r="D42" s="903"/>
      <c r="E42" s="903"/>
      <c r="F42" s="903"/>
      <c r="G42" s="601"/>
      <c r="H42" s="601"/>
      <c r="I42" s="601"/>
    </row>
    <row r="43" spans="2:9">
      <c r="C43" s="903"/>
      <c r="D43" s="903"/>
      <c r="E43" s="903"/>
      <c r="F43" s="903"/>
      <c r="G43" s="601"/>
      <c r="H43" s="601"/>
      <c r="I43" s="601"/>
    </row>
    <row r="44" spans="2:9">
      <c r="C44" s="902"/>
      <c r="D44" s="902"/>
      <c r="E44" s="902"/>
      <c r="F44" s="902"/>
      <c r="G44" s="601"/>
      <c r="H44" s="601"/>
      <c r="I44" s="601"/>
    </row>
    <row r="45" spans="2:9">
      <c r="B45" s="229" t="s">
        <v>517</v>
      </c>
      <c r="C45" s="904"/>
      <c r="D45" s="904"/>
      <c r="E45" s="904"/>
      <c r="F45" s="904"/>
      <c r="G45" s="601"/>
      <c r="H45" s="601"/>
      <c r="I45" s="601"/>
    </row>
    <row r="46" spans="2:9">
      <c r="C46" s="904"/>
      <c r="D46" s="904"/>
      <c r="E46" s="904"/>
      <c r="F46" s="904"/>
      <c r="G46" s="601"/>
      <c r="H46" s="601"/>
      <c r="I46" s="601"/>
    </row>
  </sheetData>
  <mergeCells count="49">
    <mergeCell ref="J2:Q2"/>
    <mergeCell ref="C32:D33"/>
    <mergeCell ref="C34:D34"/>
    <mergeCell ref="C39:D40"/>
    <mergeCell ref="C35:D36"/>
    <mergeCell ref="C37:D37"/>
    <mergeCell ref="B11:F11"/>
    <mergeCell ref="E20:F21"/>
    <mergeCell ref="C20:D21"/>
    <mergeCell ref="E22:F22"/>
    <mergeCell ref="E23:F24"/>
    <mergeCell ref="E26:F27"/>
    <mergeCell ref="C22:D22"/>
    <mergeCell ref="C23:D24"/>
    <mergeCell ref="C26:D27"/>
    <mergeCell ref="E25:F25"/>
    <mergeCell ref="C25:D25"/>
    <mergeCell ref="E16:F16"/>
    <mergeCell ref="C16:D16"/>
    <mergeCell ref="E17:F18"/>
    <mergeCell ref="C17:D18"/>
    <mergeCell ref="E19:F19"/>
    <mergeCell ref="C19:D19"/>
    <mergeCell ref="C12:F12"/>
    <mergeCell ref="B13:D13"/>
    <mergeCell ref="C14:D15"/>
    <mergeCell ref="E13:F13"/>
    <mergeCell ref="E14:F15"/>
    <mergeCell ref="E45:F46"/>
    <mergeCell ref="E44:F44"/>
    <mergeCell ref="C44:D44"/>
    <mergeCell ref="C45:D46"/>
    <mergeCell ref="E28:F28"/>
    <mergeCell ref="C28:D28"/>
    <mergeCell ref="E29:F30"/>
    <mergeCell ref="C29:D30"/>
    <mergeCell ref="E31:F31"/>
    <mergeCell ref="C31:D31"/>
    <mergeCell ref="E32:F33"/>
    <mergeCell ref="E34:F34"/>
    <mergeCell ref="E39:F40"/>
    <mergeCell ref="E41:F41"/>
    <mergeCell ref="E35:F36"/>
    <mergeCell ref="E37:F37"/>
    <mergeCell ref="B38:D38"/>
    <mergeCell ref="E38:F38"/>
    <mergeCell ref="C41:D41"/>
    <mergeCell ref="C42:D43"/>
    <mergeCell ref="E42:F43"/>
  </mergeCells>
  <hyperlinks>
    <hyperlink ref="J6" r:id="rId1" display="http://www.fitz.com.au/" xr:uid="{00000000-0004-0000-0500-000000000000}"/>
    <hyperlink ref="J7" r:id="rId2" display="http://www.politis.com.au/" xr:uid="{00000000-0004-0000-0500-000001000000}"/>
    <hyperlink ref="J10" r:id="rId3" display="http://www.hunterfinancial.com.au/" xr:uid="{00000000-0004-0000-0500-000003000000}"/>
    <hyperlink ref="J11" r:id="rId4" display="http://www.pivotalfp.com/" xr:uid="{00000000-0004-0000-0500-000004000000}"/>
    <hyperlink ref="N10" r:id="rId5" display="http://www.capitalclaims.com.au/" xr:uid="{00000000-0004-0000-0500-000005000000}"/>
    <hyperlink ref="P4" r:id="rId6" display="mailto:mail@hunterfinancial.com.au" xr:uid="{C7C94403-5003-4E1B-8A22-56D1278BEEEA}"/>
    <hyperlink ref="K4" r:id="rId7" xr:uid="{CD6F66A8-BFA4-4B6D-B02A-D7F491470851}"/>
    <hyperlink ref="K5" r:id="rId8" xr:uid="{B3862CC4-9031-4E06-9190-E9D131AA76CF}"/>
    <hyperlink ref="N5" r:id="rId9" display="tel:02 4047 1888" xr:uid="{6DDA8AB0-E3A1-49FC-9E63-2F242E72B52D}"/>
    <hyperlink ref="P5" r:id="rId10" display="mailto:info@infinityfinancialadvisors.com.au" xr:uid="{45A137CF-3708-4C76-B63B-66BCDB721C62}"/>
  </hyperlinks>
  <pageMargins left="0.7" right="0.7" top="0.75" bottom="0.75" header="0.3" footer="0.3"/>
  <pageSetup paperSize="9" orientation="portrait" r:id="rId11"/>
  <customProperties>
    <customPr name="SheetId" r:id="rId12"/>
  </customProperties>
  <drawing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82</vt:i4>
      </vt:variant>
    </vt:vector>
  </HeadingPairs>
  <TitlesOfParts>
    <vt:vector size="101" baseType="lpstr">
      <vt:lpstr>Rep_Settings</vt:lpstr>
      <vt:lpstr>Rep_Status</vt:lpstr>
      <vt:lpstr>Assignment To do</vt:lpstr>
      <vt:lpstr>Brief</vt:lpstr>
      <vt:lpstr>DeBrief</vt:lpstr>
      <vt:lpstr>Agenda Points</vt:lpstr>
      <vt:lpstr>Queries</vt:lpstr>
      <vt:lpstr>Pension Advice Schedule</vt:lpstr>
      <vt:lpstr>Tax Payment Sch</vt:lpstr>
      <vt:lpstr>Home</vt:lpstr>
      <vt:lpstr>Index</vt:lpstr>
      <vt:lpstr>Review Points</vt:lpstr>
      <vt:lpstr>Invoice Wording</vt:lpstr>
      <vt:lpstr>Prov for Income Tax</vt:lpstr>
      <vt:lpstr>Investments</vt:lpstr>
      <vt:lpstr>Rental Inc &amp; Exp</vt:lpstr>
      <vt:lpstr>GST Rec</vt:lpstr>
      <vt:lpstr>TBAR</vt:lpstr>
      <vt:lpstr>Interest Calc</vt:lpstr>
      <vt:lpstr>HNSW_Properties!BF_DocumentType</vt:lpstr>
      <vt:lpstr>HNSW_Properties!BF_LocalTemplateLocation</vt:lpstr>
      <vt:lpstr>HNSW_Properties!BF_ProductNumber</vt:lpstr>
      <vt:lpstr>HNSW_Properties!BF_StarterVersion</vt:lpstr>
      <vt:lpstr>HNSW_Properties!BF_WorkpaperId</vt:lpstr>
      <vt:lpstr>Cl_ABNTFN</vt:lpstr>
      <vt:lpstr>Cl_Code</vt:lpstr>
      <vt:lpstr>Cl_Connected</vt:lpstr>
      <vt:lpstr>Cl_Contact</vt:lpstr>
      <vt:lpstr>Cl_Email</vt:lpstr>
      <vt:lpstr>Cl_EntityType</vt:lpstr>
      <vt:lpstr>Cl_FileId</vt:lpstr>
      <vt:lpstr>Cl_FileName</vt:lpstr>
      <vt:lpstr>Cl_Member1</vt:lpstr>
      <vt:lpstr>Cl_Member2</vt:lpstr>
      <vt:lpstr>Cl_Member3</vt:lpstr>
      <vt:lpstr>Cl_Member4</vt:lpstr>
      <vt:lpstr>Cl_Member5</vt:lpstr>
      <vt:lpstr>Cl_Member6</vt:lpstr>
      <vt:lpstr>Cl_Member7</vt:lpstr>
      <vt:lpstr>Cl_Member8</vt:lpstr>
      <vt:lpstr>Cl_Name</vt:lpstr>
      <vt:lpstr>Cl_Phone</vt:lpstr>
      <vt:lpstr>Cl_Software</vt:lpstr>
      <vt:lpstr>Cl_SoftwareComparatives</vt:lpstr>
      <vt:lpstr>Cl_SoftwarePassword</vt:lpstr>
      <vt:lpstr>Cl_SoftwareUsername</vt:lpstr>
      <vt:lpstr>Cl_SoftwareVariance</vt:lpstr>
      <vt:lpstr>Firm_Name</vt:lpstr>
      <vt:lpstr>Firm_Partner</vt:lpstr>
      <vt:lpstr>Firm_PartnerId</vt:lpstr>
      <vt:lpstr>Firm_Preparer</vt:lpstr>
      <vt:lpstr>Firm_PreparerDate</vt:lpstr>
      <vt:lpstr>Firm_PreparerId</vt:lpstr>
      <vt:lpstr>Firm_Reviewer</vt:lpstr>
      <vt:lpstr>Firm_ReviewerDate</vt:lpstr>
      <vt:lpstr>Firm_ReviewerId</vt:lpstr>
      <vt:lpstr>FlaggedItems</vt:lpstr>
      <vt:lpstr>Go_CollapseAll</vt:lpstr>
      <vt:lpstr>Go_ConfigureFileSource</vt:lpstr>
      <vt:lpstr>Go_ExpandAll</vt:lpstr>
      <vt:lpstr>Go_Help</vt:lpstr>
      <vt:lpstr>Go_OpeningBalance</vt:lpstr>
      <vt:lpstr>Go_RefreshTrialBalance</vt:lpstr>
      <vt:lpstr>Home!Go_RollUp</vt:lpstr>
      <vt:lpstr>Go_SelectUser_Partner</vt:lpstr>
      <vt:lpstr>Go_SelectUser_Preparer</vt:lpstr>
      <vt:lpstr>Go_SelectUser_Reviewer</vt:lpstr>
      <vt:lpstr>IssueTypes</vt:lpstr>
      <vt:lpstr>Options_Tolerance</vt:lpstr>
      <vt:lpstr>PeriodEndDate</vt:lpstr>
      <vt:lpstr>PeriodStartDate</vt:lpstr>
      <vt:lpstr>'Agenda Points'!Print_Area</vt:lpstr>
      <vt:lpstr>'Assignment To do'!Print_Area</vt:lpstr>
      <vt:lpstr>Investments!Print_Area</vt:lpstr>
      <vt:lpstr>'Pension Advice Schedule'!Print_Area</vt:lpstr>
      <vt:lpstr>'Prov for Income Tax'!Print_Area</vt:lpstr>
      <vt:lpstr>'Rental Inc &amp; Exp'!Print_Area</vt:lpstr>
      <vt:lpstr>'Review Points'!Print_Area</vt:lpstr>
      <vt:lpstr>'Tax Payment Sch'!Print_Area</vt:lpstr>
      <vt:lpstr>TBAR!Print_Area</vt:lpstr>
      <vt:lpstr>Investments!Print_Titles</vt:lpstr>
      <vt:lpstr>Setting_CompareDataSetId</vt:lpstr>
      <vt:lpstr>Setting_CompareEntityId</vt:lpstr>
      <vt:lpstr>Setting_DataSetId</vt:lpstr>
      <vt:lpstr>Setting_EntityId</vt:lpstr>
      <vt:lpstr>Setting_FileConnectionString</vt:lpstr>
      <vt:lpstr>Setting_ShowSubTotals</vt:lpstr>
      <vt:lpstr>Setting_ShowVariance</vt:lpstr>
      <vt:lpstr>Settings_Version</vt:lpstr>
      <vt:lpstr>ShowAlert</vt:lpstr>
      <vt:lpstr>StatusBlank</vt:lpstr>
      <vt:lpstr>StatusDescriptions</vt:lpstr>
      <vt:lpstr>StatusDescriptionsOrder</vt:lpstr>
      <vt:lpstr>Tax_AccountingMethod</vt:lpstr>
      <vt:lpstr>Tax_SmallBusinessEntity</vt:lpstr>
      <vt:lpstr>Tax_Year</vt:lpstr>
      <vt:lpstr>Home!Tm_EndRollUp</vt:lpstr>
      <vt:lpstr>Home!Tm_StartRollUp</vt:lpstr>
      <vt:lpstr>TrialBalance</vt:lpstr>
      <vt:lpstr>UnreconciledWorkpapers</vt:lpstr>
      <vt:lpstr>UnresolvedItems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Workpapers</dc:title>
  <dc:creator>Jolene Hussain</dc:creator>
  <cp:lastModifiedBy>Michelle Chesworth</cp:lastModifiedBy>
  <cp:lastPrinted>2019-07-29T02:29:53Z</cp:lastPrinted>
  <dcterms:created xsi:type="dcterms:W3CDTF">2013-10-15T13:40:19Z</dcterms:created>
  <dcterms:modified xsi:type="dcterms:W3CDTF">2019-09-11T06:28:18Z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F_Document_ID">
    <vt:i4>15</vt:i4>
  </property>
  <property fmtid="{D5CDD505-2E9C-101B-9397-08002B2CF9AE}" pid="3" name="Starter_Version">
    <vt:lpwstr>2.2.0.0</vt:lpwstr>
  </property>
  <property fmtid="{D5CDD505-2E9C-101B-9397-08002B2CF9AE}" pid="4" name="Class_Workpaper">
    <vt:bool>true</vt:bool>
  </property>
</Properties>
</file>