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HATF37\Audit\2021\Income &amp; expenses\Rental statements\"/>
    </mc:Choice>
  </mc:AlternateContent>
  <xr:revisionPtr revIDLastSave="0" documentId="8_{4400FB56-8DD8-4E3F-ACC1-A2F286D83615}" xr6:coauthVersionLast="47" xr6:coauthVersionMax="47" xr10:uidLastSave="{00000000-0000-0000-0000-000000000000}"/>
  <bookViews>
    <workbookView xWindow="-120" yWindow="-120" windowWidth="25440" windowHeight="15390" activeTab="6" xr2:uid="{00000000-000D-0000-FFFF-FFFF00000000}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  <sheet name="2021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G32" i="7" s="1"/>
  <c r="J23" i="7"/>
  <c r="D17" i="7"/>
  <c r="D19" i="7" s="1"/>
  <c r="P15" i="7"/>
  <c r="D31" i="7" s="1"/>
  <c r="E31" i="7" s="1"/>
  <c r="P14" i="7"/>
  <c r="P13" i="7"/>
  <c r="P12" i="7"/>
  <c r="D28" i="7" s="1"/>
  <c r="E28" i="7" s="1"/>
  <c r="P11" i="7"/>
  <c r="D27" i="7" s="1"/>
  <c r="E27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9" i="7" s="1"/>
  <c r="I17" i="7"/>
  <c r="I19" i="7" s="1"/>
  <c r="H17" i="7"/>
  <c r="H19" i="7" s="1"/>
  <c r="G17" i="7"/>
  <c r="G19" i="7" s="1"/>
  <c r="F17" i="7"/>
  <c r="F19" i="7" s="1"/>
  <c r="P10" i="7"/>
  <c r="P7" i="7"/>
  <c r="P6" i="7"/>
  <c r="J23" i="6"/>
  <c r="G32" i="6"/>
  <c r="D26" i="7" l="1"/>
  <c r="P17" i="7"/>
  <c r="P19" i="7" s="1"/>
  <c r="R19" i="7" s="1"/>
  <c r="E17" i="7"/>
  <c r="E19" i="7" s="1"/>
  <c r="P11" i="6"/>
  <c r="D27" i="6" s="1"/>
  <c r="E27" i="6" s="1"/>
  <c r="F10" i="6"/>
  <c r="G10" i="6"/>
  <c r="H10" i="6"/>
  <c r="H17" i="6" s="1"/>
  <c r="H19" i="6" s="1"/>
  <c r="I10" i="6"/>
  <c r="J10" i="6"/>
  <c r="K10" i="6"/>
  <c r="K17" i="6" s="1"/>
  <c r="K19" i="6" s="1"/>
  <c r="L10" i="6"/>
  <c r="M10" i="6"/>
  <c r="N10" i="6"/>
  <c r="N17" i="6" s="1"/>
  <c r="N19" i="6" s="1"/>
  <c r="O10" i="6"/>
  <c r="O17" i="6" s="1"/>
  <c r="O19" i="6" s="1"/>
  <c r="E10" i="6"/>
  <c r="P10" i="6" s="1"/>
  <c r="M17" i="6"/>
  <c r="M19" i="6" s="1"/>
  <c r="L17" i="6"/>
  <c r="L19" i="6" s="1"/>
  <c r="J17" i="6"/>
  <c r="J19" i="6" s="1"/>
  <c r="I17" i="6"/>
  <c r="I19" i="6" s="1"/>
  <c r="G17" i="6"/>
  <c r="G19" i="6" s="1"/>
  <c r="F17" i="6"/>
  <c r="F19" i="6" s="1"/>
  <c r="E17" i="6"/>
  <c r="E19" i="6" s="1"/>
  <c r="D17" i="6"/>
  <c r="D19" i="6" s="1"/>
  <c r="P15" i="6"/>
  <c r="D31" i="6" s="1"/>
  <c r="E31" i="6" s="1"/>
  <c r="P14" i="6"/>
  <c r="P13" i="6"/>
  <c r="P12" i="6"/>
  <c r="D28" i="6" s="1"/>
  <c r="E28" i="6" s="1"/>
  <c r="P7" i="6"/>
  <c r="P6" i="6"/>
  <c r="D33" i="7" l="1"/>
  <c r="E26" i="7"/>
  <c r="E33" i="7" s="1"/>
  <c r="E34" i="7" s="1"/>
  <c r="P17" i="6"/>
  <c r="P19" i="6" s="1"/>
  <c r="R19" i="6" s="1"/>
  <c r="D26" i="6"/>
  <c r="G32" i="5"/>
  <c r="D26" i="5"/>
  <c r="E26" i="5" s="1"/>
  <c r="Q19" i="5"/>
  <c r="O17" i="5"/>
  <c r="O19" i="5" s="1"/>
  <c r="N17" i="5"/>
  <c r="N19" i="5" s="1"/>
  <c r="M17" i="5"/>
  <c r="M19" i="5" s="1"/>
  <c r="L17" i="5"/>
  <c r="L19" i="5" s="1"/>
  <c r="K17" i="5"/>
  <c r="K19" i="5" s="1"/>
  <c r="J17" i="5"/>
  <c r="J19" i="5" s="1"/>
  <c r="I17" i="5"/>
  <c r="I19" i="5" s="1"/>
  <c r="H17" i="5"/>
  <c r="H19" i="5" s="1"/>
  <c r="G17" i="5"/>
  <c r="G19" i="5" s="1"/>
  <c r="F17" i="5"/>
  <c r="F19" i="5" s="1"/>
  <c r="E17" i="5"/>
  <c r="E19" i="5" s="1"/>
  <c r="D17" i="5"/>
  <c r="D19" i="5" s="1"/>
  <c r="P15" i="5"/>
  <c r="D31" i="5" s="1"/>
  <c r="E31" i="5" s="1"/>
  <c r="P14" i="5"/>
  <c r="P13" i="5"/>
  <c r="P12" i="5"/>
  <c r="P11" i="5"/>
  <c r="D27" i="5" s="1"/>
  <c r="E27" i="5" s="1"/>
  <c r="P10" i="5"/>
  <c r="P7" i="5"/>
  <c r="P6" i="5"/>
  <c r="D28" i="5" l="1"/>
  <c r="E28" i="5" s="1"/>
  <c r="D33" i="6"/>
  <c r="E26" i="6"/>
  <c r="E33" i="6"/>
  <c r="E34" i="6" s="1"/>
  <c r="E33" i="5"/>
  <c r="E34" i="5" s="1"/>
  <c r="D33" i="5"/>
  <c r="P17" i="5"/>
  <c r="P19" i="5" s="1"/>
  <c r="R19" i="5" s="1"/>
  <c r="Q19" i="4" l="1"/>
  <c r="D31" i="4"/>
  <c r="E31" i="4" s="1"/>
  <c r="P14" i="4"/>
  <c r="P15" i="4"/>
  <c r="O17" i="4"/>
  <c r="O19" i="4" s="1"/>
  <c r="N17" i="4"/>
  <c r="N19" i="4" s="1"/>
  <c r="M17" i="4"/>
  <c r="M19" i="4" s="1"/>
  <c r="L17" i="4"/>
  <c r="L19" i="4" s="1"/>
  <c r="K17" i="4"/>
  <c r="K19" i="4" s="1"/>
  <c r="J17" i="4"/>
  <c r="J19" i="4" s="1"/>
  <c r="I17" i="4"/>
  <c r="I19" i="4" s="1"/>
  <c r="H17" i="4"/>
  <c r="H19" i="4" s="1"/>
  <c r="G17" i="4"/>
  <c r="G19" i="4" s="1"/>
  <c r="F17" i="4"/>
  <c r="F19" i="4" s="1"/>
  <c r="E17" i="4"/>
  <c r="E19" i="4" s="1"/>
  <c r="D17" i="4"/>
  <c r="D19" i="4" s="1"/>
  <c r="P13" i="4"/>
  <c r="P12" i="4"/>
  <c r="P11" i="4"/>
  <c r="D27" i="4" s="1"/>
  <c r="E27" i="4" s="1"/>
  <c r="P10" i="4"/>
  <c r="P17" i="4" s="1"/>
  <c r="P7" i="4"/>
  <c r="P6" i="4"/>
  <c r="F24" i="3"/>
  <c r="D26" i="4" l="1"/>
  <c r="E26" i="4" s="1"/>
  <c r="D28" i="4"/>
  <c r="E28" i="4" s="1"/>
  <c r="D33" i="4"/>
  <c r="P19" i="4"/>
  <c r="R19" i="4" s="1"/>
  <c r="P7" i="3"/>
  <c r="P6" i="3"/>
  <c r="E33" i="4" l="1"/>
  <c r="E34" i="4" s="1"/>
  <c r="N17" i="3"/>
  <c r="N19" i="3" s="1"/>
  <c r="L17" i="3"/>
  <c r="L19" i="3" s="1"/>
  <c r="K17" i="3"/>
  <c r="K19" i="3" s="1"/>
  <c r="J17" i="3"/>
  <c r="J19" i="3" s="1"/>
  <c r="I17" i="3"/>
  <c r="I19" i="3" s="1"/>
  <c r="H17" i="3"/>
  <c r="H19" i="3" s="1"/>
  <c r="G17" i="3"/>
  <c r="G19" i="3" s="1"/>
  <c r="F17" i="3"/>
  <c r="F19" i="3" s="1"/>
  <c r="E17" i="3"/>
  <c r="E19" i="3" s="1"/>
  <c r="D17" i="3"/>
  <c r="D19" i="3" s="1"/>
  <c r="P13" i="3"/>
  <c r="O17" i="3"/>
  <c r="O19" i="3" s="1"/>
  <c r="P12" i="3"/>
  <c r="D28" i="3" s="1"/>
  <c r="E28" i="3" s="1"/>
  <c r="P11" i="3"/>
  <c r="D27" i="3" s="1"/>
  <c r="E27" i="3" s="1"/>
  <c r="M17" i="3"/>
  <c r="M19" i="3" l="1"/>
  <c r="P10" i="3"/>
  <c r="D26" i="3" l="1"/>
  <c r="P17" i="3"/>
  <c r="Q17" i="2"/>
  <c r="P11" i="2"/>
  <c r="O10" i="2"/>
  <c r="O15" i="2" s="1"/>
  <c r="O17" i="2" s="1"/>
  <c r="M9" i="2"/>
  <c r="M8" i="2"/>
  <c r="P8" i="2" s="1"/>
  <c r="M5" i="2"/>
  <c r="P5" i="2" s="1"/>
  <c r="M10" i="2"/>
  <c r="P10" i="2" s="1"/>
  <c r="E15" i="2"/>
  <c r="E17" i="2" s="1"/>
  <c r="F15" i="2"/>
  <c r="F17" i="2" s="1"/>
  <c r="G15" i="2"/>
  <c r="G17" i="2" s="1"/>
  <c r="H15" i="2"/>
  <c r="H17" i="2" s="1"/>
  <c r="I15" i="2"/>
  <c r="I17" i="2" s="1"/>
  <c r="J15" i="2"/>
  <c r="J17" i="2" s="1"/>
  <c r="K15" i="2"/>
  <c r="K17" i="2" s="1"/>
  <c r="L15" i="2"/>
  <c r="L17" i="2" s="1"/>
  <c r="N15" i="2"/>
  <c r="N17" i="2" s="1"/>
  <c r="D15" i="2"/>
  <c r="D17" i="2" s="1"/>
  <c r="D25" i="2" l="1"/>
  <c r="E25" i="2" s="1"/>
  <c r="D23" i="2"/>
  <c r="M15" i="2"/>
  <c r="M17" i="2" s="1"/>
  <c r="P9" i="2"/>
  <c r="D24" i="2" s="1"/>
  <c r="E24" i="2" s="1"/>
  <c r="P19" i="3"/>
  <c r="R19" i="3" s="1"/>
  <c r="E26" i="3"/>
  <c r="E33" i="3" s="1"/>
  <c r="E34" i="3" s="1"/>
  <c r="D33" i="3"/>
  <c r="Q16" i="1"/>
  <c r="E26" i="1"/>
  <c r="L14" i="1"/>
  <c r="P13" i="1"/>
  <c r="J14" i="1"/>
  <c r="J16" i="1" s="1"/>
  <c r="P11" i="1"/>
  <c r="D25" i="1" s="1"/>
  <c r="E25" i="1" s="1"/>
  <c r="P12" i="1"/>
  <c r="O7" i="1"/>
  <c r="K10" i="1"/>
  <c r="D30" i="2" l="1"/>
  <c r="E23" i="2"/>
  <c r="E30" i="2" s="1"/>
  <c r="E31" i="2" s="1"/>
  <c r="P15" i="2"/>
  <c r="P17" i="2" s="1"/>
  <c r="R17" i="2" s="1"/>
  <c r="P10" i="1"/>
  <c r="P7" i="1"/>
  <c r="E14" i="1"/>
  <c r="E16" i="1" s="1"/>
  <c r="F14" i="1"/>
  <c r="F16" i="1" s="1"/>
  <c r="G14" i="1"/>
  <c r="G16" i="1" s="1"/>
  <c r="H14" i="1"/>
  <c r="H16" i="1" s="1"/>
  <c r="I14" i="1"/>
  <c r="I16" i="1" s="1"/>
  <c r="K14" i="1"/>
  <c r="K16" i="1" s="1"/>
  <c r="L16" i="1"/>
  <c r="M14" i="1"/>
  <c r="M16" i="1" s="1"/>
  <c r="N14" i="1"/>
  <c r="N16" i="1" s="1"/>
  <c r="O14" i="1"/>
  <c r="O16" i="1" s="1"/>
  <c r="D14" i="1"/>
  <c r="D16" i="1" s="1"/>
  <c r="P9" i="1"/>
  <c r="P8" i="1"/>
  <c r="P5" i="1"/>
  <c r="P14" i="1" l="1"/>
  <c r="P16" i="1"/>
  <c r="R16" i="1" s="1"/>
  <c r="D23" i="1"/>
  <c r="E23" i="1" s="1"/>
  <c r="D22" i="1"/>
  <c r="E22" i="1" s="1"/>
  <c r="D24" i="1"/>
  <c r="E24" i="1" s="1"/>
  <c r="D21" i="1"/>
  <c r="D28" i="1" l="1"/>
  <c r="E21" i="1"/>
  <c r="E28" i="1" s="1"/>
  <c r="E30" i="1" s="1"/>
</calcChain>
</file>

<file path=xl/sharedStrings.xml><?xml version="1.0" encoding="utf-8"?>
<sst xmlns="http://schemas.openxmlformats.org/spreadsheetml/2006/main" count="217" uniqueCount="30">
  <si>
    <t>6 Batterdale Hatfield Herts</t>
  </si>
  <si>
    <t>All Figures in UK Pounds</t>
  </si>
  <si>
    <t>Rental Income</t>
  </si>
  <si>
    <t>Total</t>
  </si>
  <si>
    <t>Letting fee VAT</t>
  </si>
  <si>
    <t>Repairs</t>
  </si>
  <si>
    <t>Management fee</t>
  </si>
  <si>
    <t>Net amount</t>
  </si>
  <si>
    <t>Water</t>
  </si>
  <si>
    <t>Letting fee Vat</t>
  </si>
  <si>
    <t>Total (UK)</t>
  </si>
  <si>
    <t>Total (AUD)</t>
  </si>
  <si>
    <t>Exchange Rate</t>
  </si>
  <si>
    <t>Total expenses</t>
  </si>
  <si>
    <t>Cleaning</t>
  </si>
  <si>
    <t>Inventory fee</t>
  </si>
  <si>
    <t>Strata</t>
  </si>
  <si>
    <t>Strata fee</t>
  </si>
  <si>
    <t>Bank received</t>
  </si>
  <si>
    <t>Differnce</t>
  </si>
  <si>
    <t>Gas safety service</t>
  </si>
  <si>
    <t>Total (Pound)</t>
  </si>
  <si>
    <t>Income</t>
  </si>
  <si>
    <t>Difference</t>
  </si>
  <si>
    <t>Hatfield Superannuation Fund</t>
  </si>
  <si>
    <t>*</t>
  </si>
  <si>
    <t>Insurance Claimed</t>
  </si>
  <si>
    <t>other fees</t>
  </si>
  <si>
    <t>Others</t>
  </si>
  <si>
    <t>Nearest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</si>
</sst>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7" fontId="0" fillId="0" borderId="0" xfId="0" applyNumberFormat="1"/>
    <xf numFmtId="0" fontId="0" fillId="2" borderId="0" xfId="0" applyFill="1"/>
    <xf numFmtId="14" fontId="0" fillId="0" borderId="0" xfId="0" applyNumberFormat="1"/>
    <xf numFmtId="164" fontId="0" fillId="0" borderId="0" xfId="0" applyNumberFormat="1"/>
    <xf numFmtId="0" fontId="0" fillId="3" borderId="0" xfId="0" applyFill="1"/>
    <xf numFmtId="0" fontId="0" fillId="0" borderId="0" xfId="0" applyFill="1"/>
    <xf numFmtId="43" fontId="0" fillId="0" borderId="0" xfId="1" applyFont="1"/>
    <xf numFmtId="43" fontId="0" fillId="0" borderId="0" xfId="0" applyNumberFormat="1"/>
    <xf numFmtId="43" fontId="2" fillId="2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37</xdr:row>
      <xdr:rowOff>0</xdr:rowOff>
    </xdr:from>
    <xdr:to>
      <xdr:col>12</xdr:col>
      <xdr:colOff>400983</xdr:colOff>
      <xdr:row>81</xdr:row>
      <xdr:rowOff>10696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525" y="5905500"/>
          <a:ext cx="6687483" cy="839269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12</xdr:col>
      <xdr:colOff>372404</xdr:colOff>
      <xdr:row>127</xdr:row>
      <xdr:rowOff>58354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525" y="14478000"/>
          <a:ext cx="6658904" cy="86308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0</xdr:rowOff>
    </xdr:from>
    <xdr:to>
      <xdr:col>13</xdr:col>
      <xdr:colOff>172389</xdr:colOff>
      <xdr:row>80</xdr:row>
      <xdr:rowOff>182117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6850" y="6858000"/>
          <a:ext cx="6725589" cy="8183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80</xdr:row>
      <xdr:rowOff>171450</xdr:rowOff>
    </xdr:from>
    <xdr:to>
      <xdr:col>13</xdr:col>
      <xdr:colOff>286686</xdr:colOff>
      <xdr:row>121</xdr:row>
      <xdr:rowOff>58224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15030450"/>
          <a:ext cx="6706536" cy="76972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36</xdr:row>
      <xdr:rowOff>0</xdr:rowOff>
    </xdr:from>
    <xdr:to>
      <xdr:col>13</xdr:col>
      <xdr:colOff>237276</xdr:colOff>
      <xdr:row>84</xdr:row>
      <xdr:rowOff>8381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6858000"/>
          <a:ext cx="6790476" cy="9152381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84</xdr:row>
      <xdr:rowOff>9525</xdr:rowOff>
    </xdr:from>
    <xdr:to>
      <xdr:col>13</xdr:col>
      <xdr:colOff>151561</xdr:colOff>
      <xdr:row>122</xdr:row>
      <xdr:rowOff>8620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6375" y="16011525"/>
          <a:ext cx="6714286" cy="72380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0</xdr:rowOff>
    </xdr:from>
    <xdr:to>
      <xdr:col>13</xdr:col>
      <xdr:colOff>170609</xdr:colOff>
      <xdr:row>84</xdr:row>
      <xdr:rowOff>141762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7239000"/>
          <a:ext cx="6723809" cy="890476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13</xdr:col>
      <xdr:colOff>170609</xdr:colOff>
      <xdr:row>127</xdr:row>
      <xdr:rowOff>151381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6192500"/>
          <a:ext cx="6723809" cy="81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37</xdr:row>
      <xdr:rowOff>0</xdr:rowOff>
    </xdr:from>
    <xdr:to>
      <xdr:col>12</xdr:col>
      <xdr:colOff>389681</xdr:colOff>
      <xdr:row>80</xdr:row>
      <xdr:rowOff>84690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7048500"/>
          <a:ext cx="6752381" cy="8276190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80</xdr:row>
      <xdr:rowOff>66675</xdr:rowOff>
    </xdr:from>
    <xdr:to>
      <xdr:col>12</xdr:col>
      <xdr:colOff>313498</xdr:colOff>
      <xdr:row>124</xdr:row>
      <xdr:rowOff>170389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50" y="15306675"/>
          <a:ext cx="6619048" cy="8485714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125</xdr:row>
      <xdr:rowOff>0</xdr:rowOff>
    </xdr:from>
    <xdr:to>
      <xdr:col>12</xdr:col>
      <xdr:colOff>323025</xdr:colOff>
      <xdr:row>138</xdr:row>
      <xdr:rowOff>18738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71625" y="23812500"/>
          <a:ext cx="6600000" cy="2495238"/>
        </a:xfrm>
        <a:prstGeom prst="rect">
          <a:avLst/>
        </a:prstGeom>
      </xdr:spPr>
    </xdr:pic>
    <xdr:clientData/>
  </xdr:twoCellAnchor>
  <xdr:twoCellAnchor>
    <xdr:from>
      <xdr:col>13</xdr:col>
      <xdr:colOff>200025</xdr:colOff>
      <xdr:row>129</xdr:row>
      <xdr:rowOff>104775</xdr:rowOff>
    </xdr:from>
    <xdr:to>
      <xdr:col>15</xdr:col>
      <xdr:colOff>314325</xdr:colOff>
      <xdr:row>129</xdr:row>
      <xdr:rowOff>104775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H="1">
          <a:off x="8239125" y="24679275"/>
          <a:ext cx="10572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36</xdr:row>
      <xdr:rowOff>0</xdr:rowOff>
    </xdr:from>
    <xdr:to>
      <xdr:col>16</xdr:col>
      <xdr:colOff>656084</xdr:colOff>
      <xdr:row>76</xdr:row>
      <xdr:rowOff>94286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7B8F90-F69A-48A8-BF43-838D19F62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6858000"/>
          <a:ext cx="9123809" cy="7714286"/>
        </a:xfrm>
        <a:prstGeom prst="rect">
          <a:avLst/>
        </a:prstGeom>
      </xdr:spPr>
    </xdr:pic>
    <xdr:clientData/>
  </xdr:twoCellAnchor>
  <xdr:twoCellAnchor editAs="oneCell">
    <xdr:from>
      <xdr:col>4</xdr:col>
      <xdr:colOff>638175</xdr:colOff>
      <xdr:row>76</xdr:row>
      <xdr:rowOff>104775</xdr:rowOff>
    </xdr:from>
    <xdr:to>
      <xdr:col>16</xdr:col>
      <xdr:colOff>732593</xdr:colOff>
      <xdr:row>101</xdr:row>
      <xdr:rowOff>161323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7561C9-624A-46D1-B9DD-BE8DB8AAA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29075" y="14582775"/>
          <a:ext cx="6657143" cy="48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0"/>
  <sheetViews>
    <sheetView workbookViewId="0">
      <selection activeCell="G25" sqref="G25"/>
    </sheetView>
  </sheetViews>
  <sheetFormatPr defaultRowHeight="15" x14ac:dyDescent="0.25"/>
  <cols>
    <col min="1" max="1" width="10.7109375" bestFit="1" customWidth="1"/>
    <col min="2" max="2" width="11.85546875" customWidth="1"/>
    <col min="3" max="3" width="16.5703125" customWidth="1"/>
    <col min="5" max="5" width="10.140625" bestFit="1" customWidth="1"/>
    <col min="9" max="9" width="7.140625" customWidth="1"/>
    <col min="17" max="17" width="13.5703125" bestFit="1" customWidth="1"/>
  </cols>
  <sheetData>
    <row r="2" spans="1:18" x14ac:dyDescent="0.25">
      <c r="A2" t="s">
        <v>0</v>
      </c>
    </row>
    <row r="4" spans="1:18" x14ac:dyDescent="0.25">
      <c r="D4" s="1">
        <v>41821</v>
      </c>
      <c r="E4" s="1">
        <v>41852</v>
      </c>
      <c r="F4" s="1">
        <v>41883</v>
      </c>
      <c r="G4" s="1">
        <v>41913</v>
      </c>
      <c r="H4" s="1">
        <v>41944</v>
      </c>
      <c r="I4" s="1">
        <v>41974</v>
      </c>
      <c r="J4" s="1">
        <v>42005</v>
      </c>
      <c r="K4" s="1">
        <v>42036</v>
      </c>
      <c r="L4" s="1">
        <v>42064</v>
      </c>
      <c r="M4" s="1">
        <v>42095</v>
      </c>
      <c r="N4" s="1">
        <v>42125</v>
      </c>
      <c r="O4" s="1">
        <v>42156</v>
      </c>
      <c r="P4" t="s">
        <v>3</v>
      </c>
      <c r="Q4" t="s">
        <v>18</v>
      </c>
      <c r="R4" t="s">
        <v>19</v>
      </c>
    </row>
    <row r="5" spans="1:18" x14ac:dyDescent="0.25">
      <c r="A5" t="s">
        <v>1</v>
      </c>
      <c r="C5" t="s">
        <v>2</v>
      </c>
      <c r="D5">
        <v>775</v>
      </c>
      <c r="E5">
        <v>775</v>
      </c>
      <c r="F5">
        <v>775</v>
      </c>
      <c r="G5">
        <v>775</v>
      </c>
      <c r="H5">
        <v>775</v>
      </c>
      <c r="I5">
        <v>200</v>
      </c>
      <c r="J5">
        <v>486</v>
      </c>
      <c r="K5">
        <v>850</v>
      </c>
      <c r="L5">
        <v>850</v>
      </c>
      <c r="M5">
        <v>850</v>
      </c>
      <c r="N5">
        <v>850</v>
      </c>
      <c r="O5">
        <v>850</v>
      </c>
      <c r="P5">
        <f>SUM(D5:O5)</f>
        <v>8811</v>
      </c>
    </row>
    <row r="7" spans="1:18" x14ac:dyDescent="0.25">
      <c r="C7" s="2" t="s">
        <v>8</v>
      </c>
      <c r="D7" s="2"/>
      <c r="E7" s="2"/>
      <c r="F7" s="2"/>
      <c r="G7" s="2"/>
      <c r="H7" s="2"/>
      <c r="I7" s="2"/>
      <c r="J7" s="2"/>
      <c r="K7" s="2"/>
      <c r="L7" s="2">
        <v>59.66</v>
      </c>
      <c r="M7" s="2"/>
      <c r="N7" s="2"/>
      <c r="O7" s="2">
        <f>182+185</f>
        <v>367</v>
      </c>
      <c r="P7" s="2">
        <f>SUM(D7:O7)</f>
        <v>426.65999999999997</v>
      </c>
    </row>
    <row r="8" spans="1:18" x14ac:dyDescent="0.25">
      <c r="C8" t="s">
        <v>6</v>
      </c>
      <c r="D8">
        <v>77.5</v>
      </c>
      <c r="E8">
        <v>77.5</v>
      </c>
      <c r="F8">
        <v>77.5</v>
      </c>
      <c r="G8">
        <v>77.5</v>
      </c>
      <c r="H8">
        <v>77.5</v>
      </c>
      <c r="J8">
        <v>35</v>
      </c>
      <c r="K8">
        <v>85</v>
      </c>
      <c r="L8">
        <v>85</v>
      </c>
      <c r="M8">
        <v>85</v>
      </c>
      <c r="N8">
        <v>85</v>
      </c>
      <c r="O8">
        <v>85</v>
      </c>
      <c r="P8">
        <f>SUM(D8:O8)</f>
        <v>847.5</v>
      </c>
    </row>
    <row r="9" spans="1:18" x14ac:dyDescent="0.25">
      <c r="C9" t="s">
        <v>4</v>
      </c>
      <c r="D9">
        <v>15.5</v>
      </c>
      <c r="E9">
        <v>15.5</v>
      </c>
      <c r="F9">
        <v>15.5</v>
      </c>
      <c r="G9">
        <v>15.5</v>
      </c>
      <c r="H9">
        <v>15.5</v>
      </c>
      <c r="J9">
        <v>7.13</v>
      </c>
      <c r="K9">
        <v>17</v>
      </c>
      <c r="L9">
        <v>17</v>
      </c>
      <c r="M9">
        <v>17</v>
      </c>
      <c r="N9">
        <v>17</v>
      </c>
      <c r="O9">
        <v>17</v>
      </c>
      <c r="P9">
        <f>SUM(D9:O9)</f>
        <v>169.63</v>
      </c>
    </row>
    <row r="10" spans="1:18" x14ac:dyDescent="0.25">
      <c r="C10" t="s">
        <v>5</v>
      </c>
      <c r="D10">
        <v>70</v>
      </c>
      <c r="H10">
        <v>70</v>
      </c>
      <c r="J10">
        <v>130</v>
      </c>
      <c r="K10">
        <f>78+272</f>
        <v>350</v>
      </c>
      <c r="L10">
        <v>35</v>
      </c>
      <c r="M10">
        <v>235</v>
      </c>
      <c r="P10">
        <f>SUM(D10:O10)</f>
        <v>890</v>
      </c>
    </row>
    <row r="11" spans="1:18" x14ac:dyDescent="0.25">
      <c r="C11" t="s">
        <v>14</v>
      </c>
      <c r="J11">
        <v>50</v>
      </c>
      <c r="P11">
        <f t="shared" ref="P11:P13" si="0">SUM(D11:O11)</f>
        <v>50</v>
      </c>
    </row>
    <row r="12" spans="1:18" x14ac:dyDescent="0.25">
      <c r="C12" t="s">
        <v>15</v>
      </c>
      <c r="J12">
        <v>120</v>
      </c>
      <c r="P12">
        <f t="shared" si="0"/>
        <v>120</v>
      </c>
    </row>
    <row r="13" spans="1:18" x14ac:dyDescent="0.25">
      <c r="C13" t="s">
        <v>17</v>
      </c>
      <c r="L13">
        <v>1230.78</v>
      </c>
      <c r="P13">
        <f t="shared" si="0"/>
        <v>1230.78</v>
      </c>
    </row>
    <row r="14" spans="1:18" x14ac:dyDescent="0.25">
      <c r="D14">
        <f t="shared" ref="D14:I14" si="1">SUM(D7:D10)</f>
        <v>163</v>
      </c>
      <c r="E14">
        <f t="shared" si="1"/>
        <v>93</v>
      </c>
      <c r="F14">
        <f t="shared" si="1"/>
        <v>93</v>
      </c>
      <c r="G14">
        <f t="shared" si="1"/>
        <v>93</v>
      </c>
      <c r="H14">
        <f t="shared" si="1"/>
        <v>163</v>
      </c>
      <c r="I14">
        <f t="shared" si="1"/>
        <v>0</v>
      </c>
      <c r="J14">
        <f>SUM(J7:J12)</f>
        <v>342.13</v>
      </c>
      <c r="K14">
        <f>SUM(K7:K10)</f>
        <v>452</v>
      </c>
      <c r="L14">
        <f>SUM(L7:L13)</f>
        <v>1427.44</v>
      </c>
      <c r="M14">
        <f>SUM(M7:M10)</f>
        <v>337</v>
      </c>
      <c r="N14">
        <f>SUM(N7:N10)</f>
        <v>102</v>
      </c>
      <c r="O14">
        <f>SUM(O7:O10)</f>
        <v>469</v>
      </c>
      <c r="P14">
        <f>SUM(P7:P13)</f>
        <v>3734.5699999999997</v>
      </c>
    </row>
    <row r="16" spans="1:18" x14ac:dyDescent="0.25">
      <c r="C16" t="s">
        <v>7</v>
      </c>
      <c r="D16" s="5">
        <f t="shared" ref="D16:O16" si="2">D5-D14</f>
        <v>612</v>
      </c>
      <c r="E16" s="5">
        <f t="shared" si="2"/>
        <v>682</v>
      </c>
      <c r="F16" s="5">
        <f t="shared" si="2"/>
        <v>682</v>
      </c>
      <c r="G16" s="5">
        <f t="shared" si="2"/>
        <v>682</v>
      </c>
      <c r="H16">
        <f t="shared" si="2"/>
        <v>612</v>
      </c>
      <c r="I16">
        <f t="shared" si="2"/>
        <v>200</v>
      </c>
      <c r="J16">
        <f t="shared" si="2"/>
        <v>143.87</v>
      </c>
      <c r="K16">
        <f t="shared" si="2"/>
        <v>398</v>
      </c>
      <c r="L16" s="5">
        <f t="shared" si="2"/>
        <v>-577.44000000000005</v>
      </c>
      <c r="M16">
        <f t="shared" si="2"/>
        <v>513</v>
      </c>
      <c r="N16" s="5">
        <f t="shared" si="2"/>
        <v>748</v>
      </c>
      <c r="O16">
        <f t="shared" si="2"/>
        <v>381</v>
      </c>
      <c r="P16">
        <f>SUM(D16:O16)</f>
        <v>5076.43</v>
      </c>
      <c r="Q16">
        <f>612+272.8+682*4+313.92+134+653.34-1230.78+513+748+380.07</f>
        <v>5124.3500000000004</v>
      </c>
      <c r="R16">
        <f>Q16-P16</f>
        <v>47.920000000000073</v>
      </c>
    </row>
    <row r="18" spans="1:5" x14ac:dyDescent="0.25">
      <c r="D18" t="s">
        <v>10</v>
      </c>
      <c r="E18" t="s">
        <v>11</v>
      </c>
    </row>
    <row r="19" spans="1:5" x14ac:dyDescent="0.25">
      <c r="E19">
        <v>15294.87</v>
      </c>
    </row>
    <row r="20" spans="1:5" x14ac:dyDescent="0.25">
      <c r="B20" t="s">
        <v>12</v>
      </c>
      <c r="C20" t="s">
        <v>8</v>
      </c>
    </row>
    <row r="21" spans="1:5" x14ac:dyDescent="0.25">
      <c r="A21" s="3">
        <v>42185</v>
      </c>
      <c r="B21">
        <v>0.50849999999999995</v>
      </c>
      <c r="C21" t="s">
        <v>6</v>
      </c>
      <c r="D21">
        <f>P8</f>
        <v>847.5</v>
      </c>
      <c r="E21" s="4">
        <f>D21/B21</f>
        <v>1666.6666666666667</v>
      </c>
    </row>
    <row r="22" spans="1:5" x14ac:dyDescent="0.25">
      <c r="C22" t="s">
        <v>9</v>
      </c>
      <c r="D22">
        <f>P9</f>
        <v>169.63</v>
      </c>
      <c r="E22" s="4">
        <f>D22/B21</f>
        <v>333.58898721730583</v>
      </c>
    </row>
    <row r="23" spans="1:5" x14ac:dyDescent="0.25">
      <c r="C23" t="s">
        <v>5</v>
      </c>
      <c r="D23">
        <f>P10</f>
        <v>890</v>
      </c>
      <c r="E23" s="4">
        <f>D23/B21</f>
        <v>1750.2458210422815</v>
      </c>
    </row>
    <row r="24" spans="1:5" x14ac:dyDescent="0.25">
      <c r="C24" t="s">
        <v>8</v>
      </c>
      <c r="D24">
        <f>P7</f>
        <v>426.65999999999997</v>
      </c>
      <c r="E24" s="4">
        <f>D24/$B$21</f>
        <v>839.05604719764017</v>
      </c>
    </row>
    <row r="25" spans="1:5" x14ac:dyDescent="0.25">
      <c r="C25" t="s">
        <v>14</v>
      </c>
      <c r="D25">
        <f>P11</f>
        <v>50</v>
      </c>
      <c r="E25" s="4">
        <f>D25/$B$21</f>
        <v>98.328416912487725</v>
      </c>
    </row>
    <row r="26" spans="1:5" x14ac:dyDescent="0.25">
      <c r="C26" t="s">
        <v>15</v>
      </c>
      <c r="D26">
        <v>120</v>
      </c>
      <c r="E26" s="4">
        <f>D26/$B$21</f>
        <v>235.98820058997052</v>
      </c>
    </row>
    <row r="27" spans="1:5" x14ac:dyDescent="0.25">
      <c r="C27" t="s">
        <v>16</v>
      </c>
      <c r="D27">
        <v>1230.78</v>
      </c>
      <c r="E27" s="4">
        <v>2272.4899999999998</v>
      </c>
    </row>
    <row r="28" spans="1:5" x14ac:dyDescent="0.25">
      <c r="C28" t="s">
        <v>13</v>
      </c>
      <c r="D28" s="4">
        <f>SUM(D21:D27)</f>
        <v>3734.5699999999997</v>
      </c>
      <c r="E28" s="4">
        <f>SUM(E21:E27)</f>
        <v>7196.3641396263529</v>
      </c>
    </row>
    <row r="30" spans="1:5" x14ac:dyDescent="0.25">
      <c r="E30" s="4">
        <f>E19-E28-0.02</f>
        <v>8098.4858603736475</v>
      </c>
    </row>
  </sheetData>
  <printOptions gridLines="1"/>
  <pageMargins left="0" right="0" top="0.74803149606299213" bottom="0.74803149606299213" header="0.31496062992125984" footer="0.31496062992125984"/>
  <pageSetup paperSize="9" scale="80" orientation="landscape" r:id="rId1"/>
  <headerFooter>
    <oddFooter>&amp;L&amp;I&amp;10&amp;"Arial"Reference Number: 520348_1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workbookViewId="0">
      <selection activeCell="E29" sqref="E29"/>
    </sheetView>
  </sheetViews>
  <sheetFormatPr defaultRowHeight="15" x14ac:dyDescent="0.25"/>
  <cols>
    <col min="1" max="1" width="13.85546875" customWidth="1"/>
    <col min="3" max="3" width="16.28515625" bestFit="1" customWidth="1"/>
    <col min="4" max="4" width="13.140625" bestFit="1" customWidth="1"/>
    <col min="5" max="5" width="11.140625" bestFit="1" customWidth="1"/>
    <col min="6" max="6" width="7.85546875" customWidth="1"/>
    <col min="7" max="7" width="7.5703125" customWidth="1"/>
    <col min="8" max="8" width="8.140625" customWidth="1"/>
    <col min="9" max="9" width="7.85546875" customWidth="1"/>
    <col min="10" max="10" width="7" customWidth="1"/>
    <col min="11" max="11" width="7.7109375" customWidth="1"/>
    <col min="12" max="12" width="7.5703125" customWidth="1"/>
    <col min="13" max="14" width="7.28515625" customWidth="1"/>
    <col min="15" max="15" width="6.7109375" customWidth="1"/>
    <col min="16" max="16" width="10.5703125" bestFit="1" customWidth="1"/>
  </cols>
  <sheetData>
    <row r="1" spans="1:18" x14ac:dyDescent="0.25">
      <c r="A1" t="s">
        <v>24</v>
      </c>
    </row>
    <row r="2" spans="1:18" x14ac:dyDescent="0.25">
      <c r="A2" t="s">
        <v>0</v>
      </c>
    </row>
    <row r="4" spans="1:18" x14ac:dyDescent="0.25">
      <c r="D4" s="1">
        <v>42186</v>
      </c>
      <c r="E4" s="1">
        <v>42217</v>
      </c>
      <c r="F4" s="1">
        <v>42248</v>
      </c>
      <c r="G4" s="1">
        <v>42278</v>
      </c>
      <c r="H4" s="1">
        <v>42309</v>
      </c>
      <c r="I4" s="1">
        <v>42339</v>
      </c>
      <c r="J4" s="1">
        <v>42370</v>
      </c>
      <c r="K4" s="1">
        <v>42401</v>
      </c>
      <c r="L4" s="1">
        <v>42430</v>
      </c>
      <c r="M4" s="1">
        <v>42461</v>
      </c>
      <c r="N4" s="1">
        <v>42491</v>
      </c>
      <c r="O4" s="1">
        <v>42522</v>
      </c>
      <c r="P4" t="s">
        <v>3</v>
      </c>
      <c r="Q4" t="s">
        <v>18</v>
      </c>
      <c r="R4" t="s">
        <v>23</v>
      </c>
    </row>
    <row r="5" spans="1:18" x14ac:dyDescent="0.25">
      <c r="A5" t="s">
        <v>1</v>
      </c>
      <c r="C5" t="s">
        <v>2</v>
      </c>
      <c r="D5">
        <v>850</v>
      </c>
      <c r="E5">
        <v>850</v>
      </c>
      <c r="F5">
        <v>850</v>
      </c>
      <c r="G5">
        <v>850</v>
      </c>
      <c r="H5">
        <v>850</v>
      </c>
      <c r="I5">
        <v>850</v>
      </c>
      <c r="J5">
        <v>850</v>
      </c>
      <c r="K5">
        <v>850</v>
      </c>
      <c r="L5">
        <v>850</v>
      </c>
      <c r="M5">
        <f>650+200</f>
        <v>850</v>
      </c>
      <c r="N5">
        <v>850</v>
      </c>
      <c r="O5">
        <v>850</v>
      </c>
      <c r="P5" s="7">
        <f>SUM(D5:O5)</f>
        <v>10200</v>
      </c>
    </row>
    <row r="6" spans="1:18" x14ac:dyDescent="0.25">
      <c r="P6" s="7"/>
    </row>
    <row r="7" spans="1:18" x14ac:dyDescent="0.25">
      <c r="C7" s="6" t="s">
        <v>8</v>
      </c>
      <c r="P7" s="7"/>
    </row>
    <row r="8" spans="1:18" x14ac:dyDescent="0.25">
      <c r="C8" t="s">
        <v>6</v>
      </c>
      <c r="D8">
        <v>85</v>
      </c>
      <c r="E8">
        <v>85</v>
      </c>
      <c r="F8">
        <v>85</v>
      </c>
      <c r="G8">
        <v>85</v>
      </c>
      <c r="H8">
        <v>85</v>
      </c>
      <c r="I8">
        <v>85</v>
      </c>
      <c r="J8">
        <v>85</v>
      </c>
      <c r="K8">
        <v>85</v>
      </c>
      <c r="L8">
        <v>85</v>
      </c>
      <c r="M8">
        <f>65+20</f>
        <v>85</v>
      </c>
      <c r="N8">
        <v>85</v>
      </c>
      <c r="O8">
        <v>85</v>
      </c>
      <c r="P8" s="7">
        <f>SUM(D8:O8)</f>
        <v>1020</v>
      </c>
    </row>
    <row r="9" spans="1:18" x14ac:dyDescent="0.25">
      <c r="C9" t="s">
        <v>4</v>
      </c>
      <c r="D9">
        <v>17</v>
      </c>
      <c r="E9">
        <v>17</v>
      </c>
      <c r="F9">
        <v>17</v>
      </c>
      <c r="G9">
        <v>17</v>
      </c>
      <c r="H9">
        <v>17</v>
      </c>
      <c r="I9">
        <v>17</v>
      </c>
      <c r="J9">
        <v>17</v>
      </c>
      <c r="K9">
        <v>17</v>
      </c>
      <c r="L9">
        <v>17</v>
      </c>
      <c r="M9">
        <f>13+4</f>
        <v>17</v>
      </c>
      <c r="N9">
        <v>17</v>
      </c>
      <c r="O9">
        <v>17</v>
      </c>
      <c r="P9" s="7">
        <f t="shared" ref="P9:P11" si="0">SUM(D9:O9)</f>
        <v>204</v>
      </c>
    </row>
    <row r="10" spans="1:18" x14ac:dyDescent="0.25">
      <c r="C10" t="s">
        <v>5</v>
      </c>
      <c r="M10">
        <f>245+170</f>
        <v>415</v>
      </c>
      <c r="O10">
        <f>580+115</f>
        <v>695</v>
      </c>
      <c r="P10" s="7">
        <f t="shared" si="0"/>
        <v>1110</v>
      </c>
    </row>
    <row r="11" spans="1:18" x14ac:dyDescent="0.25">
      <c r="C11" t="s">
        <v>20</v>
      </c>
      <c r="L11">
        <v>54</v>
      </c>
      <c r="P11" s="7">
        <f t="shared" si="0"/>
        <v>54</v>
      </c>
    </row>
    <row r="12" spans="1:18" x14ac:dyDescent="0.25">
      <c r="C12" t="s">
        <v>14</v>
      </c>
      <c r="P12" s="7"/>
    </row>
    <row r="13" spans="1:18" x14ac:dyDescent="0.25">
      <c r="C13" t="s">
        <v>15</v>
      </c>
      <c r="P13" s="7"/>
    </row>
    <row r="14" spans="1:18" x14ac:dyDescent="0.25">
      <c r="C14" t="s">
        <v>17</v>
      </c>
      <c r="P14" s="7"/>
    </row>
    <row r="15" spans="1:18" x14ac:dyDescent="0.25">
      <c r="D15">
        <f>SUM(D7:D14)</f>
        <v>102</v>
      </c>
      <c r="E15">
        <f t="shared" ref="E15:O15" si="1">SUM(E7:E14)</f>
        <v>102</v>
      </c>
      <c r="F15">
        <f t="shared" si="1"/>
        <v>102</v>
      </c>
      <c r="G15">
        <f t="shared" si="1"/>
        <v>102</v>
      </c>
      <c r="H15">
        <f t="shared" si="1"/>
        <v>102</v>
      </c>
      <c r="I15">
        <f t="shared" si="1"/>
        <v>102</v>
      </c>
      <c r="J15">
        <f t="shared" si="1"/>
        <v>102</v>
      </c>
      <c r="K15">
        <f t="shared" si="1"/>
        <v>102</v>
      </c>
      <c r="L15">
        <f t="shared" si="1"/>
        <v>156</v>
      </c>
      <c r="M15">
        <f t="shared" si="1"/>
        <v>517</v>
      </c>
      <c r="N15">
        <f t="shared" si="1"/>
        <v>102</v>
      </c>
      <c r="O15">
        <f t="shared" si="1"/>
        <v>797</v>
      </c>
      <c r="P15" s="7">
        <f>SUM(P8:P14)</f>
        <v>2388</v>
      </c>
    </row>
    <row r="16" spans="1:18" x14ac:dyDescent="0.25">
      <c r="P16" s="7"/>
    </row>
    <row r="17" spans="1:18" x14ac:dyDescent="0.25">
      <c r="C17" t="s">
        <v>7</v>
      </c>
      <c r="D17">
        <f>D5-D15</f>
        <v>748</v>
      </c>
      <c r="E17">
        <f t="shared" ref="E17:O17" si="2">E5-E15</f>
        <v>748</v>
      </c>
      <c r="F17">
        <f t="shared" si="2"/>
        <v>748</v>
      </c>
      <c r="G17">
        <f t="shared" si="2"/>
        <v>748</v>
      </c>
      <c r="H17">
        <f t="shared" si="2"/>
        <v>748</v>
      </c>
      <c r="I17">
        <f t="shared" si="2"/>
        <v>748</v>
      </c>
      <c r="J17">
        <f t="shared" si="2"/>
        <v>748</v>
      </c>
      <c r="K17">
        <f t="shared" si="2"/>
        <v>748</v>
      </c>
      <c r="L17">
        <f t="shared" si="2"/>
        <v>694</v>
      </c>
      <c r="M17">
        <f t="shared" si="2"/>
        <v>333</v>
      </c>
      <c r="N17">
        <f t="shared" si="2"/>
        <v>748</v>
      </c>
      <c r="O17">
        <f t="shared" si="2"/>
        <v>53</v>
      </c>
      <c r="P17" s="7">
        <f>P5-P15</f>
        <v>7812</v>
      </c>
      <c r="Q17">
        <f>748*9+694+158+175+53</f>
        <v>7812</v>
      </c>
      <c r="R17" s="8">
        <f>P17-Q17</f>
        <v>0</v>
      </c>
    </row>
    <row r="20" spans="1:18" x14ac:dyDescent="0.25">
      <c r="D20" t="s">
        <v>21</v>
      </c>
      <c r="E20" t="s">
        <v>11</v>
      </c>
    </row>
    <row r="21" spans="1:18" x14ac:dyDescent="0.25">
      <c r="C21" t="s">
        <v>22</v>
      </c>
      <c r="D21" s="8"/>
      <c r="E21" s="8">
        <v>20266.55</v>
      </c>
    </row>
    <row r="22" spans="1:18" x14ac:dyDescent="0.25">
      <c r="B22" t="s">
        <v>12</v>
      </c>
      <c r="C22" t="s">
        <v>8</v>
      </c>
    </row>
    <row r="23" spans="1:18" x14ac:dyDescent="0.25">
      <c r="A23" s="3">
        <v>42551</v>
      </c>
      <c r="B23">
        <v>0.57630000000000003</v>
      </c>
      <c r="C23" t="s">
        <v>6</v>
      </c>
      <c r="D23" s="8">
        <f>P8</f>
        <v>1020</v>
      </c>
      <c r="E23" s="8">
        <f>D23/B23</f>
        <v>1769.9115044247787</v>
      </c>
    </row>
    <row r="24" spans="1:18" x14ac:dyDescent="0.25">
      <c r="C24" t="s">
        <v>9</v>
      </c>
      <c r="D24" s="8">
        <f>P9</f>
        <v>204</v>
      </c>
      <c r="E24" s="8">
        <f>D24/B23</f>
        <v>353.98230088495575</v>
      </c>
    </row>
    <row r="25" spans="1:18" x14ac:dyDescent="0.25">
      <c r="C25" t="s">
        <v>5</v>
      </c>
      <c r="D25" s="8">
        <f>P10+P11</f>
        <v>1164</v>
      </c>
      <c r="E25" s="8">
        <f>D25/B23</f>
        <v>2019.7813638729826</v>
      </c>
    </row>
    <row r="26" spans="1:18" x14ac:dyDescent="0.25">
      <c r="C26" t="s">
        <v>8</v>
      </c>
    </row>
    <row r="27" spans="1:18" x14ac:dyDescent="0.25">
      <c r="C27" t="s">
        <v>14</v>
      </c>
    </row>
    <row r="28" spans="1:18" x14ac:dyDescent="0.25">
      <c r="C28" t="s">
        <v>15</v>
      </c>
    </row>
    <row r="29" spans="1:18" x14ac:dyDescent="0.25">
      <c r="C29" t="s">
        <v>16</v>
      </c>
      <c r="D29">
        <v>1272.79</v>
      </c>
      <c r="E29">
        <v>2582.25</v>
      </c>
    </row>
    <row r="30" spans="1:18" x14ac:dyDescent="0.25">
      <c r="C30" t="s">
        <v>13</v>
      </c>
      <c r="D30" s="8">
        <f>SUM(D23:D29)</f>
        <v>3660.79</v>
      </c>
      <c r="E30" s="8">
        <f>SUM(E23:E29)-0.01</f>
        <v>6725.9151691827174</v>
      </c>
    </row>
    <row r="31" spans="1:18" x14ac:dyDescent="0.25">
      <c r="E31" s="8">
        <f>E21-E30</f>
        <v>13540.634830817282</v>
      </c>
    </row>
    <row r="32" spans="1:18" x14ac:dyDescent="0.25">
      <c r="E32" s="8"/>
    </row>
  </sheetData>
  <printOptions gridLines="1"/>
  <pageMargins left="0.11811023622047245" right="0.31496062992125984" top="0.74803149606299213" bottom="0.74803149606299213" header="0.31496062992125984" footer="0.31496062992125984"/>
  <pageSetup paperSize="9" scale="80" orientation="landscape" r:id="rId1"/>
  <headerFooter>
    <oddFooter>&amp;L&amp;I&amp;10&amp;"Arial"Reference Number: 520348_1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113"/>
  <sheetViews>
    <sheetView workbookViewId="0">
      <selection activeCell="E32" sqref="E32"/>
    </sheetView>
  </sheetViews>
  <sheetFormatPr defaultRowHeight="15" x14ac:dyDescent="0.25"/>
  <cols>
    <col min="1" max="1" width="12.85546875" customWidth="1"/>
    <col min="2" max="2" width="9.42578125" customWidth="1"/>
    <col min="3" max="3" width="15.42578125" customWidth="1"/>
    <col min="4" max="4" width="13.140625" bestFit="1" customWidth="1"/>
    <col min="5" max="5" width="10.5703125" customWidth="1"/>
    <col min="6" max="6" width="10.5703125" bestFit="1" customWidth="1"/>
    <col min="7" max="7" width="6.7109375" bestFit="1" customWidth="1"/>
    <col min="8" max="8" width="7.28515625" bestFit="1" customWidth="1"/>
    <col min="9" max="9" width="7" bestFit="1" customWidth="1"/>
    <col min="10" max="10" width="6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7.42578125" bestFit="1" customWidth="1"/>
    <col min="15" max="15" width="6.7109375" bestFit="1" customWidth="1"/>
    <col min="16" max="16" width="10.5703125" bestFit="1" customWidth="1"/>
    <col min="17" max="17" width="13.5703125" bestFit="1" customWidth="1"/>
    <col min="18" max="18" width="10.42578125" bestFit="1" customWidth="1"/>
  </cols>
  <sheetData>
    <row r="2" spans="1:18" x14ac:dyDescent="0.25">
      <c r="A2" t="s">
        <v>24</v>
      </c>
    </row>
    <row r="3" spans="1:18" x14ac:dyDescent="0.25">
      <c r="A3" t="s">
        <v>0</v>
      </c>
    </row>
    <row r="5" spans="1:18" x14ac:dyDescent="0.25">
      <c r="D5" s="1">
        <v>42552</v>
      </c>
      <c r="E5" s="1">
        <v>42583</v>
      </c>
      <c r="F5" s="1">
        <v>42614</v>
      </c>
      <c r="G5" s="1">
        <v>42644</v>
      </c>
      <c r="H5" s="1">
        <v>42675</v>
      </c>
      <c r="I5" s="1">
        <v>42705</v>
      </c>
      <c r="J5" s="1">
        <v>42736</v>
      </c>
      <c r="K5" s="1">
        <v>42767</v>
      </c>
      <c r="L5" s="1">
        <v>42795</v>
      </c>
      <c r="M5" s="1">
        <v>42826</v>
      </c>
      <c r="N5" s="1">
        <v>42856</v>
      </c>
      <c r="O5" s="1">
        <v>42887</v>
      </c>
      <c r="P5" t="s">
        <v>3</v>
      </c>
      <c r="Q5" t="s">
        <v>18</v>
      </c>
      <c r="R5" t="s">
        <v>23</v>
      </c>
    </row>
    <row r="6" spans="1:18" x14ac:dyDescent="0.25">
      <c r="A6" t="s">
        <v>1</v>
      </c>
      <c r="C6" t="s">
        <v>2</v>
      </c>
      <c r="D6">
        <v>850</v>
      </c>
      <c r="E6">
        <v>850</v>
      </c>
      <c r="F6">
        <v>850</v>
      </c>
      <c r="G6">
        <v>850</v>
      </c>
      <c r="H6">
        <v>850</v>
      </c>
      <c r="I6">
        <v>850</v>
      </c>
      <c r="J6">
        <v>850</v>
      </c>
      <c r="K6">
        <v>850</v>
      </c>
      <c r="L6">
        <v>850</v>
      </c>
      <c r="M6">
        <v>850</v>
      </c>
      <c r="N6">
        <v>850</v>
      </c>
      <c r="O6">
        <v>850</v>
      </c>
      <c r="P6" s="7">
        <f>SUM(D6:O6)</f>
        <v>10200</v>
      </c>
    </row>
    <row r="7" spans="1:18" x14ac:dyDescent="0.25">
      <c r="C7" t="s">
        <v>26</v>
      </c>
      <c r="D7">
        <v>1100</v>
      </c>
      <c r="P7" s="7">
        <f>SUM(D7:O7)</f>
        <v>1100</v>
      </c>
    </row>
    <row r="8" spans="1:18" x14ac:dyDescent="0.25">
      <c r="P8" s="7"/>
    </row>
    <row r="9" spans="1:18" x14ac:dyDescent="0.25">
      <c r="C9" s="6" t="s">
        <v>8</v>
      </c>
      <c r="P9" s="7"/>
    </row>
    <row r="10" spans="1:18" x14ac:dyDescent="0.25">
      <c r="C10" t="s">
        <v>6</v>
      </c>
      <c r="D10">
        <v>85</v>
      </c>
      <c r="E10">
        <v>85</v>
      </c>
      <c r="F10">
        <v>85</v>
      </c>
      <c r="G10">
        <v>85</v>
      </c>
      <c r="H10">
        <v>85</v>
      </c>
      <c r="I10">
        <v>85</v>
      </c>
      <c r="J10">
        <v>85</v>
      </c>
      <c r="K10">
        <v>85</v>
      </c>
      <c r="L10">
        <v>85</v>
      </c>
      <c r="M10">
        <v>85</v>
      </c>
      <c r="N10">
        <v>85</v>
      </c>
      <c r="O10">
        <v>85</v>
      </c>
      <c r="P10" s="7">
        <f>SUM(D10:O10)</f>
        <v>1020</v>
      </c>
    </row>
    <row r="11" spans="1:18" x14ac:dyDescent="0.25">
      <c r="C11" t="s">
        <v>4</v>
      </c>
      <c r="D11">
        <v>17</v>
      </c>
      <c r="E11">
        <v>17</v>
      </c>
      <c r="F11">
        <v>17</v>
      </c>
      <c r="G11">
        <v>17</v>
      </c>
      <c r="H11">
        <v>17</v>
      </c>
      <c r="I11">
        <v>17</v>
      </c>
      <c r="J11">
        <v>17</v>
      </c>
      <c r="K11">
        <v>17</v>
      </c>
      <c r="L11">
        <v>17</v>
      </c>
      <c r="M11">
        <v>17</v>
      </c>
      <c r="N11">
        <v>17</v>
      </c>
      <c r="O11">
        <v>17</v>
      </c>
      <c r="P11" s="7">
        <f t="shared" ref="P11:P13" si="0">SUM(D11:O11)</f>
        <v>204</v>
      </c>
    </row>
    <row r="12" spans="1:18" x14ac:dyDescent="0.25">
      <c r="C12" t="s">
        <v>5</v>
      </c>
      <c r="P12" s="7">
        <f t="shared" si="0"/>
        <v>0</v>
      </c>
    </row>
    <row r="13" spans="1:18" x14ac:dyDescent="0.25">
      <c r="C13" t="s">
        <v>20</v>
      </c>
      <c r="P13" s="7">
        <f t="shared" si="0"/>
        <v>0</v>
      </c>
    </row>
    <row r="14" spans="1:18" x14ac:dyDescent="0.25">
      <c r="C14" t="s">
        <v>14</v>
      </c>
      <c r="P14" s="7"/>
    </row>
    <row r="15" spans="1:18" x14ac:dyDescent="0.25">
      <c r="C15" t="s">
        <v>15</v>
      </c>
      <c r="P15" s="7"/>
    </row>
    <row r="16" spans="1:18" x14ac:dyDescent="0.25">
      <c r="C16" t="s">
        <v>17</v>
      </c>
      <c r="P16" s="7"/>
    </row>
    <row r="17" spans="1:18" x14ac:dyDescent="0.25">
      <c r="D17">
        <f>SUM(D9:D16)</f>
        <v>102</v>
      </c>
      <c r="E17">
        <f t="shared" ref="E17:O17" si="1">SUM(E9:E16)</f>
        <v>102</v>
      </c>
      <c r="F17">
        <f t="shared" si="1"/>
        <v>102</v>
      </c>
      <c r="G17">
        <f t="shared" si="1"/>
        <v>102</v>
      </c>
      <c r="H17">
        <f t="shared" si="1"/>
        <v>102</v>
      </c>
      <c r="I17">
        <f t="shared" si="1"/>
        <v>102</v>
      </c>
      <c r="J17">
        <f t="shared" si="1"/>
        <v>102</v>
      </c>
      <c r="K17">
        <f t="shared" si="1"/>
        <v>102</v>
      </c>
      <c r="L17">
        <f t="shared" si="1"/>
        <v>102</v>
      </c>
      <c r="M17">
        <f t="shared" si="1"/>
        <v>102</v>
      </c>
      <c r="N17">
        <f t="shared" si="1"/>
        <v>102</v>
      </c>
      <c r="O17">
        <f t="shared" si="1"/>
        <v>102</v>
      </c>
      <c r="P17" s="7">
        <f>SUM(P10:P16)</f>
        <v>1224</v>
      </c>
    </row>
    <row r="18" spans="1:18" x14ac:dyDescent="0.25">
      <c r="P18" s="7"/>
    </row>
    <row r="19" spans="1:18" x14ac:dyDescent="0.25">
      <c r="C19" t="s">
        <v>7</v>
      </c>
      <c r="D19">
        <f>D7+D6-D17</f>
        <v>1848</v>
      </c>
      <c r="E19">
        <f t="shared" ref="E19:O19" si="2">E6-E17</f>
        <v>748</v>
      </c>
      <c r="F19">
        <f t="shared" si="2"/>
        <v>748</v>
      </c>
      <c r="G19">
        <f t="shared" si="2"/>
        <v>748</v>
      </c>
      <c r="H19">
        <f t="shared" si="2"/>
        <v>748</v>
      </c>
      <c r="I19">
        <f t="shared" si="2"/>
        <v>748</v>
      </c>
      <c r="J19">
        <f t="shared" si="2"/>
        <v>748</v>
      </c>
      <c r="K19">
        <f t="shared" si="2"/>
        <v>748</v>
      </c>
      <c r="L19">
        <f t="shared" si="2"/>
        <v>748</v>
      </c>
      <c r="M19">
        <f t="shared" si="2"/>
        <v>748</v>
      </c>
      <c r="N19">
        <f t="shared" si="2"/>
        <v>748</v>
      </c>
      <c r="O19">
        <f t="shared" si="2"/>
        <v>748</v>
      </c>
      <c r="P19" s="7">
        <f>P6-P17+P7</f>
        <v>10076</v>
      </c>
      <c r="Q19">
        <v>10076</v>
      </c>
      <c r="R19" s="8">
        <f>P19-Q19</f>
        <v>0</v>
      </c>
    </row>
    <row r="22" spans="1:18" x14ac:dyDescent="0.25">
      <c r="D22" t="s">
        <v>21</v>
      </c>
      <c r="E22" t="s">
        <v>11</v>
      </c>
    </row>
    <row r="23" spans="1:18" x14ac:dyDescent="0.25">
      <c r="C23" t="s">
        <v>22</v>
      </c>
      <c r="D23" s="8"/>
      <c r="E23" s="8">
        <v>17161.32</v>
      </c>
    </row>
    <row r="24" spans="1:18" x14ac:dyDescent="0.25">
      <c r="C24" t="s">
        <v>26</v>
      </c>
      <c r="D24" s="8">
        <v>1100</v>
      </c>
      <c r="E24" s="8">
        <v>1927.12</v>
      </c>
      <c r="F24" s="8">
        <f>E24+E23</f>
        <v>19088.439999999999</v>
      </c>
    </row>
    <row r="25" spans="1:18" x14ac:dyDescent="0.25">
      <c r="B25" t="s">
        <v>12</v>
      </c>
      <c r="C25" t="s">
        <v>8</v>
      </c>
    </row>
    <row r="26" spans="1:18" x14ac:dyDescent="0.25">
      <c r="A26" s="3">
        <v>42916</v>
      </c>
      <c r="B26">
        <v>0.61839999999999995</v>
      </c>
      <c r="C26" t="s">
        <v>6</v>
      </c>
      <c r="D26" s="8">
        <f>P10</f>
        <v>1020</v>
      </c>
      <c r="E26" s="8">
        <f>D26/B26</f>
        <v>1649.4178525226391</v>
      </c>
    </row>
    <row r="27" spans="1:18" x14ac:dyDescent="0.25">
      <c r="C27" t="s">
        <v>9</v>
      </c>
      <c r="D27" s="8">
        <f>P11</f>
        <v>204</v>
      </c>
      <c r="E27" s="8">
        <f>D27/B26</f>
        <v>329.88357050452782</v>
      </c>
    </row>
    <row r="28" spans="1:18" x14ac:dyDescent="0.25">
      <c r="C28" t="s">
        <v>5</v>
      </c>
      <c r="D28" s="8">
        <f>P12+P13</f>
        <v>0</v>
      </c>
      <c r="E28" s="8">
        <f>D28/B26</f>
        <v>0</v>
      </c>
    </row>
    <row r="29" spans="1:18" x14ac:dyDescent="0.25">
      <c r="C29" t="s">
        <v>8</v>
      </c>
    </row>
    <row r="30" spans="1:18" x14ac:dyDescent="0.25">
      <c r="C30" t="s">
        <v>14</v>
      </c>
    </row>
    <row r="31" spans="1:18" x14ac:dyDescent="0.25">
      <c r="C31" t="s">
        <v>15</v>
      </c>
    </row>
    <row r="32" spans="1:18" x14ac:dyDescent="0.25">
      <c r="C32" t="s">
        <v>16</v>
      </c>
      <c r="D32">
        <v>1243.76</v>
      </c>
      <c r="E32">
        <v>2066.73</v>
      </c>
    </row>
    <row r="33" spans="3:5" x14ac:dyDescent="0.25">
      <c r="C33" t="s">
        <v>13</v>
      </c>
      <c r="D33" s="8">
        <f>SUM(D26:D32)</f>
        <v>2467.7600000000002</v>
      </c>
      <c r="E33" s="8">
        <f>SUM(E26:E32)</f>
        <v>4046.031423027167</v>
      </c>
    </row>
    <row r="34" spans="3:5" x14ac:dyDescent="0.25">
      <c r="E34" s="8">
        <f>E23-E33+E24</f>
        <v>15042.408576972834</v>
      </c>
    </row>
    <row r="35" spans="3:5" x14ac:dyDescent="0.25">
      <c r="E35" s="8"/>
    </row>
    <row r="113" spans="13:13" x14ac:dyDescent="0.25">
      <c r="M113" t="s">
        <v>25</v>
      </c>
    </row>
  </sheetData>
  <pageMargins left="0.31496062992125984" right="0" top="0.74803149606299213" bottom="0.74803149606299213" header="0.31496062992125984" footer="0.31496062992125984"/>
  <pageSetup paperSize="9" scale="80" orientation="landscape" r:id="rId1"/>
  <headerFooter>
    <oddFooter>&amp;L&amp;I&amp;10&amp;"Arial"Reference Number: 520348_1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113"/>
  <sheetViews>
    <sheetView topLeftCell="A13" workbookViewId="0">
      <selection activeCell="D33" sqref="D33"/>
    </sheetView>
  </sheetViews>
  <sheetFormatPr defaultRowHeight="15" x14ac:dyDescent="0.25"/>
  <cols>
    <col min="1" max="1" width="12.85546875" customWidth="1"/>
    <col min="2" max="2" width="9.42578125" customWidth="1"/>
    <col min="3" max="3" width="15.42578125" customWidth="1"/>
    <col min="4" max="4" width="13.140625" bestFit="1" customWidth="1"/>
    <col min="5" max="5" width="10.5703125" customWidth="1"/>
    <col min="6" max="6" width="10.5703125" bestFit="1" customWidth="1"/>
    <col min="7" max="7" width="6.7109375" bestFit="1" customWidth="1"/>
    <col min="8" max="8" width="7.28515625" bestFit="1" customWidth="1"/>
    <col min="9" max="9" width="7" bestFit="1" customWidth="1"/>
    <col min="10" max="10" width="6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7.42578125" bestFit="1" customWidth="1"/>
    <col min="15" max="15" width="6.7109375" bestFit="1" customWidth="1"/>
    <col min="16" max="16" width="10.5703125" bestFit="1" customWidth="1"/>
    <col min="17" max="17" width="13.5703125" bestFit="1" customWidth="1"/>
    <col min="18" max="18" width="10.42578125" bestFit="1" customWidth="1"/>
  </cols>
  <sheetData>
    <row r="2" spans="1:18" x14ac:dyDescent="0.25">
      <c r="A2" t="s">
        <v>24</v>
      </c>
    </row>
    <row r="3" spans="1:18" x14ac:dyDescent="0.25">
      <c r="A3" t="s">
        <v>0</v>
      </c>
    </row>
    <row r="5" spans="1:18" x14ac:dyDescent="0.25">
      <c r="D5" s="1">
        <v>42917</v>
      </c>
      <c r="E5" s="1">
        <v>42948</v>
      </c>
      <c r="F5" s="1">
        <v>42979</v>
      </c>
      <c r="G5" s="1">
        <v>43009</v>
      </c>
      <c r="H5" s="1">
        <v>43040</v>
      </c>
      <c r="I5" s="1">
        <v>43070</v>
      </c>
      <c r="J5" s="1">
        <v>43101</v>
      </c>
      <c r="K5" s="1">
        <v>43132</v>
      </c>
      <c r="L5" s="1">
        <v>43160</v>
      </c>
      <c r="M5" s="1">
        <v>43191</v>
      </c>
      <c r="N5" s="1">
        <v>43221</v>
      </c>
      <c r="O5" s="1">
        <v>43252</v>
      </c>
      <c r="P5" t="s">
        <v>3</v>
      </c>
      <c r="Q5" t="s">
        <v>18</v>
      </c>
      <c r="R5" t="s">
        <v>23</v>
      </c>
    </row>
    <row r="6" spans="1:18" x14ac:dyDescent="0.25">
      <c r="A6" t="s">
        <v>1</v>
      </c>
      <c r="C6" t="s">
        <v>2</v>
      </c>
      <c r="D6">
        <v>850</v>
      </c>
      <c r="E6">
        <v>850</v>
      </c>
      <c r="F6">
        <v>850</v>
      </c>
      <c r="G6">
        <v>850</v>
      </c>
      <c r="H6">
        <v>850</v>
      </c>
      <c r="I6">
        <v>850</v>
      </c>
      <c r="J6">
        <v>850</v>
      </c>
      <c r="K6">
        <v>850</v>
      </c>
      <c r="L6">
        <v>850</v>
      </c>
      <c r="M6">
        <v>850</v>
      </c>
      <c r="N6">
        <v>850</v>
      </c>
      <c r="O6">
        <v>850</v>
      </c>
      <c r="P6" s="7">
        <f>SUM(D6:O6)</f>
        <v>10200</v>
      </c>
    </row>
    <row r="7" spans="1:18" x14ac:dyDescent="0.25">
      <c r="C7" t="s">
        <v>26</v>
      </c>
      <c r="P7" s="7">
        <f>SUM(D7:O7)</f>
        <v>0</v>
      </c>
    </row>
    <row r="8" spans="1:18" x14ac:dyDescent="0.25">
      <c r="P8" s="7"/>
    </row>
    <row r="9" spans="1:18" x14ac:dyDescent="0.25">
      <c r="C9" s="6" t="s">
        <v>8</v>
      </c>
      <c r="P9" s="7"/>
    </row>
    <row r="10" spans="1:18" x14ac:dyDescent="0.25">
      <c r="C10" t="s">
        <v>6</v>
      </c>
      <c r="D10">
        <v>85</v>
      </c>
      <c r="E10">
        <v>85</v>
      </c>
      <c r="F10">
        <v>85</v>
      </c>
      <c r="G10">
        <v>85</v>
      </c>
      <c r="H10">
        <v>85</v>
      </c>
      <c r="I10">
        <v>85</v>
      </c>
      <c r="J10">
        <v>85</v>
      </c>
      <c r="K10">
        <v>85</v>
      </c>
      <c r="L10">
        <v>85</v>
      </c>
      <c r="M10">
        <v>85</v>
      </c>
      <c r="N10">
        <v>85</v>
      </c>
      <c r="O10">
        <v>85</v>
      </c>
      <c r="P10" s="7">
        <f>SUM(D10:O10)</f>
        <v>1020</v>
      </c>
    </row>
    <row r="11" spans="1:18" x14ac:dyDescent="0.25">
      <c r="C11" t="s">
        <v>4</v>
      </c>
      <c r="D11">
        <v>17</v>
      </c>
      <c r="E11">
        <v>17</v>
      </c>
      <c r="F11">
        <v>17</v>
      </c>
      <c r="G11">
        <v>17</v>
      </c>
      <c r="H11">
        <v>17</v>
      </c>
      <c r="I11">
        <v>17</v>
      </c>
      <c r="J11">
        <v>17</v>
      </c>
      <c r="K11">
        <v>17</v>
      </c>
      <c r="L11">
        <v>17</v>
      </c>
      <c r="M11">
        <v>17</v>
      </c>
      <c r="N11">
        <v>17</v>
      </c>
      <c r="O11">
        <v>17</v>
      </c>
      <c r="P11" s="7">
        <f t="shared" ref="P11:P15" si="0">SUM(D11:O11)</f>
        <v>204</v>
      </c>
    </row>
    <row r="12" spans="1:18" x14ac:dyDescent="0.25">
      <c r="C12" t="s">
        <v>5</v>
      </c>
      <c r="P12" s="7">
        <f t="shared" si="0"/>
        <v>0</v>
      </c>
    </row>
    <row r="13" spans="1:18" x14ac:dyDescent="0.25">
      <c r="C13" t="s">
        <v>20</v>
      </c>
      <c r="P13" s="7">
        <f t="shared" si="0"/>
        <v>0</v>
      </c>
    </row>
    <row r="14" spans="1:18" x14ac:dyDescent="0.25">
      <c r="C14" t="s">
        <v>14</v>
      </c>
      <c r="P14" s="7">
        <f t="shared" si="0"/>
        <v>0</v>
      </c>
    </row>
    <row r="15" spans="1:18" x14ac:dyDescent="0.25">
      <c r="C15" t="s">
        <v>27</v>
      </c>
      <c r="E15">
        <v>95</v>
      </c>
      <c r="K15">
        <v>45</v>
      </c>
      <c r="P15" s="7">
        <f t="shared" si="0"/>
        <v>140</v>
      </c>
    </row>
    <row r="16" spans="1:18" x14ac:dyDescent="0.25">
      <c r="C16" t="s">
        <v>17</v>
      </c>
      <c r="P16" s="7"/>
    </row>
    <row r="17" spans="1:18" x14ac:dyDescent="0.25">
      <c r="D17">
        <f>SUM(D9:D16)</f>
        <v>102</v>
      </c>
      <c r="E17">
        <f t="shared" ref="E17:O17" si="1">SUM(E9:E16)</f>
        <v>197</v>
      </c>
      <c r="F17">
        <f t="shared" si="1"/>
        <v>102</v>
      </c>
      <c r="G17">
        <f t="shared" si="1"/>
        <v>102</v>
      </c>
      <c r="H17">
        <f t="shared" si="1"/>
        <v>102</v>
      </c>
      <c r="I17">
        <f t="shared" si="1"/>
        <v>102</v>
      </c>
      <c r="J17">
        <f t="shared" si="1"/>
        <v>102</v>
      </c>
      <c r="K17">
        <f t="shared" si="1"/>
        <v>147</v>
      </c>
      <c r="L17">
        <f t="shared" si="1"/>
        <v>102</v>
      </c>
      <c r="M17">
        <f t="shared" si="1"/>
        <v>102</v>
      </c>
      <c r="N17">
        <f t="shared" si="1"/>
        <v>102</v>
      </c>
      <c r="O17">
        <f t="shared" si="1"/>
        <v>102</v>
      </c>
      <c r="P17" s="7">
        <f>SUM(P10:P16)</f>
        <v>1364</v>
      </c>
    </row>
    <row r="18" spans="1:18" x14ac:dyDescent="0.25">
      <c r="P18" s="7"/>
    </row>
    <row r="19" spans="1:18" x14ac:dyDescent="0.25">
      <c r="C19" t="s">
        <v>7</v>
      </c>
      <c r="D19">
        <f>D7+D6-D17</f>
        <v>748</v>
      </c>
      <c r="E19">
        <f t="shared" ref="E19:O19" si="2">E6-E17</f>
        <v>653</v>
      </c>
      <c r="F19">
        <f t="shared" si="2"/>
        <v>748</v>
      </c>
      <c r="G19">
        <f t="shared" si="2"/>
        <v>748</v>
      </c>
      <c r="H19">
        <f t="shared" si="2"/>
        <v>748</v>
      </c>
      <c r="I19">
        <f t="shared" si="2"/>
        <v>748</v>
      </c>
      <c r="J19">
        <f t="shared" si="2"/>
        <v>748</v>
      </c>
      <c r="K19">
        <f t="shared" si="2"/>
        <v>703</v>
      </c>
      <c r="L19">
        <f t="shared" si="2"/>
        <v>748</v>
      </c>
      <c r="M19">
        <f t="shared" si="2"/>
        <v>748</v>
      </c>
      <c r="N19">
        <f t="shared" si="2"/>
        <v>748</v>
      </c>
      <c r="O19">
        <f t="shared" si="2"/>
        <v>748</v>
      </c>
      <c r="P19" s="7">
        <f>P6-P17+P7</f>
        <v>8836</v>
      </c>
      <c r="Q19">
        <f>748*10+653+703</f>
        <v>8836</v>
      </c>
      <c r="R19" s="8">
        <f>P19-Q19</f>
        <v>0</v>
      </c>
    </row>
    <row r="22" spans="1:18" x14ac:dyDescent="0.25">
      <c r="D22" t="s">
        <v>21</v>
      </c>
      <c r="E22" t="s">
        <v>11</v>
      </c>
    </row>
    <row r="23" spans="1:18" x14ac:dyDescent="0.25">
      <c r="C23" t="s">
        <v>22</v>
      </c>
      <c r="D23" s="8"/>
      <c r="E23" s="8">
        <v>17689.12</v>
      </c>
    </row>
    <row r="24" spans="1:18" x14ac:dyDescent="0.25">
      <c r="C24" t="s">
        <v>26</v>
      </c>
      <c r="D24" s="8"/>
      <c r="E24" s="8"/>
      <c r="F24" s="8"/>
    </row>
    <row r="25" spans="1:18" x14ac:dyDescent="0.25">
      <c r="B25" t="s">
        <v>12</v>
      </c>
      <c r="C25" t="s">
        <v>8</v>
      </c>
    </row>
    <row r="26" spans="1:18" x14ac:dyDescent="0.25">
      <c r="A26" s="3">
        <v>43281</v>
      </c>
      <c r="B26">
        <v>0.58819999999999995</v>
      </c>
      <c r="C26" t="s">
        <v>6</v>
      </c>
      <c r="D26" s="8">
        <f>P10</f>
        <v>1020</v>
      </c>
      <c r="E26" s="8">
        <f>D26/B26</f>
        <v>1734.1040462427748</v>
      </c>
    </row>
    <row r="27" spans="1:18" x14ac:dyDescent="0.25">
      <c r="C27" t="s">
        <v>9</v>
      </c>
      <c r="D27" s="8">
        <f>P11</f>
        <v>204</v>
      </c>
      <c r="E27" s="8">
        <f>D27/B26</f>
        <v>346.82080924855495</v>
      </c>
    </row>
    <row r="28" spans="1:18" x14ac:dyDescent="0.25">
      <c r="C28" t="s">
        <v>5</v>
      </c>
      <c r="D28" s="8">
        <f>P12+P13</f>
        <v>0</v>
      </c>
      <c r="E28" s="8">
        <f>D28/B26</f>
        <v>0</v>
      </c>
    </row>
    <row r="29" spans="1:18" x14ac:dyDescent="0.25">
      <c r="C29" t="s">
        <v>8</v>
      </c>
    </row>
    <row r="30" spans="1:18" x14ac:dyDescent="0.25">
      <c r="C30" t="s">
        <v>14</v>
      </c>
    </row>
    <row r="31" spans="1:18" x14ac:dyDescent="0.25">
      <c r="C31" t="s">
        <v>28</v>
      </c>
      <c r="D31" s="8">
        <f>P15</f>
        <v>140</v>
      </c>
      <c r="E31" s="8">
        <f>D31/B26</f>
        <v>238.01428085685143</v>
      </c>
    </row>
    <row r="32" spans="1:18" x14ac:dyDescent="0.25">
      <c r="C32" t="s">
        <v>16</v>
      </c>
      <c r="D32">
        <v>1298.1600000000001</v>
      </c>
      <c r="E32">
        <v>2300.0700000000002</v>
      </c>
    </row>
    <row r="33" spans="3:5" x14ac:dyDescent="0.25">
      <c r="C33" t="s">
        <v>13</v>
      </c>
      <c r="D33" s="8">
        <f>SUM(D26:D32)</f>
        <v>2662.16</v>
      </c>
      <c r="E33" s="8">
        <f>SUM(E26:E32)</f>
        <v>4619.0091363481806</v>
      </c>
    </row>
    <row r="34" spans="3:5" x14ac:dyDescent="0.25">
      <c r="E34" s="8">
        <f>E23-E33+E24</f>
        <v>13070.110863651818</v>
      </c>
    </row>
    <row r="35" spans="3:5" x14ac:dyDescent="0.25">
      <c r="E35" s="8"/>
    </row>
    <row r="113" spans="13:13" x14ac:dyDescent="0.25">
      <c r="M113" t="s">
        <v>25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&amp;L&amp;I&amp;10&amp;"Arial"Reference Number: 520348_1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R113"/>
  <sheetViews>
    <sheetView topLeftCell="A4" workbookViewId="0">
      <selection activeCell="M31" sqref="M31"/>
    </sheetView>
  </sheetViews>
  <sheetFormatPr defaultRowHeight="15" x14ac:dyDescent="0.25"/>
  <cols>
    <col min="1" max="1" width="12.85546875" customWidth="1"/>
    <col min="2" max="2" width="9.42578125" customWidth="1"/>
    <col min="3" max="3" width="15.42578125" customWidth="1"/>
    <col min="4" max="4" width="13.140625" bestFit="1" customWidth="1"/>
    <col min="5" max="5" width="10.5703125" customWidth="1"/>
    <col min="6" max="6" width="10.5703125" bestFit="1" customWidth="1"/>
    <col min="7" max="7" width="6.7109375" bestFit="1" customWidth="1"/>
    <col min="8" max="8" width="7.28515625" bestFit="1" customWidth="1"/>
    <col min="9" max="9" width="7" bestFit="1" customWidth="1"/>
    <col min="10" max="10" width="6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7.42578125" bestFit="1" customWidth="1"/>
    <col min="15" max="15" width="6.7109375" bestFit="1" customWidth="1"/>
    <col min="16" max="16" width="10.5703125" bestFit="1" customWidth="1"/>
    <col min="17" max="17" width="13.5703125" style="7" bestFit="1" customWidth="1"/>
    <col min="18" max="18" width="10.42578125" bestFit="1" customWidth="1"/>
  </cols>
  <sheetData>
    <row r="2" spans="1:18" x14ac:dyDescent="0.25">
      <c r="A2" t="s">
        <v>24</v>
      </c>
    </row>
    <row r="3" spans="1:18" x14ac:dyDescent="0.25">
      <c r="A3" t="s">
        <v>0</v>
      </c>
    </row>
    <row r="5" spans="1:18" x14ac:dyDescent="0.25">
      <c r="D5" s="1">
        <v>43282</v>
      </c>
      <c r="E5" s="1">
        <v>43313</v>
      </c>
      <c r="F5" s="1">
        <v>43344</v>
      </c>
      <c r="G5" s="1">
        <v>43374</v>
      </c>
      <c r="H5" s="1">
        <v>43405</v>
      </c>
      <c r="I5" s="1">
        <v>43435</v>
      </c>
      <c r="J5" s="1">
        <v>43466</v>
      </c>
      <c r="K5" s="1">
        <v>43497</v>
      </c>
      <c r="L5" s="1">
        <v>43525</v>
      </c>
      <c r="M5" s="1">
        <v>43556</v>
      </c>
      <c r="N5" s="1">
        <v>43586</v>
      </c>
      <c r="O5" s="1">
        <v>43617</v>
      </c>
      <c r="P5" t="s">
        <v>3</v>
      </c>
      <c r="Q5" s="7" t="s">
        <v>18</v>
      </c>
      <c r="R5" t="s">
        <v>23</v>
      </c>
    </row>
    <row r="6" spans="1:18" x14ac:dyDescent="0.25">
      <c r="A6" t="s">
        <v>1</v>
      </c>
      <c r="C6" t="s">
        <v>2</v>
      </c>
      <c r="D6">
        <v>850</v>
      </c>
      <c r="E6">
        <v>850</v>
      </c>
      <c r="F6">
        <v>850</v>
      </c>
      <c r="G6">
        <v>850</v>
      </c>
      <c r="H6">
        <v>850</v>
      </c>
      <c r="I6">
        <v>850</v>
      </c>
      <c r="J6">
        <v>850</v>
      </c>
      <c r="K6">
        <v>850</v>
      </c>
      <c r="L6">
        <v>850</v>
      </c>
      <c r="M6">
        <v>850</v>
      </c>
      <c r="N6">
        <v>850</v>
      </c>
      <c r="O6">
        <v>850</v>
      </c>
      <c r="P6" s="7">
        <f>SUM(D6:O6)</f>
        <v>10200</v>
      </c>
    </row>
    <row r="7" spans="1:18" x14ac:dyDescent="0.25">
      <c r="C7" t="s">
        <v>26</v>
      </c>
      <c r="P7" s="7">
        <f>SUM(D7:O7)</f>
        <v>0</v>
      </c>
    </row>
    <row r="8" spans="1:18" x14ac:dyDescent="0.25">
      <c r="P8" s="7"/>
    </row>
    <row r="9" spans="1:18" x14ac:dyDescent="0.25">
      <c r="C9" s="6" t="s">
        <v>8</v>
      </c>
      <c r="P9" s="7"/>
    </row>
    <row r="10" spans="1:18" x14ac:dyDescent="0.25">
      <c r="C10" t="s">
        <v>6</v>
      </c>
      <c r="D10">
        <v>85</v>
      </c>
      <c r="E10">
        <v>85</v>
      </c>
      <c r="F10">
        <v>85</v>
      </c>
      <c r="G10">
        <v>85</v>
      </c>
      <c r="H10">
        <v>85</v>
      </c>
      <c r="I10">
        <v>85</v>
      </c>
      <c r="J10">
        <v>85</v>
      </c>
      <c r="K10">
        <v>85</v>
      </c>
      <c r="L10">
        <v>85</v>
      </c>
      <c r="M10">
        <v>85</v>
      </c>
      <c r="N10">
        <v>85</v>
      </c>
      <c r="O10">
        <v>85</v>
      </c>
      <c r="P10" s="7">
        <f>SUM(D10:O10)</f>
        <v>1020</v>
      </c>
    </row>
    <row r="11" spans="1:18" x14ac:dyDescent="0.25">
      <c r="C11" t="s">
        <v>4</v>
      </c>
      <c r="D11">
        <v>17</v>
      </c>
      <c r="E11">
        <v>17</v>
      </c>
      <c r="F11">
        <v>17</v>
      </c>
      <c r="G11">
        <v>17</v>
      </c>
      <c r="H11">
        <v>17</v>
      </c>
      <c r="I11">
        <v>17</v>
      </c>
      <c r="J11">
        <v>17</v>
      </c>
      <c r="K11">
        <v>17</v>
      </c>
      <c r="L11">
        <v>17</v>
      </c>
      <c r="M11">
        <v>17</v>
      </c>
      <c r="N11">
        <v>17</v>
      </c>
      <c r="O11">
        <v>17</v>
      </c>
      <c r="P11" s="7">
        <f t="shared" ref="P11:P15" si="0">SUM(D11:O11)</f>
        <v>204</v>
      </c>
    </row>
    <row r="12" spans="1:18" x14ac:dyDescent="0.25">
      <c r="C12" t="s">
        <v>5</v>
      </c>
      <c r="P12" s="7">
        <f t="shared" si="0"/>
        <v>0</v>
      </c>
    </row>
    <row r="13" spans="1:18" x14ac:dyDescent="0.25">
      <c r="C13" t="s">
        <v>20</v>
      </c>
      <c r="P13" s="7">
        <f t="shared" si="0"/>
        <v>0</v>
      </c>
    </row>
    <row r="14" spans="1:18" x14ac:dyDescent="0.25">
      <c r="C14" t="s">
        <v>14</v>
      </c>
      <c r="P14" s="7">
        <f t="shared" si="0"/>
        <v>0</v>
      </c>
    </row>
    <row r="15" spans="1:18" x14ac:dyDescent="0.25">
      <c r="C15" t="s">
        <v>27</v>
      </c>
      <c r="P15" s="7">
        <f t="shared" si="0"/>
        <v>0</v>
      </c>
    </row>
    <row r="16" spans="1:18" x14ac:dyDescent="0.25">
      <c r="C16" t="s">
        <v>17</v>
      </c>
      <c r="P16" s="7"/>
    </row>
    <row r="17" spans="1:18" x14ac:dyDescent="0.25">
      <c r="D17">
        <f>SUM(D9:D16)</f>
        <v>102</v>
      </c>
      <c r="E17">
        <f t="shared" ref="E17:O17" si="1">SUM(E9:E16)</f>
        <v>102</v>
      </c>
      <c r="F17">
        <f t="shared" si="1"/>
        <v>102</v>
      </c>
      <c r="G17">
        <f t="shared" si="1"/>
        <v>102</v>
      </c>
      <c r="H17">
        <f t="shared" si="1"/>
        <v>102</v>
      </c>
      <c r="I17">
        <f t="shared" si="1"/>
        <v>102</v>
      </c>
      <c r="J17">
        <f t="shared" si="1"/>
        <v>102</v>
      </c>
      <c r="K17">
        <f t="shared" si="1"/>
        <v>102</v>
      </c>
      <c r="L17">
        <f t="shared" si="1"/>
        <v>102</v>
      </c>
      <c r="M17">
        <f t="shared" si="1"/>
        <v>102</v>
      </c>
      <c r="N17">
        <f t="shared" si="1"/>
        <v>102</v>
      </c>
      <c r="O17">
        <f t="shared" si="1"/>
        <v>102</v>
      </c>
      <c r="P17" s="7">
        <f>SUM(P10:P16)</f>
        <v>1224</v>
      </c>
    </row>
    <row r="18" spans="1:18" x14ac:dyDescent="0.25">
      <c r="P18" s="7"/>
    </row>
    <row r="19" spans="1:18" x14ac:dyDescent="0.25">
      <c r="C19" t="s">
        <v>7</v>
      </c>
      <c r="D19">
        <f>D7+D6-D17</f>
        <v>748</v>
      </c>
      <c r="E19">
        <f t="shared" ref="E19:O19" si="2">E6-E17</f>
        <v>748</v>
      </c>
      <c r="F19">
        <f t="shared" si="2"/>
        <v>748</v>
      </c>
      <c r="G19">
        <f t="shared" si="2"/>
        <v>748</v>
      </c>
      <c r="H19">
        <f t="shared" si="2"/>
        <v>748</v>
      </c>
      <c r="I19">
        <f t="shared" si="2"/>
        <v>748</v>
      </c>
      <c r="J19">
        <f t="shared" si="2"/>
        <v>748</v>
      </c>
      <c r="K19">
        <f t="shared" si="2"/>
        <v>748</v>
      </c>
      <c r="L19">
        <f t="shared" si="2"/>
        <v>748</v>
      </c>
      <c r="M19">
        <f t="shared" si="2"/>
        <v>748</v>
      </c>
      <c r="N19">
        <f t="shared" si="2"/>
        <v>748</v>
      </c>
      <c r="O19">
        <f t="shared" si="2"/>
        <v>748</v>
      </c>
      <c r="P19" s="7">
        <f>P6-P17+P7</f>
        <v>8976</v>
      </c>
      <c r="Q19" s="7">
        <f>748*12</f>
        <v>8976</v>
      </c>
      <c r="R19" s="8">
        <f>P19-Q19</f>
        <v>0</v>
      </c>
    </row>
    <row r="22" spans="1:18" x14ac:dyDescent="0.25">
      <c r="D22" t="s">
        <v>21</v>
      </c>
      <c r="E22" t="s">
        <v>11</v>
      </c>
    </row>
    <row r="23" spans="1:18" x14ac:dyDescent="0.25">
      <c r="C23" t="s">
        <v>22</v>
      </c>
      <c r="D23" s="8"/>
      <c r="E23" s="8">
        <v>18336.939999999999</v>
      </c>
    </row>
    <row r="24" spans="1:18" x14ac:dyDescent="0.25">
      <c r="C24" t="s">
        <v>26</v>
      </c>
      <c r="D24" s="8"/>
      <c r="E24" s="8"/>
      <c r="F24" s="8"/>
    </row>
    <row r="25" spans="1:18" x14ac:dyDescent="0.25">
      <c r="B25" t="s">
        <v>12</v>
      </c>
      <c r="C25" t="s">
        <v>8</v>
      </c>
    </row>
    <row r="26" spans="1:18" x14ac:dyDescent="0.25">
      <c r="A26" s="3">
        <v>43646</v>
      </c>
      <c r="B26">
        <v>0.57909999999999995</v>
      </c>
      <c r="C26" t="s">
        <v>6</v>
      </c>
      <c r="D26" s="8">
        <f>P10</f>
        <v>1020</v>
      </c>
      <c r="E26" s="8">
        <f>D26/B26</f>
        <v>1761.3538249007081</v>
      </c>
    </row>
    <row r="27" spans="1:18" x14ac:dyDescent="0.25">
      <c r="C27" t="s">
        <v>9</v>
      </c>
      <c r="D27" s="8">
        <f>P11</f>
        <v>204</v>
      </c>
      <c r="E27" s="8">
        <f>D27/B26</f>
        <v>352.27076498014162</v>
      </c>
    </row>
    <row r="28" spans="1:18" x14ac:dyDescent="0.25">
      <c r="C28" t="s">
        <v>5</v>
      </c>
      <c r="D28" s="8">
        <f>P12+P13</f>
        <v>0</v>
      </c>
      <c r="E28" s="8">
        <f>D28/B26</f>
        <v>0</v>
      </c>
    </row>
    <row r="29" spans="1:18" x14ac:dyDescent="0.25">
      <c r="C29" t="s">
        <v>8</v>
      </c>
    </row>
    <row r="30" spans="1:18" x14ac:dyDescent="0.25">
      <c r="C30" t="s">
        <v>14</v>
      </c>
    </row>
    <row r="31" spans="1:18" x14ac:dyDescent="0.25">
      <c r="C31" t="s">
        <v>28</v>
      </c>
      <c r="D31" s="8">
        <f>P15</f>
        <v>0</v>
      </c>
      <c r="E31" s="8">
        <f>D31/B26</f>
        <v>0</v>
      </c>
    </row>
    <row r="32" spans="1:18" x14ac:dyDescent="0.25">
      <c r="C32" t="s">
        <v>16</v>
      </c>
      <c r="D32">
        <v>1324.93</v>
      </c>
      <c r="E32">
        <v>2352.09</v>
      </c>
      <c r="G32">
        <f>D32/E32</f>
        <v>0.56329902342172278</v>
      </c>
    </row>
    <row r="33" spans="3:5" x14ac:dyDescent="0.25">
      <c r="C33" t="s">
        <v>13</v>
      </c>
      <c r="D33" s="8">
        <f>SUM(D26:D32)</f>
        <v>2548.9300000000003</v>
      </c>
      <c r="E33" s="8">
        <f>SUM(E26:E32)</f>
        <v>4465.7145898808503</v>
      </c>
    </row>
    <row r="34" spans="3:5" x14ac:dyDescent="0.25">
      <c r="E34" s="8">
        <f>E23-E33+E24</f>
        <v>13871.225410119148</v>
      </c>
    </row>
    <row r="35" spans="3:5" x14ac:dyDescent="0.25">
      <c r="E35" s="8"/>
    </row>
    <row r="113" spans="13:13" x14ac:dyDescent="0.25">
      <c r="M113" t="s">
        <v>25</v>
      </c>
    </row>
  </sheetData>
  <pageMargins left="0.7" right="0.7" top="0.75" bottom="0.75" header="0.3" footer="0.3"/>
  <pageSetup paperSize="9" orientation="portrait" r:id="rId1"/>
  <headerFooter>
    <oddFooter>&amp;L&amp;I&amp;10&amp;"Arial"Reference Number: 520348_1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R113"/>
  <sheetViews>
    <sheetView topLeftCell="A64" workbookViewId="0">
      <selection sqref="A1:XFD1048576"/>
    </sheetView>
  </sheetViews>
  <sheetFormatPr defaultRowHeight="15" x14ac:dyDescent="0.25"/>
  <cols>
    <col min="1" max="1" width="12.85546875" customWidth="1"/>
    <col min="2" max="2" width="9.42578125" customWidth="1"/>
    <col min="3" max="3" width="15.42578125" customWidth="1"/>
    <col min="4" max="4" width="13.140625" bestFit="1" customWidth="1"/>
    <col min="5" max="5" width="10.5703125" customWidth="1"/>
    <col min="6" max="6" width="10.5703125" bestFit="1" customWidth="1"/>
    <col min="7" max="7" width="6.7109375" bestFit="1" customWidth="1"/>
    <col min="8" max="8" width="7.28515625" bestFit="1" customWidth="1"/>
    <col min="9" max="9" width="7" bestFit="1" customWidth="1"/>
    <col min="10" max="10" width="10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7.42578125" bestFit="1" customWidth="1"/>
    <col min="15" max="15" width="6.7109375" bestFit="1" customWidth="1"/>
    <col min="16" max="16" width="10.5703125" bestFit="1" customWidth="1"/>
    <col min="17" max="17" width="13.5703125" style="7" bestFit="1" customWidth="1"/>
    <col min="18" max="18" width="10.42578125" bestFit="1" customWidth="1"/>
  </cols>
  <sheetData>
    <row r="2" spans="1:18" x14ac:dyDescent="0.25">
      <c r="A2" t="s">
        <v>24</v>
      </c>
    </row>
    <row r="3" spans="1:18" x14ac:dyDescent="0.25">
      <c r="A3" t="s">
        <v>0</v>
      </c>
    </row>
    <row r="5" spans="1:18" x14ac:dyDescent="0.25">
      <c r="D5" s="1">
        <v>43647</v>
      </c>
      <c r="E5" s="1">
        <v>43678</v>
      </c>
      <c r="F5" s="1">
        <v>43709</v>
      </c>
      <c r="G5" s="1">
        <v>43739</v>
      </c>
      <c r="H5" s="1">
        <v>43770</v>
      </c>
      <c r="I5" s="1">
        <v>43800</v>
      </c>
      <c r="J5" s="1">
        <v>43831</v>
      </c>
      <c r="K5" s="1">
        <v>43862</v>
      </c>
      <c r="L5" s="1">
        <v>43891</v>
      </c>
      <c r="M5" s="1">
        <v>43922</v>
      </c>
      <c r="N5" s="1">
        <v>43952</v>
      </c>
      <c r="O5" s="1">
        <v>43983</v>
      </c>
      <c r="P5" t="s">
        <v>3</v>
      </c>
      <c r="Q5" s="7" t="s">
        <v>18</v>
      </c>
      <c r="R5" t="s">
        <v>23</v>
      </c>
    </row>
    <row r="6" spans="1:18" x14ac:dyDescent="0.25">
      <c r="A6" t="s">
        <v>1</v>
      </c>
      <c r="C6" t="s">
        <v>2</v>
      </c>
      <c r="D6">
        <v>850</v>
      </c>
      <c r="E6">
        <v>875</v>
      </c>
      <c r="F6">
        <v>875</v>
      </c>
      <c r="G6">
        <v>875</v>
      </c>
      <c r="H6">
        <v>875</v>
      </c>
      <c r="I6">
        <v>875</v>
      </c>
      <c r="J6">
        <v>875</v>
      </c>
      <c r="K6">
        <v>875</v>
      </c>
      <c r="L6">
        <v>875</v>
      </c>
      <c r="M6">
        <v>875</v>
      </c>
      <c r="N6">
        <v>875</v>
      </c>
      <c r="O6">
        <v>875</v>
      </c>
      <c r="P6" s="7">
        <f>SUM(D6:O6)</f>
        <v>10475</v>
      </c>
    </row>
    <row r="7" spans="1:18" x14ac:dyDescent="0.25">
      <c r="C7" t="s">
        <v>26</v>
      </c>
      <c r="P7" s="7">
        <f>SUM(D7:O7)</f>
        <v>0</v>
      </c>
    </row>
    <row r="8" spans="1:18" x14ac:dyDescent="0.25">
      <c r="P8" s="7"/>
    </row>
    <row r="9" spans="1:18" x14ac:dyDescent="0.25">
      <c r="C9" s="6" t="s">
        <v>8</v>
      </c>
      <c r="P9" s="7"/>
    </row>
    <row r="10" spans="1:18" x14ac:dyDescent="0.25">
      <c r="C10" t="s">
        <v>6</v>
      </c>
      <c r="D10">
        <v>85</v>
      </c>
      <c r="E10">
        <f>E6*0.1</f>
        <v>87.5</v>
      </c>
      <c r="F10">
        <f t="shared" ref="F10:O10" si="0">F6*0.1</f>
        <v>87.5</v>
      </c>
      <c r="G10">
        <f t="shared" si="0"/>
        <v>87.5</v>
      </c>
      <c r="H10">
        <f t="shared" si="0"/>
        <v>87.5</v>
      </c>
      <c r="I10">
        <f t="shared" si="0"/>
        <v>87.5</v>
      </c>
      <c r="J10">
        <f t="shared" si="0"/>
        <v>87.5</v>
      </c>
      <c r="K10">
        <f t="shared" si="0"/>
        <v>87.5</v>
      </c>
      <c r="L10">
        <f t="shared" si="0"/>
        <v>87.5</v>
      </c>
      <c r="M10">
        <f t="shared" si="0"/>
        <v>87.5</v>
      </c>
      <c r="N10">
        <f t="shared" si="0"/>
        <v>87.5</v>
      </c>
      <c r="O10">
        <f t="shared" si="0"/>
        <v>87.5</v>
      </c>
      <c r="P10" s="7">
        <f>SUM(D10:O10)</f>
        <v>1047.5</v>
      </c>
    </row>
    <row r="11" spans="1:18" x14ac:dyDescent="0.25">
      <c r="C11" t="s">
        <v>4</v>
      </c>
      <c r="D11">
        <v>17</v>
      </c>
      <c r="E11">
        <v>17.5</v>
      </c>
      <c r="F11">
        <v>17.5</v>
      </c>
      <c r="G11">
        <v>17.5</v>
      </c>
      <c r="H11">
        <v>17.5</v>
      </c>
      <c r="I11">
        <v>17.5</v>
      </c>
      <c r="J11">
        <v>17.5</v>
      </c>
      <c r="K11">
        <v>17.5</v>
      </c>
      <c r="L11">
        <v>17.5</v>
      </c>
      <c r="M11">
        <v>17.5</v>
      </c>
      <c r="N11">
        <v>17.5</v>
      </c>
      <c r="O11">
        <v>17.5</v>
      </c>
      <c r="P11" s="7">
        <f>SUM(D11:O11)</f>
        <v>209.5</v>
      </c>
    </row>
    <row r="12" spans="1:18" x14ac:dyDescent="0.25">
      <c r="C12" t="s">
        <v>5</v>
      </c>
      <c r="P12" s="7">
        <f t="shared" ref="P12:P15" si="1">SUM(D12:O12)</f>
        <v>0</v>
      </c>
    </row>
    <row r="13" spans="1:18" x14ac:dyDescent="0.25">
      <c r="C13" t="s">
        <v>20</v>
      </c>
      <c r="P13" s="7">
        <f t="shared" si="1"/>
        <v>0</v>
      </c>
    </row>
    <row r="14" spans="1:18" x14ac:dyDescent="0.25">
      <c r="C14" t="s">
        <v>14</v>
      </c>
      <c r="P14" s="7">
        <f t="shared" si="1"/>
        <v>0</v>
      </c>
    </row>
    <row r="15" spans="1:18" x14ac:dyDescent="0.25">
      <c r="C15" t="s">
        <v>27</v>
      </c>
      <c r="P15" s="7">
        <f t="shared" si="1"/>
        <v>0</v>
      </c>
    </row>
    <row r="16" spans="1:18" x14ac:dyDescent="0.25">
      <c r="C16" t="s">
        <v>17</v>
      </c>
      <c r="P16" s="7"/>
    </row>
    <row r="17" spans="1:18" x14ac:dyDescent="0.25">
      <c r="D17">
        <f>SUM(D9:D16)</f>
        <v>102</v>
      </c>
      <c r="E17">
        <f t="shared" ref="E17:O17" si="2">SUM(E9:E16)</f>
        <v>105</v>
      </c>
      <c r="F17">
        <f t="shared" si="2"/>
        <v>105</v>
      </c>
      <c r="G17">
        <f t="shared" si="2"/>
        <v>105</v>
      </c>
      <c r="H17">
        <f t="shared" si="2"/>
        <v>105</v>
      </c>
      <c r="I17">
        <f t="shared" si="2"/>
        <v>105</v>
      </c>
      <c r="J17">
        <f t="shared" si="2"/>
        <v>105</v>
      </c>
      <c r="K17">
        <f t="shared" si="2"/>
        <v>105</v>
      </c>
      <c r="L17">
        <f t="shared" si="2"/>
        <v>105</v>
      </c>
      <c r="M17">
        <f t="shared" si="2"/>
        <v>105</v>
      </c>
      <c r="N17">
        <f t="shared" si="2"/>
        <v>105</v>
      </c>
      <c r="O17">
        <f t="shared" si="2"/>
        <v>105</v>
      </c>
      <c r="P17" s="7">
        <f>SUM(P10:P16)</f>
        <v>1257</v>
      </c>
    </row>
    <row r="18" spans="1:18" x14ac:dyDescent="0.25">
      <c r="P18" s="7"/>
    </row>
    <row r="19" spans="1:18" x14ac:dyDescent="0.25">
      <c r="C19" t="s">
        <v>7</v>
      </c>
      <c r="D19">
        <f>D7+D6-D17</f>
        <v>748</v>
      </c>
      <c r="E19">
        <f t="shared" ref="E19:O19" si="3">E6-E17</f>
        <v>770</v>
      </c>
      <c r="F19">
        <f t="shared" si="3"/>
        <v>770</v>
      </c>
      <c r="G19">
        <f t="shared" si="3"/>
        <v>770</v>
      </c>
      <c r="H19">
        <f t="shared" si="3"/>
        <v>770</v>
      </c>
      <c r="I19">
        <f t="shared" si="3"/>
        <v>770</v>
      </c>
      <c r="J19">
        <f t="shared" si="3"/>
        <v>770</v>
      </c>
      <c r="K19">
        <f t="shared" si="3"/>
        <v>770</v>
      </c>
      <c r="L19">
        <f t="shared" si="3"/>
        <v>770</v>
      </c>
      <c r="M19">
        <f t="shared" si="3"/>
        <v>770</v>
      </c>
      <c r="N19">
        <f t="shared" si="3"/>
        <v>770</v>
      </c>
      <c r="O19">
        <f t="shared" si="3"/>
        <v>770</v>
      </c>
      <c r="P19" s="7">
        <f>P6-P17+P7</f>
        <v>9218</v>
      </c>
      <c r="Q19" s="7">
        <v>9218</v>
      </c>
      <c r="R19" s="8">
        <f>P19-Q19</f>
        <v>0</v>
      </c>
    </row>
    <row r="22" spans="1:18" x14ac:dyDescent="0.25">
      <c r="D22" t="s">
        <v>21</v>
      </c>
      <c r="E22" t="s">
        <v>11</v>
      </c>
    </row>
    <row r="23" spans="1:18" x14ac:dyDescent="0.25">
      <c r="C23" t="s">
        <v>22</v>
      </c>
      <c r="D23" s="8"/>
      <c r="E23" s="9">
        <v>19662.55</v>
      </c>
      <c r="J23" s="8">
        <f>D23/B26</f>
        <v>0</v>
      </c>
    </row>
    <row r="24" spans="1:18" x14ac:dyDescent="0.25">
      <c r="C24" t="s">
        <v>26</v>
      </c>
      <c r="D24" s="8"/>
      <c r="E24" s="8"/>
      <c r="F24" s="8"/>
    </row>
    <row r="25" spans="1:18" x14ac:dyDescent="0.25">
      <c r="A25" t="s">
        <v>29</v>
      </c>
      <c r="B25" t="s">
        <v>12</v>
      </c>
      <c r="C25" t="s">
        <v>8</v>
      </c>
    </row>
    <row r="26" spans="1:18" x14ac:dyDescent="0.25">
      <c r="A26" s="3">
        <v>44012</v>
      </c>
      <c r="B26">
        <v>0.55859999999999999</v>
      </c>
      <c r="C26" t="s">
        <v>6</v>
      </c>
      <c r="D26" s="8">
        <f>P10</f>
        <v>1047.5</v>
      </c>
      <c r="E26" s="8">
        <f>D26/B26</f>
        <v>1875.2237737200144</v>
      </c>
    </row>
    <row r="27" spans="1:18" x14ac:dyDescent="0.25">
      <c r="C27" t="s">
        <v>9</v>
      </c>
      <c r="D27" s="8">
        <f>P11</f>
        <v>209.5</v>
      </c>
      <c r="E27" s="8">
        <f>D27/B26</f>
        <v>375.04475474400289</v>
      </c>
    </row>
    <row r="28" spans="1:18" x14ac:dyDescent="0.25">
      <c r="C28" t="s">
        <v>5</v>
      </c>
      <c r="D28" s="8">
        <f>P12+P13</f>
        <v>0</v>
      </c>
      <c r="E28" s="8">
        <f>D28/B26</f>
        <v>0</v>
      </c>
    </row>
    <row r="29" spans="1:18" x14ac:dyDescent="0.25">
      <c r="C29" t="s">
        <v>8</v>
      </c>
    </row>
    <row r="30" spans="1:18" x14ac:dyDescent="0.25">
      <c r="C30" t="s">
        <v>14</v>
      </c>
    </row>
    <row r="31" spans="1:18" x14ac:dyDescent="0.25">
      <c r="C31" t="s">
        <v>28</v>
      </c>
      <c r="D31" s="8">
        <f>P15</f>
        <v>0</v>
      </c>
      <c r="E31" s="8">
        <f>D31/B26</f>
        <v>0</v>
      </c>
    </row>
    <row r="32" spans="1:18" x14ac:dyDescent="0.25">
      <c r="C32" t="s">
        <v>16</v>
      </c>
      <c r="D32">
        <v>1651</v>
      </c>
      <c r="E32">
        <v>3220.21</v>
      </c>
      <c r="G32">
        <f>D32/E32</f>
        <v>0.51269948233189755</v>
      </c>
    </row>
    <row r="33" spans="3:5" x14ac:dyDescent="0.25">
      <c r="C33" t="s">
        <v>13</v>
      </c>
      <c r="D33" s="8">
        <f>SUM(D26:D32)</f>
        <v>2908</v>
      </c>
      <c r="E33" s="8">
        <f>SUM(E26:E32)</f>
        <v>5470.4785284640175</v>
      </c>
    </row>
    <row r="34" spans="3:5" x14ac:dyDescent="0.25">
      <c r="E34" s="8">
        <f>E23-E33+E24</f>
        <v>14192.071471535983</v>
      </c>
    </row>
    <row r="35" spans="3:5" x14ac:dyDescent="0.25">
      <c r="E35" s="8"/>
    </row>
    <row r="113" spans="13:13" x14ac:dyDescent="0.25">
      <c r="M113" t="s">
        <v>25</v>
      </c>
    </row>
  </sheetData>
  <pageMargins left="0.7" right="0.7" top="0.75" bottom="0.75" header="0.3" footer="0.3"/>
  <pageSetup paperSize="9" orientation="portrait" r:id="rId1"/>
  <headerFooter>
    <oddFooter>&amp;L&amp;I&amp;10&amp;"Arial"Reference Number: 520348_1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62D5A-A0DC-4920-B42B-CB523483F79D}">
  <dimension ref="A2:R113"/>
  <sheetViews>
    <sheetView tabSelected="1" topLeftCell="A4" workbookViewId="0">
      <selection activeCell="L27" sqref="L27"/>
    </sheetView>
  </sheetViews>
  <sheetFormatPr defaultRowHeight="15" x14ac:dyDescent="0.25"/>
  <cols>
    <col min="1" max="1" width="12.85546875" customWidth="1"/>
    <col min="2" max="2" width="9.42578125" customWidth="1"/>
    <col min="3" max="3" width="15.42578125" customWidth="1"/>
    <col min="4" max="4" width="13.140625" bestFit="1" customWidth="1"/>
    <col min="5" max="5" width="10.5703125" customWidth="1"/>
    <col min="6" max="6" width="10.5703125" bestFit="1" customWidth="1"/>
    <col min="7" max="7" width="6.7109375" bestFit="1" customWidth="1"/>
    <col min="8" max="8" width="7.28515625" bestFit="1" customWidth="1"/>
    <col min="9" max="9" width="7" bestFit="1" customWidth="1"/>
    <col min="10" max="10" width="10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7.42578125" bestFit="1" customWidth="1"/>
    <col min="15" max="15" width="6.7109375" bestFit="1" customWidth="1"/>
    <col min="16" max="16" width="10.5703125" bestFit="1" customWidth="1"/>
    <col min="17" max="17" width="13.5703125" style="7" bestFit="1" customWidth="1"/>
    <col min="18" max="18" width="10.42578125" bestFit="1" customWidth="1"/>
  </cols>
  <sheetData>
    <row r="2" spans="1:18" x14ac:dyDescent="0.25">
      <c r="A2" t="s">
        <v>24</v>
      </c>
    </row>
    <row r="3" spans="1:18" x14ac:dyDescent="0.25">
      <c r="A3" t="s">
        <v>0</v>
      </c>
    </row>
    <row r="5" spans="1:18" x14ac:dyDescent="0.25">
      <c r="D5" s="1">
        <v>44013</v>
      </c>
      <c r="E5" s="1">
        <v>44044</v>
      </c>
      <c r="F5" s="1">
        <v>44075</v>
      </c>
      <c r="G5" s="1">
        <v>44105</v>
      </c>
      <c r="H5" s="1">
        <v>44136</v>
      </c>
      <c r="I5" s="1">
        <v>44166</v>
      </c>
      <c r="J5" s="1">
        <v>44197</v>
      </c>
      <c r="K5" s="1">
        <v>44228</v>
      </c>
      <c r="L5" s="1">
        <v>44256</v>
      </c>
      <c r="M5" s="1">
        <v>44287</v>
      </c>
      <c r="N5" s="1">
        <v>44317</v>
      </c>
      <c r="O5" s="1">
        <v>44348</v>
      </c>
      <c r="P5" t="s">
        <v>3</v>
      </c>
      <c r="Q5" s="7" t="s">
        <v>18</v>
      </c>
      <c r="R5" t="s">
        <v>23</v>
      </c>
    </row>
    <row r="6" spans="1:18" x14ac:dyDescent="0.25">
      <c r="A6" t="s">
        <v>1</v>
      </c>
      <c r="C6" t="s">
        <v>2</v>
      </c>
      <c r="D6">
        <v>875</v>
      </c>
      <c r="E6">
        <v>875</v>
      </c>
      <c r="F6">
        <v>875</v>
      </c>
      <c r="G6">
        <v>875</v>
      </c>
      <c r="H6">
        <v>875</v>
      </c>
      <c r="I6">
        <v>875</v>
      </c>
      <c r="J6">
        <v>875</v>
      </c>
      <c r="K6">
        <v>875</v>
      </c>
      <c r="L6">
        <v>875</v>
      </c>
      <c r="M6">
        <v>875</v>
      </c>
      <c r="N6">
        <v>875</v>
      </c>
      <c r="O6">
        <v>875</v>
      </c>
      <c r="P6" s="7">
        <f>SUM(D6:O6)</f>
        <v>10500</v>
      </c>
    </row>
    <row r="7" spans="1:18" x14ac:dyDescent="0.25">
      <c r="C7" t="s">
        <v>26</v>
      </c>
      <c r="P7" s="7">
        <f>SUM(D7:O7)</f>
        <v>0</v>
      </c>
    </row>
    <row r="8" spans="1:18" x14ac:dyDescent="0.25">
      <c r="P8" s="7"/>
    </row>
    <row r="9" spans="1:18" x14ac:dyDescent="0.25">
      <c r="C9" s="6" t="s">
        <v>8</v>
      </c>
      <c r="P9" s="7"/>
    </row>
    <row r="10" spans="1:18" x14ac:dyDescent="0.25">
      <c r="C10" t="s">
        <v>6</v>
      </c>
      <c r="D10">
        <v>87.5</v>
      </c>
      <c r="E10">
        <v>87.5</v>
      </c>
      <c r="F10">
        <v>87.5</v>
      </c>
      <c r="G10">
        <v>87.5</v>
      </c>
      <c r="H10">
        <v>87.5</v>
      </c>
      <c r="I10">
        <v>87.5</v>
      </c>
      <c r="J10">
        <v>87.5</v>
      </c>
      <c r="K10">
        <v>87.5</v>
      </c>
      <c r="L10">
        <v>87.5</v>
      </c>
      <c r="M10">
        <v>87.5</v>
      </c>
      <c r="N10">
        <v>87.5</v>
      </c>
      <c r="O10">
        <v>87.5</v>
      </c>
      <c r="P10" s="7">
        <f>SUM(D10:O10)</f>
        <v>1050</v>
      </c>
    </row>
    <row r="11" spans="1:18" x14ac:dyDescent="0.25">
      <c r="C11" t="s">
        <v>4</v>
      </c>
      <c r="D11">
        <v>17.5</v>
      </c>
      <c r="E11">
        <v>17.5</v>
      </c>
      <c r="F11">
        <v>17.5</v>
      </c>
      <c r="G11">
        <v>17.5</v>
      </c>
      <c r="H11">
        <v>17.5</v>
      </c>
      <c r="I11">
        <v>17.5</v>
      </c>
      <c r="J11">
        <v>17.5</v>
      </c>
      <c r="K11">
        <v>17.5</v>
      </c>
      <c r="L11">
        <v>17.5</v>
      </c>
      <c r="M11">
        <v>17.5</v>
      </c>
      <c r="N11">
        <v>17.5</v>
      </c>
      <c r="O11">
        <v>17.5</v>
      </c>
      <c r="P11" s="7">
        <f>SUM(D11:O11)</f>
        <v>210</v>
      </c>
    </row>
    <row r="12" spans="1:18" x14ac:dyDescent="0.25">
      <c r="C12" t="s">
        <v>5</v>
      </c>
      <c r="E12">
        <v>90</v>
      </c>
      <c r="L12">
        <v>205</v>
      </c>
      <c r="M12">
        <v>465</v>
      </c>
      <c r="P12" s="7">
        <f t="shared" ref="P12:P15" si="0">SUM(D12:O12)</f>
        <v>760</v>
      </c>
    </row>
    <row r="13" spans="1:18" x14ac:dyDescent="0.25">
      <c r="C13" t="s">
        <v>20</v>
      </c>
      <c r="P13" s="7">
        <f t="shared" si="0"/>
        <v>0</v>
      </c>
    </row>
    <row r="14" spans="1:18" x14ac:dyDescent="0.25">
      <c r="C14" t="s">
        <v>14</v>
      </c>
      <c r="P14" s="7">
        <f t="shared" si="0"/>
        <v>0</v>
      </c>
    </row>
    <row r="15" spans="1:18" x14ac:dyDescent="0.25">
      <c r="C15" t="s">
        <v>27</v>
      </c>
      <c r="P15" s="7">
        <f t="shared" si="0"/>
        <v>0</v>
      </c>
    </row>
    <row r="16" spans="1:18" x14ac:dyDescent="0.25">
      <c r="C16" t="s">
        <v>17</v>
      </c>
      <c r="P16" s="7"/>
    </row>
    <row r="17" spans="1:18" x14ac:dyDescent="0.25">
      <c r="D17">
        <f>SUM(D9:D16)</f>
        <v>105</v>
      </c>
      <c r="E17">
        <f t="shared" ref="E17:O17" si="1">SUM(E9:E16)</f>
        <v>195</v>
      </c>
      <c r="F17">
        <f t="shared" si="1"/>
        <v>105</v>
      </c>
      <c r="G17">
        <f t="shared" si="1"/>
        <v>105</v>
      </c>
      <c r="H17">
        <f t="shared" si="1"/>
        <v>105</v>
      </c>
      <c r="I17">
        <f t="shared" si="1"/>
        <v>105</v>
      </c>
      <c r="J17">
        <f t="shared" si="1"/>
        <v>105</v>
      </c>
      <c r="K17">
        <f t="shared" si="1"/>
        <v>105</v>
      </c>
      <c r="L17">
        <f t="shared" si="1"/>
        <v>310</v>
      </c>
      <c r="M17">
        <f t="shared" si="1"/>
        <v>570</v>
      </c>
      <c r="N17">
        <f t="shared" si="1"/>
        <v>105</v>
      </c>
      <c r="O17">
        <f t="shared" si="1"/>
        <v>105</v>
      </c>
      <c r="P17" s="7">
        <f>SUM(P10:P16)</f>
        <v>2020</v>
      </c>
    </row>
    <row r="18" spans="1:18" x14ac:dyDescent="0.25">
      <c r="P18" s="7"/>
    </row>
    <row r="19" spans="1:18" x14ac:dyDescent="0.25">
      <c r="C19" t="s">
        <v>7</v>
      </c>
      <c r="D19">
        <f>D7+D6-D17</f>
        <v>770</v>
      </c>
      <c r="E19">
        <f t="shared" ref="E19:O19" si="2">E6-E17</f>
        <v>680</v>
      </c>
      <c r="F19">
        <f t="shared" si="2"/>
        <v>770</v>
      </c>
      <c r="G19">
        <f t="shared" si="2"/>
        <v>770</v>
      </c>
      <c r="H19">
        <f t="shared" si="2"/>
        <v>770</v>
      </c>
      <c r="I19">
        <f t="shared" si="2"/>
        <v>770</v>
      </c>
      <c r="J19">
        <f t="shared" si="2"/>
        <v>770</v>
      </c>
      <c r="K19">
        <f t="shared" si="2"/>
        <v>770</v>
      </c>
      <c r="L19">
        <f t="shared" si="2"/>
        <v>565</v>
      </c>
      <c r="M19">
        <f t="shared" si="2"/>
        <v>305</v>
      </c>
      <c r="N19">
        <f t="shared" si="2"/>
        <v>770</v>
      </c>
      <c r="O19">
        <f t="shared" si="2"/>
        <v>770</v>
      </c>
      <c r="P19" s="7">
        <f>P6-P17+P7</f>
        <v>8480</v>
      </c>
      <c r="Q19" s="7">
        <v>8480</v>
      </c>
      <c r="R19" s="8">
        <f>P19-Q19</f>
        <v>0</v>
      </c>
    </row>
    <row r="22" spans="1:18" x14ac:dyDescent="0.25">
      <c r="D22" t="s">
        <v>21</v>
      </c>
      <c r="E22" t="s">
        <v>11</v>
      </c>
    </row>
    <row r="23" spans="1:18" x14ac:dyDescent="0.25">
      <c r="C23" t="s">
        <v>22</v>
      </c>
      <c r="D23" s="8"/>
      <c r="E23" s="9">
        <v>19046.18</v>
      </c>
      <c r="J23" s="8">
        <f>D23/B26</f>
        <v>0</v>
      </c>
    </row>
    <row r="24" spans="1:18" x14ac:dyDescent="0.25">
      <c r="C24" t="s">
        <v>26</v>
      </c>
      <c r="D24" s="8"/>
      <c r="E24" s="8"/>
      <c r="F24" s="8"/>
    </row>
    <row r="25" spans="1:18" x14ac:dyDescent="0.25">
      <c r="A25" t="s">
        <v>29</v>
      </c>
      <c r="B25" t="s">
        <v>12</v>
      </c>
      <c r="C25" t="s">
        <v>8</v>
      </c>
    </row>
    <row r="26" spans="1:18" x14ac:dyDescent="0.25">
      <c r="A26" s="3">
        <v>44377</v>
      </c>
      <c r="B26">
        <v>0.54290000000000005</v>
      </c>
      <c r="C26" t="s">
        <v>6</v>
      </c>
      <c r="D26" s="8">
        <f>P10</f>
        <v>1050</v>
      </c>
      <c r="E26" s="8">
        <f>D26/B26</f>
        <v>1934.0578375391415</v>
      </c>
    </row>
    <row r="27" spans="1:18" x14ac:dyDescent="0.25">
      <c r="C27" t="s">
        <v>9</v>
      </c>
      <c r="D27" s="8">
        <f>P11</f>
        <v>210</v>
      </c>
      <c r="E27" s="8">
        <f>D27/B26</f>
        <v>386.81156750782827</v>
      </c>
    </row>
    <row r="28" spans="1:18" x14ac:dyDescent="0.25">
      <c r="C28" t="s">
        <v>5</v>
      </c>
      <c r="D28" s="8">
        <f>P12+P13</f>
        <v>760</v>
      </c>
      <c r="E28" s="8">
        <f>D28/B26</f>
        <v>1399.8894824092833</v>
      </c>
    </row>
    <row r="29" spans="1:18" x14ac:dyDescent="0.25">
      <c r="C29" t="s">
        <v>8</v>
      </c>
    </row>
    <row r="30" spans="1:18" x14ac:dyDescent="0.25">
      <c r="C30" t="s">
        <v>14</v>
      </c>
    </row>
    <row r="31" spans="1:18" x14ac:dyDescent="0.25">
      <c r="C31" t="s">
        <v>28</v>
      </c>
      <c r="D31" s="8">
        <f>P15</f>
        <v>0</v>
      </c>
      <c r="E31" s="8">
        <f>D31/B26</f>
        <v>0</v>
      </c>
    </row>
    <row r="32" spans="1:18" x14ac:dyDescent="0.25">
      <c r="C32" t="s">
        <v>16</v>
      </c>
      <c r="D32">
        <f>51.78+1665.56</f>
        <v>1717.34</v>
      </c>
      <c r="E32">
        <v>3060.49</v>
      </c>
      <c r="G32">
        <f>D32/E32</f>
        <v>0.5611323676927551</v>
      </c>
    </row>
    <row r="33" spans="3:5" x14ac:dyDescent="0.25">
      <c r="C33" t="s">
        <v>13</v>
      </c>
      <c r="D33" s="8">
        <f>SUM(D26:D32)</f>
        <v>3737.34</v>
      </c>
      <c r="E33" s="8">
        <f>SUM(E26:E32)</f>
        <v>6781.2488874562532</v>
      </c>
    </row>
    <row r="34" spans="3:5" x14ac:dyDescent="0.25">
      <c r="E34" s="8">
        <f>E23-E33+E24</f>
        <v>12264.931112543747</v>
      </c>
    </row>
    <row r="35" spans="3:5" x14ac:dyDescent="0.25">
      <c r="E35" s="8"/>
    </row>
    <row r="97" spans="18:18" x14ac:dyDescent="0.25">
      <c r="R97">
        <v>0.54290000000000005</v>
      </c>
    </row>
    <row r="113" spans="13:13" x14ac:dyDescent="0.25">
      <c r="M113" t="s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2015</vt:lpstr>
      <vt:lpstr>2016</vt:lpstr>
      <vt:lpstr>2017</vt:lpstr>
      <vt:lpstr>2018</vt:lpstr>
      <vt:lpstr>2019</vt:lpstr>
      <vt:lpstr>2020</vt:lpstr>
      <vt:lpstr>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Eleanor Li</dc:creator>
  <cp:lastModifiedBy>Eleanor Li</cp:lastModifiedBy>
  <cp:lastPrinted>2019-03-15T01:16:02Z</cp:lastPrinted>
  <dcterms:created xsi:type="dcterms:W3CDTF">2014-12-14T23:42:08Z</dcterms:created>
  <dcterms:modified xsi:type="dcterms:W3CDTF">2022-03-23T01:27:03Z</dcterms:modified>
</cp:coreProperties>
</file>