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MSF 2014 to current\SMSF_Client Foders &amp; Documents\Fuchs\Auditor\"/>
    </mc:Choice>
  </mc:AlternateContent>
  <xr:revisionPtr revIDLastSave="0" documentId="13_ncr:1_{6F7F83B3-A3E0-473E-A6B4-2A39BE24AC82}" xr6:coauthVersionLast="45" xr6:coauthVersionMax="45" xr10:uidLastSave="{00000000-0000-0000-0000-000000000000}"/>
  <bookViews>
    <workbookView xWindow="-103" yWindow="-103" windowWidth="16663" windowHeight="8863" activeTab="3" xr2:uid="{7AB1DCDF-95CD-4875-BC56-CCB79AF17A93}"/>
  </bookViews>
  <sheets>
    <sheet name="2017" sheetId="2" r:id="rId1"/>
    <sheet name="2018" sheetId="3" r:id="rId2"/>
    <sheet name="2019" sheetId="4" r:id="rId3"/>
    <sheet name="2020" sheetId="5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0" i="5" l="1"/>
  <c r="C41" i="5" l="1"/>
  <c r="D41" i="5"/>
  <c r="D40" i="5"/>
  <c r="C40" i="5"/>
  <c r="F41" i="5"/>
  <c r="E40" i="5"/>
  <c r="F38" i="5"/>
  <c r="F40" i="5" s="1"/>
  <c r="E38" i="5"/>
  <c r="D38" i="5"/>
  <c r="C38" i="5"/>
  <c r="E30" i="5"/>
  <c r="D30" i="5"/>
  <c r="C30" i="5"/>
  <c r="B28" i="5"/>
  <c r="F16" i="5"/>
  <c r="F28" i="5" s="1"/>
  <c r="E16" i="5"/>
  <c r="D16" i="5"/>
  <c r="C16" i="5"/>
  <c r="D28" i="5"/>
  <c r="C28" i="5"/>
  <c r="D38" i="4"/>
  <c r="F9" i="5"/>
  <c r="F8" i="5"/>
  <c r="E8" i="5"/>
  <c r="D9" i="5"/>
  <c r="D8" i="5"/>
  <c r="C9" i="5"/>
  <c r="C8" i="5"/>
  <c r="F9" i="4"/>
  <c r="F8" i="4"/>
  <c r="E9" i="4"/>
  <c r="E8" i="4"/>
  <c r="D9" i="4"/>
  <c r="D8" i="4"/>
  <c r="D10" i="4" s="1"/>
  <c r="C9" i="4"/>
  <c r="C8" i="4"/>
  <c r="E10" i="3"/>
  <c r="E9" i="3"/>
  <c r="E8" i="3"/>
  <c r="D9" i="3"/>
  <c r="D8" i="3"/>
  <c r="D10" i="3" s="1"/>
  <c r="C9" i="3"/>
  <c r="C8" i="3"/>
  <c r="F10" i="5"/>
  <c r="E10" i="5"/>
  <c r="D10" i="5"/>
  <c r="C10" i="5"/>
  <c r="F10" i="4"/>
  <c r="E10" i="4"/>
  <c r="C10" i="4"/>
  <c r="F10" i="3"/>
  <c r="C10" i="3"/>
  <c r="F10" i="2"/>
  <c r="E10" i="2"/>
  <c r="D10" i="2"/>
  <c r="C10" i="2"/>
  <c r="B10" i="2" s="1"/>
  <c r="B10" i="5" l="1"/>
  <c r="B10" i="4"/>
  <c r="B10" i="3"/>
  <c r="B28" i="4"/>
  <c r="E29" i="4"/>
  <c r="B29" i="4" s="1"/>
  <c r="B14" i="4"/>
  <c r="B16" i="4" s="1"/>
  <c r="B28" i="3"/>
  <c r="D40" i="2"/>
  <c r="B40" i="2" s="1"/>
  <c r="E40" i="2"/>
  <c r="C40" i="2"/>
  <c r="E30" i="2"/>
  <c r="D30" i="2"/>
  <c r="C30" i="2"/>
  <c r="B20" i="4"/>
  <c r="B29" i="3"/>
  <c r="B30" i="2"/>
  <c r="D29" i="2"/>
  <c r="B28" i="2"/>
  <c r="B14" i="2"/>
  <c r="C41" i="3" l="1"/>
  <c r="C41" i="4" s="1"/>
  <c r="D41" i="3"/>
  <c r="D41" i="4" s="1"/>
  <c r="D41" i="2"/>
  <c r="C41" i="2"/>
  <c r="E28" i="2"/>
  <c r="D28" i="2"/>
  <c r="C28" i="2"/>
  <c r="C32" i="2" l="1"/>
  <c r="D32" i="2"/>
  <c r="D33" i="2"/>
  <c r="D42" i="5" l="1"/>
  <c r="C42" i="5"/>
  <c r="B41" i="5"/>
  <c r="B40" i="5"/>
  <c r="B38" i="5"/>
  <c r="B36" i="5"/>
  <c r="B35" i="5"/>
  <c r="E41" i="5"/>
  <c r="B33" i="5"/>
  <c r="B32" i="5"/>
  <c r="B30" i="5"/>
  <c r="F29" i="5"/>
  <c r="F31" i="5" s="1"/>
  <c r="B31" i="5" s="1"/>
  <c r="E29" i="5"/>
  <c r="E31" i="5" s="1"/>
  <c r="D29" i="5"/>
  <c r="D31" i="5" s="1"/>
  <c r="C29" i="5"/>
  <c r="C31" i="5" s="1"/>
  <c r="B27" i="5"/>
  <c r="B26" i="5"/>
  <c r="B25" i="5"/>
  <c r="B24" i="5"/>
  <c r="B23" i="5"/>
  <c r="B22" i="5"/>
  <c r="B21" i="5"/>
  <c r="B20" i="5"/>
  <c r="B19" i="5"/>
  <c r="B17" i="5"/>
  <c r="B16" i="5"/>
  <c r="B12" i="5"/>
  <c r="B34" i="5"/>
  <c r="B41" i="4"/>
  <c r="B36" i="4"/>
  <c r="B35" i="4"/>
  <c r="B33" i="4"/>
  <c r="E28" i="4"/>
  <c r="B32" i="4"/>
  <c r="F29" i="4"/>
  <c r="D29" i="4"/>
  <c r="C29" i="4"/>
  <c r="D28" i="4"/>
  <c r="C28" i="4"/>
  <c r="B27" i="4"/>
  <c r="B26" i="4"/>
  <c r="B25" i="4"/>
  <c r="B24" i="4"/>
  <c r="B23" i="4"/>
  <c r="B22" i="4"/>
  <c r="B21" i="4"/>
  <c r="B19" i="4"/>
  <c r="B17" i="4"/>
  <c r="B12" i="4"/>
  <c r="B41" i="3"/>
  <c r="B36" i="3"/>
  <c r="B35" i="3"/>
  <c r="F33" i="3"/>
  <c r="F32" i="3" s="1"/>
  <c r="B33" i="3"/>
  <c r="B32" i="3"/>
  <c r="F29" i="3"/>
  <c r="F31" i="3" s="1"/>
  <c r="E29" i="3"/>
  <c r="D29" i="3"/>
  <c r="C29" i="3"/>
  <c r="C28" i="3"/>
  <c r="B27" i="3"/>
  <c r="B26" i="3"/>
  <c r="B25" i="3"/>
  <c r="B24" i="3"/>
  <c r="B23" i="3"/>
  <c r="B22" i="3"/>
  <c r="B21" i="3"/>
  <c r="B20" i="3"/>
  <c r="B19" i="3"/>
  <c r="B17" i="3"/>
  <c r="B16" i="3"/>
  <c r="B12" i="3"/>
  <c r="B42" i="5" l="1"/>
  <c r="F42" i="5"/>
  <c r="E42" i="5"/>
  <c r="B34" i="4"/>
  <c r="F28" i="4"/>
  <c r="E28" i="3"/>
  <c r="D11" i="5"/>
  <c r="B29" i="5"/>
  <c r="B34" i="3"/>
  <c r="C11" i="5" l="1"/>
  <c r="F11" i="5"/>
  <c r="E11" i="5"/>
  <c r="B11" i="5" l="1"/>
  <c r="F33" i="2"/>
  <c r="F41" i="2" s="1"/>
  <c r="F41" i="3" s="1"/>
  <c r="F41" i="4" s="1"/>
  <c r="F32" i="2"/>
  <c r="F40" i="2" s="1"/>
  <c r="E33" i="2"/>
  <c r="E41" i="2" s="1"/>
  <c r="B41" i="2" l="1"/>
  <c r="B42" i="2" s="1"/>
  <c r="E41" i="3"/>
  <c r="E41" i="4" s="1"/>
  <c r="F40" i="3"/>
  <c r="D34" i="2"/>
  <c r="F42" i="2"/>
  <c r="F38" i="2"/>
  <c r="F29" i="2"/>
  <c r="F31" i="2" s="1"/>
  <c r="E29" i="2"/>
  <c r="E31" i="2" s="1"/>
  <c r="F28" i="2"/>
  <c r="F42" i="3" l="1"/>
  <c r="E38" i="2"/>
  <c r="E37" i="2" s="1"/>
  <c r="C34" i="2"/>
  <c r="E42" i="2" l="1"/>
  <c r="E11" i="2"/>
  <c r="F11" i="2"/>
  <c r="B17" i="2"/>
  <c r="B36" i="2"/>
  <c r="B35" i="2"/>
  <c r="B34" i="2"/>
  <c r="B33" i="2"/>
  <c r="B32" i="2"/>
  <c r="C29" i="2"/>
  <c r="B27" i="2"/>
  <c r="B26" i="2"/>
  <c r="B24" i="2"/>
  <c r="B23" i="2"/>
  <c r="B22" i="2"/>
  <c r="B21" i="2"/>
  <c r="B20" i="2"/>
  <c r="B19" i="2"/>
  <c r="B12" i="2"/>
  <c r="B29" i="2" l="1"/>
  <c r="B16" i="2"/>
  <c r="C16" i="2" l="1"/>
  <c r="D16" i="2"/>
  <c r="E16" i="2"/>
  <c r="C11" i="2"/>
  <c r="D11" i="2" l="1"/>
  <c r="B25" i="2"/>
  <c r="B11" i="2" l="1"/>
  <c r="C31" i="2"/>
  <c r="D31" i="2"/>
  <c r="B31" i="2" l="1"/>
  <c r="C38" i="2"/>
  <c r="C37" i="2" s="1"/>
  <c r="D38" i="2"/>
  <c r="D11" i="3" l="1"/>
  <c r="D16" i="3" s="1"/>
  <c r="D42" i="2"/>
  <c r="D37" i="2"/>
  <c r="G38" i="2"/>
  <c r="B38" i="2"/>
  <c r="C42" i="2"/>
  <c r="F11" i="3" l="1"/>
  <c r="F16" i="3" s="1"/>
  <c r="F38" i="3" s="1"/>
  <c r="C11" i="3"/>
  <c r="C16" i="3" s="1"/>
  <c r="E11" i="3"/>
  <c r="E16" i="3" s="1"/>
  <c r="D30" i="3"/>
  <c r="D31" i="3" s="1"/>
  <c r="D38" i="3" s="1"/>
  <c r="E30" i="3" l="1"/>
  <c r="E31" i="3" s="1"/>
  <c r="E38" i="3" s="1"/>
  <c r="D37" i="3"/>
  <c r="B11" i="3"/>
  <c r="C30" i="3"/>
  <c r="D40" i="3"/>
  <c r="E40" i="3" l="1"/>
  <c r="C40" i="3"/>
  <c r="B40" i="3" s="1"/>
  <c r="B30" i="3"/>
  <c r="C42" i="3"/>
  <c r="D42" i="3"/>
  <c r="C31" i="3"/>
  <c r="B31" i="3" s="1"/>
  <c r="E42" i="3"/>
  <c r="B42" i="3" l="1"/>
  <c r="C38" i="3"/>
  <c r="B38" i="3" s="1"/>
  <c r="F11" i="4" l="1"/>
  <c r="F16" i="4" s="1"/>
  <c r="D11" i="4" l="1"/>
  <c r="D16" i="4" s="1"/>
  <c r="C11" i="4"/>
  <c r="C16" i="4" s="1"/>
  <c r="E11" i="4"/>
  <c r="E16" i="4" s="1"/>
  <c r="B11" i="4" l="1"/>
  <c r="C30" i="4"/>
  <c r="C31" i="4" l="1"/>
  <c r="C38" i="4" s="1"/>
  <c r="D30" i="4"/>
  <c r="F30" i="4"/>
  <c r="F31" i="4" s="1"/>
  <c r="F38" i="4" s="1"/>
  <c r="E30" i="4"/>
  <c r="E31" i="4" s="1"/>
  <c r="C40" i="4" l="1"/>
  <c r="C42" i="4" s="1"/>
  <c r="B30" i="4"/>
  <c r="E38" i="4"/>
  <c r="G23" i="4"/>
  <c r="F40" i="4"/>
  <c r="F42" i="4" s="1"/>
  <c r="E40" i="4"/>
  <c r="E42" i="4" s="1"/>
  <c r="D31" i="4"/>
  <c r="B38" i="4" l="1"/>
  <c r="G24" i="4"/>
  <c r="B31" i="4"/>
  <c r="D40" i="4"/>
  <c r="D42" i="4" l="1"/>
  <c r="B42" i="4" s="1"/>
  <c r="B40" i="4"/>
  <c r="E28" i="5"/>
</calcChain>
</file>

<file path=xl/sharedStrings.xml><?xml version="1.0" encoding="utf-8"?>
<sst xmlns="http://schemas.openxmlformats.org/spreadsheetml/2006/main" count="185" uniqueCount="48">
  <si>
    <t xml:space="preserve">Name </t>
  </si>
  <si>
    <t>Date of Birth</t>
  </si>
  <si>
    <t>Service Date</t>
  </si>
  <si>
    <t>Total</t>
  </si>
  <si>
    <t>Member 1</t>
  </si>
  <si>
    <t>Member 2</t>
  </si>
  <si>
    <t>Member Opening Taxable</t>
  </si>
  <si>
    <t>Member Opening Tax Free</t>
  </si>
  <si>
    <t>Total Opening Bal</t>
  </si>
  <si>
    <t>Percentage</t>
  </si>
  <si>
    <t>Change in MV of Assets</t>
  </si>
  <si>
    <t>Tax Free Income</t>
  </si>
  <si>
    <t>Taxable Income</t>
  </si>
  <si>
    <t>Deductable Expenses</t>
  </si>
  <si>
    <t>Earnings (Not Rounded)</t>
  </si>
  <si>
    <t>Tax on Rounded Earnings</t>
  </si>
  <si>
    <t>Employers taxable contribs</t>
  </si>
  <si>
    <t>Members Taxable Contribs</t>
  </si>
  <si>
    <t>Members Undeducted Contribs</t>
  </si>
  <si>
    <t>Government Co-contributions</t>
  </si>
  <si>
    <t>Pension Drawn</t>
  </si>
  <si>
    <t>Earnings</t>
  </si>
  <si>
    <t>Less Tax - Contributions</t>
  </si>
  <si>
    <t>Total Tax</t>
  </si>
  <si>
    <t>Roll In's - Taxable</t>
  </si>
  <si>
    <t>Roll In's - Tax Free</t>
  </si>
  <si>
    <t>Roll Out's</t>
  </si>
  <si>
    <t>Benefits Paid</t>
  </si>
  <si>
    <t>Forfeited Benefits</t>
  </si>
  <si>
    <t>Ledger Allocated Earnings</t>
  </si>
  <si>
    <t>Member Closing 'Taxable</t>
  </si>
  <si>
    <t>Member Closing 'Tax Free'</t>
  </si>
  <si>
    <t>Total Closing Balance</t>
  </si>
  <si>
    <t>Member Specific Expense</t>
  </si>
  <si>
    <t>As per Operating Statement</t>
  </si>
  <si>
    <t>Financial Year Ending 30 June 2017</t>
  </si>
  <si>
    <t>Financial Year Ending 30 June 2018</t>
  </si>
  <si>
    <t xml:space="preserve">Less Tax - Earnings </t>
  </si>
  <si>
    <t>Financial Year Ending 30 June 2019</t>
  </si>
  <si>
    <t>Member3</t>
  </si>
  <si>
    <t>Member 4</t>
  </si>
  <si>
    <t>Jon Fuchs</t>
  </si>
  <si>
    <t>Ursula Chesterfield</t>
  </si>
  <si>
    <t>Harvey McKibbon</t>
  </si>
  <si>
    <t>David Machin</t>
  </si>
  <si>
    <t>The Fuchs and Chesterfield Private Pension Fund</t>
  </si>
  <si>
    <t>Financial Year Ending 30 June 2020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</si>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</sst>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d/mm/yy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4" fontId="0" fillId="0" borderId="0" xfId="0" applyNumberFormat="1"/>
    <xf numFmtId="0" fontId="2" fillId="0" borderId="0" xfId="0" applyFont="1"/>
    <xf numFmtId="0" fontId="3" fillId="0" borderId="0" xfId="0" applyFont="1"/>
    <xf numFmtId="4" fontId="3" fillId="0" borderId="0" xfId="0" applyNumberFormat="1" applyFont="1"/>
    <xf numFmtId="14" fontId="2" fillId="0" borderId="0" xfId="0" applyNumberFormat="1" applyFont="1" applyAlignment="1">
      <alignment horizontal="left"/>
    </xf>
    <xf numFmtId="4" fontId="2" fillId="0" borderId="0" xfId="0" applyNumberFormat="1" applyFont="1" applyAlignment="1">
      <alignment wrapText="1"/>
    </xf>
    <xf numFmtId="164" fontId="3" fillId="0" borderId="0" xfId="0" applyNumberFormat="1" applyFont="1"/>
    <xf numFmtId="0" fontId="3" fillId="0" borderId="0" xfId="0" applyFont="1" applyAlignment="1">
      <alignment horizontal="right"/>
    </xf>
    <xf numFmtId="4" fontId="3" fillId="0" borderId="0" xfId="0" applyNumberFormat="1" applyFont="1" applyAlignment="1">
      <alignment horizontal="right"/>
    </xf>
    <xf numFmtId="43" fontId="3" fillId="0" borderId="0" xfId="0" applyNumberFormat="1" applyFont="1"/>
    <xf numFmtId="43" fontId="3" fillId="0" borderId="1" xfId="0" applyNumberFormat="1" applyFont="1" applyBorder="1"/>
    <xf numFmtId="10" fontId="3" fillId="0" borderId="0" xfId="0" applyNumberFormat="1" applyFont="1"/>
    <xf numFmtId="0" fontId="3" fillId="0" borderId="0" xfId="0" quotePrefix="1" applyFont="1"/>
    <xf numFmtId="43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Larry%20Bushell\Super%20Fund%20Checklists\Wayne%20&amp;%20Julie%20Crosby%20SUPER%20FUND%20AUDIT%20CHECKLI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ual Audit checklist"/>
      <sheetName val="Calc 2019"/>
      <sheetName val="Calc 2018"/>
      <sheetName val="Calc 2017"/>
      <sheetName val="Calc 2016"/>
      <sheetName val="Calcs 2015"/>
      <sheetName val="Loan Clac"/>
      <sheetName val="Member Balanc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6">
          <cell r="B16">
            <v>0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5854F-5A4C-4BE7-8DDF-4EA00B8B194C}">
  <sheetPr>
    <pageSetUpPr fitToPage="1"/>
  </sheetPr>
  <dimension ref="A1:H43"/>
  <sheetViews>
    <sheetView topLeftCell="A25" workbookViewId="0">
      <selection activeCell="H32" sqref="H32"/>
    </sheetView>
  </sheetViews>
  <sheetFormatPr defaultRowHeight="12" x14ac:dyDescent="0.35"/>
  <cols>
    <col min="1" max="1" width="26.3046875" style="4" customWidth="1"/>
    <col min="2" max="2" width="11.84375" style="4" customWidth="1"/>
    <col min="3" max="4" width="11.84375" style="5" customWidth="1"/>
    <col min="5" max="8" width="18.3046875" style="4" customWidth="1"/>
    <col min="9" max="248" width="9.15234375" style="4"/>
    <col min="249" max="249" width="26.3046875" style="4" customWidth="1"/>
    <col min="250" max="258" width="11.84375" style="4" customWidth="1"/>
    <col min="259" max="259" width="9.15234375" style="4"/>
    <col min="260" max="264" width="18.3046875" style="4" customWidth="1"/>
    <col min="265" max="504" width="9.15234375" style="4"/>
    <col min="505" max="505" width="26.3046875" style="4" customWidth="1"/>
    <col min="506" max="514" width="11.84375" style="4" customWidth="1"/>
    <col min="515" max="515" width="9.15234375" style="4"/>
    <col min="516" max="520" width="18.3046875" style="4" customWidth="1"/>
    <col min="521" max="760" width="9.15234375" style="4"/>
    <col min="761" max="761" width="26.3046875" style="4" customWidth="1"/>
    <col min="762" max="770" width="11.84375" style="4" customWidth="1"/>
    <col min="771" max="771" width="9.15234375" style="4"/>
    <col min="772" max="776" width="18.3046875" style="4" customWidth="1"/>
    <col min="777" max="1016" width="9.15234375" style="4"/>
    <col min="1017" max="1017" width="26.3046875" style="4" customWidth="1"/>
    <col min="1018" max="1026" width="11.84375" style="4" customWidth="1"/>
    <col min="1027" max="1027" width="9.15234375" style="4"/>
    <col min="1028" max="1032" width="18.3046875" style="4" customWidth="1"/>
    <col min="1033" max="1272" width="9.15234375" style="4"/>
    <col min="1273" max="1273" width="26.3046875" style="4" customWidth="1"/>
    <col min="1274" max="1282" width="11.84375" style="4" customWidth="1"/>
    <col min="1283" max="1283" width="9.15234375" style="4"/>
    <col min="1284" max="1288" width="18.3046875" style="4" customWidth="1"/>
    <col min="1289" max="1528" width="9.15234375" style="4"/>
    <col min="1529" max="1529" width="26.3046875" style="4" customWidth="1"/>
    <col min="1530" max="1538" width="11.84375" style="4" customWidth="1"/>
    <col min="1539" max="1539" width="9.15234375" style="4"/>
    <col min="1540" max="1544" width="18.3046875" style="4" customWidth="1"/>
    <col min="1545" max="1784" width="9.15234375" style="4"/>
    <col min="1785" max="1785" width="26.3046875" style="4" customWidth="1"/>
    <col min="1786" max="1794" width="11.84375" style="4" customWidth="1"/>
    <col min="1795" max="1795" width="9.15234375" style="4"/>
    <col min="1796" max="1800" width="18.3046875" style="4" customWidth="1"/>
    <col min="1801" max="2040" width="9.15234375" style="4"/>
    <col min="2041" max="2041" width="26.3046875" style="4" customWidth="1"/>
    <col min="2042" max="2050" width="11.84375" style="4" customWidth="1"/>
    <col min="2051" max="2051" width="9.15234375" style="4"/>
    <col min="2052" max="2056" width="18.3046875" style="4" customWidth="1"/>
    <col min="2057" max="2296" width="9.15234375" style="4"/>
    <col min="2297" max="2297" width="26.3046875" style="4" customWidth="1"/>
    <col min="2298" max="2306" width="11.84375" style="4" customWidth="1"/>
    <col min="2307" max="2307" width="9.15234375" style="4"/>
    <col min="2308" max="2312" width="18.3046875" style="4" customWidth="1"/>
    <col min="2313" max="2552" width="9.15234375" style="4"/>
    <col min="2553" max="2553" width="26.3046875" style="4" customWidth="1"/>
    <col min="2554" max="2562" width="11.84375" style="4" customWidth="1"/>
    <col min="2563" max="2563" width="9.15234375" style="4"/>
    <col min="2564" max="2568" width="18.3046875" style="4" customWidth="1"/>
    <col min="2569" max="2808" width="9.15234375" style="4"/>
    <col min="2809" max="2809" width="26.3046875" style="4" customWidth="1"/>
    <col min="2810" max="2818" width="11.84375" style="4" customWidth="1"/>
    <col min="2819" max="2819" width="9.15234375" style="4"/>
    <col min="2820" max="2824" width="18.3046875" style="4" customWidth="1"/>
    <col min="2825" max="3064" width="9.15234375" style="4"/>
    <col min="3065" max="3065" width="26.3046875" style="4" customWidth="1"/>
    <col min="3066" max="3074" width="11.84375" style="4" customWidth="1"/>
    <col min="3075" max="3075" width="9.15234375" style="4"/>
    <col min="3076" max="3080" width="18.3046875" style="4" customWidth="1"/>
    <col min="3081" max="3320" width="9.15234375" style="4"/>
    <col min="3321" max="3321" width="26.3046875" style="4" customWidth="1"/>
    <col min="3322" max="3330" width="11.84375" style="4" customWidth="1"/>
    <col min="3331" max="3331" width="9.15234375" style="4"/>
    <col min="3332" max="3336" width="18.3046875" style="4" customWidth="1"/>
    <col min="3337" max="3576" width="9.15234375" style="4"/>
    <col min="3577" max="3577" width="26.3046875" style="4" customWidth="1"/>
    <col min="3578" max="3586" width="11.84375" style="4" customWidth="1"/>
    <col min="3587" max="3587" width="9.15234375" style="4"/>
    <col min="3588" max="3592" width="18.3046875" style="4" customWidth="1"/>
    <col min="3593" max="3832" width="9.15234375" style="4"/>
    <col min="3833" max="3833" width="26.3046875" style="4" customWidth="1"/>
    <col min="3834" max="3842" width="11.84375" style="4" customWidth="1"/>
    <col min="3843" max="3843" width="9.15234375" style="4"/>
    <col min="3844" max="3848" width="18.3046875" style="4" customWidth="1"/>
    <col min="3849" max="4088" width="9.15234375" style="4"/>
    <col min="4089" max="4089" width="26.3046875" style="4" customWidth="1"/>
    <col min="4090" max="4098" width="11.84375" style="4" customWidth="1"/>
    <col min="4099" max="4099" width="9.15234375" style="4"/>
    <col min="4100" max="4104" width="18.3046875" style="4" customWidth="1"/>
    <col min="4105" max="4344" width="9.15234375" style="4"/>
    <col min="4345" max="4345" width="26.3046875" style="4" customWidth="1"/>
    <col min="4346" max="4354" width="11.84375" style="4" customWidth="1"/>
    <col min="4355" max="4355" width="9.15234375" style="4"/>
    <col min="4356" max="4360" width="18.3046875" style="4" customWidth="1"/>
    <col min="4361" max="4600" width="9.15234375" style="4"/>
    <col min="4601" max="4601" width="26.3046875" style="4" customWidth="1"/>
    <col min="4602" max="4610" width="11.84375" style="4" customWidth="1"/>
    <col min="4611" max="4611" width="9.15234375" style="4"/>
    <col min="4612" max="4616" width="18.3046875" style="4" customWidth="1"/>
    <col min="4617" max="4856" width="9.15234375" style="4"/>
    <col min="4857" max="4857" width="26.3046875" style="4" customWidth="1"/>
    <col min="4858" max="4866" width="11.84375" style="4" customWidth="1"/>
    <col min="4867" max="4867" width="9.15234375" style="4"/>
    <col min="4868" max="4872" width="18.3046875" style="4" customWidth="1"/>
    <col min="4873" max="5112" width="9.15234375" style="4"/>
    <col min="5113" max="5113" width="26.3046875" style="4" customWidth="1"/>
    <col min="5114" max="5122" width="11.84375" style="4" customWidth="1"/>
    <col min="5123" max="5123" width="9.15234375" style="4"/>
    <col min="5124" max="5128" width="18.3046875" style="4" customWidth="1"/>
    <col min="5129" max="5368" width="9.15234375" style="4"/>
    <col min="5369" max="5369" width="26.3046875" style="4" customWidth="1"/>
    <col min="5370" max="5378" width="11.84375" style="4" customWidth="1"/>
    <col min="5379" max="5379" width="9.15234375" style="4"/>
    <col min="5380" max="5384" width="18.3046875" style="4" customWidth="1"/>
    <col min="5385" max="5624" width="9.15234375" style="4"/>
    <col min="5625" max="5625" width="26.3046875" style="4" customWidth="1"/>
    <col min="5626" max="5634" width="11.84375" style="4" customWidth="1"/>
    <col min="5635" max="5635" width="9.15234375" style="4"/>
    <col min="5636" max="5640" width="18.3046875" style="4" customWidth="1"/>
    <col min="5641" max="5880" width="9.15234375" style="4"/>
    <col min="5881" max="5881" width="26.3046875" style="4" customWidth="1"/>
    <col min="5882" max="5890" width="11.84375" style="4" customWidth="1"/>
    <col min="5891" max="5891" width="9.15234375" style="4"/>
    <col min="5892" max="5896" width="18.3046875" style="4" customWidth="1"/>
    <col min="5897" max="6136" width="9.15234375" style="4"/>
    <col min="6137" max="6137" width="26.3046875" style="4" customWidth="1"/>
    <col min="6138" max="6146" width="11.84375" style="4" customWidth="1"/>
    <col min="6147" max="6147" width="9.15234375" style="4"/>
    <col min="6148" max="6152" width="18.3046875" style="4" customWidth="1"/>
    <col min="6153" max="6392" width="9.15234375" style="4"/>
    <col min="6393" max="6393" width="26.3046875" style="4" customWidth="1"/>
    <col min="6394" max="6402" width="11.84375" style="4" customWidth="1"/>
    <col min="6403" max="6403" width="9.15234375" style="4"/>
    <col min="6404" max="6408" width="18.3046875" style="4" customWidth="1"/>
    <col min="6409" max="6648" width="9.15234375" style="4"/>
    <col min="6649" max="6649" width="26.3046875" style="4" customWidth="1"/>
    <col min="6650" max="6658" width="11.84375" style="4" customWidth="1"/>
    <col min="6659" max="6659" width="9.15234375" style="4"/>
    <col min="6660" max="6664" width="18.3046875" style="4" customWidth="1"/>
    <col min="6665" max="6904" width="9.15234375" style="4"/>
    <col min="6905" max="6905" width="26.3046875" style="4" customWidth="1"/>
    <col min="6906" max="6914" width="11.84375" style="4" customWidth="1"/>
    <col min="6915" max="6915" width="9.15234375" style="4"/>
    <col min="6916" max="6920" width="18.3046875" style="4" customWidth="1"/>
    <col min="6921" max="7160" width="9.15234375" style="4"/>
    <col min="7161" max="7161" width="26.3046875" style="4" customWidth="1"/>
    <col min="7162" max="7170" width="11.84375" style="4" customWidth="1"/>
    <col min="7171" max="7171" width="9.15234375" style="4"/>
    <col min="7172" max="7176" width="18.3046875" style="4" customWidth="1"/>
    <col min="7177" max="7416" width="9.15234375" style="4"/>
    <col min="7417" max="7417" width="26.3046875" style="4" customWidth="1"/>
    <col min="7418" max="7426" width="11.84375" style="4" customWidth="1"/>
    <col min="7427" max="7427" width="9.15234375" style="4"/>
    <col min="7428" max="7432" width="18.3046875" style="4" customWidth="1"/>
    <col min="7433" max="7672" width="9.15234375" style="4"/>
    <col min="7673" max="7673" width="26.3046875" style="4" customWidth="1"/>
    <col min="7674" max="7682" width="11.84375" style="4" customWidth="1"/>
    <col min="7683" max="7683" width="9.15234375" style="4"/>
    <col min="7684" max="7688" width="18.3046875" style="4" customWidth="1"/>
    <col min="7689" max="7928" width="9.15234375" style="4"/>
    <col min="7929" max="7929" width="26.3046875" style="4" customWidth="1"/>
    <col min="7930" max="7938" width="11.84375" style="4" customWidth="1"/>
    <col min="7939" max="7939" width="9.15234375" style="4"/>
    <col min="7940" max="7944" width="18.3046875" style="4" customWidth="1"/>
    <col min="7945" max="8184" width="9.15234375" style="4"/>
    <col min="8185" max="8185" width="26.3046875" style="4" customWidth="1"/>
    <col min="8186" max="8194" width="11.84375" style="4" customWidth="1"/>
    <col min="8195" max="8195" width="9.15234375" style="4"/>
    <col min="8196" max="8200" width="18.3046875" style="4" customWidth="1"/>
    <col min="8201" max="8440" width="9.15234375" style="4"/>
    <col min="8441" max="8441" width="26.3046875" style="4" customWidth="1"/>
    <col min="8442" max="8450" width="11.84375" style="4" customWidth="1"/>
    <col min="8451" max="8451" width="9.15234375" style="4"/>
    <col min="8452" max="8456" width="18.3046875" style="4" customWidth="1"/>
    <col min="8457" max="8696" width="9.15234375" style="4"/>
    <col min="8697" max="8697" width="26.3046875" style="4" customWidth="1"/>
    <col min="8698" max="8706" width="11.84375" style="4" customWidth="1"/>
    <col min="8707" max="8707" width="9.15234375" style="4"/>
    <col min="8708" max="8712" width="18.3046875" style="4" customWidth="1"/>
    <col min="8713" max="8952" width="9.15234375" style="4"/>
    <col min="8953" max="8953" width="26.3046875" style="4" customWidth="1"/>
    <col min="8954" max="8962" width="11.84375" style="4" customWidth="1"/>
    <col min="8963" max="8963" width="9.15234375" style="4"/>
    <col min="8964" max="8968" width="18.3046875" style="4" customWidth="1"/>
    <col min="8969" max="9208" width="9.15234375" style="4"/>
    <col min="9209" max="9209" width="26.3046875" style="4" customWidth="1"/>
    <col min="9210" max="9218" width="11.84375" style="4" customWidth="1"/>
    <col min="9219" max="9219" width="9.15234375" style="4"/>
    <col min="9220" max="9224" width="18.3046875" style="4" customWidth="1"/>
    <col min="9225" max="9464" width="9.15234375" style="4"/>
    <col min="9465" max="9465" width="26.3046875" style="4" customWidth="1"/>
    <col min="9466" max="9474" width="11.84375" style="4" customWidth="1"/>
    <col min="9475" max="9475" width="9.15234375" style="4"/>
    <col min="9476" max="9480" width="18.3046875" style="4" customWidth="1"/>
    <col min="9481" max="9720" width="9.15234375" style="4"/>
    <col min="9721" max="9721" width="26.3046875" style="4" customWidth="1"/>
    <col min="9722" max="9730" width="11.84375" style="4" customWidth="1"/>
    <col min="9731" max="9731" width="9.15234375" style="4"/>
    <col min="9732" max="9736" width="18.3046875" style="4" customWidth="1"/>
    <col min="9737" max="9976" width="9.15234375" style="4"/>
    <col min="9977" max="9977" width="26.3046875" style="4" customWidth="1"/>
    <col min="9978" max="9986" width="11.84375" style="4" customWidth="1"/>
    <col min="9987" max="9987" width="9.15234375" style="4"/>
    <col min="9988" max="9992" width="18.3046875" style="4" customWidth="1"/>
    <col min="9993" max="10232" width="9.15234375" style="4"/>
    <col min="10233" max="10233" width="26.3046875" style="4" customWidth="1"/>
    <col min="10234" max="10242" width="11.84375" style="4" customWidth="1"/>
    <col min="10243" max="10243" width="9.15234375" style="4"/>
    <col min="10244" max="10248" width="18.3046875" style="4" customWidth="1"/>
    <col min="10249" max="10488" width="9.15234375" style="4"/>
    <col min="10489" max="10489" width="26.3046875" style="4" customWidth="1"/>
    <col min="10490" max="10498" width="11.84375" style="4" customWidth="1"/>
    <col min="10499" max="10499" width="9.15234375" style="4"/>
    <col min="10500" max="10504" width="18.3046875" style="4" customWidth="1"/>
    <col min="10505" max="10744" width="9.15234375" style="4"/>
    <col min="10745" max="10745" width="26.3046875" style="4" customWidth="1"/>
    <col min="10746" max="10754" width="11.84375" style="4" customWidth="1"/>
    <col min="10755" max="10755" width="9.15234375" style="4"/>
    <col min="10756" max="10760" width="18.3046875" style="4" customWidth="1"/>
    <col min="10761" max="11000" width="9.15234375" style="4"/>
    <col min="11001" max="11001" width="26.3046875" style="4" customWidth="1"/>
    <col min="11002" max="11010" width="11.84375" style="4" customWidth="1"/>
    <col min="11011" max="11011" width="9.15234375" style="4"/>
    <col min="11012" max="11016" width="18.3046875" style="4" customWidth="1"/>
    <col min="11017" max="11256" width="9.15234375" style="4"/>
    <col min="11257" max="11257" width="26.3046875" style="4" customWidth="1"/>
    <col min="11258" max="11266" width="11.84375" style="4" customWidth="1"/>
    <col min="11267" max="11267" width="9.15234375" style="4"/>
    <col min="11268" max="11272" width="18.3046875" style="4" customWidth="1"/>
    <col min="11273" max="11512" width="9.15234375" style="4"/>
    <col min="11513" max="11513" width="26.3046875" style="4" customWidth="1"/>
    <col min="11514" max="11522" width="11.84375" style="4" customWidth="1"/>
    <col min="11523" max="11523" width="9.15234375" style="4"/>
    <col min="11524" max="11528" width="18.3046875" style="4" customWidth="1"/>
    <col min="11529" max="11768" width="9.15234375" style="4"/>
    <col min="11769" max="11769" width="26.3046875" style="4" customWidth="1"/>
    <col min="11770" max="11778" width="11.84375" style="4" customWidth="1"/>
    <col min="11779" max="11779" width="9.15234375" style="4"/>
    <col min="11780" max="11784" width="18.3046875" style="4" customWidth="1"/>
    <col min="11785" max="12024" width="9.15234375" style="4"/>
    <col min="12025" max="12025" width="26.3046875" style="4" customWidth="1"/>
    <col min="12026" max="12034" width="11.84375" style="4" customWidth="1"/>
    <col min="12035" max="12035" width="9.15234375" style="4"/>
    <col min="12036" max="12040" width="18.3046875" style="4" customWidth="1"/>
    <col min="12041" max="12280" width="9.15234375" style="4"/>
    <col min="12281" max="12281" width="26.3046875" style="4" customWidth="1"/>
    <col min="12282" max="12290" width="11.84375" style="4" customWidth="1"/>
    <col min="12291" max="12291" width="9.15234375" style="4"/>
    <col min="12292" max="12296" width="18.3046875" style="4" customWidth="1"/>
    <col min="12297" max="12536" width="9.15234375" style="4"/>
    <col min="12537" max="12537" width="26.3046875" style="4" customWidth="1"/>
    <col min="12538" max="12546" width="11.84375" style="4" customWidth="1"/>
    <col min="12547" max="12547" width="9.15234375" style="4"/>
    <col min="12548" max="12552" width="18.3046875" style="4" customWidth="1"/>
    <col min="12553" max="12792" width="9.15234375" style="4"/>
    <col min="12793" max="12793" width="26.3046875" style="4" customWidth="1"/>
    <col min="12794" max="12802" width="11.84375" style="4" customWidth="1"/>
    <col min="12803" max="12803" width="9.15234375" style="4"/>
    <col min="12804" max="12808" width="18.3046875" style="4" customWidth="1"/>
    <col min="12809" max="13048" width="9.15234375" style="4"/>
    <col min="13049" max="13049" width="26.3046875" style="4" customWidth="1"/>
    <col min="13050" max="13058" width="11.84375" style="4" customWidth="1"/>
    <col min="13059" max="13059" width="9.15234375" style="4"/>
    <col min="13060" max="13064" width="18.3046875" style="4" customWidth="1"/>
    <col min="13065" max="13304" width="9.15234375" style="4"/>
    <col min="13305" max="13305" width="26.3046875" style="4" customWidth="1"/>
    <col min="13306" max="13314" width="11.84375" style="4" customWidth="1"/>
    <col min="13315" max="13315" width="9.15234375" style="4"/>
    <col min="13316" max="13320" width="18.3046875" style="4" customWidth="1"/>
    <col min="13321" max="13560" width="9.15234375" style="4"/>
    <col min="13561" max="13561" width="26.3046875" style="4" customWidth="1"/>
    <col min="13562" max="13570" width="11.84375" style="4" customWidth="1"/>
    <col min="13571" max="13571" width="9.15234375" style="4"/>
    <col min="13572" max="13576" width="18.3046875" style="4" customWidth="1"/>
    <col min="13577" max="13816" width="9.15234375" style="4"/>
    <col min="13817" max="13817" width="26.3046875" style="4" customWidth="1"/>
    <col min="13818" max="13826" width="11.84375" style="4" customWidth="1"/>
    <col min="13827" max="13827" width="9.15234375" style="4"/>
    <col min="13828" max="13832" width="18.3046875" style="4" customWidth="1"/>
    <col min="13833" max="14072" width="9.15234375" style="4"/>
    <col min="14073" max="14073" width="26.3046875" style="4" customWidth="1"/>
    <col min="14074" max="14082" width="11.84375" style="4" customWidth="1"/>
    <col min="14083" max="14083" width="9.15234375" style="4"/>
    <col min="14084" max="14088" width="18.3046875" style="4" customWidth="1"/>
    <col min="14089" max="14328" width="9.15234375" style="4"/>
    <col min="14329" max="14329" width="26.3046875" style="4" customWidth="1"/>
    <col min="14330" max="14338" width="11.84375" style="4" customWidth="1"/>
    <col min="14339" max="14339" width="9.15234375" style="4"/>
    <col min="14340" max="14344" width="18.3046875" style="4" customWidth="1"/>
    <col min="14345" max="14584" width="9.15234375" style="4"/>
    <col min="14585" max="14585" width="26.3046875" style="4" customWidth="1"/>
    <col min="14586" max="14594" width="11.84375" style="4" customWidth="1"/>
    <col min="14595" max="14595" width="9.15234375" style="4"/>
    <col min="14596" max="14600" width="18.3046875" style="4" customWidth="1"/>
    <col min="14601" max="14840" width="9.15234375" style="4"/>
    <col min="14841" max="14841" width="26.3046875" style="4" customWidth="1"/>
    <col min="14842" max="14850" width="11.84375" style="4" customWidth="1"/>
    <col min="14851" max="14851" width="9.15234375" style="4"/>
    <col min="14852" max="14856" width="18.3046875" style="4" customWidth="1"/>
    <col min="14857" max="15096" width="9.15234375" style="4"/>
    <col min="15097" max="15097" width="26.3046875" style="4" customWidth="1"/>
    <col min="15098" max="15106" width="11.84375" style="4" customWidth="1"/>
    <col min="15107" max="15107" width="9.15234375" style="4"/>
    <col min="15108" max="15112" width="18.3046875" style="4" customWidth="1"/>
    <col min="15113" max="15352" width="9.15234375" style="4"/>
    <col min="15353" max="15353" width="26.3046875" style="4" customWidth="1"/>
    <col min="15354" max="15362" width="11.84375" style="4" customWidth="1"/>
    <col min="15363" max="15363" width="9.15234375" style="4"/>
    <col min="15364" max="15368" width="18.3046875" style="4" customWidth="1"/>
    <col min="15369" max="15608" width="9.15234375" style="4"/>
    <col min="15609" max="15609" width="26.3046875" style="4" customWidth="1"/>
    <col min="15610" max="15618" width="11.84375" style="4" customWidth="1"/>
    <col min="15619" max="15619" width="9.15234375" style="4"/>
    <col min="15620" max="15624" width="18.3046875" style="4" customWidth="1"/>
    <col min="15625" max="15864" width="9.15234375" style="4"/>
    <col min="15865" max="15865" width="26.3046875" style="4" customWidth="1"/>
    <col min="15866" max="15874" width="11.84375" style="4" customWidth="1"/>
    <col min="15875" max="15875" width="9.15234375" style="4"/>
    <col min="15876" max="15880" width="18.3046875" style="4" customWidth="1"/>
    <col min="15881" max="16120" width="9.15234375" style="4"/>
    <col min="16121" max="16121" width="26.3046875" style="4" customWidth="1"/>
    <col min="16122" max="16130" width="11.84375" style="4" customWidth="1"/>
    <col min="16131" max="16131" width="9.15234375" style="4"/>
    <col min="16132" max="16136" width="18.3046875" style="4" customWidth="1"/>
    <col min="16137" max="16384" width="9.15234375" style="4"/>
  </cols>
  <sheetData>
    <row r="1" spans="1:8" customFormat="1" ht="14.6" x14ac:dyDescent="0.4">
      <c r="A1" s="1" t="s">
        <v>45</v>
      </c>
      <c r="C1" s="2"/>
      <c r="D1" s="2"/>
    </row>
    <row r="2" spans="1:8" x14ac:dyDescent="0.35">
      <c r="A2" s="3" t="s">
        <v>35</v>
      </c>
    </row>
    <row r="4" spans="1:8" ht="24" customHeight="1" x14ac:dyDescent="0.35">
      <c r="A4" s="6">
        <v>42551</v>
      </c>
      <c r="B4" s="4" t="s">
        <v>0</v>
      </c>
      <c r="C4" s="7" t="s">
        <v>41</v>
      </c>
      <c r="D4" s="7" t="s">
        <v>42</v>
      </c>
      <c r="E4" s="7" t="s">
        <v>43</v>
      </c>
      <c r="F4" s="7" t="s">
        <v>44</v>
      </c>
    </row>
    <row r="5" spans="1:8" x14ac:dyDescent="0.35">
      <c r="B5" s="4" t="s">
        <v>1</v>
      </c>
      <c r="C5" s="8">
        <v>30224</v>
      </c>
      <c r="D5" s="8">
        <v>31694</v>
      </c>
      <c r="E5" s="8">
        <v>32037</v>
      </c>
      <c r="F5" s="8">
        <v>31197</v>
      </c>
      <c r="H5" s="4">
        <v>7</v>
      </c>
    </row>
    <row r="6" spans="1:8" x14ac:dyDescent="0.35">
      <c r="B6" s="4" t="s">
        <v>2</v>
      </c>
      <c r="C6" s="8">
        <v>37092</v>
      </c>
      <c r="D6" s="8">
        <v>37092</v>
      </c>
      <c r="E6" s="8">
        <v>37092</v>
      </c>
      <c r="F6" s="8">
        <v>37092</v>
      </c>
    </row>
    <row r="7" spans="1:8" s="9" customFormat="1" x14ac:dyDescent="0.35">
      <c r="B7" s="9" t="s">
        <v>3</v>
      </c>
      <c r="C7" s="10" t="s">
        <v>4</v>
      </c>
      <c r="D7" s="10" t="s">
        <v>5</v>
      </c>
      <c r="E7" s="10" t="s">
        <v>39</v>
      </c>
      <c r="F7" s="10" t="s">
        <v>40</v>
      </c>
    </row>
    <row r="8" spans="1:8" x14ac:dyDescent="0.35">
      <c r="A8" s="4" t="s">
        <v>6</v>
      </c>
      <c r="B8" s="11"/>
      <c r="C8" s="11">
        <v>0</v>
      </c>
      <c r="D8" s="11">
        <v>0</v>
      </c>
      <c r="E8" s="11">
        <v>0</v>
      </c>
      <c r="F8" s="11">
        <v>0</v>
      </c>
    </row>
    <row r="9" spans="1:8" x14ac:dyDescent="0.35">
      <c r="A9" s="4" t="s">
        <v>7</v>
      </c>
      <c r="B9" s="11"/>
      <c r="C9" s="11">
        <v>0</v>
      </c>
      <c r="D9" s="11">
        <v>0</v>
      </c>
      <c r="E9" s="11">
        <v>0</v>
      </c>
      <c r="F9" s="11">
        <v>0</v>
      </c>
    </row>
    <row r="10" spans="1:8" ht="12.45" thickBot="1" x14ac:dyDescent="0.4">
      <c r="A10" s="4" t="s">
        <v>8</v>
      </c>
      <c r="B10" s="12">
        <f>SUM(C10:F10)</f>
        <v>0</v>
      </c>
      <c r="C10" s="12">
        <f>SUM(C8:C9)</f>
        <v>0</v>
      </c>
      <c r="D10" s="12">
        <f>SUM(D8:D9)</f>
        <v>0</v>
      </c>
      <c r="E10" s="12">
        <f>SUM(E8:E9)</f>
        <v>0</v>
      </c>
      <c r="F10" s="12">
        <f t="shared" ref="F10" si="0">SUM(F8:F9)</f>
        <v>0</v>
      </c>
    </row>
    <row r="11" spans="1:8" ht="12.45" thickTop="1" x14ac:dyDescent="0.35">
      <c r="A11" s="4" t="s">
        <v>9</v>
      </c>
      <c r="B11" s="13" t="e">
        <f>SUM(C11:F11)</f>
        <v>#DIV/0!</v>
      </c>
      <c r="C11" s="13" t="e">
        <f>C10/B10</f>
        <v>#DIV/0!</v>
      </c>
      <c r="D11" s="13" t="e">
        <f>D10/B10</f>
        <v>#DIV/0!</v>
      </c>
      <c r="E11" s="13" t="e">
        <f>E10/B10</f>
        <v>#DIV/0!</v>
      </c>
      <c r="F11" s="13" t="e">
        <f>F10/B10</f>
        <v>#DIV/0!</v>
      </c>
    </row>
    <row r="12" spans="1:8" x14ac:dyDescent="0.35">
      <c r="A12" s="4" t="s">
        <v>10</v>
      </c>
      <c r="B12" s="11">
        <f>'[1]Calcs 2015'!B16</f>
        <v>0</v>
      </c>
      <c r="C12" s="13">
        <v>0</v>
      </c>
      <c r="D12" s="13">
        <v>0</v>
      </c>
      <c r="E12" s="13">
        <v>0</v>
      </c>
      <c r="F12" s="13">
        <v>0</v>
      </c>
    </row>
    <row r="13" spans="1:8" x14ac:dyDescent="0.35">
      <c r="A13" s="4" t="s">
        <v>11</v>
      </c>
      <c r="B13" s="11"/>
      <c r="C13" s="13">
        <v>0</v>
      </c>
      <c r="D13" s="13">
        <v>0</v>
      </c>
      <c r="E13" s="13">
        <v>0</v>
      </c>
      <c r="F13" s="13">
        <v>0</v>
      </c>
    </row>
    <row r="14" spans="1:8" x14ac:dyDescent="0.35">
      <c r="A14" s="4" t="s">
        <v>12</v>
      </c>
      <c r="B14" s="11">
        <f>5422.53+495.75</f>
        <v>5918.28</v>
      </c>
      <c r="C14" s="11"/>
      <c r="D14" s="11"/>
      <c r="E14" s="11"/>
      <c r="F14" s="11"/>
    </row>
    <row r="15" spans="1:8" x14ac:dyDescent="0.35">
      <c r="A15" s="4" t="s">
        <v>13</v>
      </c>
      <c r="B15" s="11">
        <v>270</v>
      </c>
      <c r="C15" s="11"/>
      <c r="D15" s="11"/>
      <c r="E15" s="11"/>
      <c r="F15" s="11"/>
    </row>
    <row r="16" spans="1:8" x14ac:dyDescent="0.35">
      <c r="A16" s="4" t="s">
        <v>14</v>
      </c>
      <c r="B16" s="11">
        <f>B14-B15</f>
        <v>5648.28</v>
      </c>
      <c r="C16" s="11">
        <f>B16*0.33</f>
        <v>1863.9323999999999</v>
      </c>
      <c r="D16" s="11">
        <f>B16*0.33</f>
        <v>1863.9323999999999</v>
      </c>
      <c r="E16" s="11">
        <f>B16*0.34</f>
        <v>1920.4152000000001</v>
      </c>
      <c r="F16" s="11">
        <v>0</v>
      </c>
    </row>
    <row r="17" spans="1:6" x14ac:dyDescent="0.35">
      <c r="A17" s="4" t="s">
        <v>15</v>
      </c>
      <c r="B17" s="11">
        <f>IF((B14-B15)&gt;0,(B14-B15)*0.15,0)</f>
        <v>847.24199999999996</v>
      </c>
      <c r="C17" s="11"/>
      <c r="D17" s="11"/>
      <c r="E17" s="11"/>
      <c r="F17" s="11"/>
    </row>
    <row r="18" spans="1:6" x14ac:dyDescent="0.35">
      <c r="B18" s="11"/>
      <c r="C18" s="11"/>
      <c r="D18" s="11"/>
      <c r="E18" s="11"/>
      <c r="F18" s="11"/>
    </row>
    <row r="19" spans="1:6" x14ac:dyDescent="0.35">
      <c r="A19" s="4" t="s">
        <v>16</v>
      </c>
      <c r="B19" s="11">
        <f t="shared" ref="B19:B36" si="1">SUM(C19:D19)</f>
        <v>0</v>
      </c>
      <c r="C19" s="11">
        <v>0</v>
      </c>
      <c r="D19" s="11">
        <v>0</v>
      </c>
      <c r="E19" s="11">
        <v>0</v>
      </c>
      <c r="F19" s="11">
        <v>0</v>
      </c>
    </row>
    <row r="20" spans="1:6" x14ac:dyDescent="0.35">
      <c r="A20" s="4" t="s">
        <v>17</v>
      </c>
      <c r="B20" s="11">
        <f t="shared" si="1"/>
        <v>3814.86</v>
      </c>
      <c r="C20" s="11"/>
      <c r="D20" s="11">
        <v>3814.86</v>
      </c>
      <c r="E20" s="11"/>
      <c r="F20" s="11"/>
    </row>
    <row r="21" spans="1:6" x14ac:dyDescent="0.35">
      <c r="A21" s="4" t="s">
        <v>18</v>
      </c>
      <c r="B21" s="11">
        <f t="shared" si="1"/>
        <v>0</v>
      </c>
      <c r="C21" s="11"/>
      <c r="D21" s="11"/>
      <c r="E21" s="11"/>
      <c r="F21" s="11"/>
    </row>
    <row r="22" spans="1:6" x14ac:dyDescent="0.35">
      <c r="A22" s="4" t="s">
        <v>19</v>
      </c>
      <c r="B22" s="11">
        <f t="shared" si="1"/>
        <v>0</v>
      </c>
      <c r="C22" s="11"/>
      <c r="D22" s="11"/>
      <c r="E22" s="11"/>
      <c r="F22" s="11"/>
    </row>
    <row r="23" spans="1:6" x14ac:dyDescent="0.35">
      <c r="A23" s="4" t="s">
        <v>20</v>
      </c>
      <c r="B23" s="11">
        <f t="shared" si="1"/>
        <v>0</v>
      </c>
      <c r="C23" s="11"/>
      <c r="D23" s="11"/>
      <c r="E23" s="11"/>
      <c r="F23" s="11"/>
    </row>
    <row r="24" spans="1:6" x14ac:dyDescent="0.35">
      <c r="A24" s="4" t="s">
        <v>33</v>
      </c>
      <c r="B24" s="11">
        <f t="shared" si="1"/>
        <v>0</v>
      </c>
      <c r="C24" s="11">
        <v>0</v>
      </c>
      <c r="D24" s="11">
        <v>0</v>
      </c>
      <c r="E24" s="11">
        <v>0</v>
      </c>
      <c r="F24" s="11">
        <v>0</v>
      </c>
    </row>
    <row r="25" spans="1:6" x14ac:dyDescent="0.35">
      <c r="A25" s="4" t="s">
        <v>21</v>
      </c>
      <c r="B25" s="11">
        <f t="shared" si="1"/>
        <v>0</v>
      </c>
      <c r="C25" s="11">
        <v>0</v>
      </c>
      <c r="D25" s="11">
        <v>0</v>
      </c>
      <c r="E25" s="11">
        <v>0</v>
      </c>
      <c r="F25" s="11">
        <v>0</v>
      </c>
    </row>
    <row r="26" spans="1:6" x14ac:dyDescent="0.35">
      <c r="A26" s="4" t="s">
        <v>10</v>
      </c>
      <c r="B26" s="11">
        <f t="shared" si="1"/>
        <v>0</v>
      </c>
      <c r="C26" s="11"/>
      <c r="D26" s="11"/>
      <c r="E26" s="11"/>
      <c r="F26" s="11"/>
    </row>
    <row r="27" spans="1:6" x14ac:dyDescent="0.35">
      <c r="A27" s="4" t="s">
        <v>11</v>
      </c>
      <c r="B27" s="11">
        <f t="shared" si="1"/>
        <v>0</v>
      </c>
      <c r="C27" s="11"/>
      <c r="D27" s="11"/>
      <c r="E27" s="11"/>
      <c r="F27" s="11"/>
    </row>
    <row r="28" spans="1:6" x14ac:dyDescent="0.35">
      <c r="A28" s="3" t="s">
        <v>34</v>
      </c>
      <c r="B28" s="15">
        <f>B16+B20</f>
        <v>9463.14</v>
      </c>
      <c r="C28" s="15">
        <f>C19+C25</f>
        <v>0</v>
      </c>
      <c r="D28" s="15">
        <f>D19+D25</f>
        <v>0</v>
      </c>
      <c r="E28" s="15">
        <f>E19+E25</f>
        <v>0</v>
      </c>
      <c r="F28" s="15">
        <f>F19+F25+F32</f>
        <v>0</v>
      </c>
    </row>
    <row r="29" spans="1:6" x14ac:dyDescent="0.35">
      <c r="A29" s="4" t="s">
        <v>22</v>
      </c>
      <c r="B29" s="11">
        <f t="shared" si="1"/>
        <v>572.22900000000004</v>
      </c>
      <c r="C29" s="11">
        <f>(C19+C20)*0.15</f>
        <v>0</v>
      </c>
      <c r="D29" s="11">
        <f>D20*0.15</f>
        <v>572.22900000000004</v>
      </c>
      <c r="E29" s="11">
        <f>(E19+E20)*0.15</f>
        <v>0</v>
      </c>
      <c r="F29" s="11">
        <f t="shared" ref="F29" si="2">(F19+F20)*0.15</f>
        <v>0</v>
      </c>
    </row>
    <row r="30" spans="1:6" x14ac:dyDescent="0.35">
      <c r="A30" s="4" t="s">
        <v>37</v>
      </c>
      <c r="B30" s="11">
        <f>SUM(C30:E30)</f>
        <v>847.37200000000007</v>
      </c>
      <c r="C30" s="11">
        <f>C16*0.15+0.04</f>
        <v>279.62986000000001</v>
      </c>
      <c r="D30" s="11">
        <f>D16*0.15+0.04</f>
        <v>279.62986000000001</v>
      </c>
      <c r="E30" s="11">
        <f>E16*0.15+0.05</f>
        <v>288.11228</v>
      </c>
      <c r="F30" s="11">
        <v>0</v>
      </c>
    </row>
    <row r="31" spans="1:6" ht="12.45" thickBot="1" x14ac:dyDescent="0.4">
      <c r="A31" s="4" t="s">
        <v>23</v>
      </c>
      <c r="B31" s="12">
        <f>SUM(C31:E31)</f>
        <v>1419.6010000000001</v>
      </c>
      <c r="C31" s="12">
        <f>SUM(C29:C30)</f>
        <v>279.62986000000001</v>
      </c>
      <c r="D31" s="12">
        <f t="shared" ref="D31:F31" si="3">SUM(D29:D30)</f>
        <v>851.85886000000005</v>
      </c>
      <c r="E31" s="12">
        <f>SUM(E29:E30)</f>
        <v>288.11228</v>
      </c>
      <c r="F31" s="12">
        <f t="shared" si="3"/>
        <v>0</v>
      </c>
    </row>
    <row r="32" spans="1:6" ht="12.45" thickTop="1" x14ac:dyDescent="0.35">
      <c r="A32" s="4" t="s">
        <v>24</v>
      </c>
      <c r="B32" s="11">
        <f t="shared" si="1"/>
        <v>72865.76999999999</v>
      </c>
      <c r="C32" s="11">
        <f>37500+1154+1.09</f>
        <v>38655.089999999997</v>
      </c>
      <c r="D32" s="11">
        <f>498.22+1877.55+31834.91</f>
        <v>34210.68</v>
      </c>
      <c r="E32" s="11">
        <v>152078.75</v>
      </c>
      <c r="F32" s="11">
        <f>D8</f>
        <v>0</v>
      </c>
    </row>
    <row r="33" spans="1:7" x14ac:dyDescent="0.35">
      <c r="A33" s="4" t="s">
        <v>25</v>
      </c>
      <c r="B33" s="11">
        <f t="shared" si="1"/>
        <v>103.23</v>
      </c>
      <c r="C33" s="11">
        <v>22</v>
      </c>
      <c r="D33" s="11">
        <f>29.24+36.9+15.09</f>
        <v>81.23</v>
      </c>
      <c r="E33" s="11">
        <f>C9</f>
        <v>0</v>
      </c>
      <c r="F33" s="11">
        <f>D9</f>
        <v>0</v>
      </c>
    </row>
    <row r="34" spans="1:7" x14ac:dyDescent="0.35">
      <c r="A34" s="4" t="s">
        <v>26</v>
      </c>
      <c r="B34" s="11">
        <f t="shared" si="1"/>
        <v>0</v>
      </c>
      <c r="C34" s="11">
        <f>C10</f>
        <v>0</v>
      </c>
      <c r="D34" s="11">
        <f>D10</f>
        <v>0</v>
      </c>
      <c r="E34" s="11"/>
      <c r="F34" s="11"/>
    </row>
    <row r="35" spans="1:7" x14ac:dyDescent="0.35">
      <c r="A35" s="4" t="s">
        <v>27</v>
      </c>
      <c r="B35" s="11">
        <f t="shared" si="1"/>
        <v>0</v>
      </c>
      <c r="C35" s="11"/>
      <c r="D35" s="11"/>
      <c r="E35" s="11"/>
      <c r="F35" s="11"/>
    </row>
    <row r="36" spans="1:7" x14ac:dyDescent="0.35">
      <c r="A36" s="4" t="s">
        <v>28</v>
      </c>
      <c r="B36" s="11">
        <f t="shared" si="1"/>
        <v>0</v>
      </c>
      <c r="C36" s="11"/>
      <c r="D36" s="11"/>
      <c r="E36" s="11"/>
      <c r="F36" s="11"/>
    </row>
    <row r="37" spans="1:7" x14ac:dyDescent="0.35">
      <c r="B37" s="11"/>
      <c r="C37" s="11">
        <f>C38+C32+C33</f>
        <v>40261.392539999993</v>
      </c>
      <c r="D37" s="11">
        <f>D38+D33+D32+D20</f>
        <v>39118.843540000002</v>
      </c>
      <c r="E37" s="11">
        <f>E38+E32</f>
        <v>153711.05291999999</v>
      </c>
      <c r="F37" s="11"/>
    </row>
    <row r="38" spans="1:7" x14ac:dyDescent="0.35">
      <c r="A38" s="4" t="s">
        <v>29</v>
      </c>
      <c r="B38" s="11">
        <f>SUM(C38:D38)</f>
        <v>2596.37608</v>
      </c>
      <c r="C38" s="11">
        <f>C16-C31</f>
        <v>1584.3025399999999</v>
      </c>
      <c r="D38" s="11">
        <f>D16-D31</f>
        <v>1012.0735399999999</v>
      </c>
      <c r="E38" s="11">
        <f>E16-E31</f>
        <v>1632.3029200000001</v>
      </c>
      <c r="F38" s="11">
        <f>F25-F30</f>
        <v>0</v>
      </c>
      <c r="G38" s="11">
        <f>D38+D20</f>
        <v>4826.93354</v>
      </c>
    </row>
    <row r="39" spans="1:7" x14ac:dyDescent="0.35">
      <c r="B39" s="11"/>
      <c r="C39" s="11"/>
      <c r="D39" s="11"/>
      <c r="E39" s="11"/>
      <c r="F39" s="11"/>
    </row>
    <row r="40" spans="1:7" x14ac:dyDescent="0.35">
      <c r="A40" s="4" t="s">
        <v>30</v>
      </c>
      <c r="B40" s="11">
        <f>SUM(C40:E40)</f>
        <v>232988.05899999998</v>
      </c>
      <c r="C40" s="11">
        <f>C32+C16-C31</f>
        <v>40239.392539999993</v>
      </c>
      <c r="D40" s="11">
        <f>D32+D16-D31+D20</f>
        <v>39037.613539999998</v>
      </c>
      <c r="E40" s="11">
        <f>E32+E16-E31</f>
        <v>153711.05291999999</v>
      </c>
      <c r="F40" s="11">
        <f>F32+F8</f>
        <v>0</v>
      </c>
    </row>
    <row r="41" spans="1:7" x14ac:dyDescent="0.35">
      <c r="A41" s="14" t="s">
        <v>31</v>
      </c>
      <c r="B41" s="11">
        <f>SUM(C41:E41)</f>
        <v>103.23</v>
      </c>
      <c r="C41" s="11">
        <f>C33</f>
        <v>22</v>
      </c>
      <c r="D41" s="11">
        <f>D33</f>
        <v>81.23</v>
      </c>
      <c r="E41" s="11">
        <f>E33</f>
        <v>0</v>
      </c>
      <c r="F41" s="11">
        <f>F9+F33</f>
        <v>0</v>
      </c>
    </row>
    <row r="42" spans="1:7" ht="12.45" thickBot="1" x14ac:dyDescent="0.4">
      <c r="A42" s="4" t="s">
        <v>32</v>
      </c>
      <c r="B42" s="12">
        <f>SUM(B40:B41)</f>
        <v>233091.28899999999</v>
      </c>
      <c r="C42" s="12">
        <f>SUM(C40:C41)</f>
        <v>40261.392539999993</v>
      </c>
      <c r="D42" s="12">
        <f t="shared" ref="D42:F42" si="4">SUM(D40:D41)</f>
        <v>39118.843540000002</v>
      </c>
      <c r="E42" s="12">
        <f>SUM(E40:E41)</f>
        <v>153711.05291999999</v>
      </c>
      <c r="F42" s="12">
        <f t="shared" si="4"/>
        <v>0</v>
      </c>
    </row>
    <row r="43" spans="1:7" ht="12.45" thickTop="1" x14ac:dyDescent="0.35"/>
  </sheetData>
  <pageMargins left="0.7" right="0.7" top="0.75" bottom="0.75" header="0.3" footer="0.3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86D48-9CD3-45FA-A546-6978A0EC9091}">
  <sheetPr>
    <pageSetUpPr fitToPage="1"/>
  </sheetPr>
  <dimension ref="A1:H43"/>
  <sheetViews>
    <sheetView topLeftCell="A25" workbookViewId="0">
      <selection activeCell="D41" sqref="D41"/>
    </sheetView>
  </sheetViews>
  <sheetFormatPr defaultRowHeight="12" x14ac:dyDescent="0.35"/>
  <cols>
    <col min="1" max="1" width="26.3046875" style="4" customWidth="1"/>
    <col min="2" max="2" width="11.84375" style="4" customWidth="1"/>
    <col min="3" max="4" width="11.84375" style="5" customWidth="1"/>
    <col min="5" max="8" width="18.3046875" style="4" customWidth="1"/>
    <col min="9" max="248" width="9.23046875" style="4"/>
    <col min="249" max="249" width="26.3046875" style="4" customWidth="1"/>
    <col min="250" max="258" width="11.84375" style="4" customWidth="1"/>
    <col min="259" max="259" width="9.23046875" style="4"/>
    <col min="260" max="264" width="18.3046875" style="4" customWidth="1"/>
    <col min="265" max="504" width="9.23046875" style="4"/>
    <col min="505" max="505" width="26.3046875" style="4" customWidth="1"/>
    <col min="506" max="514" width="11.84375" style="4" customWidth="1"/>
    <col min="515" max="515" width="9.23046875" style="4"/>
    <col min="516" max="520" width="18.3046875" style="4" customWidth="1"/>
    <col min="521" max="760" width="9.23046875" style="4"/>
    <col min="761" max="761" width="26.3046875" style="4" customWidth="1"/>
    <col min="762" max="770" width="11.84375" style="4" customWidth="1"/>
    <col min="771" max="771" width="9.23046875" style="4"/>
    <col min="772" max="776" width="18.3046875" style="4" customWidth="1"/>
    <col min="777" max="1016" width="9.23046875" style="4"/>
    <col min="1017" max="1017" width="26.3046875" style="4" customWidth="1"/>
    <col min="1018" max="1026" width="11.84375" style="4" customWidth="1"/>
    <col min="1027" max="1027" width="9.23046875" style="4"/>
    <col min="1028" max="1032" width="18.3046875" style="4" customWidth="1"/>
    <col min="1033" max="1272" width="9.23046875" style="4"/>
    <col min="1273" max="1273" width="26.3046875" style="4" customWidth="1"/>
    <col min="1274" max="1282" width="11.84375" style="4" customWidth="1"/>
    <col min="1283" max="1283" width="9.23046875" style="4"/>
    <col min="1284" max="1288" width="18.3046875" style="4" customWidth="1"/>
    <col min="1289" max="1528" width="9.23046875" style="4"/>
    <col min="1529" max="1529" width="26.3046875" style="4" customWidth="1"/>
    <col min="1530" max="1538" width="11.84375" style="4" customWidth="1"/>
    <col min="1539" max="1539" width="9.23046875" style="4"/>
    <col min="1540" max="1544" width="18.3046875" style="4" customWidth="1"/>
    <col min="1545" max="1784" width="9.23046875" style="4"/>
    <col min="1785" max="1785" width="26.3046875" style="4" customWidth="1"/>
    <col min="1786" max="1794" width="11.84375" style="4" customWidth="1"/>
    <col min="1795" max="1795" width="9.23046875" style="4"/>
    <col min="1796" max="1800" width="18.3046875" style="4" customWidth="1"/>
    <col min="1801" max="2040" width="9.23046875" style="4"/>
    <col min="2041" max="2041" width="26.3046875" style="4" customWidth="1"/>
    <col min="2042" max="2050" width="11.84375" style="4" customWidth="1"/>
    <col min="2051" max="2051" width="9.23046875" style="4"/>
    <col min="2052" max="2056" width="18.3046875" style="4" customWidth="1"/>
    <col min="2057" max="2296" width="9.23046875" style="4"/>
    <col min="2297" max="2297" width="26.3046875" style="4" customWidth="1"/>
    <col min="2298" max="2306" width="11.84375" style="4" customWidth="1"/>
    <col min="2307" max="2307" width="9.23046875" style="4"/>
    <col min="2308" max="2312" width="18.3046875" style="4" customWidth="1"/>
    <col min="2313" max="2552" width="9.23046875" style="4"/>
    <col min="2553" max="2553" width="26.3046875" style="4" customWidth="1"/>
    <col min="2554" max="2562" width="11.84375" style="4" customWidth="1"/>
    <col min="2563" max="2563" width="9.23046875" style="4"/>
    <col min="2564" max="2568" width="18.3046875" style="4" customWidth="1"/>
    <col min="2569" max="2808" width="9.23046875" style="4"/>
    <col min="2809" max="2809" width="26.3046875" style="4" customWidth="1"/>
    <col min="2810" max="2818" width="11.84375" style="4" customWidth="1"/>
    <col min="2819" max="2819" width="9.23046875" style="4"/>
    <col min="2820" max="2824" width="18.3046875" style="4" customWidth="1"/>
    <col min="2825" max="3064" width="9.23046875" style="4"/>
    <col min="3065" max="3065" width="26.3046875" style="4" customWidth="1"/>
    <col min="3066" max="3074" width="11.84375" style="4" customWidth="1"/>
    <col min="3075" max="3075" width="9.23046875" style="4"/>
    <col min="3076" max="3080" width="18.3046875" style="4" customWidth="1"/>
    <col min="3081" max="3320" width="9.23046875" style="4"/>
    <col min="3321" max="3321" width="26.3046875" style="4" customWidth="1"/>
    <col min="3322" max="3330" width="11.84375" style="4" customWidth="1"/>
    <col min="3331" max="3331" width="9.23046875" style="4"/>
    <col min="3332" max="3336" width="18.3046875" style="4" customWidth="1"/>
    <col min="3337" max="3576" width="9.23046875" style="4"/>
    <col min="3577" max="3577" width="26.3046875" style="4" customWidth="1"/>
    <col min="3578" max="3586" width="11.84375" style="4" customWidth="1"/>
    <col min="3587" max="3587" width="9.23046875" style="4"/>
    <col min="3588" max="3592" width="18.3046875" style="4" customWidth="1"/>
    <col min="3593" max="3832" width="9.23046875" style="4"/>
    <col min="3833" max="3833" width="26.3046875" style="4" customWidth="1"/>
    <col min="3834" max="3842" width="11.84375" style="4" customWidth="1"/>
    <col min="3843" max="3843" width="9.23046875" style="4"/>
    <col min="3844" max="3848" width="18.3046875" style="4" customWidth="1"/>
    <col min="3849" max="4088" width="9.23046875" style="4"/>
    <col min="4089" max="4089" width="26.3046875" style="4" customWidth="1"/>
    <col min="4090" max="4098" width="11.84375" style="4" customWidth="1"/>
    <col min="4099" max="4099" width="9.23046875" style="4"/>
    <col min="4100" max="4104" width="18.3046875" style="4" customWidth="1"/>
    <col min="4105" max="4344" width="9.23046875" style="4"/>
    <col min="4345" max="4345" width="26.3046875" style="4" customWidth="1"/>
    <col min="4346" max="4354" width="11.84375" style="4" customWidth="1"/>
    <col min="4355" max="4355" width="9.23046875" style="4"/>
    <col min="4356" max="4360" width="18.3046875" style="4" customWidth="1"/>
    <col min="4361" max="4600" width="9.23046875" style="4"/>
    <col min="4601" max="4601" width="26.3046875" style="4" customWidth="1"/>
    <col min="4602" max="4610" width="11.84375" style="4" customWidth="1"/>
    <col min="4611" max="4611" width="9.23046875" style="4"/>
    <col min="4612" max="4616" width="18.3046875" style="4" customWidth="1"/>
    <col min="4617" max="4856" width="9.23046875" style="4"/>
    <col min="4857" max="4857" width="26.3046875" style="4" customWidth="1"/>
    <col min="4858" max="4866" width="11.84375" style="4" customWidth="1"/>
    <col min="4867" max="4867" width="9.23046875" style="4"/>
    <col min="4868" max="4872" width="18.3046875" style="4" customWidth="1"/>
    <col min="4873" max="5112" width="9.23046875" style="4"/>
    <col min="5113" max="5113" width="26.3046875" style="4" customWidth="1"/>
    <col min="5114" max="5122" width="11.84375" style="4" customWidth="1"/>
    <col min="5123" max="5123" width="9.23046875" style="4"/>
    <col min="5124" max="5128" width="18.3046875" style="4" customWidth="1"/>
    <col min="5129" max="5368" width="9.23046875" style="4"/>
    <col min="5369" max="5369" width="26.3046875" style="4" customWidth="1"/>
    <col min="5370" max="5378" width="11.84375" style="4" customWidth="1"/>
    <col min="5379" max="5379" width="9.23046875" style="4"/>
    <col min="5380" max="5384" width="18.3046875" style="4" customWidth="1"/>
    <col min="5385" max="5624" width="9.23046875" style="4"/>
    <col min="5625" max="5625" width="26.3046875" style="4" customWidth="1"/>
    <col min="5626" max="5634" width="11.84375" style="4" customWidth="1"/>
    <col min="5635" max="5635" width="9.23046875" style="4"/>
    <col min="5636" max="5640" width="18.3046875" style="4" customWidth="1"/>
    <col min="5641" max="5880" width="9.23046875" style="4"/>
    <col min="5881" max="5881" width="26.3046875" style="4" customWidth="1"/>
    <col min="5882" max="5890" width="11.84375" style="4" customWidth="1"/>
    <col min="5891" max="5891" width="9.23046875" style="4"/>
    <col min="5892" max="5896" width="18.3046875" style="4" customWidth="1"/>
    <col min="5897" max="6136" width="9.23046875" style="4"/>
    <col min="6137" max="6137" width="26.3046875" style="4" customWidth="1"/>
    <col min="6138" max="6146" width="11.84375" style="4" customWidth="1"/>
    <col min="6147" max="6147" width="9.23046875" style="4"/>
    <col min="6148" max="6152" width="18.3046875" style="4" customWidth="1"/>
    <col min="6153" max="6392" width="9.23046875" style="4"/>
    <col min="6393" max="6393" width="26.3046875" style="4" customWidth="1"/>
    <col min="6394" max="6402" width="11.84375" style="4" customWidth="1"/>
    <col min="6403" max="6403" width="9.23046875" style="4"/>
    <col min="6404" max="6408" width="18.3046875" style="4" customWidth="1"/>
    <col min="6409" max="6648" width="9.23046875" style="4"/>
    <col min="6649" max="6649" width="26.3046875" style="4" customWidth="1"/>
    <col min="6650" max="6658" width="11.84375" style="4" customWidth="1"/>
    <col min="6659" max="6659" width="9.23046875" style="4"/>
    <col min="6660" max="6664" width="18.3046875" style="4" customWidth="1"/>
    <col min="6665" max="6904" width="9.23046875" style="4"/>
    <col min="6905" max="6905" width="26.3046875" style="4" customWidth="1"/>
    <col min="6906" max="6914" width="11.84375" style="4" customWidth="1"/>
    <col min="6915" max="6915" width="9.23046875" style="4"/>
    <col min="6916" max="6920" width="18.3046875" style="4" customWidth="1"/>
    <col min="6921" max="7160" width="9.23046875" style="4"/>
    <col min="7161" max="7161" width="26.3046875" style="4" customWidth="1"/>
    <col min="7162" max="7170" width="11.84375" style="4" customWidth="1"/>
    <col min="7171" max="7171" width="9.23046875" style="4"/>
    <col min="7172" max="7176" width="18.3046875" style="4" customWidth="1"/>
    <col min="7177" max="7416" width="9.23046875" style="4"/>
    <col min="7417" max="7417" width="26.3046875" style="4" customWidth="1"/>
    <col min="7418" max="7426" width="11.84375" style="4" customWidth="1"/>
    <col min="7427" max="7427" width="9.23046875" style="4"/>
    <col min="7428" max="7432" width="18.3046875" style="4" customWidth="1"/>
    <col min="7433" max="7672" width="9.23046875" style="4"/>
    <col min="7673" max="7673" width="26.3046875" style="4" customWidth="1"/>
    <col min="7674" max="7682" width="11.84375" style="4" customWidth="1"/>
    <col min="7683" max="7683" width="9.23046875" style="4"/>
    <col min="7684" max="7688" width="18.3046875" style="4" customWidth="1"/>
    <col min="7689" max="7928" width="9.23046875" style="4"/>
    <col min="7929" max="7929" width="26.3046875" style="4" customWidth="1"/>
    <col min="7930" max="7938" width="11.84375" style="4" customWidth="1"/>
    <col min="7939" max="7939" width="9.23046875" style="4"/>
    <col min="7940" max="7944" width="18.3046875" style="4" customWidth="1"/>
    <col min="7945" max="8184" width="9.23046875" style="4"/>
    <col min="8185" max="8185" width="26.3046875" style="4" customWidth="1"/>
    <col min="8186" max="8194" width="11.84375" style="4" customWidth="1"/>
    <col min="8195" max="8195" width="9.23046875" style="4"/>
    <col min="8196" max="8200" width="18.3046875" style="4" customWidth="1"/>
    <col min="8201" max="8440" width="9.23046875" style="4"/>
    <col min="8441" max="8441" width="26.3046875" style="4" customWidth="1"/>
    <col min="8442" max="8450" width="11.84375" style="4" customWidth="1"/>
    <col min="8451" max="8451" width="9.23046875" style="4"/>
    <col min="8452" max="8456" width="18.3046875" style="4" customWidth="1"/>
    <col min="8457" max="8696" width="9.23046875" style="4"/>
    <col min="8697" max="8697" width="26.3046875" style="4" customWidth="1"/>
    <col min="8698" max="8706" width="11.84375" style="4" customWidth="1"/>
    <col min="8707" max="8707" width="9.23046875" style="4"/>
    <col min="8708" max="8712" width="18.3046875" style="4" customWidth="1"/>
    <col min="8713" max="8952" width="9.23046875" style="4"/>
    <col min="8953" max="8953" width="26.3046875" style="4" customWidth="1"/>
    <col min="8954" max="8962" width="11.84375" style="4" customWidth="1"/>
    <col min="8963" max="8963" width="9.23046875" style="4"/>
    <col min="8964" max="8968" width="18.3046875" style="4" customWidth="1"/>
    <col min="8969" max="9208" width="9.23046875" style="4"/>
    <col min="9209" max="9209" width="26.3046875" style="4" customWidth="1"/>
    <col min="9210" max="9218" width="11.84375" style="4" customWidth="1"/>
    <col min="9219" max="9219" width="9.23046875" style="4"/>
    <col min="9220" max="9224" width="18.3046875" style="4" customWidth="1"/>
    <col min="9225" max="9464" width="9.23046875" style="4"/>
    <col min="9465" max="9465" width="26.3046875" style="4" customWidth="1"/>
    <col min="9466" max="9474" width="11.84375" style="4" customWidth="1"/>
    <col min="9475" max="9475" width="9.23046875" style="4"/>
    <col min="9476" max="9480" width="18.3046875" style="4" customWidth="1"/>
    <col min="9481" max="9720" width="9.23046875" style="4"/>
    <col min="9721" max="9721" width="26.3046875" style="4" customWidth="1"/>
    <col min="9722" max="9730" width="11.84375" style="4" customWidth="1"/>
    <col min="9731" max="9731" width="9.23046875" style="4"/>
    <col min="9732" max="9736" width="18.3046875" style="4" customWidth="1"/>
    <col min="9737" max="9976" width="9.23046875" style="4"/>
    <col min="9977" max="9977" width="26.3046875" style="4" customWidth="1"/>
    <col min="9978" max="9986" width="11.84375" style="4" customWidth="1"/>
    <col min="9987" max="9987" width="9.23046875" style="4"/>
    <col min="9988" max="9992" width="18.3046875" style="4" customWidth="1"/>
    <col min="9993" max="10232" width="9.23046875" style="4"/>
    <col min="10233" max="10233" width="26.3046875" style="4" customWidth="1"/>
    <col min="10234" max="10242" width="11.84375" style="4" customWidth="1"/>
    <col min="10243" max="10243" width="9.23046875" style="4"/>
    <col min="10244" max="10248" width="18.3046875" style="4" customWidth="1"/>
    <col min="10249" max="10488" width="9.23046875" style="4"/>
    <col min="10489" max="10489" width="26.3046875" style="4" customWidth="1"/>
    <col min="10490" max="10498" width="11.84375" style="4" customWidth="1"/>
    <col min="10499" max="10499" width="9.23046875" style="4"/>
    <col min="10500" max="10504" width="18.3046875" style="4" customWidth="1"/>
    <col min="10505" max="10744" width="9.23046875" style="4"/>
    <col min="10745" max="10745" width="26.3046875" style="4" customWidth="1"/>
    <col min="10746" max="10754" width="11.84375" style="4" customWidth="1"/>
    <col min="10755" max="10755" width="9.23046875" style="4"/>
    <col min="10756" max="10760" width="18.3046875" style="4" customWidth="1"/>
    <col min="10761" max="11000" width="9.23046875" style="4"/>
    <col min="11001" max="11001" width="26.3046875" style="4" customWidth="1"/>
    <col min="11002" max="11010" width="11.84375" style="4" customWidth="1"/>
    <col min="11011" max="11011" width="9.23046875" style="4"/>
    <col min="11012" max="11016" width="18.3046875" style="4" customWidth="1"/>
    <col min="11017" max="11256" width="9.23046875" style="4"/>
    <col min="11257" max="11257" width="26.3046875" style="4" customWidth="1"/>
    <col min="11258" max="11266" width="11.84375" style="4" customWidth="1"/>
    <col min="11267" max="11267" width="9.23046875" style="4"/>
    <col min="11268" max="11272" width="18.3046875" style="4" customWidth="1"/>
    <col min="11273" max="11512" width="9.23046875" style="4"/>
    <col min="11513" max="11513" width="26.3046875" style="4" customWidth="1"/>
    <col min="11514" max="11522" width="11.84375" style="4" customWidth="1"/>
    <col min="11523" max="11523" width="9.23046875" style="4"/>
    <col min="11524" max="11528" width="18.3046875" style="4" customWidth="1"/>
    <col min="11529" max="11768" width="9.23046875" style="4"/>
    <col min="11769" max="11769" width="26.3046875" style="4" customWidth="1"/>
    <col min="11770" max="11778" width="11.84375" style="4" customWidth="1"/>
    <col min="11779" max="11779" width="9.23046875" style="4"/>
    <col min="11780" max="11784" width="18.3046875" style="4" customWidth="1"/>
    <col min="11785" max="12024" width="9.23046875" style="4"/>
    <col min="12025" max="12025" width="26.3046875" style="4" customWidth="1"/>
    <col min="12026" max="12034" width="11.84375" style="4" customWidth="1"/>
    <col min="12035" max="12035" width="9.23046875" style="4"/>
    <col min="12036" max="12040" width="18.3046875" style="4" customWidth="1"/>
    <col min="12041" max="12280" width="9.23046875" style="4"/>
    <col min="12281" max="12281" width="26.3046875" style="4" customWidth="1"/>
    <col min="12282" max="12290" width="11.84375" style="4" customWidth="1"/>
    <col min="12291" max="12291" width="9.23046875" style="4"/>
    <col min="12292" max="12296" width="18.3046875" style="4" customWidth="1"/>
    <col min="12297" max="12536" width="9.23046875" style="4"/>
    <col min="12537" max="12537" width="26.3046875" style="4" customWidth="1"/>
    <col min="12538" max="12546" width="11.84375" style="4" customWidth="1"/>
    <col min="12547" max="12547" width="9.23046875" style="4"/>
    <col min="12548" max="12552" width="18.3046875" style="4" customWidth="1"/>
    <col min="12553" max="12792" width="9.23046875" style="4"/>
    <col min="12793" max="12793" width="26.3046875" style="4" customWidth="1"/>
    <col min="12794" max="12802" width="11.84375" style="4" customWidth="1"/>
    <col min="12803" max="12803" width="9.23046875" style="4"/>
    <col min="12804" max="12808" width="18.3046875" style="4" customWidth="1"/>
    <col min="12809" max="13048" width="9.23046875" style="4"/>
    <col min="13049" max="13049" width="26.3046875" style="4" customWidth="1"/>
    <col min="13050" max="13058" width="11.84375" style="4" customWidth="1"/>
    <col min="13059" max="13059" width="9.23046875" style="4"/>
    <col min="13060" max="13064" width="18.3046875" style="4" customWidth="1"/>
    <col min="13065" max="13304" width="9.23046875" style="4"/>
    <col min="13305" max="13305" width="26.3046875" style="4" customWidth="1"/>
    <col min="13306" max="13314" width="11.84375" style="4" customWidth="1"/>
    <col min="13315" max="13315" width="9.23046875" style="4"/>
    <col min="13316" max="13320" width="18.3046875" style="4" customWidth="1"/>
    <col min="13321" max="13560" width="9.23046875" style="4"/>
    <col min="13561" max="13561" width="26.3046875" style="4" customWidth="1"/>
    <col min="13562" max="13570" width="11.84375" style="4" customWidth="1"/>
    <col min="13571" max="13571" width="9.23046875" style="4"/>
    <col min="13572" max="13576" width="18.3046875" style="4" customWidth="1"/>
    <col min="13577" max="13816" width="9.23046875" style="4"/>
    <col min="13817" max="13817" width="26.3046875" style="4" customWidth="1"/>
    <col min="13818" max="13826" width="11.84375" style="4" customWidth="1"/>
    <col min="13827" max="13827" width="9.23046875" style="4"/>
    <col min="13828" max="13832" width="18.3046875" style="4" customWidth="1"/>
    <col min="13833" max="14072" width="9.23046875" style="4"/>
    <col min="14073" max="14073" width="26.3046875" style="4" customWidth="1"/>
    <col min="14074" max="14082" width="11.84375" style="4" customWidth="1"/>
    <col min="14083" max="14083" width="9.23046875" style="4"/>
    <col min="14084" max="14088" width="18.3046875" style="4" customWidth="1"/>
    <col min="14089" max="14328" width="9.23046875" style="4"/>
    <col min="14329" max="14329" width="26.3046875" style="4" customWidth="1"/>
    <col min="14330" max="14338" width="11.84375" style="4" customWidth="1"/>
    <col min="14339" max="14339" width="9.23046875" style="4"/>
    <col min="14340" max="14344" width="18.3046875" style="4" customWidth="1"/>
    <col min="14345" max="14584" width="9.23046875" style="4"/>
    <col min="14585" max="14585" width="26.3046875" style="4" customWidth="1"/>
    <col min="14586" max="14594" width="11.84375" style="4" customWidth="1"/>
    <col min="14595" max="14595" width="9.23046875" style="4"/>
    <col min="14596" max="14600" width="18.3046875" style="4" customWidth="1"/>
    <col min="14601" max="14840" width="9.23046875" style="4"/>
    <col min="14841" max="14841" width="26.3046875" style="4" customWidth="1"/>
    <col min="14842" max="14850" width="11.84375" style="4" customWidth="1"/>
    <col min="14851" max="14851" width="9.23046875" style="4"/>
    <col min="14852" max="14856" width="18.3046875" style="4" customWidth="1"/>
    <col min="14857" max="15096" width="9.23046875" style="4"/>
    <col min="15097" max="15097" width="26.3046875" style="4" customWidth="1"/>
    <col min="15098" max="15106" width="11.84375" style="4" customWidth="1"/>
    <col min="15107" max="15107" width="9.23046875" style="4"/>
    <col min="15108" max="15112" width="18.3046875" style="4" customWidth="1"/>
    <col min="15113" max="15352" width="9.23046875" style="4"/>
    <col min="15353" max="15353" width="26.3046875" style="4" customWidth="1"/>
    <col min="15354" max="15362" width="11.84375" style="4" customWidth="1"/>
    <col min="15363" max="15363" width="9.23046875" style="4"/>
    <col min="15364" max="15368" width="18.3046875" style="4" customWidth="1"/>
    <col min="15369" max="15608" width="9.23046875" style="4"/>
    <col min="15609" max="15609" width="26.3046875" style="4" customWidth="1"/>
    <col min="15610" max="15618" width="11.84375" style="4" customWidth="1"/>
    <col min="15619" max="15619" width="9.23046875" style="4"/>
    <col min="15620" max="15624" width="18.3046875" style="4" customWidth="1"/>
    <col min="15625" max="15864" width="9.23046875" style="4"/>
    <col min="15865" max="15865" width="26.3046875" style="4" customWidth="1"/>
    <col min="15866" max="15874" width="11.84375" style="4" customWidth="1"/>
    <col min="15875" max="15875" width="9.23046875" style="4"/>
    <col min="15876" max="15880" width="18.3046875" style="4" customWidth="1"/>
    <col min="15881" max="16120" width="9.23046875" style="4"/>
    <col min="16121" max="16121" width="26.3046875" style="4" customWidth="1"/>
    <col min="16122" max="16130" width="11.84375" style="4" customWidth="1"/>
    <col min="16131" max="16131" width="9.23046875" style="4"/>
    <col min="16132" max="16136" width="18.3046875" style="4" customWidth="1"/>
    <col min="16137" max="16384" width="9.23046875" style="4"/>
  </cols>
  <sheetData>
    <row r="1" spans="1:8" customFormat="1" ht="14.6" x14ac:dyDescent="0.4">
      <c r="A1" s="1" t="s">
        <v>45</v>
      </c>
      <c r="C1" s="2"/>
      <c r="D1" s="2"/>
    </row>
    <row r="2" spans="1:8" x14ac:dyDescent="0.35">
      <c r="A2" s="3" t="s">
        <v>36</v>
      </c>
    </row>
    <row r="4" spans="1:8" ht="24" customHeight="1" x14ac:dyDescent="0.35">
      <c r="A4" s="6">
        <v>42551</v>
      </c>
      <c r="B4" s="4" t="s">
        <v>0</v>
      </c>
      <c r="C4" s="7" t="s">
        <v>41</v>
      </c>
      <c r="D4" s="7" t="s">
        <v>42</v>
      </c>
      <c r="E4" s="7" t="s">
        <v>43</v>
      </c>
      <c r="F4" s="7" t="s">
        <v>44</v>
      </c>
    </row>
    <row r="5" spans="1:8" x14ac:dyDescent="0.35">
      <c r="B5" s="4" t="s">
        <v>1</v>
      </c>
      <c r="C5" s="8">
        <v>30224</v>
      </c>
      <c r="D5" s="8">
        <v>31694</v>
      </c>
      <c r="E5" s="8">
        <v>32037</v>
      </c>
      <c r="F5" s="8">
        <v>31197</v>
      </c>
      <c r="H5" s="4">
        <v>7</v>
      </c>
    </row>
    <row r="6" spans="1:8" x14ac:dyDescent="0.35">
      <c r="B6" s="4" t="s">
        <v>2</v>
      </c>
      <c r="C6" s="8">
        <v>37092</v>
      </c>
      <c r="D6" s="8">
        <v>37092</v>
      </c>
      <c r="E6" s="8">
        <v>37092</v>
      </c>
      <c r="F6" s="8">
        <v>37092</v>
      </c>
    </row>
    <row r="7" spans="1:8" s="9" customFormat="1" x14ac:dyDescent="0.35">
      <c r="B7" s="9" t="s">
        <v>3</v>
      </c>
      <c r="C7" s="10" t="s">
        <v>4</v>
      </c>
      <c r="D7" s="10" t="s">
        <v>5</v>
      </c>
      <c r="E7" s="10" t="s">
        <v>39</v>
      </c>
      <c r="F7" s="10" t="s">
        <v>40</v>
      </c>
    </row>
    <row r="8" spans="1:8" x14ac:dyDescent="0.35">
      <c r="A8" s="4" t="s">
        <v>6</v>
      </c>
      <c r="B8" s="11"/>
      <c r="C8" s="11">
        <f>'2017'!C40</f>
        <v>40239.392539999993</v>
      </c>
      <c r="D8" s="11">
        <f>'2017'!D40</f>
        <v>39037.613539999998</v>
      </c>
      <c r="E8" s="11">
        <f>'2017'!E40</f>
        <v>153711.05291999999</v>
      </c>
      <c r="F8" s="11">
        <v>0</v>
      </c>
    </row>
    <row r="9" spans="1:8" x14ac:dyDescent="0.35">
      <c r="A9" s="4" t="s">
        <v>7</v>
      </c>
      <c r="B9" s="11"/>
      <c r="C9" s="11">
        <f>'2017'!C41</f>
        <v>22</v>
      </c>
      <c r="D9" s="11">
        <f>'2017'!D41</f>
        <v>81.23</v>
      </c>
      <c r="E9" s="11">
        <f>'2017'!E41</f>
        <v>0</v>
      </c>
      <c r="F9" s="11">
        <v>0</v>
      </c>
    </row>
    <row r="10" spans="1:8" ht="12.45" thickBot="1" x14ac:dyDescent="0.4">
      <c r="A10" s="4" t="s">
        <v>8</v>
      </c>
      <c r="B10" s="12">
        <f>SUM(C10:F10)</f>
        <v>233091.28899999999</v>
      </c>
      <c r="C10" s="12">
        <f>SUM(C8:C9)</f>
        <v>40261.392539999993</v>
      </c>
      <c r="D10" s="12">
        <f>SUM(D8:D9)</f>
        <v>39118.843540000002</v>
      </c>
      <c r="E10" s="12">
        <f>SUM(E8:E9)</f>
        <v>153711.05291999999</v>
      </c>
      <c r="F10" s="12">
        <f t="shared" ref="F10" si="0">SUM(F8:F9)</f>
        <v>0</v>
      </c>
    </row>
    <row r="11" spans="1:8" ht="12.45" thickTop="1" x14ac:dyDescent="0.35">
      <c r="A11" s="4" t="s">
        <v>9</v>
      </c>
      <c r="B11" s="13">
        <f>SUM(C11:F11)</f>
        <v>1</v>
      </c>
      <c r="C11" s="13">
        <f>C10/B10</f>
        <v>0.1727280016028398</v>
      </c>
      <c r="D11" s="13">
        <f>D10/B10</f>
        <v>0.16782627831278588</v>
      </c>
      <c r="E11" s="13">
        <f>E10/B10</f>
        <v>0.6594457200843743</v>
      </c>
      <c r="F11" s="13">
        <f>F10/B10</f>
        <v>0</v>
      </c>
    </row>
    <row r="12" spans="1:8" x14ac:dyDescent="0.35">
      <c r="A12" s="4" t="s">
        <v>10</v>
      </c>
      <c r="B12" s="11">
        <f>'[1]Calcs 2015'!B16</f>
        <v>0</v>
      </c>
      <c r="C12" s="13">
        <v>0</v>
      </c>
      <c r="D12" s="13">
        <v>0</v>
      </c>
      <c r="E12" s="13">
        <v>0</v>
      </c>
      <c r="F12" s="13">
        <v>0</v>
      </c>
    </row>
    <row r="13" spans="1:8" x14ac:dyDescent="0.35">
      <c r="A13" s="4" t="s">
        <v>11</v>
      </c>
      <c r="B13" s="11"/>
      <c r="C13" s="13">
        <v>0</v>
      </c>
      <c r="D13" s="13">
        <v>0</v>
      </c>
      <c r="E13" s="13">
        <v>0</v>
      </c>
      <c r="F13" s="13">
        <v>0</v>
      </c>
    </row>
    <row r="14" spans="1:8" x14ac:dyDescent="0.35">
      <c r="A14" s="4" t="s">
        <v>12</v>
      </c>
      <c r="B14" s="11">
        <v>11510.95</v>
      </c>
      <c r="C14" s="11"/>
      <c r="D14" s="11"/>
      <c r="E14" s="11"/>
      <c r="F14" s="11"/>
    </row>
    <row r="15" spans="1:8" x14ac:dyDescent="0.35">
      <c r="A15" s="4" t="s">
        <v>13</v>
      </c>
      <c r="B15" s="11">
        <v>370</v>
      </c>
      <c r="C15" s="11"/>
      <c r="D15" s="11"/>
      <c r="E15" s="11"/>
      <c r="F15" s="11"/>
    </row>
    <row r="16" spans="1:8" x14ac:dyDescent="0.35">
      <c r="A16" s="4" t="s">
        <v>14</v>
      </c>
      <c r="B16" s="11">
        <f>B14-B15</f>
        <v>11140.95</v>
      </c>
      <c r="C16" s="11">
        <f>B16*C11</f>
        <v>1924.3540294571583</v>
      </c>
      <c r="D16" s="11">
        <f>B16*D11</f>
        <v>1869.744175368832</v>
      </c>
      <c r="E16" s="11">
        <f>B16*E11</f>
        <v>7346.8517951740105</v>
      </c>
      <c r="F16" s="11">
        <f>D16*F11</f>
        <v>0</v>
      </c>
    </row>
    <row r="17" spans="1:6" x14ac:dyDescent="0.35">
      <c r="A17" s="4" t="s">
        <v>15</v>
      </c>
      <c r="B17" s="11">
        <f>IF((B14-B15)&gt;0,(B14-B15)*0.15,0)</f>
        <v>1671.1425000000002</v>
      </c>
      <c r="C17" s="11"/>
      <c r="D17" s="11"/>
      <c r="E17" s="11"/>
      <c r="F17" s="11"/>
    </row>
    <row r="18" spans="1:6" x14ac:dyDescent="0.35">
      <c r="B18" s="11"/>
      <c r="C18" s="11"/>
      <c r="D18" s="11"/>
      <c r="E18" s="11"/>
      <c r="F18" s="11"/>
    </row>
    <row r="19" spans="1:6" x14ac:dyDescent="0.35">
      <c r="A19" s="4" t="s">
        <v>16</v>
      </c>
      <c r="B19" s="11">
        <f t="shared" ref="B19:B36" si="1">SUM(C19:D19)</f>
        <v>9514.6299999999992</v>
      </c>
      <c r="C19" s="11">
        <v>0</v>
      </c>
      <c r="D19" s="11">
        <v>9514.6299999999992</v>
      </c>
      <c r="E19" s="11">
        <v>0</v>
      </c>
      <c r="F19" s="11">
        <v>0</v>
      </c>
    </row>
    <row r="20" spans="1:6" x14ac:dyDescent="0.35">
      <c r="A20" s="4" t="s">
        <v>17</v>
      </c>
      <c r="B20" s="11">
        <f t="shared" si="1"/>
        <v>0</v>
      </c>
      <c r="C20" s="11"/>
      <c r="D20" s="11"/>
      <c r="E20" s="11"/>
      <c r="F20" s="11"/>
    </row>
    <row r="21" spans="1:6" x14ac:dyDescent="0.35">
      <c r="A21" s="4" t="s">
        <v>18</v>
      </c>
      <c r="B21" s="11">
        <f t="shared" si="1"/>
        <v>0</v>
      </c>
      <c r="C21" s="11"/>
      <c r="D21" s="11"/>
      <c r="E21" s="11"/>
      <c r="F21" s="11"/>
    </row>
    <row r="22" spans="1:6" x14ac:dyDescent="0.35">
      <c r="A22" s="4" t="s">
        <v>19</v>
      </c>
      <c r="B22" s="11">
        <f t="shared" si="1"/>
        <v>0</v>
      </c>
      <c r="C22" s="11"/>
      <c r="D22" s="11"/>
      <c r="E22" s="11"/>
      <c r="F22" s="11"/>
    </row>
    <row r="23" spans="1:6" x14ac:dyDescent="0.35">
      <c r="A23" s="4" t="s">
        <v>20</v>
      </c>
      <c r="B23" s="11">
        <f t="shared" si="1"/>
        <v>0</v>
      </c>
      <c r="C23" s="11"/>
      <c r="D23" s="11"/>
      <c r="E23" s="11"/>
      <c r="F23" s="11"/>
    </row>
    <row r="24" spans="1:6" x14ac:dyDescent="0.35">
      <c r="A24" s="4" t="s">
        <v>33</v>
      </c>
      <c r="B24" s="11">
        <f t="shared" si="1"/>
        <v>0</v>
      </c>
      <c r="C24" s="11">
        <v>0</v>
      </c>
      <c r="D24" s="11">
        <v>0</v>
      </c>
      <c r="E24" s="11">
        <v>0</v>
      </c>
      <c r="F24" s="11">
        <v>0</v>
      </c>
    </row>
    <row r="25" spans="1:6" x14ac:dyDescent="0.35">
      <c r="A25" s="4" t="s">
        <v>21</v>
      </c>
      <c r="B25" s="11">
        <f t="shared" si="1"/>
        <v>0</v>
      </c>
      <c r="C25" s="11">
        <v>0</v>
      </c>
      <c r="D25" s="11">
        <v>0</v>
      </c>
      <c r="E25" s="11">
        <v>0</v>
      </c>
      <c r="F25" s="11">
        <v>0</v>
      </c>
    </row>
    <row r="26" spans="1:6" x14ac:dyDescent="0.35">
      <c r="A26" s="4" t="s">
        <v>10</v>
      </c>
      <c r="B26" s="11">
        <f t="shared" si="1"/>
        <v>0</v>
      </c>
      <c r="C26" s="11"/>
      <c r="D26" s="11"/>
      <c r="E26" s="11"/>
      <c r="F26" s="11"/>
    </row>
    <row r="27" spans="1:6" x14ac:dyDescent="0.35">
      <c r="A27" s="4" t="s">
        <v>11</v>
      </c>
      <c r="B27" s="11">
        <f t="shared" si="1"/>
        <v>0</v>
      </c>
      <c r="C27" s="11"/>
      <c r="D27" s="11"/>
      <c r="E27" s="11"/>
      <c r="F27" s="11"/>
    </row>
    <row r="28" spans="1:6" x14ac:dyDescent="0.35">
      <c r="A28" s="3" t="s">
        <v>34</v>
      </c>
      <c r="B28" s="15">
        <f>B16+B19</f>
        <v>20655.580000000002</v>
      </c>
      <c r="C28" s="15">
        <f>C19+C25+C32</f>
        <v>0</v>
      </c>
      <c r="D28" s="15">
        <v>0</v>
      </c>
      <c r="E28" s="15">
        <f>E19+E25+E32</f>
        <v>0</v>
      </c>
      <c r="F28" s="15">
        <v>0</v>
      </c>
    </row>
    <row r="29" spans="1:6" x14ac:dyDescent="0.35">
      <c r="A29" s="4" t="s">
        <v>22</v>
      </c>
      <c r="B29" s="11">
        <f>SUM(C29:F29)</f>
        <v>1427.1944999999998</v>
      </c>
      <c r="C29" s="11">
        <f>(C19+C20)*0.15</f>
        <v>0</v>
      </c>
      <c r="D29" s="11">
        <f t="shared" ref="D29:F29" si="2">(D19+D20)*0.15</f>
        <v>1427.1944999999998</v>
      </c>
      <c r="E29" s="11">
        <f>(E19+E20)*0.15</f>
        <v>0</v>
      </c>
      <c r="F29" s="11">
        <f t="shared" si="2"/>
        <v>0</v>
      </c>
    </row>
    <row r="30" spans="1:6" x14ac:dyDescent="0.35">
      <c r="A30" s="4" t="s">
        <v>37</v>
      </c>
      <c r="B30" s="11">
        <f>SUM(C30:F30)</f>
        <v>1671.2024999999999</v>
      </c>
      <c r="C30" s="11">
        <f>C16*0.15</f>
        <v>288.65310441857372</v>
      </c>
      <c r="D30" s="11">
        <f>D16*0.15</f>
        <v>280.46162630532478</v>
      </c>
      <c r="E30" s="11">
        <f>E16*0.15+0.06</f>
        <v>1102.0877692761014</v>
      </c>
      <c r="F30" s="11">
        <v>0</v>
      </c>
    </row>
    <row r="31" spans="1:6" ht="12.45" thickBot="1" x14ac:dyDescent="0.4">
      <c r="A31" s="4" t="s">
        <v>23</v>
      </c>
      <c r="B31" s="12">
        <f>SUM(C31:F31)</f>
        <v>3098.3969999999999</v>
      </c>
      <c r="C31" s="12">
        <f>SUM(C29:C30)</f>
        <v>288.65310441857372</v>
      </c>
      <c r="D31" s="12">
        <f t="shared" ref="D31:F31" si="3">SUM(D29:D30)</f>
        <v>1707.6561263053245</v>
      </c>
      <c r="E31" s="12">
        <f>SUM(E29:E30)</f>
        <v>1102.0877692761014</v>
      </c>
      <c r="F31" s="12">
        <f t="shared" si="3"/>
        <v>0</v>
      </c>
    </row>
    <row r="32" spans="1:6" ht="12.45" thickTop="1" x14ac:dyDescent="0.35">
      <c r="A32" s="4" t="s">
        <v>24</v>
      </c>
      <c r="B32" s="11">
        <f t="shared" si="1"/>
        <v>0</v>
      </c>
      <c r="C32" s="11">
        <v>0</v>
      </c>
      <c r="D32" s="11">
        <v>0</v>
      </c>
      <c r="E32" s="11">
        <v>0</v>
      </c>
      <c r="F32" s="11">
        <f>100000-F33</f>
        <v>99918.77</v>
      </c>
    </row>
    <row r="33" spans="1:6" x14ac:dyDescent="0.35">
      <c r="A33" s="4" t="s">
        <v>25</v>
      </c>
      <c r="B33" s="11">
        <f t="shared" si="1"/>
        <v>0</v>
      </c>
      <c r="C33" s="11"/>
      <c r="D33" s="11"/>
      <c r="E33" s="11">
        <v>0</v>
      </c>
      <c r="F33" s="11">
        <f>D9</f>
        <v>81.23</v>
      </c>
    </row>
    <row r="34" spans="1:6" x14ac:dyDescent="0.35">
      <c r="A34" s="4" t="s">
        <v>26</v>
      </c>
      <c r="B34" s="11">
        <f t="shared" si="1"/>
        <v>0</v>
      </c>
      <c r="C34" s="11">
        <v>0</v>
      </c>
      <c r="D34" s="11">
        <v>0</v>
      </c>
      <c r="E34" s="11"/>
      <c r="F34" s="11"/>
    </row>
    <row r="35" spans="1:6" x14ac:dyDescent="0.35">
      <c r="A35" s="4" t="s">
        <v>27</v>
      </c>
      <c r="B35" s="11">
        <f t="shared" si="1"/>
        <v>0</v>
      </c>
      <c r="C35" s="11"/>
      <c r="D35" s="11"/>
      <c r="E35" s="11"/>
      <c r="F35" s="11"/>
    </row>
    <row r="36" spans="1:6" x14ac:dyDescent="0.35">
      <c r="A36" s="4" t="s">
        <v>28</v>
      </c>
      <c r="B36" s="11">
        <f t="shared" si="1"/>
        <v>0</v>
      </c>
      <c r="C36" s="11"/>
      <c r="D36" s="11"/>
      <c r="E36" s="11"/>
      <c r="F36" s="11"/>
    </row>
    <row r="37" spans="1:6" x14ac:dyDescent="0.35">
      <c r="B37" s="11"/>
      <c r="C37" s="11"/>
      <c r="D37" s="11">
        <f>D16+D19-D31</f>
        <v>9676.7180490635074</v>
      </c>
      <c r="E37" s="11"/>
      <c r="F37" s="11"/>
    </row>
    <row r="38" spans="1:6" x14ac:dyDescent="0.35">
      <c r="A38" s="4" t="s">
        <v>29</v>
      </c>
      <c r="B38" s="11">
        <f>SUM(C38:D38)</f>
        <v>1797.788974102092</v>
      </c>
      <c r="C38" s="11">
        <f>C16-C31</f>
        <v>1635.7009250385845</v>
      </c>
      <c r="D38" s="11">
        <f t="shared" ref="D38:F38" si="4">D16-D31</f>
        <v>162.08804906350747</v>
      </c>
      <c r="E38" s="11">
        <f>E16-E31</f>
        <v>6244.7640258979091</v>
      </c>
      <c r="F38" s="11">
        <f t="shared" si="4"/>
        <v>0</v>
      </c>
    </row>
    <row r="39" spans="1:6" x14ac:dyDescent="0.35">
      <c r="B39" s="11"/>
      <c r="C39" s="11"/>
      <c r="D39" s="11"/>
      <c r="E39" s="11"/>
      <c r="F39" s="11"/>
    </row>
    <row r="40" spans="1:6" x14ac:dyDescent="0.35">
      <c r="A40" s="4" t="s">
        <v>30</v>
      </c>
      <c r="B40" s="11">
        <f>SUM(C40:D40)</f>
        <v>90589.425054102088</v>
      </c>
      <c r="C40" s="11">
        <f>C8+C16-C30</f>
        <v>41875.093465038575</v>
      </c>
      <c r="D40" s="11">
        <f>D16+D8-D31+D19</f>
        <v>48714.331589063506</v>
      </c>
      <c r="E40" s="11">
        <f>E8+E16-E31</f>
        <v>159955.81694589788</v>
      </c>
      <c r="F40" s="11">
        <f>F32+F8</f>
        <v>99918.77</v>
      </c>
    </row>
    <row r="41" spans="1:6" x14ac:dyDescent="0.35">
      <c r="A41" s="14" t="s">
        <v>31</v>
      </c>
      <c r="B41" s="11">
        <f>SUM(C41:D41)</f>
        <v>103.23</v>
      </c>
      <c r="C41" s="11">
        <f>C9</f>
        <v>22</v>
      </c>
      <c r="D41" s="11">
        <f>D9</f>
        <v>81.23</v>
      </c>
      <c r="E41" s="11">
        <f>E9+E33</f>
        <v>0</v>
      </c>
      <c r="F41" s="11">
        <f>F9+F33</f>
        <v>81.23</v>
      </c>
    </row>
    <row r="42" spans="1:6" ht="12.45" thickBot="1" x14ac:dyDescent="0.4">
      <c r="A42" s="4" t="s">
        <v>32</v>
      </c>
      <c r="B42" s="12">
        <f>SUM(C42:D42)</f>
        <v>90692.655054102084</v>
      </c>
      <c r="C42" s="12">
        <f>SUM(C40:C41)</f>
        <v>41897.093465038575</v>
      </c>
      <c r="D42" s="12">
        <f t="shared" ref="D42:F42" si="5">SUM(D40:D41)</f>
        <v>48795.561589063509</v>
      </c>
      <c r="E42" s="12">
        <f>SUM(E40:E41)</f>
        <v>159955.81694589788</v>
      </c>
      <c r="F42" s="12">
        <f t="shared" si="5"/>
        <v>100000</v>
      </c>
    </row>
    <row r="43" spans="1:6" ht="12.45" thickTop="1" x14ac:dyDescent="0.35"/>
  </sheetData>
  <pageMargins left="0.7" right="0.7" top="0.75" bottom="0.75" header="0.3" footer="0.3"/>
  <pageSetup paperSize="9" scale="94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B07BC-D80E-434A-8738-9BB0FC893F45}">
  <sheetPr>
    <pageSetUpPr fitToPage="1"/>
  </sheetPr>
  <dimension ref="A1:H43"/>
  <sheetViews>
    <sheetView topLeftCell="A25" workbookViewId="0">
      <selection activeCell="F42" sqref="F42"/>
    </sheetView>
  </sheetViews>
  <sheetFormatPr defaultRowHeight="12" x14ac:dyDescent="0.35"/>
  <cols>
    <col min="1" max="1" width="26.3046875" style="4" customWidth="1"/>
    <col min="2" max="2" width="11.84375" style="4" customWidth="1"/>
    <col min="3" max="4" width="11.84375" style="5" customWidth="1"/>
    <col min="5" max="8" width="18.3046875" style="4" customWidth="1"/>
    <col min="9" max="248" width="9.23046875" style="4"/>
    <col min="249" max="249" width="26.3046875" style="4" customWidth="1"/>
    <col min="250" max="258" width="11.84375" style="4" customWidth="1"/>
    <col min="259" max="259" width="9.23046875" style="4"/>
    <col min="260" max="264" width="18.3046875" style="4" customWidth="1"/>
    <col min="265" max="504" width="9.23046875" style="4"/>
    <col min="505" max="505" width="26.3046875" style="4" customWidth="1"/>
    <col min="506" max="514" width="11.84375" style="4" customWidth="1"/>
    <col min="515" max="515" width="9.23046875" style="4"/>
    <col min="516" max="520" width="18.3046875" style="4" customWidth="1"/>
    <col min="521" max="760" width="9.23046875" style="4"/>
    <col min="761" max="761" width="26.3046875" style="4" customWidth="1"/>
    <col min="762" max="770" width="11.84375" style="4" customWidth="1"/>
    <col min="771" max="771" width="9.23046875" style="4"/>
    <col min="772" max="776" width="18.3046875" style="4" customWidth="1"/>
    <col min="777" max="1016" width="9.23046875" style="4"/>
    <col min="1017" max="1017" width="26.3046875" style="4" customWidth="1"/>
    <col min="1018" max="1026" width="11.84375" style="4" customWidth="1"/>
    <col min="1027" max="1027" width="9.23046875" style="4"/>
    <col min="1028" max="1032" width="18.3046875" style="4" customWidth="1"/>
    <col min="1033" max="1272" width="9.23046875" style="4"/>
    <col min="1273" max="1273" width="26.3046875" style="4" customWidth="1"/>
    <col min="1274" max="1282" width="11.84375" style="4" customWidth="1"/>
    <col min="1283" max="1283" width="9.23046875" style="4"/>
    <col min="1284" max="1288" width="18.3046875" style="4" customWidth="1"/>
    <col min="1289" max="1528" width="9.23046875" style="4"/>
    <col min="1529" max="1529" width="26.3046875" style="4" customWidth="1"/>
    <col min="1530" max="1538" width="11.84375" style="4" customWidth="1"/>
    <col min="1539" max="1539" width="9.23046875" style="4"/>
    <col min="1540" max="1544" width="18.3046875" style="4" customWidth="1"/>
    <col min="1545" max="1784" width="9.23046875" style="4"/>
    <col min="1785" max="1785" width="26.3046875" style="4" customWidth="1"/>
    <col min="1786" max="1794" width="11.84375" style="4" customWidth="1"/>
    <col min="1795" max="1795" width="9.23046875" style="4"/>
    <col min="1796" max="1800" width="18.3046875" style="4" customWidth="1"/>
    <col min="1801" max="2040" width="9.23046875" style="4"/>
    <col min="2041" max="2041" width="26.3046875" style="4" customWidth="1"/>
    <col min="2042" max="2050" width="11.84375" style="4" customWidth="1"/>
    <col min="2051" max="2051" width="9.23046875" style="4"/>
    <col min="2052" max="2056" width="18.3046875" style="4" customWidth="1"/>
    <col min="2057" max="2296" width="9.23046875" style="4"/>
    <col min="2297" max="2297" width="26.3046875" style="4" customWidth="1"/>
    <col min="2298" max="2306" width="11.84375" style="4" customWidth="1"/>
    <col min="2307" max="2307" width="9.23046875" style="4"/>
    <col min="2308" max="2312" width="18.3046875" style="4" customWidth="1"/>
    <col min="2313" max="2552" width="9.23046875" style="4"/>
    <col min="2553" max="2553" width="26.3046875" style="4" customWidth="1"/>
    <col min="2554" max="2562" width="11.84375" style="4" customWidth="1"/>
    <col min="2563" max="2563" width="9.23046875" style="4"/>
    <col min="2564" max="2568" width="18.3046875" style="4" customWidth="1"/>
    <col min="2569" max="2808" width="9.23046875" style="4"/>
    <col min="2809" max="2809" width="26.3046875" style="4" customWidth="1"/>
    <col min="2810" max="2818" width="11.84375" style="4" customWidth="1"/>
    <col min="2819" max="2819" width="9.23046875" style="4"/>
    <col min="2820" max="2824" width="18.3046875" style="4" customWidth="1"/>
    <col min="2825" max="3064" width="9.23046875" style="4"/>
    <col min="3065" max="3065" width="26.3046875" style="4" customWidth="1"/>
    <col min="3066" max="3074" width="11.84375" style="4" customWidth="1"/>
    <col min="3075" max="3075" width="9.23046875" style="4"/>
    <col min="3076" max="3080" width="18.3046875" style="4" customWidth="1"/>
    <col min="3081" max="3320" width="9.23046875" style="4"/>
    <col min="3321" max="3321" width="26.3046875" style="4" customWidth="1"/>
    <col min="3322" max="3330" width="11.84375" style="4" customWidth="1"/>
    <col min="3331" max="3331" width="9.23046875" style="4"/>
    <col min="3332" max="3336" width="18.3046875" style="4" customWidth="1"/>
    <col min="3337" max="3576" width="9.23046875" style="4"/>
    <col min="3577" max="3577" width="26.3046875" style="4" customWidth="1"/>
    <col min="3578" max="3586" width="11.84375" style="4" customWidth="1"/>
    <col min="3587" max="3587" width="9.23046875" style="4"/>
    <col min="3588" max="3592" width="18.3046875" style="4" customWidth="1"/>
    <col min="3593" max="3832" width="9.23046875" style="4"/>
    <col min="3833" max="3833" width="26.3046875" style="4" customWidth="1"/>
    <col min="3834" max="3842" width="11.84375" style="4" customWidth="1"/>
    <col min="3843" max="3843" width="9.23046875" style="4"/>
    <col min="3844" max="3848" width="18.3046875" style="4" customWidth="1"/>
    <col min="3849" max="4088" width="9.23046875" style="4"/>
    <col min="4089" max="4089" width="26.3046875" style="4" customWidth="1"/>
    <col min="4090" max="4098" width="11.84375" style="4" customWidth="1"/>
    <col min="4099" max="4099" width="9.23046875" style="4"/>
    <col min="4100" max="4104" width="18.3046875" style="4" customWidth="1"/>
    <col min="4105" max="4344" width="9.23046875" style="4"/>
    <col min="4345" max="4345" width="26.3046875" style="4" customWidth="1"/>
    <col min="4346" max="4354" width="11.84375" style="4" customWidth="1"/>
    <col min="4355" max="4355" width="9.23046875" style="4"/>
    <col min="4356" max="4360" width="18.3046875" style="4" customWidth="1"/>
    <col min="4361" max="4600" width="9.23046875" style="4"/>
    <col min="4601" max="4601" width="26.3046875" style="4" customWidth="1"/>
    <col min="4602" max="4610" width="11.84375" style="4" customWidth="1"/>
    <col min="4611" max="4611" width="9.23046875" style="4"/>
    <col min="4612" max="4616" width="18.3046875" style="4" customWidth="1"/>
    <col min="4617" max="4856" width="9.23046875" style="4"/>
    <col min="4857" max="4857" width="26.3046875" style="4" customWidth="1"/>
    <col min="4858" max="4866" width="11.84375" style="4" customWidth="1"/>
    <col min="4867" max="4867" width="9.23046875" style="4"/>
    <col min="4868" max="4872" width="18.3046875" style="4" customWidth="1"/>
    <col min="4873" max="5112" width="9.23046875" style="4"/>
    <col min="5113" max="5113" width="26.3046875" style="4" customWidth="1"/>
    <col min="5114" max="5122" width="11.84375" style="4" customWidth="1"/>
    <col min="5123" max="5123" width="9.23046875" style="4"/>
    <col min="5124" max="5128" width="18.3046875" style="4" customWidth="1"/>
    <col min="5129" max="5368" width="9.23046875" style="4"/>
    <col min="5369" max="5369" width="26.3046875" style="4" customWidth="1"/>
    <col min="5370" max="5378" width="11.84375" style="4" customWidth="1"/>
    <col min="5379" max="5379" width="9.23046875" style="4"/>
    <col min="5380" max="5384" width="18.3046875" style="4" customWidth="1"/>
    <col min="5385" max="5624" width="9.23046875" style="4"/>
    <col min="5625" max="5625" width="26.3046875" style="4" customWidth="1"/>
    <col min="5626" max="5634" width="11.84375" style="4" customWidth="1"/>
    <col min="5635" max="5635" width="9.23046875" style="4"/>
    <col min="5636" max="5640" width="18.3046875" style="4" customWidth="1"/>
    <col min="5641" max="5880" width="9.23046875" style="4"/>
    <col min="5881" max="5881" width="26.3046875" style="4" customWidth="1"/>
    <col min="5882" max="5890" width="11.84375" style="4" customWidth="1"/>
    <col min="5891" max="5891" width="9.23046875" style="4"/>
    <col min="5892" max="5896" width="18.3046875" style="4" customWidth="1"/>
    <col min="5897" max="6136" width="9.23046875" style="4"/>
    <col min="6137" max="6137" width="26.3046875" style="4" customWidth="1"/>
    <col min="6138" max="6146" width="11.84375" style="4" customWidth="1"/>
    <col min="6147" max="6147" width="9.23046875" style="4"/>
    <col min="6148" max="6152" width="18.3046875" style="4" customWidth="1"/>
    <col min="6153" max="6392" width="9.23046875" style="4"/>
    <col min="6393" max="6393" width="26.3046875" style="4" customWidth="1"/>
    <col min="6394" max="6402" width="11.84375" style="4" customWidth="1"/>
    <col min="6403" max="6403" width="9.23046875" style="4"/>
    <col min="6404" max="6408" width="18.3046875" style="4" customWidth="1"/>
    <col min="6409" max="6648" width="9.23046875" style="4"/>
    <col min="6649" max="6649" width="26.3046875" style="4" customWidth="1"/>
    <col min="6650" max="6658" width="11.84375" style="4" customWidth="1"/>
    <col min="6659" max="6659" width="9.23046875" style="4"/>
    <col min="6660" max="6664" width="18.3046875" style="4" customWidth="1"/>
    <col min="6665" max="6904" width="9.23046875" style="4"/>
    <col min="6905" max="6905" width="26.3046875" style="4" customWidth="1"/>
    <col min="6906" max="6914" width="11.84375" style="4" customWidth="1"/>
    <col min="6915" max="6915" width="9.23046875" style="4"/>
    <col min="6916" max="6920" width="18.3046875" style="4" customWidth="1"/>
    <col min="6921" max="7160" width="9.23046875" style="4"/>
    <col min="7161" max="7161" width="26.3046875" style="4" customWidth="1"/>
    <col min="7162" max="7170" width="11.84375" style="4" customWidth="1"/>
    <col min="7171" max="7171" width="9.23046875" style="4"/>
    <col min="7172" max="7176" width="18.3046875" style="4" customWidth="1"/>
    <col min="7177" max="7416" width="9.23046875" style="4"/>
    <col min="7417" max="7417" width="26.3046875" style="4" customWidth="1"/>
    <col min="7418" max="7426" width="11.84375" style="4" customWidth="1"/>
    <col min="7427" max="7427" width="9.23046875" style="4"/>
    <col min="7428" max="7432" width="18.3046875" style="4" customWidth="1"/>
    <col min="7433" max="7672" width="9.23046875" style="4"/>
    <col min="7673" max="7673" width="26.3046875" style="4" customWidth="1"/>
    <col min="7674" max="7682" width="11.84375" style="4" customWidth="1"/>
    <col min="7683" max="7683" width="9.23046875" style="4"/>
    <col min="7684" max="7688" width="18.3046875" style="4" customWidth="1"/>
    <col min="7689" max="7928" width="9.23046875" style="4"/>
    <col min="7929" max="7929" width="26.3046875" style="4" customWidth="1"/>
    <col min="7930" max="7938" width="11.84375" style="4" customWidth="1"/>
    <col min="7939" max="7939" width="9.23046875" style="4"/>
    <col min="7940" max="7944" width="18.3046875" style="4" customWidth="1"/>
    <col min="7945" max="8184" width="9.23046875" style="4"/>
    <col min="8185" max="8185" width="26.3046875" style="4" customWidth="1"/>
    <col min="8186" max="8194" width="11.84375" style="4" customWidth="1"/>
    <col min="8195" max="8195" width="9.23046875" style="4"/>
    <col min="8196" max="8200" width="18.3046875" style="4" customWidth="1"/>
    <col min="8201" max="8440" width="9.23046875" style="4"/>
    <col min="8441" max="8441" width="26.3046875" style="4" customWidth="1"/>
    <col min="8442" max="8450" width="11.84375" style="4" customWidth="1"/>
    <col min="8451" max="8451" width="9.23046875" style="4"/>
    <col min="8452" max="8456" width="18.3046875" style="4" customWidth="1"/>
    <col min="8457" max="8696" width="9.23046875" style="4"/>
    <col min="8697" max="8697" width="26.3046875" style="4" customWidth="1"/>
    <col min="8698" max="8706" width="11.84375" style="4" customWidth="1"/>
    <col min="8707" max="8707" width="9.23046875" style="4"/>
    <col min="8708" max="8712" width="18.3046875" style="4" customWidth="1"/>
    <col min="8713" max="8952" width="9.23046875" style="4"/>
    <col min="8953" max="8953" width="26.3046875" style="4" customWidth="1"/>
    <col min="8954" max="8962" width="11.84375" style="4" customWidth="1"/>
    <col min="8963" max="8963" width="9.23046875" style="4"/>
    <col min="8964" max="8968" width="18.3046875" style="4" customWidth="1"/>
    <col min="8969" max="9208" width="9.23046875" style="4"/>
    <col min="9209" max="9209" width="26.3046875" style="4" customWidth="1"/>
    <col min="9210" max="9218" width="11.84375" style="4" customWidth="1"/>
    <col min="9219" max="9219" width="9.23046875" style="4"/>
    <col min="9220" max="9224" width="18.3046875" style="4" customWidth="1"/>
    <col min="9225" max="9464" width="9.23046875" style="4"/>
    <col min="9465" max="9465" width="26.3046875" style="4" customWidth="1"/>
    <col min="9466" max="9474" width="11.84375" style="4" customWidth="1"/>
    <col min="9475" max="9475" width="9.23046875" style="4"/>
    <col min="9476" max="9480" width="18.3046875" style="4" customWidth="1"/>
    <col min="9481" max="9720" width="9.23046875" style="4"/>
    <col min="9721" max="9721" width="26.3046875" style="4" customWidth="1"/>
    <col min="9722" max="9730" width="11.84375" style="4" customWidth="1"/>
    <col min="9731" max="9731" width="9.23046875" style="4"/>
    <col min="9732" max="9736" width="18.3046875" style="4" customWidth="1"/>
    <col min="9737" max="9976" width="9.23046875" style="4"/>
    <col min="9977" max="9977" width="26.3046875" style="4" customWidth="1"/>
    <col min="9978" max="9986" width="11.84375" style="4" customWidth="1"/>
    <col min="9987" max="9987" width="9.23046875" style="4"/>
    <col min="9988" max="9992" width="18.3046875" style="4" customWidth="1"/>
    <col min="9993" max="10232" width="9.23046875" style="4"/>
    <col min="10233" max="10233" width="26.3046875" style="4" customWidth="1"/>
    <col min="10234" max="10242" width="11.84375" style="4" customWidth="1"/>
    <col min="10243" max="10243" width="9.23046875" style="4"/>
    <col min="10244" max="10248" width="18.3046875" style="4" customWidth="1"/>
    <col min="10249" max="10488" width="9.23046875" style="4"/>
    <col min="10489" max="10489" width="26.3046875" style="4" customWidth="1"/>
    <col min="10490" max="10498" width="11.84375" style="4" customWidth="1"/>
    <col min="10499" max="10499" width="9.23046875" style="4"/>
    <col min="10500" max="10504" width="18.3046875" style="4" customWidth="1"/>
    <col min="10505" max="10744" width="9.23046875" style="4"/>
    <col min="10745" max="10745" width="26.3046875" style="4" customWidth="1"/>
    <col min="10746" max="10754" width="11.84375" style="4" customWidth="1"/>
    <col min="10755" max="10755" width="9.23046875" style="4"/>
    <col min="10756" max="10760" width="18.3046875" style="4" customWidth="1"/>
    <col min="10761" max="11000" width="9.23046875" style="4"/>
    <col min="11001" max="11001" width="26.3046875" style="4" customWidth="1"/>
    <col min="11002" max="11010" width="11.84375" style="4" customWidth="1"/>
    <col min="11011" max="11011" width="9.23046875" style="4"/>
    <col min="11012" max="11016" width="18.3046875" style="4" customWidth="1"/>
    <col min="11017" max="11256" width="9.23046875" style="4"/>
    <col min="11257" max="11257" width="26.3046875" style="4" customWidth="1"/>
    <col min="11258" max="11266" width="11.84375" style="4" customWidth="1"/>
    <col min="11267" max="11267" width="9.23046875" style="4"/>
    <col min="11268" max="11272" width="18.3046875" style="4" customWidth="1"/>
    <col min="11273" max="11512" width="9.23046875" style="4"/>
    <col min="11513" max="11513" width="26.3046875" style="4" customWidth="1"/>
    <col min="11514" max="11522" width="11.84375" style="4" customWidth="1"/>
    <col min="11523" max="11523" width="9.23046875" style="4"/>
    <col min="11524" max="11528" width="18.3046875" style="4" customWidth="1"/>
    <col min="11529" max="11768" width="9.23046875" style="4"/>
    <col min="11769" max="11769" width="26.3046875" style="4" customWidth="1"/>
    <col min="11770" max="11778" width="11.84375" style="4" customWidth="1"/>
    <col min="11779" max="11779" width="9.23046875" style="4"/>
    <col min="11780" max="11784" width="18.3046875" style="4" customWidth="1"/>
    <col min="11785" max="12024" width="9.23046875" style="4"/>
    <col min="12025" max="12025" width="26.3046875" style="4" customWidth="1"/>
    <col min="12026" max="12034" width="11.84375" style="4" customWidth="1"/>
    <col min="12035" max="12035" width="9.23046875" style="4"/>
    <col min="12036" max="12040" width="18.3046875" style="4" customWidth="1"/>
    <col min="12041" max="12280" width="9.23046875" style="4"/>
    <col min="12281" max="12281" width="26.3046875" style="4" customWidth="1"/>
    <col min="12282" max="12290" width="11.84375" style="4" customWidth="1"/>
    <col min="12291" max="12291" width="9.23046875" style="4"/>
    <col min="12292" max="12296" width="18.3046875" style="4" customWidth="1"/>
    <col min="12297" max="12536" width="9.23046875" style="4"/>
    <col min="12537" max="12537" width="26.3046875" style="4" customWidth="1"/>
    <col min="12538" max="12546" width="11.84375" style="4" customWidth="1"/>
    <col min="12547" max="12547" width="9.23046875" style="4"/>
    <col min="12548" max="12552" width="18.3046875" style="4" customWidth="1"/>
    <col min="12553" max="12792" width="9.23046875" style="4"/>
    <col min="12793" max="12793" width="26.3046875" style="4" customWidth="1"/>
    <col min="12794" max="12802" width="11.84375" style="4" customWidth="1"/>
    <col min="12803" max="12803" width="9.23046875" style="4"/>
    <col min="12804" max="12808" width="18.3046875" style="4" customWidth="1"/>
    <col min="12809" max="13048" width="9.23046875" style="4"/>
    <col min="13049" max="13049" width="26.3046875" style="4" customWidth="1"/>
    <col min="13050" max="13058" width="11.84375" style="4" customWidth="1"/>
    <col min="13059" max="13059" width="9.23046875" style="4"/>
    <col min="13060" max="13064" width="18.3046875" style="4" customWidth="1"/>
    <col min="13065" max="13304" width="9.23046875" style="4"/>
    <col min="13305" max="13305" width="26.3046875" style="4" customWidth="1"/>
    <col min="13306" max="13314" width="11.84375" style="4" customWidth="1"/>
    <col min="13315" max="13315" width="9.23046875" style="4"/>
    <col min="13316" max="13320" width="18.3046875" style="4" customWidth="1"/>
    <col min="13321" max="13560" width="9.23046875" style="4"/>
    <col min="13561" max="13561" width="26.3046875" style="4" customWidth="1"/>
    <col min="13562" max="13570" width="11.84375" style="4" customWidth="1"/>
    <col min="13571" max="13571" width="9.23046875" style="4"/>
    <col min="13572" max="13576" width="18.3046875" style="4" customWidth="1"/>
    <col min="13577" max="13816" width="9.23046875" style="4"/>
    <col min="13817" max="13817" width="26.3046875" style="4" customWidth="1"/>
    <col min="13818" max="13826" width="11.84375" style="4" customWidth="1"/>
    <col min="13827" max="13827" width="9.23046875" style="4"/>
    <col min="13828" max="13832" width="18.3046875" style="4" customWidth="1"/>
    <col min="13833" max="14072" width="9.23046875" style="4"/>
    <col min="14073" max="14073" width="26.3046875" style="4" customWidth="1"/>
    <col min="14074" max="14082" width="11.84375" style="4" customWidth="1"/>
    <col min="14083" max="14083" width="9.23046875" style="4"/>
    <col min="14084" max="14088" width="18.3046875" style="4" customWidth="1"/>
    <col min="14089" max="14328" width="9.23046875" style="4"/>
    <col min="14329" max="14329" width="26.3046875" style="4" customWidth="1"/>
    <col min="14330" max="14338" width="11.84375" style="4" customWidth="1"/>
    <col min="14339" max="14339" width="9.23046875" style="4"/>
    <col min="14340" max="14344" width="18.3046875" style="4" customWidth="1"/>
    <col min="14345" max="14584" width="9.23046875" style="4"/>
    <col min="14585" max="14585" width="26.3046875" style="4" customWidth="1"/>
    <col min="14586" max="14594" width="11.84375" style="4" customWidth="1"/>
    <col min="14595" max="14595" width="9.23046875" style="4"/>
    <col min="14596" max="14600" width="18.3046875" style="4" customWidth="1"/>
    <col min="14601" max="14840" width="9.23046875" style="4"/>
    <col min="14841" max="14841" width="26.3046875" style="4" customWidth="1"/>
    <col min="14842" max="14850" width="11.84375" style="4" customWidth="1"/>
    <col min="14851" max="14851" width="9.23046875" style="4"/>
    <col min="14852" max="14856" width="18.3046875" style="4" customWidth="1"/>
    <col min="14857" max="15096" width="9.23046875" style="4"/>
    <col min="15097" max="15097" width="26.3046875" style="4" customWidth="1"/>
    <col min="15098" max="15106" width="11.84375" style="4" customWidth="1"/>
    <col min="15107" max="15107" width="9.23046875" style="4"/>
    <col min="15108" max="15112" width="18.3046875" style="4" customWidth="1"/>
    <col min="15113" max="15352" width="9.23046875" style="4"/>
    <col min="15353" max="15353" width="26.3046875" style="4" customWidth="1"/>
    <col min="15354" max="15362" width="11.84375" style="4" customWidth="1"/>
    <col min="15363" max="15363" width="9.23046875" style="4"/>
    <col min="15364" max="15368" width="18.3046875" style="4" customWidth="1"/>
    <col min="15369" max="15608" width="9.23046875" style="4"/>
    <col min="15609" max="15609" width="26.3046875" style="4" customWidth="1"/>
    <col min="15610" max="15618" width="11.84375" style="4" customWidth="1"/>
    <col min="15619" max="15619" width="9.23046875" style="4"/>
    <col min="15620" max="15624" width="18.3046875" style="4" customWidth="1"/>
    <col min="15625" max="15864" width="9.23046875" style="4"/>
    <col min="15865" max="15865" width="26.3046875" style="4" customWidth="1"/>
    <col min="15866" max="15874" width="11.84375" style="4" customWidth="1"/>
    <col min="15875" max="15875" width="9.23046875" style="4"/>
    <col min="15876" max="15880" width="18.3046875" style="4" customWidth="1"/>
    <col min="15881" max="16120" width="9.23046875" style="4"/>
    <col min="16121" max="16121" width="26.3046875" style="4" customWidth="1"/>
    <col min="16122" max="16130" width="11.84375" style="4" customWidth="1"/>
    <col min="16131" max="16131" width="9.23046875" style="4"/>
    <col min="16132" max="16136" width="18.3046875" style="4" customWidth="1"/>
    <col min="16137" max="16384" width="9.23046875" style="4"/>
  </cols>
  <sheetData>
    <row r="1" spans="1:8" customFormat="1" ht="14.6" x14ac:dyDescent="0.4">
      <c r="A1" s="1" t="s">
        <v>45</v>
      </c>
      <c r="C1" s="2"/>
      <c r="D1" s="2"/>
    </row>
    <row r="2" spans="1:8" x14ac:dyDescent="0.35">
      <c r="A2" s="3" t="s">
        <v>38</v>
      </c>
    </row>
    <row r="4" spans="1:8" ht="24" customHeight="1" x14ac:dyDescent="0.35">
      <c r="A4" s="6">
        <v>42551</v>
      </c>
      <c r="B4" s="4" t="s">
        <v>0</v>
      </c>
      <c r="C4" s="7" t="s">
        <v>41</v>
      </c>
      <c r="D4" s="7" t="s">
        <v>42</v>
      </c>
      <c r="E4" s="7" t="s">
        <v>43</v>
      </c>
      <c r="F4" s="7" t="s">
        <v>44</v>
      </c>
    </row>
    <row r="5" spans="1:8" x14ac:dyDescent="0.35">
      <c r="B5" s="4" t="s">
        <v>1</v>
      </c>
      <c r="C5" s="8">
        <v>30224</v>
      </c>
      <c r="D5" s="8">
        <v>31694</v>
      </c>
      <c r="E5" s="8">
        <v>32037</v>
      </c>
      <c r="F5" s="8">
        <v>31197</v>
      </c>
      <c r="H5" s="4">
        <v>7</v>
      </c>
    </row>
    <row r="6" spans="1:8" x14ac:dyDescent="0.35">
      <c r="B6" s="4" t="s">
        <v>2</v>
      </c>
      <c r="C6" s="8">
        <v>37092</v>
      </c>
      <c r="D6" s="8">
        <v>37092</v>
      </c>
      <c r="E6" s="8">
        <v>37092</v>
      </c>
      <c r="F6" s="8">
        <v>37092</v>
      </c>
    </row>
    <row r="7" spans="1:8" s="9" customFormat="1" x14ac:dyDescent="0.35">
      <c r="B7" s="9" t="s">
        <v>3</v>
      </c>
      <c r="C7" s="10" t="s">
        <v>4</v>
      </c>
      <c r="D7" s="10" t="s">
        <v>5</v>
      </c>
      <c r="E7" s="10" t="s">
        <v>39</v>
      </c>
      <c r="F7" s="10" t="s">
        <v>40</v>
      </c>
    </row>
    <row r="8" spans="1:8" x14ac:dyDescent="0.35">
      <c r="A8" s="4" t="s">
        <v>6</v>
      </c>
      <c r="B8" s="11"/>
      <c r="C8" s="11">
        <f>'2018'!C40</f>
        <v>41875.093465038575</v>
      </c>
      <c r="D8" s="11">
        <f>'2018'!D40</f>
        <v>48714.331589063506</v>
      </c>
      <c r="E8" s="11">
        <f>'2018'!E40</f>
        <v>159955.81694589788</v>
      </c>
      <c r="F8" s="11">
        <f>'2018'!F40</f>
        <v>99918.77</v>
      </c>
    </row>
    <row r="9" spans="1:8" x14ac:dyDescent="0.35">
      <c r="A9" s="4" t="s">
        <v>7</v>
      </c>
      <c r="B9" s="11"/>
      <c r="C9" s="11">
        <f>'2018'!C41</f>
        <v>22</v>
      </c>
      <c r="D9" s="11">
        <f>'2018'!D41</f>
        <v>81.23</v>
      </c>
      <c r="E9" s="11">
        <f>'2018'!E41</f>
        <v>0</v>
      </c>
      <c r="F9" s="11">
        <f>'2018'!F41</f>
        <v>81.23</v>
      </c>
    </row>
    <row r="10" spans="1:8" ht="12.45" thickBot="1" x14ac:dyDescent="0.4">
      <c r="A10" s="4" t="s">
        <v>8</v>
      </c>
      <c r="B10" s="12">
        <f>SUM(C10:F10)</f>
        <v>350648.47199999995</v>
      </c>
      <c r="C10" s="12">
        <f>SUM(C8:C9)</f>
        <v>41897.093465038575</v>
      </c>
      <c r="D10" s="12">
        <f>SUM(D8:D9)</f>
        <v>48795.561589063509</v>
      </c>
      <c r="E10" s="12">
        <f>SUM(E8:E9)</f>
        <v>159955.81694589788</v>
      </c>
      <c r="F10" s="12">
        <f t="shared" ref="F10" si="0">SUM(F8:F9)</f>
        <v>100000</v>
      </c>
    </row>
    <row r="11" spans="1:8" ht="12.45" thickTop="1" x14ac:dyDescent="0.35">
      <c r="A11" s="4" t="s">
        <v>9</v>
      </c>
      <c r="B11" s="13">
        <f>SUM(C11:F11)</f>
        <v>1</v>
      </c>
      <c r="C11" s="13">
        <f>C10/B10</f>
        <v>0.11948460298734336</v>
      </c>
      <c r="D11" s="13">
        <f>D10/B10</f>
        <v>0.13915806137909967</v>
      </c>
      <c r="E11" s="13">
        <f>E10/B10</f>
        <v>0.45617143583588154</v>
      </c>
      <c r="F11" s="13">
        <f>F10/B10</f>
        <v>0.28518589979767545</v>
      </c>
    </row>
    <row r="12" spans="1:8" x14ac:dyDescent="0.35">
      <c r="A12" s="4" t="s">
        <v>10</v>
      </c>
      <c r="B12" s="11">
        <f>'[1]Calcs 2015'!B16</f>
        <v>0</v>
      </c>
      <c r="C12" s="13">
        <v>0</v>
      </c>
      <c r="D12" s="13">
        <v>0</v>
      </c>
      <c r="E12" s="13">
        <v>0</v>
      </c>
      <c r="F12" s="13">
        <v>0</v>
      </c>
    </row>
    <row r="13" spans="1:8" x14ac:dyDescent="0.35">
      <c r="A13" s="4" t="s">
        <v>11</v>
      </c>
      <c r="B13" s="11"/>
      <c r="C13" s="13">
        <v>0</v>
      </c>
      <c r="D13" s="13">
        <v>0</v>
      </c>
      <c r="E13" s="13">
        <v>0</v>
      </c>
      <c r="F13" s="13">
        <v>0</v>
      </c>
    </row>
    <row r="14" spans="1:8" x14ac:dyDescent="0.35">
      <c r="A14" s="4" t="s">
        <v>12</v>
      </c>
      <c r="B14" s="11">
        <f>19778.17+54.05</f>
        <v>19832.219999999998</v>
      </c>
      <c r="C14" s="11"/>
      <c r="D14" s="11"/>
      <c r="E14" s="11"/>
      <c r="F14" s="11"/>
    </row>
    <row r="15" spans="1:8" x14ac:dyDescent="0.35">
      <c r="A15" s="4" t="s">
        <v>13</v>
      </c>
      <c r="B15" s="11">
        <v>0</v>
      </c>
      <c r="C15" s="11"/>
      <c r="D15" s="11"/>
      <c r="E15" s="11"/>
      <c r="F15" s="11"/>
    </row>
    <row r="16" spans="1:8" x14ac:dyDescent="0.35">
      <c r="A16" s="4" t="s">
        <v>14</v>
      </c>
      <c r="B16" s="11">
        <f>B14-B15</f>
        <v>19832.219999999998</v>
      </c>
      <c r="C16" s="11">
        <f>B16*C11</f>
        <v>2369.6449330576502</v>
      </c>
      <c r="D16" s="11">
        <f>B16*D11</f>
        <v>2759.8132880438075</v>
      </c>
      <c r="E16" s="11">
        <f>B16*E11</f>
        <v>9046.892273213085</v>
      </c>
      <c r="F16" s="11">
        <f>B16*F11</f>
        <v>5655.869505685454</v>
      </c>
    </row>
    <row r="17" spans="1:7" x14ac:dyDescent="0.35">
      <c r="A17" s="4" t="s">
        <v>15</v>
      </c>
      <c r="B17" s="11">
        <f>IF((B14-B15)&gt;0,(B14-B15)*0.15,0)</f>
        <v>2974.8329999999996</v>
      </c>
      <c r="C17" s="11"/>
      <c r="D17" s="11"/>
      <c r="E17" s="11"/>
      <c r="F17" s="11"/>
    </row>
    <row r="18" spans="1:7" x14ac:dyDescent="0.35">
      <c r="B18" s="11"/>
      <c r="C18" s="11"/>
      <c r="D18" s="11"/>
      <c r="E18" s="11"/>
      <c r="F18" s="11"/>
    </row>
    <row r="19" spans="1:7" x14ac:dyDescent="0.35">
      <c r="A19" s="4" t="s">
        <v>16</v>
      </c>
      <c r="B19" s="11">
        <f t="shared" ref="B19:B36" si="1">SUM(C19:D19)</f>
        <v>0</v>
      </c>
      <c r="C19" s="11">
        <v>0</v>
      </c>
      <c r="D19" s="11">
        <v>0</v>
      </c>
      <c r="E19" s="11">
        <v>0</v>
      </c>
      <c r="F19" s="11">
        <v>0</v>
      </c>
    </row>
    <row r="20" spans="1:7" x14ac:dyDescent="0.35">
      <c r="A20" s="4" t="s">
        <v>17</v>
      </c>
      <c r="B20" s="11">
        <f>SUM(C20:E20)</f>
        <v>3447.89</v>
      </c>
      <c r="C20" s="11"/>
      <c r="D20" s="11">
        <v>3314.68</v>
      </c>
      <c r="E20" s="11">
        <v>133.21</v>
      </c>
      <c r="F20" s="11"/>
    </row>
    <row r="21" spans="1:7" x14ac:dyDescent="0.35">
      <c r="A21" s="4" t="s">
        <v>18</v>
      </c>
      <c r="B21" s="11">
        <f t="shared" si="1"/>
        <v>0</v>
      </c>
      <c r="C21" s="11"/>
      <c r="D21" s="11"/>
      <c r="E21" s="11"/>
      <c r="F21" s="11"/>
    </row>
    <row r="22" spans="1:7" x14ac:dyDescent="0.35">
      <c r="A22" s="4" t="s">
        <v>19</v>
      </c>
      <c r="B22" s="11">
        <f t="shared" si="1"/>
        <v>0</v>
      </c>
      <c r="C22" s="11"/>
      <c r="D22" s="11"/>
      <c r="E22" s="11"/>
      <c r="F22" s="11"/>
    </row>
    <row r="23" spans="1:7" x14ac:dyDescent="0.35">
      <c r="A23" s="4" t="s">
        <v>20</v>
      </c>
      <c r="B23" s="11">
        <f t="shared" si="1"/>
        <v>0</v>
      </c>
      <c r="C23" s="11"/>
      <c r="D23" s="11"/>
      <c r="E23" s="11"/>
      <c r="F23" s="11"/>
      <c r="G23" s="11">
        <f>E16-E31</f>
        <v>7669.8969322311223</v>
      </c>
    </row>
    <row r="24" spans="1:7" x14ac:dyDescent="0.35">
      <c r="A24" s="4" t="s">
        <v>33</v>
      </c>
      <c r="B24" s="11">
        <f t="shared" si="1"/>
        <v>0</v>
      </c>
      <c r="C24" s="11">
        <v>0</v>
      </c>
      <c r="D24" s="11">
        <v>0</v>
      </c>
      <c r="E24" s="11">
        <v>0</v>
      </c>
      <c r="F24" s="11">
        <v>0</v>
      </c>
      <c r="G24" s="11">
        <f>D16-D31</f>
        <v>1848.6392948372363</v>
      </c>
    </row>
    <row r="25" spans="1:7" x14ac:dyDescent="0.35">
      <c r="A25" s="4" t="s">
        <v>21</v>
      </c>
      <c r="B25" s="11">
        <f t="shared" si="1"/>
        <v>0</v>
      </c>
      <c r="C25" s="11">
        <v>0</v>
      </c>
      <c r="D25" s="11">
        <v>0</v>
      </c>
      <c r="E25" s="11">
        <v>0</v>
      </c>
      <c r="F25" s="11">
        <v>0</v>
      </c>
    </row>
    <row r="26" spans="1:7" x14ac:dyDescent="0.35">
      <c r="A26" s="4" t="s">
        <v>10</v>
      </c>
      <c r="B26" s="11">
        <f t="shared" si="1"/>
        <v>0</v>
      </c>
      <c r="C26" s="11"/>
      <c r="D26" s="11"/>
      <c r="E26" s="11"/>
      <c r="F26" s="11"/>
    </row>
    <row r="27" spans="1:7" x14ac:dyDescent="0.35">
      <c r="A27" s="4" t="s">
        <v>11</v>
      </c>
      <c r="B27" s="11">
        <f t="shared" si="1"/>
        <v>0</v>
      </c>
      <c r="C27" s="11"/>
      <c r="D27" s="11"/>
      <c r="E27" s="11"/>
      <c r="F27" s="11"/>
    </row>
    <row r="28" spans="1:7" x14ac:dyDescent="0.35">
      <c r="A28" s="3" t="s">
        <v>34</v>
      </c>
      <c r="B28" s="15">
        <f>B20+B16</f>
        <v>23280.109999999997</v>
      </c>
      <c r="C28" s="15">
        <f>C19+C25+C32</f>
        <v>0</v>
      </c>
      <c r="D28" s="15">
        <f>D19+D25+D32</f>
        <v>0</v>
      </c>
      <c r="E28" s="15">
        <f>E19+E25+E32</f>
        <v>0</v>
      </c>
      <c r="F28" s="15">
        <f>F19+F25+F32</f>
        <v>0</v>
      </c>
    </row>
    <row r="29" spans="1:7" x14ac:dyDescent="0.35">
      <c r="A29" s="4" t="s">
        <v>22</v>
      </c>
      <c r="B29" s="11">
        <f>SUM(C29:F29)</f>
        <v>517.16349999999989</v>
      </c>
      <c r="C29" s="11">
        <f>(C19+C20)*0.15</f>
        <v>0</v>
      </c>
      <c r="D29" s="11">
        <f t="shared" ref="D29:F29" si="2">(D19+D20)*0.15</f>
        <v>497.20199999999994</v>
      </c>
      <c r="E29" s="11">
        <f>(E19+E20)*0.15-0.02</f>
        <v>19.961500000000001</v>
      </c>
      <c r="F29" s="11">
        <f t="shared" si="2"/>
        <v>0</v>
      </c>
    </row>
    <row r="30" spans="1:7" x14ac:dyDescent="0.35">
      <c r="A30" s="4" t="s">
        <v>37</v>
      </c>
      <c r="B30" s="11">
        <f>SUM(C30:F30)</f>
        <v>2974.8329999999992</v>
      </c>
      <c r="C30" s="11">
        <f>C16*0.15</f>
        <v>355.44673995864753</v>
      </c>
      <c r="D30" s="11">
        <f t="shared" ref="D30:F30" si="3">D16*0.15</f>
        <v>413.97199320657109</v>
      </c>
      <c r="E30" s="11">
        <f t="shared" si="3"/>
        <v>1357.0338409819626</v>
      </c>
      <c r="F30" s="11">
        <f t="shared" si="3"/>
        <v>848.38042585281812</v>
      </c>
    </row>
    <row r="31" spans="1:7" ht="12.45" thickBot="1" x14ac:dyDescent="0.4">
      <c r="A31" s="4" t="s">
        <v>23</v>
      </c>
      <c r="B31" s="12">
        <f>SUM(C31:F31)</f>
        <v>3491.9964999999993</v>
      </c>
      <c r="C31" s="12">
        <f>SUM(C29:C30)</f>
        <v>355.44673995864753</v>
      </c>
      <c r="D31" s="12">
        <f t="shared" ref="D31:F31" si="4">SUM(D29:D30)</f>
        <v>911.17399320657103</v>
      </c>
      <c r="E31" s="12">
        <f>SUM(E29:E30)</f>
        <v>1376.9953409819627</v>
      </c>
      <c r="F31" s="12">
        <f t="shared" si="4"/>
        <v>848.38042585281812</v>
      </c>
    </row>
    <row r="32" spans="1:7" ht="12.45" thickTop="1" x14ac:dyDescent="0.35">
      <c r="A32" s="4" t="s">
        <v>24</v>
      </c>
      <c r="B32" s="11">
        <f t="shared" si="1"/>
        <v>0</v>
      </c>
      <c r="C32" s="11">
        <v>0</v>
      </c>
      <c r="D32" s="11">
        <v>0</v>
      </c>
      <c r="E32" s="11">
        <v>0</v>
      </c>
      <c r="F32" s="11">
        <v>0</v>
      </c>
    </row>
    <row r="33" spans="1:6" x14ac:dyDescent="0.35">
      <c r="A33" s="4" t="s">
        <v>25</v>
      </c>
      <c r="B33" s="11">
        <f t="shared" si="1"/>
        <v>0</v>
      </c>
      <c r="C33" s="11"/>
      <c r="D33" s="11"/>
      <c r="E33" s="11">
        <v>0</v>
      </c>
      <c r="F33" s="11">
        <v>0</v>
      </c>
    </row>
    <row r="34" spans="1:6" x14ac:dyDescent="0.35">
      <c r="A34" s="4" t="s">
        <v>26</v>
      </c>
      <c r="B34" s="11">
        <f t="shared" si="1"/>
        <v>0</v>
      </c>
      <c r="C34" s="11">
        <v>0</v>
      </c>
      <c r="D34" s="11">
        <v>0</v>
      </c>
      <c r="E34" s="11"/>
      <c r="F34" s="11"/>
    </row>
    <row r="35" spans="1:6" x14ac:dyDescent="0.35">
      <c r="A35" s="4" t="s">
        <v>27</v>
      </c>
      <c r="B35" s="11">
        <f t="shared" si="1"/>
        <v>0</v>
      </c>
      <c r="C35" s="11"/>
      <c r="D35" s="11"/>
      <c r="E35" s="11"/>
      <c r="F35" s="11"/>
    </row>
    <row r="36" spans="1:6" x14ac:dyDescent="0.35">
      <c r="A36" s="4" t="s">
        <v>28</v>
      </c>
      <c r="B36" s="11">
        <f t="shared" si="1"/>
        <v>0</v>
      </c>
      <c r="C36" s="11"/>
      <c r="D36" s="11"/>
      <c r="E36" s="11"/>
      <c r="F36" s="11"/>
    </row>
    <row r="37" spans="1:6" x14ac:dyDescent="0.35">
      <c r="B37" s="11"/>
      <c r="C37" s="11"/>
      <c r="D37" s="11"/>
      <c r="E37" s="11"/>
      <c r="F37" s="11"/>
    </row>
    <row r="38" spans="1:6" x14ac:dyDescent="0.35">
      <c r="A38" s="4" t="s">
        <v>29</v>
      </c>
      <c r="B38" s="11">
        <f>SUM(C38:F38)</f>
        <v>19788.113499999999</v>
      </c>
      <c r="C38" s="11">
        <f>C16-C31</f>
        <v>2014.1981930990028</v>
      </c>
      <c r="D38" s="11">
        <f>D16-D31+D20</f>
        <v>5163.3192948372362</v>
      </c>
      <c r="E38" s="11">
        <f>E16-E31+E20</f>
        <v>7803.1069322311223</v>
      </c>
      <c r="F38" s="11">
        <f>F16-F31</f>
        <v>4807.489079832636</v>
      </c>
    </row>
    <row r="39" spans="1:6" x14ac:dyDescent="0.35">
      <c r="B39" s="11"/>
      <c r="C39" s="11"/>
      <c r="D39" s="11"/>
      <c r="E39" s="11"/>
      <c r="F39" s="11"/>
    </row>
    <row r="40" spans="1:6" x14ac:dyDescent="0.35">
      <c r="A40" s="4" t="s">
        <v>30</v>
      </c>
      <c r="B40" s="11">
        <f>SUM(C40:D40)</f>
        <v>97766.94254203832</v>
      </c>
      <c r="C40" s="11">
        <f>C8+C16-C31</f>
        <v>43889.291658137576</v>
      </c>
      <c r="D40" s="11">
        <f>D8+D16+D20-D31</f>
        <v>53877.650883900744</v>
      </c>
      <c r="E40" s="11">
        <f>E8+E16-E31+E20</f>
        <v>167758.92387812899</v>
      </c>
      <c r="F40" s="11">
        <f>F8+F16-F31</f>
        <v>104726.25907983263</v>
      </c>
    </row>
    <row r="41" spans="1:6" x14ac:dyDescent="0.35">
      <c r="A41" s="14" t="s">
        <v>31</v>
      </c>
      <c r="B41" s="11">
        <f>SUM(C41:D41)</f>
        <v>103.23</v>
      </c>
      <c r="C41" s="11">
        <f>C9</f>
        <v>22</v>
      </c>
      <c r="D41" s="11">
        <f>D9</f>
        <v>81.23</v>
      </c>
      <c r="E41" s="11">
        <f>E9+E33</f>
        <v>0</v>
      </c>
      <c r="F41" s="11">
        <f>F9+F33</f>
        <v>81.23</v>
      </c>
    </row>
    <row r="42" spans="1:6" ht="12.45" thickBot="1" x14ac:dyDescent="0.4">
      <c r="A42" s="4" t="s">
        <v>32</v>
      </c>
      <c r="B42" s="12">
        <f>SUM(C42:D42)</f>
        <v>97870.172542038315</v>
      </c>
      <c r="C42" s="12">
        <f>SUM(C40:C41)</f>
        <v>43911.291658137576</v>
      </c>
      <c r="D42" s="12">
        <f t="shared" ref="D42:F42" si="5">SUM(D40:D41)</f>
        <v>53958.880883900747</v>
      </c>
      <c r="E42" s="12">
        <f>SUM(E40:E41)</f>
        <v>167758.92387812899</v>
      </c>
      <c r="F42" s="12">
        <f t="shared" si="5"/>
        <v>104807.48907983262</v>
      </c>
    </row>
    <row r="43" spans="1:6" ht="12.45" thickTop="1" x14ac:dyDescent="0.35"/>
  </sheetData>
  <pageMargins left="0.7" right="0.7" top="0.75" bottom="0.75" header="0.3" footer="0.3"/>
  <pageSetup paperSize="9" scale="94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8BBD9-119F-47D9-BDB3-626842BFF89B}">
  <sheetPr>
    <pageSetUpPr fitToPage="1"/>
  </sheetPr>
  <dimension ref="A1:H43"/>
  <sheetViews>
    <sheetView tabSelected="1" workbookViewId="0">
      <selection activeCell="E38" sqref="E38"/>
    </sheetView>
  </sheetViews>
  <sheetFormatPr defaultRowHeight="12" x14ac:dyDescent="0.35"/>
  <cols>
    <col min="1" max="1" width="26.3046875" style="4" customWidth="1"/>
    <col min="2" max="2" width="11.84375" style="4" customWidth="1"/>
    <col min="3" max="4" width="11.84375" style="5" customWidth="1"/>
    <col min="5" max="8" width="18.3046875" style="4" customWidth="1"/>
    <col min="9" max="248" width="9.23046875" style="4"/>
    <col min="249" max="249" width="26.3046875" style="4" customWidth="1"/>
    <col min="250" max="258" width="11.84375" style="4" customWidth="1"/>
    <col min="259" max="259" width="9.23046875" style="4"/>
    <col min="260" max="264" width="18.3046875" style="4" customWidth="1"/>
    <col min="265" max="504" width="9.23046875" style="4"/>
    <col min="505" max="505" width="26.3046875" style="4" customWidth="1"/>
    <col min="506" max="514" width="11.84375" style="4" customWidth="1"/>
    <col min="515" max="515" width="9.23046875" style="4"/>
    <col min="516" max="520" width="18.3046875" style="4" customWidth="1"/>
    <col min="521" max="760" width="9.23046875" style="4"/>
    <col min="761" max="761" width="26.3046875" style="4" customWidth="1"/>
    <col min="762" max="770" width="11.84375" style="4" customWidth="1"/>
    <col min="771" max="771" width="9.23046875" style="4"/>
    <col min="772" max="776" width="18.3046875" style="4" customWidth="1"/>
    <col min="777" max="1016" width="9.23046875" style="4"/>
    <col min="1017" max="1017" width="26.3046875" style="4" customWidth="1"/>
    <col min="1018" max="1026" width="11.84375" style="4" customWidth="1"/>
    <col min="1027" max="1027" width="9.23046875" style="4"/>
    <col min="1028" max="1032" width="18.3046875" style="4" customWidth="1"/>
    <col min="1033" max="1272" width="9.23046875" style="4"/>
    <col min="1273" max="1273" width="26.3046875" style="4" customWidth="1"/>
    <col min="1274" max="1282" width="11.84375" style="4" customWidth="1"/>
    <col min="1283" max="1283" width="9.23046875" style="4"/>
    <col min="1284" max="1288" width="18.3046875" style="4" customWidth="1"/>
    <col min="1289" max="1528" width="9.23046875" style="4"/>
    <col min="1529" max="1529" width="26.3046875" style="4" customWidth="1"/>
    <col min="1530" max="1538" width="11.84375" style="4" customWidth="1"/>
    <col min="1539" max="1539" width="9.23046875" style="4"/>
    <col min="1540" max="1544" width="18.3046875" style="4" customWidth="1"/>
    <col min="1545" max="1784" width="9.23046875" style="4"/>
    <col min="1785" max="1785" width="26.3046875" style="4" customWidth="1"/>
    <col min="1786" max="1794" width="11.84375" style="4" customWidth="1"/>
    <col min="1795" max="1795" width="9.23046875" style="4"/>
    <col min="1796" max="1800" width="18.3046875" style="4" customWidth="1"/>
    <col min="1801" max="2040" width="9.23046875" style="4"/>
    <col min="2041" max="2041" width="26.3046875" style="4" customWidth="1"/>
    <col min="2042" max="2050" width="11.84375" style="4" customWidth="1"/>
    <col min="2051" max="2051" width="9.23046875" style="4"/>
    <col min="2052" max="2056" width="18.3046875" style="4" customWidth="1"/>
    <col min="2057" max="2296" width="9.23046875" style="4"/>
    <col min="2297" max="2297" width="26.3046875" style="4" customWidth="1"/>
    <col min="2298" max="2306" width="11.84375" style="4" customWidth="1"/>
    <col min="2307" max="2307" width="9.23046875" style="4"/>
    <col min="2308" max="2312" width="18.3046875" style="4" customWidth="1"/>
    <col min="2313" max="2552" width="9.23046875" style="4"/>
    <col min="2553" max="2553" width="26.3046875" style="4" customWidth="1"/>
    <col min="2554" max="2562" width="11.84375" style="4" customWidth="1"/>
    <col min="2563" max="2563" width="9.23046875" style="4"/>
    <col min="2564" max="2568" width="18.3046875" style="4" customWidth="1"/>
    <col min="2569" max="2808" width="9.23046875" style="4"/>
    <col min="2809" max="2809" width="26.3046875" style="4" customWidth="1"/>
    <col min="2810" max="2818" width="11.84375" style="4" customWidth="1"/>
    <col min="2819" max="2819" width="9.23046875" style="4"/>
    <col min="2820" max="2824" width="18.3046875" style="4" customWidth="1"/>
    <col min="2825" max="3064" width="9.23046875" style="4"/>
    <col min="3065" max="3065" width="26.3046875" style="4" customWidth="1"/>
    <col min="3066" max="3074" width="11.84375" style="4" customWidth="1"/>
    <col min="3075" max="3075" width="9.23046875" style="4"/>
    <col min="3076" max="3080" width="18.3046875" style="4" customWidth="1"/>
    <col min="3081" max="3320" width="9.23046875" style="4"/>
    <col min="3321" max="3321" width="26.3046875" style="4" customWidth="1"/>
    <col min="3322" max="3330" width="11.84375" style="4" customWidth="1"/>
    <col min="3331" max="3331" width="9.23046875" style="4"/>
    <col min="3332" max="3336" width="18.3046875" style="4" customWidth="1"/>
    <col min="3337" max="3576" width="9.23046875" style="4"/>
    <col min="3577" max="3577" width="26.3046875" style="4" customWidth="1"/>
    <col min="3578" max="3586" width="11.84375" style="4" customWidth="1"/>
    <col min="3587" max="3587" width="9.23046875" style="4"/>
    <col min="3588" max="3592" width="18.3046875" style="4" customWidth="1"/>
    <col min="3593" max="3832" width="9.23046875" style="4"/>
    <col min="3833" max="3833" width="26.3046875" style="4" customWidth="1"/>
    <col min="3834" max="3842" width="11.84375" style="4" customWidth="1"/>
    <col min="3843" max="3843" width="9.23046875" style="4"/>
    <col min="3844" max="3848" width="18.3046875" style="4" customWidth="1"/>
    <col min="3849" max="4088" width="9.23046875" style="4"/>
    <col min="4089" max="4089" width="26.3046875" style="4" customWidth="1"/>
    <col min="4090" max="4098" width="11.84375" style="4" customWidth="1"/>
    <col min="4099" max="4099" width="9.23046875" style="4"/>
    <col min="4100" max="4104" width="18.3046875" style="4" customWidth="1"/>
    <col min="4105" max="4344" width="9.23046875" style="4"/>
    <col min="4345" max="4345" width="26.3046875" style="4" customWidth="1"/>
    <col min="4346" max="4354" width="11.84375" style="4" customWidth="1"/>
    <col min="4355" max="4355" width="9.23046875" style="4"/>
    <col min="4356" max="4360" width="18.3046875" style="4" customWidth="1"/>
    <col min="4361" max="4600" width="9.23046875" style="4"/>
    <col min="4601" max="4601" width="26.3046875" style="4" customWidth="1"/>
    <col min="4602" max="4610" width="11.84375" style="4" customWidth="1"/>
    <col min="4611" max="4611" width="9.23046875" style="4"/>
    <col min="4612" max="4616" width="18.3046875" style="4" customWidth="1"/>
    <col min="4617" max="4856" width="9.23046875" style="4"/>
    <col min="4857" max="4857" width="26.3046875" style="4" customWidth="1"/>
    <col min="4858" max="4866" width="11.84375" style="4" customWidth="1"/>
    <col min="4867" max="4867" width="9.23046875" style="4"/>
    <col min="4868" max="4872" width="18.3046875" style="4" customWidth="1"/>
    <col min="4873" max="5112" width="9.23046875" style="4"/>
    <col min="5113" max="5113" width="26.3046875" style="4" customWidth="1"/>
    <col min="5114" max="5122" width="11.84375" style="4" customWidth="1"/>
    <col min="5123" max="5123" width="9.23046875" style="4"/>
    <col min="5124" max="5128" width="18.3046875" style="4" customWidth="1"/>
    <col min="5129" max="5368" width="9.23046875" style="4"/>
    <col min="5369" max="5369" width="26.3046875" style="4" customWidth="1"/>
    <col min="5370" max="5378" width="11.84375" style="4" customWidth="1"/>
    <col min="5379" max="5379" width="9.23046875" style="4"/>
    <col min="5380" max="5384" width="18.3046875" style="4" customWidth="1"/>
    <col min="5385" max="5624" width="9.23046875" style="4"/>
    <col min="5625" max="5625" width="26.3046875" style="4" customWidth="1"/>
    <col min="5626" max="5634" width="11.84375" style="4" customWidth="1"/>
    <col min="5635" max="5635" width="9.23046875" style="4"/>
    <col min="5636" max="5640" width="18.3046875" style="4" customWidth="1"/>
    <col min="5641" max="5880" width="9.23046875" style="4"/>
    <col min="5881" max="5881" width="26.3046875" style="4" customWidth="1"/>
    <col min="5882" max="5890" width="11.84375" style="4" customWidth="1"/>
    <col min="5891" max="5891" width="9.23046875" style="4"/>
    <col min="5892" max="5896" width="18.3046875" style="4" customWidth="1"/>
    <col min="5897" max="6136" width="9.23046875" style="4"/>
    <col min="6137" max="6137" width="26.3046875" style="4" customWidth="1"/>
    <col min="6138" max="6146" width="11.84375" style="4" customWidth="1"/>
    <col min="6147" max="6147" width="9.23046875" style="4"/>
    <col min="6148" max="6152" width="18.3046875" style="4" customWidth="1"/>
    <col min="6153" max="6392" width="9.23046875" style="4"/>
    <col min="6393" max="6393" width="26.3046875" style="4" customWidth="1"/>
    <col min="6394" max="6402" width="11.84375" style="4" customWidth="1"/>
    <col min="6403" max="6403" width="9.23046875" style="4"/>
    <col min="6404" max="6408" width="18.3046875" style="4" customWidth="1"/>
    <col min="6409" max="6648" width="9.23046875" style="4"/>
    <col min="6649" max="6649" width="26.3046875" style="4" customWidth="1"/>
    <col min="6650" max="6658" width="11.84375" style="4" customWidth="1"/>
    <col min="6659" max="6659" width="9.23046875" style="4"/>
    <col min="6660" max="6664" width="18.3046875" style="4" customWidth="1"/>
    <col min="6665" max="6904" width="9.23046875" style="4"/>
    <col min="6905" max="6905" width="26.3046875" style="4" customWidth="1"/>
    <col min="6906" max="6914" width="11.84375" style="4" customWidth="1"/>
    <col min="6915" max="6915" width="9.23046875" style="4"/>
    <col min="6916" max="6920" width="18.3046875" style="4" customWidth="1"/>
    <col min="6921" max="7160" width="9.23046875" style="4"/>
    <col min="7161" max="7161" width="26.3046875" style="4" customWidth="1"/>
    <col min="7162" max="7170" width="11.84375" style="4" customWidth="1"/>
    <col min="7171" max="7171" width="9.23046875" style="4"/>
    <col min="7172" max="7176" width="18.3046875" style="4" customWidth="1"/>
    <col min="7177" max="7416" width="9.23046875" style="4"/>
    <col min="7417" max="7417" width="26.3046875" style="4" customWidth="1"/>
    <col min="7418" max="7426" width="11.84375" style="4" customWidth="1"/>
    <col min="7427" max="7427" width="9.23046875" style="4"/>
    <col min="7428" max="7432" width="18.3046875" style="4" customWidth="1"/>
    <col min="7433" max="7672" width="9.23046875" style="4"/>
    <col min="7673" max="7673" width="26.3046875" style="4" customWidth="1"/>
    <col min="7674" max="7682" width="11.84375" style="4" customWidth="1"/>
    <col min="7683" max="7683" width="9.23046875" style="4"/>
    <col min="7684" max="7688" width="18.3046875" style="4" customWidth="1"/>
    <col min="7689" max="7928" width="9.23046875" style="4"/>
    <col min="7929" max="7929" width="26.3046875" style="4" customWidth="1"/>
    <col min="7930" max="7938" width="11.84375" style="4" customWidth="1"/>
    <col min="7939" max="7939" width="9.23046875" style="4"/>
    <col min="7940" max="7944" width="18.3046875" style="4" customWidth="1"/>
    <col min="7945" max="8184" width="9.23046875" style="4"/>
    <col min="8185" max="8185" width="26.3046875" style="4" customWidth="1"/>
    <col min="8186" max="8194" width="11.84375" style="4" customWidth="1"/>
    <col min="8195" max="8195" width="9.23046875" style="4"/>
    <col min="8196" max="8200" width="18.3046875" style="4" customWidth="1"/>
    <col min="8201" max="8440" width="9.23046875" style="4"/>
    <col min="8441" max="8441" width="26.3046875" style="4" customWidth="1"/>
    <col min="8442" max="8450" width="11.84375" style="4" customWidth="1"/>
    <col min="8451" max="8451" width="9.23046875" style="4"/>
    <col min="8452" max="8456" width="18.3046875" style="4" customWidth="1"/>
    <col min="8457" max="8696" width="9.23046875" style="4"/>
    <col min="8697" max="8697" width="26.3046875" style="4" customWidth="1"/>
    <col min="8698" max="8706" width="11.84375" style="4" customWidth="1"/>
    <col min="8707" max="8707" width="9.23046875" style="4"/>
    <col min="8708" max="8712" width="18.3046875" style="4" customWidth="1"/>
    <col min="8713" max="8952" width="9.23046875" style="4"/>
    <col min="8953" max="8953" width="26.3046875" style="4" customWidth="1"/>
    <col min="8954" max="8962" width="11.84375" style="4" customWidth="1"/>
    <col min="8963" max="8963" width="9.23046875" style="4"/>
    <col min="8964" max="8968" width="18.3046875" style="4" customWidth="1"/>
    <col min="8969" max="9208" width="9.23046875" style="4"/>
    <col min="9209" max="9209" width="26.3046875" style="4" customWidth="1"/>
    <col min="9210" max="9218" width="11.84375" style="4" customWidth="1"/>
    <col min="9219" max="9219" width="9.23046875" style="4"/>
    <col min="9220" max="9224" width="18.3046875" style="4" customWidth="1"/>
    <col min="9225" max="9464" width="9.23046875" style="4"/>
    <col min="9465" max="9465" width="26.3046875" style="4" customWidth="1"/>
    <col min="9466" max="9474" width="11.84375" style="4" customWidth="1"/>
    <col min="9475" max="9475" width="9.23046875" style="4"/>
    <col min="9476" max="9480" width="18.3046875" style="4" customWidth="1"/>
    <col min="9481" max="9720" width="9.23046875" style="4"/>
    <col min="9721" max="9721" width="26.3046875" style="4" customWidth="1"/>
    <col min="9722" max="9730" width="11.84375" style="4" customWidth="1"/>
    <col min="9731" max="9731" width="9.23046875" style="4"/>
    <col min="9732" max="9736" width="18.3046875" style="4" customWidth="1"/>
    <col min="9737" max="9976" width="9.23046875" style="4"/>
    <col min="9977" max="9977" width="26.3046875" style="4" customWidth="1"/>
    <col min="9978" max="9986" width="11.84375" style="4" customWidth="1"/>
    <col min="9987" max="9987" width="9.23046875" style="4"/>
    <col min="9988" max="9992" width="18.3046875" style="4" customWidth="1"/>
    <col min="9993" max="10232" width="9.23046875" style="4"/>
    <col min="10233" max="10233" width="26.3046875" style="4" customWidth="1"/>
    <col min="10234" max="10242" width="11.84375" style="4" customWidth="1"/>
    <col min="10243" max="10243" width="9.23046875" style="4"/>
    <col min="10244" max="10248" width="18.3046875" style="4" customWidth="1"/>
    <col min="10249" max="10488" width="9.23046875" style="4"/>
    <col min="10489" max="10489" width="26.3046875" style="4" customWidth="1"/>
    <col min="10490" max="10498" width="11.84375" style="4" customWidth="1"/>
    <col min="10499" max="10499" width="9.23046875" style="4"/>
    <col min="10500" max="10504" width="18.3046875" style="4" customWidth="1"/>
    <col min="10505" max="10744" width="9.23046875" style="4"/>
    <col min="10745" max="10745" width="26.3046875" style="4" customWidth="1"/>
    <col min="10746" max="10754" width="11.84375" style="4" customWidth="1"/>
    <col min="10755" max="10755" width="9.23046875" style="4"/>
    <col min="10756" max="10760" width="18.3046875" style="4" customWidth="1"/>
    <col min="10761" max="11000" width="9.23046875" style="4"/>
    <col min="11001" max="11001" width="26.3046875" style="4" customWidth="1"/>
    <col min="11002" max="11010" width="11.84375" style="4" customWidth="1"/>
    <col min="11011" max="11011" width="9.23046875" style="4"/>
    <col min="11012" max="11016" width="18.3046875" style="4" customWidth="1"/>
    <col min="11017" max="11256" width="9.23046875" style="4"/>
    <col min="11257" max="11257" width="26.3046875" style="4" customWidth="1"/>
    <col min="11258" max="11266" width="11.84375" style="4" customWidth="1"/>
    <col min="11267" max="11267" width="9.23046875" style="4"/>
    <col min="11268" max="11272" width="18.3046875" style="4" customWidth="1"/>
    <col min="11273" max="11512" width="9.23046875" style="4"/>
    <col min="11513" max="11513" width="26.3046875" style="4" customWidth="1"/>
    <col min="11514" max="11522" width="11.84375" style="4" customWidth="1"/>
    <col min="11523" max="11523" width="9.23046875" style="4"/>
    <col min="11524" max="11528" width="18.3046875" style="4" customWidth="1"/>
    <col min="11529" max="11768" width="9.23046875" style="4"/>
    <col min="11769" max="11769" width="26.3046875" style="4" customWidth="1"/>
    <col min="11770" max="11778" width="11.84375" style="4" customWidth="1"/>
    <col min="11779" max="11779" width="9.23046875" style="4"/>
    <col min="11780" max="11784" width="18.3046875" style="4" customWidth="1"/>
    <col min="11785" max="12024" width="9.23046875" style="4"/>
    <col min="12025" max="12025" width="26.3046875" style="4" customWidth="1"/>
    <col min="12026" max="12034" width="11.84375" style="4" customWidth="1"/>
    <col min="12035" max="12035" width="9.23046875" style="4"/>
    <col min="12036" max="12040" width="18.3046875" style="4" customWidth="1"/>
    <col min="12041" max="12280" width="9.23046875" style="4"/>
    <col min="12281" max="12281" width="26.3046875" style="4" customWidth="1"/>
    <col min="12282" max="12290" width="11.84375" style="4" customWidth="1"/>
    <col min="12291" max="12291" width="9.23046875" style="4"/>
    <col min="12292" max="12296" width="18.3046875" style="4" customWidth="1"/>
    <col min="12297" max="12536" width="9.23046875" style="4"/>
    <col min="12537" max="12537" width="26.3046875" style="4" customWidth="1"/>
    <col min="12538" max="12546" width="11.84375" style="4" customWidth="1"/>
    <col min="12547" max="12547" width="9.23046875" style="4"/>
    <col min="12548" max="12552" width="18.3046875" style="4" customWidth="1"/>
    <col min="12553" max="12792" width="9.23046875" style="4"/>
    <col min="12793" max="12793" width="26.3046875" style="4" customWidth="1"/>
    <col min="12794" max="12802" width="11.84375" style="4" customWidth="1"/>
    <col min="12803" max="12803" width="9.23046875" style="4"/>
    <col min="12804" max="12808" width="18.3046875" style="4" customWidth="1"/>
    <col min="12809" max="13048" width="9.23046875" style="4"/>
    <col min="13049" max="13049" width="26.3046875" style="4" customWidth="1"/>
    <col min="13050" max="13058" width="11.84375" style="4" customWidth="1"/>
    <col min="13059" max="13059" width="9.23046875" style="4"/>
    <col min="13060" max="13064" width="18.3046875" style="4" customWidth="1"/>
    <col min="13065" max="13304" width="9.23046875" style="4"/>
    <col min="13305" max="13305" width="26.3046875" style="4" customWidth="1"/>
    <col min="13306" max="13314" width="11.84375" style="4" customWidth="1"/>
    <col min="13315" max="13315" width="9.23046875" style="4"/>
    <col min="13316" max="13320" width="18.3046875" style="4" customWidth="1"/>
    <col min="13321" max="13560" width="9.23046875" style="4"/>
    <col min="13561" max="13561" width="26.3046875" style="4" customWidth="1"/>
    <col min="13562" max="13570" width="11.84375" style="4" customWidth="1"/>
    <col min="13571" max="13571" width="9.23046875" style="4"/>
    <col min="13572" max="13576" width="18.3046875" style="4" customWidth="1"/>
    <col min="13577" max="13816" width="9.23046875" style="4"/>
    <col min="13817" max="13817" width="26.3046875" style="4" customWidth="1"/>
    <col min="13818" max="13826" width="11.84375" style="4" customWidth="1"/>
    <col min="13827" max="13827" width="9.23046875" style="4"/>
    <col min="13828" max="13832" width="18.3046875" style="4" customWidth="1"/>
    <col min="13833" max="14072" width="9.23046875" style="4"/>
    <col min="14073" max="14073" width="26.3046875" style="4" customWidth="1"/>
    <col min="14074" max="14082" width="11.84375" style="4" customWidth="1"/>
    <col min="14083" max="14083" width="9.23046875" style="4"/>
    <col min="14084" max="14088" width="18.3046875" style="4" customWidth="1"/>
    <col min="14089" max="14328" width="9.23046875" style="4"/>
    <col min="14329" max="14329" width="26.3046875" style="4" customWidth="1"/>
    <col min="14330" max="14338" width="11.84375" style="4" customWidth="1"/>
    <col min="14339" max="14339" width="9.23046875" style="4"/>
    <col min="14340" max="14344" width="18.3046875" style="4" customWidth="1"/>
    <col min="14345" max="14584" width="9.23046875" style="4"/>
    <col min="14585" max="14585" width="26.3046875" style="4" customWidth="1"/>
    <col min="14586" max="14594" width="11.84375" style="4" customWidth="1"/>
    <col min="14595" max="14595" width="9.23046875" style="4"/>
    <col min="14596" max="14600" width="18.3046875" style="4" customWidth="1"/>
    <col min="14601" max="14840" width="9.23046875" style="4"/>
    <col min="14841" max="14841" width="26.3046875" style="4" customWidth="1"/>
    <col min="14842" max="14850" width="11.84375" style="4" customWidth="1"/>
    <col min="14851" max="14851" width="9.23046875" style="4"/>
    <col min="14852" max="14856" width="18.3046875" style="4" customWidth="1"/>
    <col min="14857" max="15096" width="9.23046875" style="4"/>
    <col min="15097" max="15097" width="26.3046875" style="4" customWidth="1"/>
    <col min="15098" max="15106" width="11.84375" style="4" customWidth="1"/>
    <col min="15107" max="15107" width="9.23046875" style="4"/>
    <col min="15108" max="15112" width="18.3046875" style="4" customWidth="1"/>
    <col min="15113" max="15352" width="9.23046875" style="4"/>
    <col min="15353" max="15353" width="26.3046875" style="4" customWidth="1"/>
    <col min="15354" max="15362" width="11.84375" style="4" customWidth="1"/>
    <col min="15363" max="15363" width="9.23046875" style="4"/>
    <col min="15364" max="15368" width="18.3046875" style="4" customWidth="1"/>
    <col min="15369" max="15608" width="9.23046875" style="4"/>
    <col min="15609" max="15609" width="26.3046875" style="4" customWidth="1"/>
    <col min="15610" max="15618" width="11.84375" style="4" customWidth="1"/>
    <col min="15619" max="15619" width="9.23046875" style="4"/>
    <col min="15620" max="15624" width="18.3046875" style="4" customWidth="1"/>
    <col min="15625" max="15864" width="9.23046875" style="4"/>
    <col min="15865" max="15865" width="26.3046875" style="4" customWidth="1"/>
    <col min="15866" max="15874" width="11.84375" style="4" customWidth="1"/>
    <col min="15875" max="15875" width="9.23046875" style="4"/>
    <col min="15876" max="15880" width="18.3046875" style="4" customWidth="1"/>
    <col min="15881" max="16120" width="9.23046875" style="4"/>
    <col min="16121" max="16121" width="26.3046875" style="4" customWidth="1"/>
    <col min="16122" max="16130" width="11.84375" style="4" customWidth="1"/>
    <col min="16131" max="16131" width="9.23046875" style="4"/>
    <col min="16132" max="16136" width="18.3046875" style="4" customWidth="1"/>
    <col min="16137" max="16384" width="9.23046875" style="4"/>
  </cols>
  <sheetData>
    <row r="1" spans="1:8" customFormat="1" ht="14.6" x14ac:dyDescent="0.4">
      <c r="A1" s="1" t="s">
        <v>45</v>
      </c>
      <c r="C1" s="2"/>
      <c r="D1" s="2"/>
    </row>
    <row r="2" spans="1:8" x14ac:dyDescent="0.35">
      <c r="A2" s="3" t="s">
        <v>46</v>
      </c>
    </row>
    <row r="4" spans="1:8" ht="24" customHeight="1" x14ac:dyDescent="0.35">
      <c r="A4" s="6">
        <v>42551</v>
      </c>
      <c r="B4" s="4" t="s">
        <v>0</v>
      </c>
      <c r="C4" s="7" t="s">
        <v>41</v>
      </c>
      <c r="D4" s="7" t="s">
        <v>42</v>
      </c>
      <c r="E4" s="7" t="s">
        <v>43</v>
      </c>
      <c r="F4" s="7" t="s">
        <v>44</v>
      </c>
    </row>
    <row r="5" spans="1:8" x14ac:dyDescent="0.35">
      <c r="B5" s="4" t="s">
        <v>1</v>
      </c>
      <c r="C5" s="8">
        <v>30224</v>
      </c>
      <c r="D5" s="8">
        <v>31694</v>
      </c>
      <c r="E5" s="8">
        <v>32037</v>
      </c>
      <c r="F5" s="8">
        <v>31197</v>
      </c>
    </row>
    <row r="6" spans="1:8" x14ac:dyDescent="0.35">
      <c r="B6" s="4" t="s">
        <v>2</v>
      </c>
      <c r="C6" s="8">
        <v>37092</v>
      </c>
      <c r="D6" s="8">
        <v>37092</v>
      </c>
      <c r="E6" s="8">
        <v>37092</v>
      </c>
      <c r="F6" s="8">
        <v>37092</v>
      </c>
    </row>
    <row r="7" spans="1:8" s="9" customFormat="1" x14ac:dyDescent="0.35">
      <c r="B7" s="9" t="s">
        <v>3</v>
      </c>
      <c r="C7" s="10" t="s">
        <v>4</v>
      </c>
      <c r="D7" s="10" t="s">
        <v>5</v>
      </c>
      <c r="E7" s="10" t="s">
        <v>39</v>
      </c>
      <c r="F7" s="10" t="s">
        <v>40</v>
      </c>
    </row>
    <row r="8" spans="1:8" x14ac:dyDescent="0.35">
      <c r="A8" s="4" t="s">
        <v>6</v>
      </c>
      <c r="B8" s="11"/>
      <c r="C8" s="11">
        <f>'2019'!C40</f>
        <v>43889.291658137576</v>
      </c>
      <c r="D8" s="11">
        <f>'2019'!D40</f>
        <v>53877.650883900744</v>
      </c>
      <c r="E8" s="11">
        <f>'2019'!E40</f>
        <v>167758.92387812899</v>
      </c>
      <c r="F8" s="11">
        <f>'2019'!F40</f>
        <v>104726.25907983263</v>
      </c>
    </row>
    <row r="9" spans="1:8" x14ac:dyDescent="0.35">
      <c r="A9" s="4" t="s">
        <v>7</v>
      </c>
      <c r="B9" s="11"/>
      <c r="C9" s="11">
        <f>'2019'!C41</f>
        <v>22</v>
      </c>
      <c r="D9" s="11">
        <f>'2019'!D41</f>
        <v>81.23</v>
      </c>
      <c r="E9" s="11">
        <v>0</v>
      </c>
      <c r="F9" s="11">
        <f>'2019'!F41</f>
        <v>81.23</v>
      </c>
    </row>
    <row r="10" spans="1:8" ht="12.45" thickBot="1" x14ac:dyDescent="0.4">
      <c r="A10" s="4" t="s">
        <v>8</v>
      </c>
      <c r="B10" s="12">
        <f>SUM(C10:F10)</f>
        <v>370436.58549999993</v>
      </c>
      <c r="C10" s="12">
        <f>SUM(C8:C9)</f>
        <v>43911.291658137576</v>
      </c>
      <c r="D10" s="12">
        <f>SUM(D8:D9)</f>
        <v>53958.880883900747</v>
      </c>
      <c r="E10" s="12">
        <f>SUM(E8:E9)</f>
        <v>167758.92387812899</v>
      </c>
      <c r="F10" s="12">
        <f t="shared" ref="F10" si="0">SUM(F8:F9)</f>
        <v>104807.48907983262</v>
      </c>
    </row>
    <row r="11" spans="1:8" ht="12.45" thickTop="1" x14ac:dyDescent="0.35">
      <c r="A11" s="4" t="s">
        <v>9</v>
      </c>
      <c r="B11" s="13">
        <f>SUM(C11:F11)</f>
        <v>1</v>
      </c>
      <c r="C11" s="13">
        <f>C10/B10</f>
        <v>0.11853929492106709</v>
      </c>
      <c r="D11" s="13">
        <f>D10/B10</f>
        <v>0.14566293664290553</v>
      </c>
      <c r="E11" s="13">
        <f>E10/B10</f>
        <v>0.45286813032167156</v>
      </c>
      <c r="F11" s="13">
        <f>F10/B10</f>
        <v>0.28292963811435584</v>
      </c>
    </row>
    <row r="12" spans="1:8" x14ac:dyDescent="0.35">
      <c r="A12" s="4" t="s">
        <v>10</v>
      </c>
      <c r="B12" s="11">
        <f>'[1]Calcs 2015'!B16</f>
        <v>0</v>
      </c>
      <c r="C12" s="13">
        <v>0</v>
      </c>
      <c r="D12" s="13">
        <v>0</v>
      </c>
      <c r="E12" s="13">
        <v>0</v>
      </c>
      <c r="F12" s="13">
        <v>0</v>
      </c>
    </row>
    <row r="13" spans="1:8" x14ac:dyDescent="0.35">
      <c r="A13" s="4" t="s">
        <v>11</v>
      </c>
      <c r="B13" s="11"/>
      <c r="C13" s="13">
        <v>0</v>
      </c>
      <c r="D13" s="13">
        <v>0</v>
      </c>
      <c r="E13" s="13">
        <v>0</v>
      </c>
      <c r="F13" s="13">
        <v>0</v>
      </c>
      <c r="H13" s="4" t="s">
        <v>47</v>
      </c>
    </row>
    <row r="14" spans="1:8" x14ac:dyDescent="0.35">
      <c r="A14" s="4" t="s">
        <v>12</v>
      </c>
      <c r="B14" s="11">
        <v>20240.16</v>
      </c>
      <c r="C14" s="11"/>
      <c r="D14" s="11"/>
      <c r="E14" s="11"/>
      <c r="F14" s="11"/>
    </row>
    <row r="15" spans="1:8" x14ac:dyDescent="0.35">
      <c r="A15" s="4" t="s">
        <v>13</v>
      </c>
      <c r="B15" s="11">
        <v>0</v>
      </c>
      <c r="C15" s="11"/>
      <c r="D15" s="11"/>
      <c r="E15" s="11"/>
      <c r="F15" s="11"/>
    </row>
    <row r="16" spans="1:8" x14ac:dyDescent="0.35">
      <c r="A16" s="4" t="s">
        <v>14</v>
      </c>
      <c r="B16" s="11">
        <f>B14-B15</f>
        <v>20240.16</v>
      </c>
      <c r="C16" s="11">
        <f>B16*C11</f>
        <v>2399.2542954895853</v>
      </c>
      <c r="D16" s="11">
        <f>B16*D11</f>
        <v>2948.2411437222709</v>
      </c>
      <c r="E16" s="11">
        <f>E11*B16</f>
        <v>9166.1234166114846</v>
      </c>
      <c r="F16" s="11">
        <f>F11*B16</f>
        <v>5726.5411441766601</v>
      </c>
    </row>
    <row r="17" spans="1:6" x14ac:dyDescent="0.35">
      <c r="A17" s="4" t="s">
        <v>15</v>
      </c>
      <c r="B17" s="11">
        <f>IF((B14-B15)&gt;0,(B14-B15)*0.15,0)</f>
        <v>3036.0239999999999</v>
      </c>
      <c r="C17" s="11"/>
      <c r="D17" s="11"/>
      <c r="E17" s="11"/>
      <c r="F17" s="11"/>
    </row>
    <row r="18" spans="1:6" x14ac:dyDescent="0.35">
      <c r="B18" s="11"/>
      <c r="C18" s="11"/>
      <c r="D18" s="11"/>
      <c r="E18" s="11"/>
      <c r="F18" s="11"/>
    </row>
    <row r="19" spans="1:6" x14ac:dyDescent="0.35">
      <c r="A19" s="4" t="s">
        <v>16</v>
      </c>
      <c r="B19" s="11">
        <f t="shared" ref="B19:B36" si="1">SUM(C19:D19)</f>
        <v>0</v>
      </c>
      <c r="C19" s="11">
        <v>0</v>
      </c>
      <c r="D19" s="11">
        <v>0</v>
      </c>
      <c r="E19" s="11">
        <v>0</v>
      </c>
      <c r="F19" s="11">
        <v>0</v>
      </c>
    </row>
    <row r="20" spans="1:6" x14ac:dyDescent="0.35">
      <c r="A20" s="4" t="s">
        <v>17</v>
      </c>
      <c r="B20" s="11">
        <f t="shared" si="1"/>
        <v>0</v>
      </c>
      <c r="C20" s="11"/>
      <c r="D20" s="11"/>
      <c r="E20" s="11"/>
      <c r="F20" s="11"/>
    </row>
    <row r="21" spans="1:6" x14ac:dyDescent="0.35">
      <c r="A21" s="4" t="s">
        <v>18</v>
      </c>
      <c r="B21" s="11">
        <f t="shared" si="1"/>
        <v>0</v>
      </c>
      <c r="C21" s="11"/>
      <c r="D21" s="11"/>
      <c r="E21" s="11"/>
      <c r="F21" s="11"/>
    </row>
    <row r="22" spans="1:6" x14ac:dyDescent="0.35">
      <c r="A22" s="4" t="s">
        <v>19</v>
      </c>
      <c r="B22" s="11">
        <f t="shared" si="1"/>
        <v>0</v>
      </c>
      <c r="C22" s="11"/>
      <c r="D22" s="11"/>
      <c r="E22" s="11"/>
      <c r="F22" s="11"/>
    </row>
    <row r="23" spans="1:6" x14ac:dyDescent="0.35">
      <c r="A23" s="4" t="s">
        <v>20</v>
      </c>
      <c r="B23" s="11">
        <f t="shared" si="1"/>
        <v>0</v>
      </c>
      <c r="C23" s="11"/>
      <c r="D23" s="11"/>
      <c r="E23" s="11"/>
      <c r="F23" s="11"/>
    </row>
    <row r="24" spans="1:6" x14ac:dyDescent="0.35">
      <c r="A24" s="4" t="s">
        <v>33</v>
      </c>
      <c r="B24" s="11">
        <f t="shared" si="1"/>
        <v>0</v>
      </c>
      <c r="C24" s="11">
        <v>0</v>
      </c>
      <c r="D24" s="11">
        <v>0</v>
      </c>
      <c r="E24" s="11">
        <v>0</v>
      </c>
      <c r="F24" s="11">
        <v>0</v>
      </c>
    </row>
    <row r="25" spans="1:6" x14ac:dyDescent="0.35">
      <c r="A25" s="4" t="s">
        <v>21</v>
      </c>
      <c r="B25" s="11">
        <f t="shared" si="1"/>
        <v>0</v>
      </c>
      <c r="C25" s="11">
        <v>0</v>
      </c>
      <c r="D25" s="11">
        <v>0</v>
      </c>
      <c r="E25" s="11">
        <v>0</v>
      </c>
      <c r="F25" s="11">
        <v>0</v>
      </c>
    </row>
    <row r="26" spans="1:6" x14ac:dyDescent="0.35">
      <c r="A26" s="4" t="s">
        <v>10</v>
      </c>
      <c r="B26" s="11">
        <f t="shared" si="1"/>
        <v>0</v>
      </c>
      <c r="C26" s="11"/>
      <c r="D26" s="11"/>
      <c r="E26" s="11"/>
      <c r="F26" s="11"/>
    </row>
    <row r="27" spans="1:6" x14ac:dyDescent="0.35">
      <c r="A27" s="4" t="s">
        <v>11</v>
      </c>
      <c r="B27" s="11">
        <f t="shared" si="1"/>
        <v>0</v>
      </c>
      <c r="C27" s="11"/>
      <c r="D27" s="11"/>
      <c r="E27" s="11"/>
      <c r="F27" s="11"/>
    </row>
    <row r="28" spans="1:6" x14ac:dyDescent="0.35">
      <c r="A28" s="3" t="s">
        <v>34</v>
      </c>
      <c r="B28" s="15">
        <f>SUM(C28:F28)</f>
        <v>20240.16</v>
      </c>
      <c r="C28" s="15">
        <f>C16</f>
        <v>2399.2542954895853</v>
      </c>
      <c r="D28" s="15">
        <f>D16</f>
        <v>2948.2411437222709</v>
      </c>
      <c r="E28" s="15">
        <f>E16</f>
        <v>9166.1234166114846</v>
      </c>
      <c r="F28" s="15">
        <f>F16</f>
        <v>5726.5411441766601</v>
      </c>
    </row>
    <row r="29" spans="1:6" x14ac:dyDescent="0.35">
      <c r="A29" s="4" t="s">
        <v>22</v>
      </c>
      <c r="B29" s="11">
        <f t="shared" si="1"/>
        <v>0</v>
      </c>
      <c r="C29" s="11">
        <f>(C19+C20)*0.15</f>
        <v>0</v>
      </c>
      <c r="D29" s="11">
        <f t="shared" ref="D29:F29" si="2">(D19+D20)*0.15</f>
        <v>0</v>
      </c>
      <c r="E29" s="11">
        <f>(E19+E20)*0.15</f>
        <v>0</v>
      </c>
      <c r="F29" s="11">
        <f t="shared" si="2"/>
        <v>0</v>
      </c>
    </row>
    <row r="30" spans="1:6" x14ac:dyDescent="0.35">
      <c r="A30" s="4" t="s">
        <v>37</v>
      </c>
      <c r="B30" s="11">
        <f t="shared" si="1"/>
        <v>802.12431588177833</v>
      </c>
      <c r="C30" s="11">
        <f>C28*0.15</f>
        <v>359.88814432343776</v>
      </c>
      <c r="D30" s="11">
        <f>D28*0.15</f>
        <v>442.23617155834063</v>
      </c>
      <c r="E30" s="11">
        <f>E28*0.15</f>
        <v>1374.9185124917226</v>
      </c>
      <c r="F30" s="11">
        <f>F28*0.15-0.02</f>
        <v>858.96117162649898</v>
      </c>
    </row>
    <row r="31" spans="1:6" ht="12.45" thickBot="1" x14ac:dyDescent="0.4">
      <c r="A31" s="4" t="s">
        <v>23</v>
      </c>
      <c r="B31" s="12">
        <f>SUM(C31:F31)</f>
        <v>3036.0039999999999</v>
      </c>
      <c r="C31" s="12">
        <f>SUM(C29:C30)</f>
        <v>359.88814432343776</v>
      </c>
      <c r="D31" s="12">
        <f t="shared" ref="D31:F31" si="3">SUM(D29:D30)</f>
        <v>442.23617155834063</v>
      </c>
      <c r="E31" s="12">
        <f>SUM(E29:E30)</f>
        <v>1374.9185124917226</v>
      </c>
      <c r="F31" s="12">
        <f t="shared" si="3"/>
        <v>858.96117162649898</v>
      </c>
    </row>
    <row r="32" spans="1:6" ht="12.45" thickTop="1" x14ac:dyDescent="0.35">
      <c r="A32" s="4" t="s">
        <v>24</v>
      </c>
      <c r="B32" s="11">
        <f t="shared" si="1"/>
        <v>0</v>
      </c>
      <c r="C32" s="11">
        <v>0</v>
      </c>
      <c r="D32" s="11">
        <v>0</v>
      </c>
      <c r="E32" s="11">
        <v>0</v>
      </c>
      <c r="F32" s="11">
        <v>0</v>
      </c>
    </row>
    <row r="33" spans="1:6" x14ac:dyDescent="0.35">
      <c r="A33" s="4" t="s">
        <v>25</v>
      </c>
      <c r="B33" s="11">
        <f t="shared" si="1"/>
        <v>0</v>
      </c>
      <c r="C33" s="11"/>
      <c r="D33" s="11"/>
      <c r="E33" s="11">
        <v>0</v>
      </c>
      <c r="F33" s="11">
        <v>0</v>
      </c>
    </row>
    <row r="34" spans="1:6" x14ac:dyDescent="0.35">
      <c r="A34" s="4" t="s">
        <v>26</v>
      </c>
      <c r="B34" s="11">
        <f t="shared" si="1"/>
        <v>0</v>
      </c>
      <c r="C34" s="11">
        <v>0</v>
      </c>
      <c r="D34" s="11">
        <v>0</v>
      </c>
      <c r="E34" s="11"/>
      <c r="F34" s="11"/>
    </row>
    <row r="35" spans="1:6" x14ac:dyDescent="0.35">
      <c r="A35" s="4" t="s">
        <v>27</v>
      </c>
      <c r="B35" s="11">
        <f t="shared" si="1"/>
        <v>0</v>
      </c>
      <c r="C35" s="11"/>
      <c r="D35" s="11"/>
      <c r="E35" s="11"/>
      <c r="F35" s="11"/>
    </row>
    <row r="36" spans="1:6" x14ac:dyDescent="0.35">
      <c r="A36" s="4" t="s">
        <v>28</v>
      </c>
      <c r="B36" s="11">
        <f t="shared" si="1"/>
        <v>0</v>
      </c>
      <c r="C36" s="11"/>
      <c r="D36" s="11"/>
      <c r="E36" s="11"/>
      <c r="F36" s="11"/>
    </row>
    <row r="37" spans="1:6" x14ac:dyDescent="0.35">
      <c r="B37" s="11"/>
      <c r="C37" s="11"/>
      <c r="D37" s="11"/>
      <c r="E37" s="11"/>
      <c r="F37" s="11"/>
    </row>
    <row r="38" spans="1:6" x14ac:dyDescent="0.35">
      <c r="A38" s="4" t="s">
        <v>29</v>
      </c>
      <c r="B38" s="11">
        <f>SUM(C38:D38)</f>
        <v>4545.3711233300783</v>
      </c>
      <c r="C38" s="11">
        <f>C28-C30</f>
        <v>2039.3661511661476</v>
      </c>
      <c r="D38" s="11">
        <f>D28-D30</f>
        <v>2506.0049721639302</v>
      </c>
      <c r="E38" s="11">
        <f>E28-E30</f>
        <v>7791.2049041197624</v>
      </c>
      <c r="F38" s="11">
        <f>F28-F30</f>
        <v>4867.5799725501611</v>
      </c>
    </row>
    <row r="39" spans="1:6" x14ac:dyDescent="0.35">
      <c r="B39" s="11"/>
      <c r="C39" s="11"/>
      <c r="D39" s="11"/>
      <c r="E39" s="11"/>
      <c r="F39" s="11"/>
    </row>
    <row r="40" spans="1:6" x14ac:dyDescent="0.35">
      <c r="A40" s="4" t="s">
        <v>30</v>
      </c>
      <c r="B40" s="11">
        <f>SUM(C40:D40)</f>
        <v>102312.31366536839</v>
      </c>
      <c r="C40" s="11">
        <f>C8+C38</f>
        <v>45928.657809303724</v>
      </c>
      <c r="D40" s="11">
        <f>D8+D38</f>
        <v>56383.655856064674</v>
      </c>
      <c r="E40" s="11">
        <f>E8+E38</f>
        <v>175550.12878224876</v>
      </c>
      <c r="F40" s="11">
        <f>F8+F38</f>
        <v>109593.83905238278</v>
      </c>
    </row>
    <row r="41" spans="1:6" x14ac:dyDescent="0.35">
      <c r="A41" s="14" t="s">
        <v>31</v>
      </c>
      <c r="B41" s="11">
        <f>SUM(C41:D41)</f>
        <v>103.23</v>
      </c>
      <c r="C41" s="11">
        <f>C9</f>
        <v>22</v>
      </c>
      <c r="D41" s="11">
        <f>D9</f>
        <v>81.23</v>
      </c>
      <c r="E41" s="11">
        <f>E9+E33</f>
        <v>0</v>
      </c>
      <c r="F41" s="11">
        <f>F9</f>
        <v>81.23</v>
      </c>
    </row>
    <row r="42" spans="1:6" ht="12.45" thickBot="1" x14ac:dyDescent="0.4">
      <c r="A42" s="4" t="s">
        <v>32</v>
      </c>
      <c r="B42" s="12">
        <f>SUM(C42:D42)</f>
        <v>102415.5436653684</v>
      </c>
      <c r="C42" s="12">
        <f>SUM(C40:C41)</f>
        <v>45950.657809303724</v>
      </c>
      <c r="D42" s="12">
        <f t="shared" ref="D42:F42" si="4">SUM(D40:D41)</f>
        <v>56464.885856064677</v>
      </c>
      <c r="E42" s="12">
        <f>SUM(E40:E41)</f>
        <v>175550.12878224876</v>
      </c>
      <c r="F42" s="12">
        <f t="shared" si="4"/>
        <v>109675.06905238278</v>
      </c>
    </row>
    <row r="43" spans="1:6" ht="12.45" thickTop="1" x14ac:dyDescent="0.35"/>
  </sheetData>
  <pageMargins left="0.7" right="0.7" top="0.75" bottom="0.75" header="0.3" footer="0.3"/>
  <pageSetup paperSize="9" scale="94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2017</vt:lpstr>
      <vt:lpstr>2018</vt:lpstr>
      <vt:lpstr>2019</vt:lpstr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KMS</dc:creator>
  <cp:lastModifiedBy>Collin McKenzie</cp:lastModifiedBy>
  <cp:lastPrinted>2020-12-13T23:50:35Z</cp:lastPrinted>
  <dcterms:created xsi:type="dcterms:W3CDTF">2020-01-20T00:51:48Z</dcterms:created>
  <dcterms:modified xsi:type="dcterms:W3CDTF">2020-12-13T23:50:43Z</dcterms:modified>
</cp:coreProperties>
</file>