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LIENTDATA\Mul08s\Permanent\Unit Trust\"/>
    </mc:Choice>
  </mc:AlternateContent>
  <xr:revisionPtr revIDLastSave="0" documentId="8_{6CEDF5EB-FFC8-4F50-ADC1-9048ABC62C03}" xr6:coauthVersionLast="45" xr6:coauthVersionMax="45" xr10:uidLastSave="{00000000-0000-0000-0000-000000000000}"/>
  <bookViews>
    <workbookView xWindow="-120" yWindow="-120" windowWidth="29040" windowHeight="16440" activeTab="1" xr2:uid="{00000000-000D-0000-FFFF-FFFF00000000}"/>
  </bookViews>
  <sheets>
    <sheet name="Sheet1 (2)" sheetId="3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3" i="1" l="1"/>
  <c r="X13" i="1" s="1"/>
  <c r="T6" i="1"/>
  <c r="T7" i="1"/>
  <c r="T8" i="1"/>
  <c r="T10" i="1"/>
  <c r="V10" i="1" s="1"/>
  <c r="X10" i="1" s="1"/>
  <c r="U10" i="1"/>
  <c r="T11" i="1"/>
  <c r="T12" i="1"/>
  <c r="T13" i="1"/>
  <c r="U13" i="1"/>
  <c r="T14" i="1"/>
  <c r="T15" i="1"/>
  <c r="T16" i="1"/>
  <c r="W6" i="1"/>
  <c r="W7" i="1"/>
  <c r="W8" i="1"/>
  <c r="W10" i="1"/>
  <c r="W11" i="1"/>
  <c r="W13" i="1"/>
  <c r="W5" i="1"/>
  <c r="D25" i="1" l="1"/>
  <c r="E25" i="1"/>
  <c r="C25" i="1"/>
  <c r="C26" i="1" s="1"/>
  <c r="D20" i="1"/>
  <c r="D26" i="1" s="1"/>
  <c r="E20" i="1"/>
  <c r="E26" i="1" s="1"/>
  <c r="C20" i="1"/>
  <c r="R10" i="1"/>
  <c r="R13" i="1"/>
  <c r="K11" i="1"/>
  <c r="P6" i="1"/>
  <c r="P7" i="1"/>
  <c r="P11" i="1"/>
  <c r="M11" i="1" s="1"/>
  <c r="R11" i="1" s="1"/>
  <c r="O5" i="1"/>
  <c r="P5" i="1" s="1"/>
  <c r="J5" i="1"/>
  <c r="I6" i="1"/>
  <c r="M14" i="1" s="1"/>
  <c r="E21" i="3"/>
  <c r="D21" i="3"/>
  <c r="C21" i="3"/>
  <c r="F21" i="3" s="1"/>
  <c r="F20" i="3"/>
  <c r="F19" i="3"/>
  <c r="F18" i="3"/>
  <c r="F17" i="3"/>
  <c r="F16" i="3"/>
  <c r="E9" i="3"/>
  <c r="C7" i="3"/>
  <c r="E6" i="3"/>
  <c r="E5" i="3"/>
  <c r="E11" i="3" s="1"/>
  <c r="U11" i="1" l="1"/>
  <c r="V11" i="1" s="1"/>
  <c r="X11" i="1" s="1"/>
  <c r="J9" i="1"/>
  <c r="T5" i="1"/>
  <c r="R14" i="1"/>
  <c r="R6" i="1"/>
  <c r="O9" i="1"/>
  <c r="K6" i="1"/>
  <c r="U6" i="1" s="1"/>
  <c r="V6" i="1" s="1"/>
  <c r="X6" i="1" s="1"/>
  <c r="F24" i="1"/>
  <c r="F23" i="1"/>
  <c r="F22" i="1"/>
  <c r="F19" i="1"/>
  <c r="F18" i="1"/>
  <c r="E11" i="1"/>
  <c r="I5" i="1" s="1"/>
  <c r="R5" i="1" s="1"/>
  <c r="C9" i="1"/>
  <c r="E8" i="1"/>
  <c r="M16" i="1" s="1"/>
  <c r="E7" i="1"/>
  <c r="M15" i="1" s="1"/>
  <c r="J17" i="1" l="1"/>
  <c r="T9" i="1"/>
  <c r="F25" i="1"/>
  <c r="F20" i="1"/>
  <c r="R15" i="1"/>
  <c r="R16" i="1"/>
  <c r="I7" i="1"/>
  <c r="I8" i="1"/>
  <c r="R8" i="1" s="1"/>
  <c r="I12" i="1"/>
  <c r="K5" i="1"/>
  <c r="U5" i="1" s="1"/>
  <c r="V5" i="1" s="1"/>
  <c r="X5" i="1" s="1"/>
  <c r="E13" i="1"/>
  <c r="T17" i="1" l="1"/>
  <c r="F26" i="1"/>
  <c r="K7" i="1"/>
  <c r="U7" i="1" s="1"/>
  <c r="V7" i="1" s="1"/>
  <c r="X7" i="1" s="1"/>
  <c r="R7" i="1"/>
  <c r="K8" i="1"/>
  <c r="K12" i="1"/>
  <c r="I9" i="1"/>
  <c r="M12" i="1" l="1"/>
  <c r="I17" i="1"/>
  <c r="R9" i="1"/>
  <c r="N12" i="1"/>
  <c r="W12" i="1" s="1"/>
  <c r="P12" i="1"/>
  <c r="U12" i="1" s="1"/>
  <c r="V12" i="1" s="1"/>
  <c r="X12" i="1" s="1"/>
  <c r="M17" i="1"/>
  <c r="M18" i="1" s="1"/>
  <c r="R12" i="1"/>
  <c r="N9" i="1"/>
  <c r="W9" i="1" s="1"/>
  <c r="P8" i="1"/>
  <c r="U8" i="1" s="1"/>
  <c r="V8" i="1" s="1"/>
  <c r="X8" i="1" s="1"/>
  <c r="K9" i="1"/>
  <c r="K17" i="1" l="1"/>
  <c r="U9" i="1"/>
  <c r="R17" i="1"/>
  <c r="P9" i="1"/>
  <c r="N14" i="1"/>
  <c r="N15" i="1"/>
  <c r="W15" i="1" s="1"/>
  <c r="P14" i="1" l="1"/>
  <c r="U14" i="1" s="1"/>
  <c r="V14" i="1" s="1"/>
  <c r="W14" i="1"/>
  <c r="V9" i="1"/>
  <c r="P15" i="1"/>
  <c r="U15" i="1" s="1"/>
  <c r="V15" i="1" s="1"/>
  <c r="X15" i="1" s="1"/>
  <c r="N16" i="1"/>
  <c r="W16" i="1" s="1"/>
  <c r="X9" i="1" l="1"/>
  <c r="W17" i="1"/>
  <c r="X14" i="1"/>
  <c r="N17" i="1"/>
  <c r="N18" i="1" s="1"/>
  <c r="P16" i="1"/>
  <c r="U16" i="1" s="1"/>
  <c r="V16" i="1" l="1"/>
  <c r="U17" i="1"/>
  <c r="P17" i="1"/>
  <c r="P18" i="1" s="1"/>
  <c r="O17" i="1"/>
  <c r="X16" i="1" l="1"/>
  <c r="X17" i="1" s="1"/>
  <c r="W18" i="1" s="1"/>
  <c r="V17" i="1"/>
  <c r="V18" i="1" s="1"/>
</calcChain>
</file>

<file path=xl/sharedStrings.xml><?xml version="1.0" encoding="utf-8"?>
<sst xmlns="http://schemas.openxmlformats.org/spreadsheetml/2006/main" count="75" uniqueCount="39">
  <si>
    <t xml:space="preserve">158 Inglestion Rd Tingalpa </t>
  </si>
  <si>
    <t xml:space="preserve"> m2</t>
  </si>
  <si>
    <t>$ Per m</t>
  </si>
  <si>
    <t>Total</t>
  </si>
  <si>
    <t>Building W/House</t>
  </si>
  <si>
    <t>Building Office</t>
  </si>
  <si>
    <t>Total Building</t>
  </si>
  <si>
    <t>Land Useable</t>
  </si>
  <si>
    <t>Total Land m2</t>
  </si>
  <si>
    <t>Stamp Duty</t>
  </si>
  <si>
    <t>22.10.2019</t>
  </si>
  <si>
    <t xml:space="preserve">Cash </t>
  </si>
  <si>
    <t>Southgate</t>
  </si>
  <si>
    <t>Mill</t>
  </si>
  <si>
    <t xml:space="preserve">GM&amp;JJ Mul Super </t>
  </si>
  <si>
    <t>Mul Fam Super</t>
  </si>
  <si>
    <t>Mull Assets</t>
  </si>
  <si>
    <t xml:space="preserve">Ambient care </t>
  </si>
  <si>
    <t>GM&amp;JJ Personal</t>
  </si>
  <si>
    <t>Contract Price</t>
  </si>
  <si>
    <t>Estimate 28.10.2019</t>
  </si>
  <si>
    <t>Duty</t>
  </si>
  <si>
    <t>Debt</t>
  </si>
  <si>
    <t>Non SMSF</t>
  </si>
  <si>
    <t>SMSF</t>
  </si>
  <si>
    <t>Sub Divide Land / Strata Title</t>
  </si>
  <si>
    <t xml:space="preserve"> - Assume Southgate &amp;/or Millenium have sold</t>
  </si>
  <si>
    <t>Build Stage 1 Property - W/House</t>
  </si>
  <si>
    <t>Build Stage 1 Property - Office</t>
  </si>
  <si>
    <t>Build Stage 2 Property - W/House</t>
  </si>
  <si>
    <t>Build Stage 2 Property - Office</t>
  </si>
  <si>
    <t>Sell Land to New Unit Trust</t>
  </si>
  <si>
    <t>Duty on Land</t>
  </si>
  <si>
    <t>Purchase Land</t>
  </si>
  <si>
    <t>Total Project</t>
  </si>
  <si>
    <t>Stage 1</t>
  </si>
  <si>
    <t>Stage 2</t>
  </si>
  <si>
    <t>not secured by Lot 2</t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</si>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</sst>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&quot;$&quot;#,##0.00"/>
    <numFmt numFmtId="166" formatCode="_-* #,##0_-;\-* #,##0_-;_-* &quot;-&quot;??_-;_-@_-"/>
    <numFmt numFmtId="167" formatCode="&quot;$&quot;#,##0"/>
    <numFmt numFmtId="168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2" borderId="5" xfId="0" applyFill="1" applyBorder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1" fontId="0" fillId="0" borderId="4" xfId="0" applyNumberFormat="1" applyBorder="1" applyAlignment="1">
      <alignment horizontal="center" vertical="center"/>
    </xf>
    <xf numFmtId="165" fontId="0" fillId="3" borderId="4" xfId="0" applyNumberForma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left" vertical="top"/>
    </xf>
    <xf numFmtId="1" fontId="0" fillId="3" borderId="4" xfId="0" applyNumberForma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3" borderId="7" xfId="0" applyFill="1" applyBorder="1" applyAlignment="1">
      <alignment horizontal="left" vertical="top"/>
    </xf>
    <xf numFmtId="10" fontId="0" fillId="3" borderId="8" xfId="0" applyNumberFormat="1" applyFill="1" applyBorder="1" applyAlignment="1">
      <alignment horizontal="center" vertical="center"/>
    </xf>
    <xf numFmtId="165" fontId="0" fillId="3" borderId="8" xfId="0" applyNumberFormat="1" applyFill="1" applyBorder="1" applyAlignment="1">
      <alignment horizontal="center" vertical="center"/>
    </xf>
    <xf numFmtId="165" fontId="0" fillId="2" borderId="9" xfId="0" applyNumberFormat="1" applyFill="1" applyBorder="1" applyAlignment="1">
      <alignment horizontal="center" vertical="center"/>
    </xf>
    <xf numFmtId="10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0" fontId="0" fillId="3" borderId="10" xfId="0" applyFill="1" applyBorder="1" applyAlignment="1">
      <alignment horizontal="left" vertical="top"/>
    </xf>
    <xf numFmtId="1" fontId="0" fillId="3" borderId="11" xfId="0" applyNumberForma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65" fontId="0" fillId="0" borderId="4" xfId="0" applyNumberFormat="1" applyBorder="1"/>
    <xf numFmtId="165" fontId="0" fillId="0" borderId="6" xfId="0" applyNumberFormat="1" applyBorder="1"/>
    <xf numFmtId="0" fontId="0" fillId="0" borderId="7" xfId="0" applyBorder="1"/>
    <xf numFmtId="165" fontId="0" fillId="0" borderId="8" xfId="0" applyNumberFormat="1" applyBorder="1"/>
    <xf numFmtId="165" fontId="0" fillId="0" borderId="9" xfId="0" applyNumberFormat="1" applyBorder="1"/>
    <xf numFmtId="0" fontId="0" fillId="3" borderId="13" xfId="0" applyFill="1" applyBorder="1" applyAlignment="1">
      <alignment horizontal="left" vertical="top"/>
    </xf>
    <xf numFmtId="10" fontId="0" fillId="3" borderId="13" xfId="0" applyNumberFormat="1" applyFill="1" applyBorder="1" applyAlignment="1">
      <alignment horizontal="center" vertical="center"/>
    </xf>
    <xf numFmtId="165" fontId="0" fillId="3" borderId="13" xfId="0" applyNumberFormat="1" applyFill="1" applyBorder="1" applyAlignment="1">
      <alignment horizontal="center" vertical="center"/>
    </xf>
    <xf numFmtId="0" fontId="0" fillId="3" borderId="14" xfId="0" applyFill="1" applyBorder="1" applyAlignment="1">
      <alignment horizontal="left" vertical="top"/>
    </xf>
    <xf numFmtId="165" fontId="0" fillId="2" borderId="15" xfId="0" applyNumberFormat="1" applyFill="1" applyBorder="1" applyAlignment="1">
      <alignment horizontal="center" vertical="center"/>
    </xf>
    <xf numFmtId="0" fontId="0" fillId="2" borderId="4" xfId="0" applyFill="1" applyBorder="1"/>
    <xf numFmtId="0" fontId="0" fillId="0" borderId="0" xfId="0" applyAlignment="1">
      <alignment horizontal="center"/>
    </xf>
    <xf numFmtId="166" fontId="0" fillId="0" borderId="0" xfId="1" applyNumberFormat="1" applyFont="1"/>
    <xf numFmtId="0" fontId="0" fillId="0" borderId="0" xfId="0" applyFill="1" applyBorder="1" applyAlignment="1">
      <alignment horizontal="left" vertical="center"/>
    </xf>
    <xf numFmtId="166" fontId="0" fillId="0" borderId="16" xfId="1" applyNumberFormat="1" applyFont="1" applyBorder="1"/>
    <xf numFmtId="0" fontId="0" fillId="0" borderId="16" xfId="0" applyBorder="1"/>
    <xf numFmtId="10" fontId="0" fillId="0" borderId="0" xfId="2" applyNumberFormat="1" applyFont="1"/>
    <xf numFmtId="166" fontId="0" fillId="0" borderId="0" xfId="0" applyNumberFormat="1"/>
    <xf numFmtId="166" fontId="0" fillId="0" borderId="16" xfId="0" applyNumberFormat="1" applyBorder="1"/>
    <xf numFmtId="10" fontId="0" fillId="0" borderId="16" xfId="2" applyNumberFormat="1" applyFont="1" applyBorder="1" applyAlignment="1">
      <alignment horizontal="center"/>
    </xf>
    <xf numFmtId="0" fontId="0" fillId="0" borderId="10" xfId="0" applyBorder="1"/>
    <xf numFmtId="167" fontId="0" fillId="3" borderId="4" xfId="0" applyNumberFormat="1" applyFill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167" fontId="0" fillId="2" borderId="15" xfId="0" applyNumberFormat="1" applyFill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7" fontId="0" fillId="3" borderId="8" xfId="0" applyNumberFormat="1" applyFill="1" applyBorder="1" applyAlignment="1">
      <alignment horizontal="center" vertical="center"/>
    </xf>
    <xf numFmtId="167" fontId="0" fillId="2" borderId="9" xfId="0" applyNumberFormat="1" applyFill="1" applyBorder="1" applyAlignment="1">
      <alignment horizontal="center" vertical="center"/>
    </xf>
    <xf numFmtId="167" fontId="0" fillId="0" borderId="4" xfId="0" applyNumberFormat="1" applyBorder="1"/>
    <xf numFmtId="167" fontId="0" fillId="0" borderId="6" xfId="0" applyNumberFormat="1" applyBorder="1"/>
    <xf numFmtId="167" fontId="0" fillId="0" borderId="11" xfId="0" applyNumberFormat="1" applyBorder="1"/>
    <xf numFmtId="167" fontId="0" fillId="0" borderId="8" xfId="0" applyNumberFormat="1" applyBorder="1"/>
    <xf numFmtId="167" fontId="0" fillId="0" borderId="0" xfId="0" applyNumberFormat="1"/>
    <xf numFmtId="0" fontId="0" fillId="0" borderId="0" xfId="0" applyAlignment="1">
      <alignment horizontal="center"/>
    </xf>
    <xf numFmtId="166" fontId="0" fillId="2" borderId="16" xfId="1" applyNumberFormat="1" applyFont="1" applyFill="1" applyBorder="1"/>
    <xf numFmtId="167" fontId="0" fillId="2" borderId="4" xfId="0" applyNumberForma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3" borderId="0" xfId="0" applyFill="1" applyBorder="1" applyAlignment="1">
      <alignment horizontal="left" vertical="top"/>
    </xf>
    <xf numFmtId="168" fontId="0" fillId="0" borderId="0" xfId="2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1"/>
  <sheetViews>
    <sheetView workbookViewId="0">
      <selection activeCell="D13" sqref="D13"/>
    </sheetView>
  </sheetViews>
  <sheetFormatPr defaultRowHeight="15" x14ac:dyDescent="0.25"/>
  <cols>
    <col min="2" max="2" width="23.42578125" customWidth="1"/>
    <col min="3" max="3" width="14.42578125" bestFit="1" customWidth="1"/>
    <col min="4" max="4" width="13.28515625" bestFit="1" customWidth="1"/>
    <col min="5" max="6" width="14.42578125" bestFit="1" customWidth="1"/>
  </cols>
  <sheetData>
    <row r="2" spans="2:6" ht="15.75" thickBot="1" x14ac:dyDescent="0.3">
      <c r="B2" s="33"/>
      <c r="C2" s="15"/>
      <c r="D2" s="16"/>
      <c r="E2" s="16"/>
    </row>
    <row r="3" spans="2:6" x14ac:dyDescent="0.25">
      <c r="B3" s="66" t="s">
        <v>0</v>
      </c>
      <c r="C3" s="67"/>
      <c r="D3" s="67"/>
      <c r="E3" s="68"/>
    </row>
    <row r="4" spans="2:6" x14ac:dyDescent="0.25">
      <c r="B4" s="1" t="s">
        <v>20</v>
      </c>
      <c r="C4" s="2" t="s">
        <v>1</v>
      </c>
      <c r="D4" s="2" t="s">
        <v>2</v>
      </c>
      <c r="E4" s="3" t="s">
        <v>3</v>
      </c>
    </row>
    <row r="5" spans="2:6" x14ac:dyDescent="0.25">
      <c r="B5" s="4" t="s">
        <v>4</v>
      </c>
      <c r="C5" s="5">
        <v>5000</v>
      </c>
      <c r="D5" s="6">
        <v>1000</v>
      </c>
      <c r="E5" s="7">
        <f>C5*D5</f>
        <v>5000000</v>
      </c>
    </row>
    <row r="6" spans="2:6" x14ac:dyDescent="0.25">
      <c r="B6" s="4" t="s">
        <v>5</v>
      </c>
      <c r="C6" s="5">
        <v>1200</v>
      </c>
      <c r="D6" s="6">
        <v>2000</v>
      </c>
      <c r="E6" s="7">
        <f>C6*D6</f>
        <v>2400000</v>
      </c>
    </row>
    <row r="7" spans="2:6" x14ac:dyDescent="0.25">
      <c r="B7" s="4" t="s">
        <v>6</v>
      </c>
      <c r="C7" s="5">
        <f>SUM(C5:C6)</f>
        <v>6200</v>
      </c>
      <c r="D7" s="6"/>
      <c r="E7" s="7"/>
    </row>
    <row r="8" spans="2:6" x14ac:dyDescent="0.25">
      <c r="B8" s="4" t="s">
        <v>8</v>
      </c>
      <c r="C8" s="5">
        <v>26295</v>
      </c>
      <c r="D8" s="6"/>
      <c r="E8" s="7"/>
    </row>
    <row r="9" spans="2:6" x14ac:dyDescent="0.25">
      <c r="B9" s="8" t="s">
        <v>7</v>
      </c>
      <c r="C9" s="9">
        <v>23600</v>
      </c>
      <c r="D9" s="10">
        <v>350</v>
      </c>
      <c r="E9" s="34">
        <f>C9*D9</f>
        <v>8260000</v>
      </c>
      <c r="F9" s="35" t="s">
        <v>19</v>
      </c>
    </row>
    <row r="10" spans="2:6" x14ac:dyDescent="0.25">
      <c r="B10" s="17" t="s">
        <v>9</v>
      </c>
      <c r="C10" s="18"/>
      <c r="D10" s="19"/>
      <c r="E10" s="20">
        <v>484947</v>
      </c>
    </row>
    <row r="11" spans="2:6" ht="15.75" thickBot="1" x14ac:dyDescent="0.3">
      <c r="B11" s="11"/>
      <c r="C11" s="12"/>
      <c r="D11" s="13"/>
      <c r="E11" s="14">
        <f>SUM(E5:E10)</f>
        <v>16144947</v>
      </c>
    </row>
    <row r="12" spans="2:6" x14ac:dyDescent="0.25">
      <c r="B12" s="30"/>
      <c r="C12" s="31"/>
      <c r="D12" s="32"/>
      <c r="E12" s="32"/>
    </row>
    <row r="14" spans="2:6" ht="15.75" thickBot="1" x14ac:dyDescent="0.3"/>
    <row r="15" spans="2:6" x14ac:dyDescent="0.25">
      <c r="B15" s="21" t="s">
        <v>10</v>
      </c>
      <c r="C15" s="22" t="s">
        <v>11</v>
      </c>
      <c r="D15" s="22" t="s">
        <v>12</v>
      </c>
      <c r="E15" s="22" t="s">
        <v>13</v>
      </c>
      <c r="F15" s="23" t="s">
        <v>3</v>
      </c>
    </row>
    <row r="16" spans="2:6" x14ac:dyDescent="0.25">
      <c r="B16" s="24" t="s">
        <v>14</v>
      </c>
      <c r="C16" s="25">
        <v>930000</v>
      </c>
      <c r="D16" s="25">
        <v>3750000</v>
      </c>
      <c r="E16" s="25">
        <v>2456426.3632558268</v>
      </c>
      <c r="F16" s="26">
        <f>SUM(C16:E16)</f>
        <v>7136426.3632558268</v>
      </c>
    </row>
    <row r="17" spans="2:6" x14ac:dyDescent="0.25">
      <c r="B17" s="24" t="s">
        <v>15</v>
      </c>
      <c r="C17" s="25">
        <v>1245000</v>
      </c>
      <c r="D17" s="25"/>
      <c r="E17" s="25">
        <v>743573.63674417313</v>
      </c>
      <c r="F17" s="26">
        <f t="shared" ref="F17:F21" si="0">SUM(C17:E17)</f>
        <v>1988573.6367441732</v>
      </c>
    </row>
    <row r="18" spans="2:6" x14ac:dyDescent="0.25">
      <c r="B18" s="24" t="s">
        <v>16</v>
      </c>
      <c r="C18" s="25">
        <v>8000000</v>
      </c>
      <c r="D18" s="25"/>
      <c r="E18" s="25"/>
      <c r="F18" s="26">
        <f t="shared" si="0"/>
        <v>8000000</v>
      </c>
    </row>
    <row r="19" spans="2:6" x14ac:dyDescent="0.25">
      <c r="B19" s="24" t="s">
        <v>17</v>
      </c>
      <c r="C19" s="25">
        <v>0</v>
      </c>
      <c r="D19" s="25"/>
      <c r="E19" s="25"/>
      <c r="F19" s="26">
        <f t="shared" si="0"/>
        <v>0</v>
      </c>
    </row>
    <row r="20" spans="2:6" x14ac:dyDescent="0.25">
      <c r="B20" s="24" t="s">
        <v>18</v>
      </c>
      <c r="C20" s="25">
        <v>0</v>
      </c>
      <c r="D20" s="25"/>
      <c r="E20" s="25"/>
      <c r="F20" s="26">
        <f t="shared" si="0"/>
        <v>0</v>
      </c>
    </row>
    <row r="21" spans="2:6" ht="15.75" thickBot="1" x14ac:dyDescent="0.3">
      <c r="B21" s="27"/>
      <c r="C21" s="28">
        <f>SUM(C16:C20)</f>
        <v>10175000</v>
      </c>
      <c r="D21" s="28">
        <f>SUM(D16:D20)</f>
        <v>3750000</v>
      </c>
      <c r="E21" s="28">
        <f>SUM(E16:E20)</f>
        <v>3200000</v>
      </c>
      <c r="F21" s="29">
        <f t="shared" si="0"/>
        <v>17125000</v>
      </c>
    </row>
  </sheetData>
  <mergeCells count="1">
    <mergeCell ref="B3:E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29"/>
  <sheetViews>
    <sheetView tabSelected="1" topLeftCell="F1" zoomScaleNormal="100" workbookViewId="0">
      <selection activeCell="I18" sqref="I18"/>
    </sheetView>
  </sheetViews>
  <sheetFormatPr defaultRowHeight="15" x14ac:dyDescent="0.25"/>
  <cols>
    <col min="1" max="1" width="3.7109375" customWidth="1"/>
    <col min="2" max="2" width="23.42578125" customWidth="1"/>
    <col min="3" max="3" width="14.42578125" bestFit="1" customWidth="1"/>
    <col min="4" max="4" width="13.28515625" bestFit="1" customWidth="1"/>
    <col min="5" max="6" width="14.42578125" bestFit="1" customWidth="1"/>
    <col min="7" max="7" width="3.140625" customWidth="1"/>
    <col min="8" max="8" width="43.140625" customWidth="1"/>
    <col min="9" max="9" width="14" bestFit="1" customWidth="1"/>
    <col min="10" max="10" width="13.28515625" bestFit="1" customWidth="1"/>
    <col min="11" max="11" width="13.42578125" bestFit="1" customWidth="1"/>
    <col min="12" max="12" width="3.7109375" customWidth="1"/>
    <col min="13" max="13" width="14.28515625" customWidth="1"/>
    <col min="14" max="14" width="13.85546875" bestFit="1" customWidth="1"/>
    <col min="15" max="15" width="12.85546875" bestFit="1" customWidth="1"/>
    <col min="16" max="16" width="11.5703125" bestFit="1" customWidth="1"/>
    <col min="17" max="17" width="3.28515625" customWidth="1"/>
    <col min="18" max="18" width="14" bestFit="1" customWidth="1"/>
    <col min="19" max="19" width="4" customWidth="1"/>
    <col min="20" max="22" width="12" customWidth="1"/>
    <col min="23" max="23" width="13.28515625" bestFit="1" customWidth="1"/>
    <col min="24" max="24" width="14.28515625" bestFit="1" customWidth="1"/>
  </cols>
  <sheetData>
    <row r="2" spans="2:24" x14ac:dyDescent="0.25">
      <c r="I2" s="70" t="s">
        <v>35</v>
      </c>
      <c r="J2" s="70"/>
      <c r="K2" s="70"/>
      <c r="L2" s="62"/>
      <c r="M2" s="70" t="s">
        <v>36</v>
      </c>
      <c r="N2" s="70"/>
      <c r="O2" s="70"/>
      <c r="P2" s="70"/>
      <c r="S2" s="63"/>
      <c r="T2" s="70" t="s">
        <v>34</v>
      </c>
      <c r="U2" s="70"/>
      <c r="V2" s="70"/>
      <c r="W2" s="70"/>
      <c r="X2" s="70"/>
    </row>
    <row r="3" spans="2:24" ht="15.75" thickBot="1" x14ac:dyDescent="0.3">
      <c r="B3" s="33"/>
      <c r="C3" s="15"/>
      <c r="D3" s="16"/>
      <c r="E3" s="16"/>
      <c r="J3" s="69" t="s">
        <v>23</v>
      </c>
      <c r="K3" s="69"/>
      <c r="N3" s="36" t="s">
        <v>24</v>
      </c>
      <c r="O3" s="69" t="s">
        <v>23</v>
      </c>
      <c r="P3" s="69"/>
      <c r="T3" s="69" t="s">
        <v>23</v>
      </c>
      <c r="U3" s="69"/>
      <c r="V3" s="69"/>
      <c r="W3" s="59" t="s">
        <v>24</v>
      </c>
      <c r="X3" s="59" t="s">
        <v>3</v>
      </c>
    </row>
    <row r="4" spans="2:24" ht="15.75" thickBot="1" x14ac:dyDescent="0.3">
      <c r="B4" s="64"/>
      <c r="C4" s="15"/>
      <c r="D4" s="16"/>
      <c r="E4" s="16"/>
      <c r="I4" s="59" t="s">
        <v>3</v>
      </c>
      <c r="J4" s="36" t="s">
        <v>11</v>
      </c>
      <c r="K4" s="36" t="s">
        <v>22</v>
      </c>
      <c r="M4" s="36" t="s">
        <v>3</v>
      </c>
      <c r="N4" s="59" t="s">
        <v>38</v>
      </c>
      <c r="O4" s="59" t="s">
        <v>38</v>
      </c>
      <c r="P4" s="36" t="s">
        <v>22</v>
      </c>
      <c r="T4" s="59" t="s">
        <v>38</v>
      </c>
      <c r="U4" s="59" t="s">
        <v>22</v>
      </c>
      <c r="V4" s="59" t="s">
        <v>3</v>
      </c>
      <c r="W4" s="59" t="s">
        <v>38</v>
      </c>
    </row>
    <row r="5" spans="2:24" x14ac:dyDescent="0.25">
      <c r="B5" s="66" t="s">
        <v>0</v>
      </c>
      <c r="C5" s="67"/>
      <c r="D5" s="67"/>
      <c r="E5" s="68"/>
      <c r="H5" t="s">
        <v>33</v>
      </c>
      <c r="I5" s="37">
        <f>+E11</f>
        <v>8260000</v>
      </c>
      <c r="J5" s="37">
        <f>+C22</f>
        <v>8000000</v>
      </c>
      <c r="K5" s="37">
        <f>+I5-J5</f>
        <v>260000</v>
      </c>
      <c r="N5" s="37">
        <v>0</v>
      </c>
      <c r="O5" s="37">
        <f>+G22</f>
        <v>0</v>
      </c>
      <c r="P5" s="37">
        <f>+N5-O5</f>
        <v>0</v>
      </c>
      <c r="R5" s="42">
        <f>+I5+M5</f>
        <v>8260000</v>
      </c>
      <c r="S5" s="42"/>
      <c r="T5" s="37">
        <f>+J5+O5</f>
        <v>8000000</v>
      </c>
      <c r="U5" s="37">
        <f>+K5+P5</f>
        <v>260000</v>
      </c>
      <c r="V5" s="37">
        <f>SUM(T5:U5)</f>
        <v>8260000</v>
      </c>
      <c r="W5" s="37">
        <f>+N5</f>
        <v>0</v>
      </c>
      <c r="X5" s="37">
        <f>+V5+W5</f>
        <v>8260000</v>
      </c>
    </row>
    <row r="6" spans="2:24" x14ac:dyDescent="0.25">
      <c r="B6" s="1" t="s">
        <v>20</v>
      </c>
      <c r="C6" s="2" t="s">
        <v>1</v>
      </c>
      <c r="D6" s="2" t="s">
        <v>2</v>
      </c>
      <c r="E6" s="3" t="s">
        <v>3</v>
      </c>
      <c r="H6" s="38" t="s">
        <v>21</v>
      </c>
      <c r="I6" s="37">
        <f>+E12</f>
        <v>484947</v>
      </c>
      <c r="J6" s="37"/>
      <c r="K6" s="37">
        <f t="shared" ref="K6:K12" si="0">+I6-J6</f>
        <v>484947</v>
      </c>
      <c r="N6" s="37">
        <v>0</v>
      </c>
      <c r="O6" s="37"/>
      <c r="P6" s="37">
        <f t="shared" ref="P6:P11" si="1">+N6-O6</f>
        <v>0</v>
      </c>
      <c r="R6" s="42">
        <f t="shared" ref="R6:R16" si="2">+I6+M6</f>
        <v>484947</v>
      </c>
      <c r="S6" s="42"/>
      <c r="T6" s="37">
        <f t="shared" ref="T6:T16" si="3">+J6+O6</f>
        <v>0</v>
      </c>
      <c r="U6" s="37">
        <f t="shared" ref="U6:U16" si="4">+K6+P6</f>
        <v>484947</v>
      </c>
      <c r="V6" s="37">
        <f t="shared" ref="V6:V16" si="5">SUM(T6:U6)</f>
        <v>484947</v>
      </c>
      <c r="W6" s="37">
        <f t="shared" ref="W6:W16" si="6">+N6</f>
        <v>0</v>
      </c>
      <c r="X6" s="37">
        <f t="shared" ref="X6:X16" si="7">+V6+W6</f>
        <v>484947</v>
      </c>
    </row>
    <row r="7" spans="2:24" x14ac:dyDescent="0.25">
      <c r="B7" s="4" t="s">
        <v>4</v>
      </c>
      <c r="C7" s="5">
        <v>5000</v>
      </c>
      <c r="D7" s="46">
        <v>1000</v>
      </c>
      <c r="E7" s="47">
        <f>C7*D7</f>
        <v>5000000</v>
      </c>
      <c r="H7" t="s">
        <v>27</v>
      </c>
      <c r="I7" s="37">
        <f>+E7</f>
        <v>5000000</v>
      </c>
      <c r="J7" s="37">
        <v>0</v>
      </c>
      <c r="K7" s="37">
        <f t="shared" si="0"/>
        <v>5000000</v>
      </c>
      <c r="N7" s="37">
        <v>0</v>
      </c>
      <c r="O7" s="37">
        <v>0</v>
      </c>
      <c r="P7" s="37">
        <f t="shared" si="1"/>
        <v>0</v>
      </c>
      <c r="R7" s="42">
        <f t="shared" si="2"/>
        <v>5000000</v>
      </c>
      <c r="S7" s="42"/>
      <c r="T7" s="37">
        <f t="shared" si="3"/>
        <v>0</v>
      </c>
      <c r="U7" s="37">
        <f t="shared" si="4"/>
        <v>5000000</v>
      </c>
      <c r="V7" s="37">
        <f t="shared" si="5"/>
        <v>5000000</v>
      </c>
      <c r="W7" s="37">
        <f t="shared" si="6"/>
        <v>0</v>
      </c>
      <c r="X7" s="37">
        <f t="shared" si="7"/>
        <v>5000000</v>
      </c>
    </row>
    <row r="8" spans="2:24" x14ac:dyDescent="0.25">
      <c r="B8" s="4" t="s">
        <v>5</v>
      </c>
      <c r="C8" s="5">
        <v>1200</v>
      </c>
      <c r="D8" s="46">
        <v>2000</v>
      </c>
      <c r="E8" s="47">
        <f>C8*D8</f>
        <v>2400000</v>
      </c>
      <c r="H8" t="s">
        <v>28</v>
      </c>
      <c r="I8" s="39">
        <f>+E8</f>
        <v>2400000</v>
      </c>
      <c r="J8" s="39">
        <v>0</v>
      </c>
      <c r="K8" s="39">
        <f t="shared" si="0"/>
        <v>2400000</v>
      </c>
      <c r="M8" s="40"/>
      <c r="N8" s="39">
        <v>0</v>
      </c>
      <c r="O8" s="39">
        <v>0</v>
      </c>
      <c r="P8" s="39">
        <f t="shared" si="1"/>
        <v>0</v>
      </c>
      <c r="R8" s="43">
        <f t="shared" si="2"/>
        <v>2400000</v>
      </c>
      <c r="S8" s="42"/>
      <c r="T8" s="39">
        <f t="shared" si="3"/>
        <v>0</v>
      </c>
      <c r="U8" s="39">
        <f t="shared" si="4"/>
        <v>2400000</v>
      </c>
      <c r="V8" s="39">
        <f t="shared" si="5"/>
        <v>2400000</v>
      </c>
      <c r="W8" s="39">
        <f t="shared" si="6"/>
        <v>0</v>
      </c>
      <c r="X8" s="39">
        <f t="shared" si="7"/>
        <v>2400000</v>
      </c>
    </row>
    <row r="9" spans="2:24" x14ac:dyDescent="0.25">
      <c r="B9" s="4" t="s">
        <v>6</v>
      </c>
      <c r="C9" s="5">
        <f>SUM(C7:C8)</f>
        <v>6200</v>
      </c>
      <c r="D9" s="46"/>
      <c r="E9" s="47"/>
      <c r="I9" s="37">
        <f>SUM(I5:I8)</f>
        <v>16144947</v>
      </c>
      <c r="J9" s="37">
        <f t="shared" ref="J9" si="8">SUM(J5:J8)</f>
        <v>8000000</v>
      </c>
      <c r="K9" s="37">
        <f t="shared" si="0"/>
        <v>8144947</v>
      </c>
      <c r="N9" s="37">
        <f>SUM(N5:N8)</f>
        <v>0</v>
      </c>
      <c r="O9" s="37">
        <f t="shared" ref="O9" si="9">SUM(O5:O8)</f>
        <v>0</v>
      </c>
      <c r="P9" s="37">
        <f t="shared" si="1"/>
        <v>0</v>
      </c>
      <c r="R9" s="42">
        <f t="shared" si="2"/>
        <v>16144947</v>
      </c>
      <c r="S9" s="42"/>
      <c r="T9" s="37">
        <f t="shared" si="3"/>
        <v>8000000</v>
      </c>
      <c r="U9" s="37">
        <f t="shared" si="4"/>
        <v>8144947</v>
      </c>
      <c r="V9" s="37">
        <f t="shared" si="5"/>
        <v>16144947</v>
      </c>
      <c r="W9" s="37">
        <f t="shared" si="6"/>
        <v>0</v>
      </c>
      <c r="X9" s="37">
        <f t="shared" si="7"/>
        <v>16144947</v>
      </c>
    </row>
    <row r="10" spans="2:24" x14ac:dyDescent="0.25">
      <c r="B10" s="4" t="s">
        <v>8</v>
      </c>
      <c r="C10" s="5">
        <v>26295</v>
      </c>
      <c r="D10" s="46"/>
      <c r="E10" s="47"/>
      <c r="I10" s="37"/>
      <c r="J10" s="37"/>
      <c r="K10" s="37"/>
      <c r="N10" s="37"/>
      <c r="O10" s="37"/>
      <c r="P10" s="37"/>
      <c r="R10" s="42">
        <f t="shared" si="2"/>
        <v>0</v>
      </c>
      <c r="S10" s="42"/>
      <c r="T10" s="37">
        <f t="shared" si="3"/>
        <v>0</v>
      </c>
      <c r="U10" s="37">
        <f t="shared" si="4"/>
        <v>0</v>
      </c>
      <c r="V10" s="37">
        <f t="shared" si="5"/>
        <v>0</v>
      </c>
      <c r="W10" s="37">
        <f t="shared" si="6"/>
        <v>0</v>
      </c>
      <c r="X10" s="37">
        <f t="shared" si="7"/>
        <v>0</v>
      </c>
    </row>
    <row r="11" spans="2:24" x14ac:dyDescent="0.25">
      <c r="B11" s="8" t="s">
        <v>7</v>
      </c>
      <c r="C11" s="9">
        <v>23600</v>
      </c>
      <c r="D11" s="48">
        <v>350</v>
      </c>
      <c r="E11" s="49">
        <f>C11*D11</f>
        <v>8260000</v>
      </c>
      <c r="F11" s="35" t="s">
        <v>19</v>
      </c>
      <c r="H11" t="s">
        <v>25</v>
      </c>
      <c r="I11" s="37">
        <v>50000</v>
      </c>
      <c r="J11" s="37"/>
      <c r="K11" s="37">
        <f t="shared" si="0"/>
        <v>50000</v>
      </c>
      <c r="M11" s="42">
        <f>SUM(N11:P11)</f>
        <v>0</v>
      </c>
      <c r="N11" s="37">
        <v>0</v>
      </c>
      <c r="O11" s="37">
        <v>0</v>
      </c>
      <c r="P11" s="37">
        <f t="shared" si="1"/>
        <v>0</v>
      </c>
      <c r="R11" s="42">
        <f t="shared" si="2"/>
        <v>50000</v>
      </c>
      <c r="S11" s="42"/>
      <c r="T11" s="37">
        <f t="shared" si="3"/>
        <v>0</v>
      </c>
      <c r="U11" s="37">
        <f t="shared" si="4"/>
        <v>50000</v>
      </c>
      <c r="V11" s="37">
        <f t="shared" si="5"/>
        <v>50000</v>
      </c>
      <c r="W11" s="37">
        <f t="shared" si="6"/>
        <v>0</v>
      </c>
      <c r="X11" s="37">
        <f t="shared" si="7"/>
        <v>50000</v>
      </c>
    </row>
    <row r="12" spans="2:24" x14ac:dyDescent="0.25">
      <c r="B12" s="17" t="s">
        <v>9</v>
      </c>
      <c r="C12" s="18"/>
      <c r="D12" s="50"/>
      <c r="E12" s="51">
        <v>484947</v>
      </c>
      <c r="H12" t="s">
        <v>31</v>
      </c>
      <c r="I12" s="37">
        <f>+(I5+I11)/-2</f>
        <v>-4155000</v>
      </c>
      <c r="K12" s="37">
        <f t="shared" si="0"/>
        <v>-4155000</v>
      </c>
      <c r="M12" s="42">
        <f>-K12</f>
        <v>4155000</v>
      </c>
      <c r="N12" s="37">
        <f>M12*0.7735</f>
        <v>3213892.5</v>
      </c>
      <c r="P12" s="37">
        <f>+M12-N12</f>
        <v>941107.5</v>
      </c>
      <c r="R12" s="42">
        <f t="shared" si="2"/>
        <v>0</v>
      </c>
      <c r="S12" s="42"/>
      <c r="T12" s="37">
        <f t="shared" si="3"/>
        <v>0</v>
      </c>
      <c r="U12" s="37">
        <f t="shared" si="4"/>
        <v>-3213892.5</v>
      </c>
      <c r="V12" s="37">
        <f t="shared" si="5"/>
        <v>-3213892.5</v>
      </c>
      <c r="W12" s="37">
        <f t="shared" si="6"/>
        <v>3213892.5</v>
      </c>
      <c r="X12" s="37">
        <f t="shared" si="7"/>
        <v>0</v>
      </c>
    </row>
    <row r="13" spans="2:24" ht="15.75" thickBot="1" x14ac:dyDescent="0.3">
      <c r="B13" s="11"/>
      <c r="C13" s="12"/>
      <c r="D13" s="52"/>
      <c r="E13" s="53">
        <f>SUM(E7:E12)</f>
        <v>16144947</v>
      </c>
      <c r="H13" t="s">
        <v>26</v>
      </c>
      <c r="K13" s="37"/>
      <c r="M13" s="42"/>
      <c r="N13" s="37"/>
      <c r="P13" s="37"/>
      <c r="R13" s="42">
        <f t="shared" si="2"/>
        <v>0</v>
      </c>
      <c r="S13" s="42"/>
      <c r="T13" s="37">
        <f t="shared" si="3"/>
        <v>0</v>
      </c>
      <c r="U13" s="37">
        <f t="shared" si="4"/>
        <v>0</v>
      </c>
      <c r="V13" s="37">
        <f t="shared" si="5"/>
        <v>0</v>
      </c>
      <c r="W13" s="37">
        <f t="shared" si="6"/>
        <v>0</v>
      </c>
      <c r="X13" s="37">
        <f t="shared" si="7"/>
        <v>0</v>
      </c>
    </row>
    <row r="14" spans="2:24" x14ac:dyDescent="0.25">
      <c r="B14" s="30"/>
      <c r="C14" s="31"/>
      <c r="D14" s="32"/>
      <c r="E14" s="32"/>
      <c r="H14" s="38" t="s">
        <v>32</v>
      </c>
      <c r="K14" s="37"/>
      <c r="M14" s="42">
        <f>I6/2</f>
        <v>242473.5</v>
      </c>
      <c r="N14" s="37">
        <f t="shared" ref="N14:N16" si="10">M14*0.7735</f>
        <v>187553.25224999999</v>
      </c>
      <c r="P14" s="37">
        <f>+M14-N14</f>
        <v>54920.24775000001</v>
      </c>
      <c r="R14" s="42">
        <f t="shared" si="2"/>
        <v>242473.5</v>
      </c>
      <c r="S14" s="42"/>
      <c r="T14" s="37">
        <f t="shared" si="3"/>
        <v>0</v>
      </c>
      <c r="U14" s="37">
        <f t="shared" si="4"/>
        <v>54920.24775000001</v>
      </c>
      <c r="V14" s="37">
        <f t="shared" si="5"/>
        <v>54920.24775000001</v>
      </c>
      <c r="W14" s="37">
        <f t="shared" si="6"/>
        <v>187553.25224999999</v>
      </c>
      <c r="X14" s="37">
        <f t="shared" si="7"/>
        <v>242473.5</v>
      </c>
    </row>
    <row r="15" spans="2:24" x14ac:dyDescent="0.25">
      <c r="H15" t="s">
        <v>29</v>
      </c>
      <c r="K15" s="37"/>
      <c r="M15" s="42">
        <f>+E7</f>
        <v>5000000</v>
      </c>
      <c r="N15" s="37">
        <f t="shared" si="10"/>
        <v>3867500</v>
      </c>
      <c r="P15" s="37">
        <f>+M15-N15</f>
        <v>1132500</v>
      </c>
      <c r="R15" s="42">
        <f t="shared" si="2"/>
        <v>5000000</v>
      </c>
      <c r="S15" s="42"/>
      <c r="T15" s="37">
        <f t="shared" si="3"/>
        <v>0</v>
      </c>
      <c r="U15" s="37">
        <f t="shared" si="4"/>
        <v>1132500</v>
      </c>
      <c r="V15" s="37">
        <f t="shared" si="5"/>
        <v>1132500</v>
      </c>
      <c r="W15" s="37">
        <f t="shared" si="6"/>
        <v>3867500</v>
      </c>
      <c r="X15" s="37">
        <f t="shared" si="7"/>
        <v>5000000</v>
      </c>
    </row>
    <row r="16" spans="2:24" ht="15.75" thickBot="1" x14ac:dyDescent="0.3">
      <c r="H16" t="s">
        <v>30</v>
      </c>
      <c r="I16" s="40"/>
      <c r="J16" s="40"/>
      <c r="K16" s="39"/>
      <c r="M16" s="43">
        <f>+E8</f>
        <v>2400000</v>
      </c>
      <c r="N16" s="39">
        <f t="shared" si="10"/>
        <v>1856400</v>
      </c>
      <c r="O16" s="40"/>
      <c r="P16" s="39">
        <f>+M16-N16</f>
        <v>543600</v>
      </c>
      <c r="R16" s="43">
        <f t="shared" si="2"/>
        <v>2400000</v>
      </c>
      <c r="S16" s="42"/>
      <c r="T16" s="39">
        <f t="shared" si="3"/>
        <v>0</v>
      </c>
      <c r="U16" s="39">
        <f t="shared" si="4"/>
        <v>543600</v>
      </c>
      <c r="V16" s="39">
        <f t="shared" si="5"/>
        <v>543600</v>
      </c>
      <c r="W16" s="39">
        <f t="shared" si="6"/>
        <v>1856400</v>
      </c>
      <c r="X16" s="39">
        <f t="shared" si="7"/>
        <v>2400000</v>
      </c>
    </row>
    <row r="17" spans="2:24" x14ac:dyDescent="0.25">
      <c r="B17" s="21" t="s">
        <v>10</v>
      </c>
      <c r="C17" s="22" t="s">
        <v>11</v>
      </c>
      <c r="D17" s="22" t="s">
        <v>12</v>
      </c>
      <c r="E17" s="22" t="s">
        <v>13</v>
      </c>
      <c r="F17" s="23" t="s">
        <v>3</v>
      </c>
      <c r="I17" s="39">
        <f>SUM(I9:I16)</f>
        <v>12039947</v>
      </c>
      <c r="J17" s="39">
        <f>SUM(J9:J16)</f>
        <v>8000000</v>
      </c>
      <c r="K17" s="39">
        <f>SUM(K9:K16)</f>
        <v>4039947</v>
      </c>
      <c r="M17" s="43">
        <f>SUM(M9:M16)</f>
        <v>11797473.5</v>
      </c>
      <c r="N17" s="60">
        <f>SUM(N9:N16)</f>
        <v>9125345.7522500008</v>
      </c>
      <c r="O17" s="39">
        <f>SUM(O9:O16)</f>
        <v>0</v>
      </c>
      <c r="P17" s="37">
        <f>SUM(P9:P16)</f>
        <v>2672127.7477500001</v>
      </c>
      <c r="R17" s="39">
        <f>SUM(R9:R16)</f>
        <v>23837420.5</v>
      </c>
      <c r="S17" s="42"/>
      <c r="T17" s="39">
        <f t="shared" ref="T17:V17" si="11">SUM(T9:T16)</f>
        <v>8000000</v>
      </c>
      <c r="U17" s="39">
        <f t="shared" si="11"/>
        <v>6712074.7477500001</v>
      </c>
      <c r="V17" s="39">
        <f t="shared" si="11"/>
        <v>14712074.747749999</v>
      </c>
      <c r="W17" s="39">
        <f t="shared" ref="W17" si="12">SUM(W9:W16)</f>
        <v>9125345.7522500008</v>
      </c>
      <c r="X17" s="39">
        <f t="shared" ref="X17" si="13">SUM(X9:X16)</f>
        <v>23837420.5</v>
      </c>
    </row>
    <row r="18" spans="2:24" x14ac:dyDescent="0.25">
      <c r="B18" s="24" t="s">
        <v>14</v>
      </c>
      <c r="C18" s="54">
        <v>930000</v>
      </c>
      <c r="D18" s="54">
        <v>3750000</v>
      </c>
      <c r="E18" s="54">
        <v>2456426.3632558268</v>
      </c>
      <c r="F18" s="55">
        <f>SUM(C18:E18)</f>
        <v>7136426.3632558268</v>
      </c>
      <c r="I18" s="37"/>
      <c r="J18" s="37"/>
      <c r="K18" s="37"/>
      <c r="M18" s="44">
        <f>+M17/M17</f>
        <v>1</v>
      </c>
      <c r="N18" s="44">
        <f>+N17/M17</f>
        <v>0.77350000000000008</v>
      </c>
      <c r="P18" s="44">
        <f>+P17/M17</f>
        <v>0.22650000000000001</v>
      </c>
      <c r="S18" s="42"/>
      <c r="V18" s="65">
        <f>+V17/X17</f>
        <v>0.61718400897236336</v>
      </c>
      <c r="W18" s="65">
        <f>+W17/X17</f>
        <v>0.38281599102763658</v>
      </c>
    </row>
    <row r="19" spans="2:24" x14ac:dyDescent="0.25">
      <c r="B19" s="24" t="s">
        <v>15</v>
      </c>
      <c r="C19" s="54">
        <v>1245000</v>
      </c>
      <c r="D19" s="54"/>
      <c r="E19" s="54">
        <v>743573.63674417313</v>
      </c>
      <c r="F19" s="55">
        <f t="shared" ref="F19:F24" si="14">SUM(C19:E19)</f>
        <v>1988573.6367441732</v>
      </c>
      <c r="I19" s="37"/>
      <c r="J19" s="37"/>
      <c r="K19" s="37"/>
      <c r="N19" s="37"/>
      <c r="P19" s="37" t="s">
        <v>37</v>
      </c>
      <c r="S19" s="42"/>
    </row>
    <row r="20" spans="2:24" x14ac:dyDescent="0.25">
      <c r="B20" s="24"/>
      <c r="C20" s="54">
        <f>SUM(C18:C19)</f>
        <v>2175000</v>
      </c>
      <c r="D20" s="54">
        <f t="shared" ref="D20:F20" si="15">SUM(D18:D19)</f>
        <v>3750000</v>
      </c>
      <c r="E20" s="54">
        <f t="shared" si="15"/>
        <v>3200000</v>
      </c>
      <c r="F20" s="61">
        <f t="shared" si="15"/>
        <v>9125000</v>
      </c>
      <c r="I20" s="37"/>
      <c r="J20" s="37"/>
      <c r="K20" s="37"/>
      <c r="N20" s="37"/>
      <c r="P20" s="37"/>
      <c r="S20" s="42"/>
    </row>
    <row r="21" spans="2:24" x14ac:dyDescent="0.25">
      <c r="B21" s="24"/>
      <c r="C21" s="54"/>
      <c r="D21" s="54"/>
      <c r="E21" s="54"/>
      <c r="F21" s="55"/>
      <c r="I21" s="37"/>
      <c r="J21" s="37"/>
      <c r="K21" s="37"/>
      <c r="N21" s="37"/>
      <c r="P21" s="37"/>
      <c r="S21" s="42"/>
    </row>
    <row r="22" spans="2:24" x14ac:dyDescent="0.25">
      <c r="B22" s="24" t="s">
        <v>16</v>
      </c>
      <c r="C22" s="54">
        <v>8000000</v>
      </c>
      <c r="D22" s="54"/>
      <c r="E22" s="54"/>
      <c r="F22" s="55">
        <f t="shared" si="14"/>
        <v>8000000</v>
      </c>
      <c r="I22" s="37"/>
      <c r="J22" s="37"/>
      <c r="K22" s="37"/>
      <c r="N22" s="37"/>
      <c r="S22" s="42"/>
    </row>
    <row r="23" spans="2:24" x14ac:dyDescent="0.25">
      <c r="B23" s="24" t="s">
        <v>17</v>
      </c>
      <c r="C23" s="54">
        <v>0</v>
      </c>
      <c r="D23" s="54"/>
      <c r="E23" s="54"/>
      <c r="F23" s="55">
        <f t="shared" si="14"/>
        <v>0</v>
      </c>
      <c r="N23" s="37"/>
      <c r="S23" s="42"/>
    </row>
    <row r="24" spans="2:24" x14ac:dyDescent="0.25">
      <c r="B24" s="24" t="s">
        <v>18</v>
      </c>
      <c r="C24" s="54">
        <v>0</v>
      </c>
      <c r="D24" s="54"/>
      <c r="E24" s="54"/>
      <c r="F24" s="55">
        <f t="shared" si="14"/>
        <v>0</v>
      </c>
      <c r="N24" s="37"/>
    </row>
    <row r="25" spans="2:24" x14ac:dyDescent="0.25">
      <c r="B25" s="45"/>
      <c r="C25" s="56">
        <f>SUM(C22:C24)</f>
        <v>8000000</v>
      </c>
      <c r="D25" s="56">
        <f t="shared" ref="D25:F25" si="16">SUM(D22:D24)</f>
        <v>0</v>
      </c>
      <c r="E25" s="56">
        <f t="shared" si="16"/>
        <v>0</v>
      </c>
      <c r="F25" s="56">
        <f t="shared" si="16"/>
        <v>8000000</v>
      </c>
      <c r="N25" s="37"/>
    </row>
    <row r="26" spans="2:24" ht="15.75" thickBot="1" x14ac:dyDescent="0.3">
      <c r="B26" s="27"/>
      <c r="C26" s="57">
        <f>+C20+C25</f>
        <v>10175000</v>
      </c>
      <c r="D26" s="57">
        <f t="shared" ref="D26:F26" si="17">+D20+D25</f>
        <v>3750000</v>
      </c>
      <c r="E26" s="57">
        <f t="shared" si="17"/>
        <v>3200000</v>
      </c>
      <c r="F26" s="57">
        <f t="shared" si="17"/>
        <v>17125000</v>
      </c>
      <c r="N26" s="37"/>
    </row>
    <row r="27" spans="2:24" x14ac:dyDescent="0.25">
      <c r="C27" s="58"/>
      <c r="D27" s="58"/>
      <c r="E27" s="58"/>
      <c r="F27" s="58"/>
      <c r="N27" s="37"/>
    </row>
    <row r="28" spans="2:24" x14ac:dyDescent="0.25">
      <c r="N28" s="41"/>
    </row>
    <row r="29" spans="2:24" x14ac:dyDescent="0.25">
      <c r="N29" s="37"/>
    </row>
  </sheetData>
  <mergeCells count="7">
    <mergeCell ref="T3:V3"/>
    <mergeCell ref="T2:X2"/>
    <mergeCell ref="B5:E5"/>
    <mergeCell ref="I2:K2"/>
    <mergeCell ref="M2:P2"/>
    <mergeCell ref="J3:K3"/>
    <mergeCell ref="O3:P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Muller | Active Medical Supplies</dc:creator>
  <cp:lastModifiedBy>admin</cp:lastModifiedBy>
  <dcterms:created xsi:type="dcterms:W3CDTF">2019-10-28T06:25:34Z</dcterms:created>
  <dcterms:modified xsi:type="dcterms:W3CDTF">2019-11-07T03:41:22Z</dcterms:modified>
</cp:coreProperties>
</file>