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"/>
    </mc:Choice>
  </mc:AlternateContent>
  <xr:revisionPtr revIDLastSave="0" documentId="13_ncr:1_{206B51ED-11A5-4066-B6B5-EA371DB4F3A4}" xr6:coauthVersionLast="45" xr6:coauthVersionMax="45" xr10:uidLastSave="{00000000-0000-0000-0000-000000000000}"/>
  <bookViews>
    <workbookView xWindow="28680" yWindow="-120" windowWidth="29040" windowHeight="16440" xr2:uid="{D6080B56-F41D-43D2-8575-769834DE1596}"/>
  </bookViews>
  <sheets>
    <sheet name="Sheet1" sheetId="1" r:id="rId1"/>
  </sheets>
  <definedNames>
    <definedName name="_xlnm.Print_Area" localSheetId="0">Sheet1!$B$2:$T$86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5" i="1" l="1"/>
  <c r="F75" i="1"/>
  <c r="F78" i="1" s="1"/>
  <c r="F53" i="1"/>
  <c r="F60" i="1" s="1"/>
  <c r="F65" i="1" s="1"/>
  <c r="F69" i="1" s="1"/>
  <c r="F51" i="1"/>
  <c r="F54" i="1" s="1"/>
  <c r="G54" i="1" s="1"/>
  <c r="H74" i="1" s="1"/>
  <c r="G59" i="1"/>
  <c r="F59" i="1"/>
  <c r="I32" i="1"/>
  <c r="I36" i="1"/>
  <c r="I35" i="1"/>
  <c r="G78" i="1" l="1"/>
  <c r="F79" i="1"/>
  <c r="F80" i="1" s="1"/>
  <c r="G51" i="1"/>
  <c r="G53" i="1"/>
  <c r="H75" i="1"/>
  <c r="G77" i="1"/>
  <c r="H77" i="1" s="1"/>
  <c r="R19" i="1"/>
  <c r="R18" i="1"/>
  <c r="R17" i="1"/>
  <c r="R16" i="1"/>
  <c r="R15" i="1"/>
  <c r="P25" i="1"/>
  <c r="P29" i="1"/>
  <c r="Q18" i="1"/>
  <c r="P18" i="1"/>
  <c r="Q19" i="1"/>
  <c r="P19" i="1"/>
  <c r="Q17" i="1"/>
  <c r="Q16" i="1"/>
  <c r="Q15" i="1"/>
  <c r="P16" i="1"/>
  <c r="P15" i="1"/>
  <c r="S9" i="1"/>
  <c r="R9" i="1"/>
  <c r="S8" i="1"/>
  <c r="S7" i="1"/>
  <c r="P10" i="1"/>
  <c r="Q9" i="1"/>
  <c r="P9" i="1"/>
  <c r="Q8" i="1"/>
  <c r="Q7" i="1"/>
  <c r="P7" i="1"/>
  <c r="H18" i="1"/>
  <c r="H17" i="1"/>
  <c r="H13" i="1"/>
  <c r="H16" i="1"/>
  <c r="H15" i="1"/>
  <c r="H12" i="1"/>
  <c r="H10" i="1"/>
  <c r="H8" i="1"/>
  <c r="F38" i="1"/>
  <c r="I33" i="1"/>
  <c r="I37" i="1"/>
  <c r="H33" i="1"/>
  <c r="H37" i="1"/>
  <c r="G36" i="1"/>
  <c r="G37" i="1" s="1"/>
  <c r="F35" i="1"/>
  <c r="G35" i="1" s="1"/>
  <c r="H35" i="1" s="1"/>
  <c r="F37" i="1"/>
  <c r="H36" i="1"/>
  <c r="G33" i="1"/>
  <c r="F33" i="1"/>
  <c r="F27" i="1"/>
  <c r="F23" i="1"/>
  <c r="G18" i="1"/>
  <c r="F18" i="1"/>
  <c r="G17" i="1"/>
  <c r="F17" i="1"/>
  <c r="G13" i="1"/>
  <c r="F13" i="1"/>
  <c r="H53" i="1" l="1"/>
  <c r="H78" i="1"/>
  <c r="I78" i="1" s="1"/>
  <c r="G55" i="1"/>
  <c r="G60" i="1" s="1"/>
  <c r="I75" i="1"/>
  <c r="G79" i="1"/>
  <c r="H59" i="1"/>
  <c r="H54" i="1"/>
  <c r="H57" i="1"/>
  <c r="H58" i="1"/>
  <c r="H52" i="1"/>
  <c r="H55" i="1" l="1"/>
  <c r="I74" i="1"/>
  <c r="H50" i="1"/>
  <c r="H60" i="1"/>
  <c r="H51" i="1"/>
  <c r="I77" i="1"/>
  <c r="H79" i="1"/>
  <c r="I79" i="1" s="1"/>
  <c r="J52" i="1" l="1"/>
</calcChain>
</file>

<file path=xl/sharedStrings.xml><?xml version="1.0" encoding="utf-8"?>
<sst xmlns="http://schemas.openxmlformats.org/spreadsheetml/2006/main" count="106" uniqueCount="54">
  <si>
    <t>$</t>
  </si>
  <si>
    <t>Units</t>
  </si>
  <si>
    <t>GM &amp; JJ Muller SF</t>
  </si>
  <si>
    <t>Muller Family SF</t>
  </si>
  <si>
    <t>Muller Assets</t>
  </si>
  <si>
    <t>Construction Sources</t>
  </si>
  <si>
    <t>Borrowings/other sources</t>
  </si>
  <si>
    <t>Total Cash &amp; units at initial contract</t>
  </si>
  <si>
    <t>Use of Funds</t>
  </si>
  <si>
    <t>Purchase Property</t>
  </si>
  <si>
    <t>Stamp duty, legals, etc</t>
  </si>
  <si>
    <t>Interim balance</t>
  </si>
  <si>
    <t>Source of Funds</t>
  </si>
  <si>
    <t>Property Purchase Sources</t>
  </si>
  <si>
    <t xml:space="preserve">Property Purchase </t>
  </si>
  <si>
    <t>Constrution</t>
  </si>
  <si>
    <t>Warehouse</t>
  </si>
  <si>
    <t>Office</t>
  </si>
  <si>
    <t>Cash Balance</t>
  </si>
  <si>
    <t>Sale of Units</t>
  </si>
  <si>
    <t>Balance</t>
  </si>
  <si>
    <t>After Sale of Southgate and Mill (assume $7m)</t>
  </si>
  <si>
    <t>Other Sources</t>
  </si>
  <si>
    <t>Purchase of Units</t>
  </si>
  <si>
    <t>Muller Family  SF</t>
  </si>
  <si>
    <t>Stamp Duty on Unit Acquisition</t>
  </si>
  <si>
    <t xml:space="preserve">NB.  The above assumes that the value of the property does not increase from </t>
  </si>
  <si>
    <t xml:space="preserve">   purchase price + cost of construction at the time the additional units are sold to the </t>
  </si>
  <si>
    <r>
      <t xml:space="preserve">  </t>
    </r>
    <r>
      <rPr>
        <i/>
        <sz val="11"/>
        <color theme="1"/>
        <rFont val="Calibri"/>
        <family val="2"/>
        <scheme val="minor"/>
      </rPr>
      <t>two super funds.  If the value does increase, stamp duty will increase and there will</t>
    </r>
  </si>
  <si>
    <r>
      <t xml:space="preserve">  </t>
    </r>
    <r>
      <rPr>
        <i/>
        <sz val="11"/>
        <color theme="1"/>
        <rFont val="Calibri"/>
        <family val="2"/>
        <scheme val="minor"/>
      </rPr>
      <t>also be some capital gains tax payable at point of sale.</t>
    </r>
  </si>
  <si>
    <t>Sale of Southgate &amp; Mill to Muller Assets</t>
  </si>
  <si>
    <t>Existing</t>
  </si>
  <si>
    <t>Cash $</t>
  </si>
  <si>
    <t>Total</t>
  </si>
  <si>
    <t>Units in New Unit Trust Issued (pre-purchase)</t>
  </si>
  <si>
    <r>
      <t xml:space="preserve">  </t>
    </r>
    <r>
      <rPr>
        <i/>
        <sz val="11"/>
        <color theme="1"/>
        <rFont val="Calibri"/>
        <family val="2"/>
        <scheme val="minor"/>
      </rPr>
      <t>any net rents paid prior to these assets being sold will be booked in Muller Assets at a higher tax rate than</t>
    </r>
  </si>
  <si>
    <t xml:space="preserve">  The main benefits are that it is simpler (in that the unit trust is cashed up from the start, there is no risk of a</t>
  </si>
  <si>
    <r>
      <t xml:space="preserve">  </t>
    </r>
    <r>
      <rPr>
        <i/>
        <sz val="11"/>
        <color theme="1"/>
        <rFont val="Calibri"/>
        <family val="2"/>
        <scheme val="minor"/>
      </rPr>
      <t>capital gain on the completed new property at point of transfer, nor higher stamp duty because of this gain.</t>
    </r>
  </si>
  <si>
    <r>
      <t xml:space="preserve">  </t>
    </r>
    <r>
      <rPr>
        <i/>
        <sz val="11"/>
        <color theme="1"/>
        <rFont val="Calibri"/>
        <family val="2"/>
        <scheme val="minor"/>
      </rPr>
      <t>further CGT in Muller Assets at that time.</t>
    </r>
  </si>
  <si>
    <t>NB. The main differences here are that the stamp duty is paid upfront, due to the interim transfer of Southgate</t>
  </si>
  <si>
    <r>
      <t xml:space="preserve">   </t>
    </r>
    <r>
      <rPr>
        <i/>
        <sz val="11"/>
        <color theme="1"/>
        <rFont val="Calibri"/>
        <family val="2"/>
        <scheme val="minor"/>
      </rPr>
      <t>and Mill to Muller Assets, and the breakdown of unit held by non-super parties at the end.</t>
    </r>
  </si>
  <si>
    <r>
      <t xml:space="preserve">  </t>
    </r>
    <r>
      <rPr>
        <i/>
        <sz val="11"/>
        <color theme="1"/>
        <rFont val="Calibri"/>
        <family val="2"/>
        <scheme val="minor"/>
      </rPr>
      <t>in the super funds.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Muller Assets with hold $1m cash and $7m of properties to the point modelled above.</t>
    </r>
  </si>
  <si>
    <t xml:space="preserve">  As the transaction will occur at market value, if Southgate and Mill are sold at their valuations, there will be no</t>
  </si>
  <si>
    <t>MULLER GROUP - OPTIONS FOR PURCHASE OF 158 INGLESTON RD, TINGALPA</t>
  </si>
  <si>
    <t xml:space="preserve">  There will also be some additional legal fees and time for transferring the title.  Additionally,</t>
  </si>
  <si>
    <t>Option 3</t>
  </si>
  <si>
    <t>Option 1 - SMSFs use existing cash and buy more units after sale of Southgate &amp; Mill</t>
  </si>
  <si>
    <t>Option 2 - Muller Assets buys Southgate &amp; Mill from SMSFs upfront</t>
  </si>
  <si>
    <t>GM &amp; JJ Muller SF - LRBA Loan</t>
  </si>
  <si>
    <t>Muller Family SF - LRBA Loan</t>
  </si>
  <si>
    <t>NB. The above is substantially the same as Option 1, except that each SMSF takes out a 50% Limited Recourse</t>
  </si>
  <si>
    <r>
      <t xml:space="preserve">   </t>
    </r>
    <r>
      <rPr>
        <i/>
        <sz val="11"/>
        <color theme="1"/>
        <rFont val="Calibri"/>
        <family val="2"/>
        <scheme val="minor"/>
      </rPr>
      <t>The benefit is that the ultimate stamp duty payable is reduced by around $60,000.</t>
    </r>
  </si>
  <si>
    <r>
      <t xml:space="preserve">   </t>
    </r>
    <r>
      <rPr>
        <i/>
        <sz val="11"/>
        <color theme="1"/>
        <rFont val="Calibri"/>
        <family val="2"/>
        <scheme val="minor"/>
      </rPr>
      <t>Borrowing Arrangement with Muller Assets (approx cost = $4,000/fund, including legal documents).</t>
    </r>
  </si>
  <si>
    <t>Stamp Duty on Sale/Acquisition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</si>
</sst>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</cellStyleXfs>
  <cellXfs count="28">
    <xf numFmtId="0" fontId="0" fillId="0" borderId="0" xfId="0"/>
    <xf numFmtId="3" fontId="0" fillId="0" borderId="2" xfId="0" applyNumberFormat="1" applyBorder="1"/>
    <xf numFmtId="3" fontId="0" fillId="0" borderId="2" xfId="0" applyNumberFormat="1" applyFont="1" applyBorder="1"/>
    <xf numFmtId="3" fontId="0" fillId="0" borderId="3" xfId="0" applyNumberFormat="1" applyBorder="1"/>
    <xf numFmtId="0" fontId="7" fillId="0" borderId="0" xfId="0" applyFont="1" applyAlignment="1">
      <alignment horizontal="center"/>
    </xf>
    <xf numFmtId="9" fontId="3" fillId="4" borderId="0" xfId="3" applyNumberFormat="1" applyBorder="1"/>
    <xf numFmtId="9" fontId="3" fillId="4" borderId="1" xfId="3" applyNumberFormat="1" applyBorder="1"/>
    <xf numFmtId="9" fontId="0" fillId="0" borderId="3" xfId="0" applyNumberFormat="1" applyBorder="1"/>
    <xf numFmtId="0" fontId="5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0" fillId="0" borderId="8" xfId="0" applyBorder="1"/>
    <xf numFmtId="0" fontId="4" fillId="0" borderId="0" xfId="0" applyFont="1" applyBorder="1"/>
    <xf numFmtId="3" fontId="0" fillId="0" borderId="0" xfId="0" applyNumberFormat="1" applyBorder="1"/>
    <xf numFmtId="9" fontId="1" fillId="2" borderId="0" xfId="1" applyNumberFormat="1" applyBorder="1"/>
    <xf numFmtId="9" fontId="0" fillId="0" borderId="0" xfId="0" applyNumberFormat="1" applyBorder="1"/>
    <xf numFmtId="9" fontId="2" fillId="3" borderId="0" xfId="2" applyNumberFormat="1" applyBorder="1"/>
    <xf numFmtId="3" fontId="4" fillId="0" borderId="0" xfId="0" applyNumberFormat="1" applyFont="1" applyBorder="1"/>
    <xf numFmtId="0" fontId="6" fillId="0" borderId="0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9" fontId="3" fillId="4" borderId="12" xfId="3" applyNumberFormat="1" applyBorder="1"/>
    <xf numFmtId="9" fontId="1" fillId="2" borderId="3" xfId="1" applyNumberFormat="1" applyBorder="1"/>
    <xf numFmtId="0" fontId="0" fillId="0" borderId="0" xfId="0" applyFill="1" applyBorder="1"/>
  </cellXfs>
  <cellStyles count="4">
    <cellStyle name="Good" xfId="1" builtinId="26"/>
    <cellStyle name="Input" xfId="3" builtinId="20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49</xdr:row>
      <xdr:rowOff>19050</xdr:rowOff>
    </xdr:from>
    <xdr:to>
      <xdr:col>8</xdr:col>
      <xdr:colOff>381000</xdr:colOff>
      <xdr:row>52</xdr:row>
      <xdr:rowOff>142875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5FC0289F-BB87-4797-A31C-5D1C3A6EAFA4}"/>
            </a:ext>
          </a:extLst>
        </xdr:cNvPr>
        <xdr:cNvSpPr/>
      </xdr:nvSpPr>
      <xdr:spPr>
        <a:xfrm>
          <a:off x="23269575" y="1409700"/>
          <a:ext cx="295275" cy="695325"/>
        </a:xfrm>
        <a:prstGeom prst="rightBrace">
          <a:avLst>
            <a:gd name="adj1" fmla="val 8333"/>
            <a:gd name="adj2" fmla="val 62329"/>
          </a:avLst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</xdr:col>
      <xdr:colOff>42333</xdr:colOff>
      <xdr:row>44</xdr:row>
      <xdr:rowOff>190500</xdr:rowOff>
    </xdr:from>
    <xdr:to>
      <xdr:col>10</xdr:col>
      <xdr:colOff>391583</xdr:colOff>
      <xdr:row>79</xdr:row>
      <xdr:rowOff>42333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AE777917-B4B9-4EC1-B410-B2297AE84D6A}"/>
            </a:ext>
          </a:extLst>
        </xdr:cNvPr>
        <xdr:cNvCxnSpPr/>
      </xdr:nvCxnSpPr>
      <xdr:spPr>
        <a:xfrm>
          <a:off x="349250" y="8646583"/>
          <a:ext cx="8170333" cy="652991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28499-2877-4643-BC0B-65F892397D92}">
  <sheetPr>
    <pageSetUpPr fitToPage="1"/>
  </sheetPr>
  <dimension ref="B2:T86"/>
  <sheetViews>
    <sheetView tabSelected="1" zoomScale="90" zoomScaleNormal="90" workbookViewId="0">
      <selection activeCell="W9" sqref="W9"/>
    </sheetView>
  </sheetViews>
  <sheetFormatPr defaultRowHeight="15" x14ac:dyDescent="0.25"/>
  <cols>
    <col min="1" max="1" width="4.5703125" customWidth="1"/>
    <col min="5" max="5" width="37.85546875" customWidth="1"/>
    <col min="6" max="7" width="11.42578125" customWidth="1"/>
    <col min="8" max="8" width="10.42578125" customWidth="1"/>
    <col min="11" max="11" width="6.28515625" customWidth="1"/>
    <col min="15" max="15" width="32.42578125" customWidth="1"/>
    <col min="16" max="16" width="12.140625" customWidth="1"/>
    <col min="17" max="17" width="11.28515625" customWidth="1"/>
    <col min="18" max="18" width="10.5703125" customWidth="1"/>
    <col min="19" max="19" width="11" customWidth="1"/>
    <col min="21" max="21" width="5.42578125" customWidth="1"/>
    <col min="25" max="25" width="32.5703125" customWidth="1"/>
    <col min="26" max="26" width="12.42578125" customWidth="1"/>
    <col min="27" max="27" width="12.140625" customWidth="1"/>
    <col min="28" max="28" width="11.140625" customWidth="1"/>
    <col min="29" max="29" width="6.5703125" customWidth="1"/>
  </cols>
  <sheetData>
    <row r="2" spans="2:20" ht="18.75" x14ac:dyDescent="0.3">
      <c r="K2" s="4" t="s">
        <v>43</v>
      </c>
    </row>
    <row r="3" spans="2:20" ht="15.75" thickBot="1" x14ac:dyDescent="0.3"/>
    <row r="4" spans="2:20" x14ac:dyDescent="0.25">
      <c r="B4" s="8" t="s">
        <v>46</v>
      </c>
      <c r="C4" s="9"/>
      <c r="D4" s="9"/>
      <c r="E4" s="9"/>
      <c r="F4" s="9"/>
      <c r="G4" s="9"/>
      <c r="H4" s="9"/>
      <c r="I4" s="9"/>
      <c r="J4" s="10"/>
      <c r="L4" s="8" t="s">
        <v>47</v>
      </c>
      <c r="M4" s="9"/>
      <c r="N4" s="9"/>
      <c r="O4" s="9"/>
      <c r="P4" s="9"/>
      <c r="Q4" s="9"/>
      <c r="R4" s="9"/>
      <c r="S4" s="9"/>
      <c r="T4" s="10"/>
    </row>
    <row r="5" spans="2:20" x14ac:dyDescent="0.25">
      <c r="B5" s="11"/>
      <c r="C5" s="12"/>
      <c r="D5" s="12"/>
      <c r="E5" s="12"/>
      <c r="F5" s="13" t="s">
        <v>0</v>
      </c>
      <c r="G5" s="13" t="s">
        <v>1</v>
      </c>
      <c r="H5" s="12"/>
      <c r="I5" s="12"/>
      <c r="J5" s="14"/>
      <c r="L5" s="11"/>
      <c r="M5" s="12"/>
      <c r="N5" s="12"/>
      <c r="O5" s="12"/>
      <c r="P5" s="13" t="s">
        <v>0</v>
      </c>
      <c r="Q5" s="13" t="s">
        <v>1</v>
      </c>
      <c r="R5" s="13" t="s">
        <v>31</v>
      </c>
      <c r="S5" s="13" t="s">
        <v>33</v>
      </c>
      <c r="T5" s="14"/>
    </row>
    <row r="6" spans="2:20" x14ac:dyDescent="0.25">
      <c r="B6" s="11"/>
      <c r="C6" s="15" t="s">
        <v>12</v>
      </c>
      <c r="D6" s="12"/>
      <c r="E6" s="12"/>
      <c r="F6" s="13"/>
      <c r="G6" s="13"/>
      <c r="H6" s="12"/>
      <c r="I6" s="12"/>
      <c r="J6" s="14"/>
      <c r="L6" s="11"/>
      <c r="M6" s="15" t="s">
        <v>30</v>
      </c>
      <c r="N6" s="12"/>
      <c r="O6" s="12"/>
      <c r="P6" s="13"/>
      <c r="Q6" s="13"/>
      <c r="R6" s="13" t="s">
        <v>32</v>
      </c>
      <c r="S6" s="13" t="s">
        <v>32</v>
      </c>
      <c r="T6" s="14"/>
    </row>
    <row r="7" spans="2:20" x14ac:dyDescent="0.25">
      <c r="B7" s="11"/>
      <c r="C7" s="12"/>
      <c r="D7" s="12" t="s">
        <v>13</v>
      </c>
      <c r="E7" s="12"/>
      <c r="F7" s="13"/>
      <c r="G7" s="13"/>
      <c r="H7" s="12"/>
      <c r="I7" s="12"/>
      <c r="J7" s="14"/>
      <c r="L7" s="11"/>
      <c r="M7" s="12"/>
      <c r="N7" s="12"/>
      <c r="O7" s="12" t="s">
        <v>2</v>
      </c>
      <c r="P7" s="16">
        <f>2494625+3750000</f>
        <v>6244625</v>
      </c>
      <c r="Q7" s="16">
        <f>P7</f>
        <v>6244625</v>
      </c>
      <c r="R7" s="16">
        <v>930000</v>
      </c>
      <c r="S7" s="16">
        <f>P7+R7</f>
        <v>7174625</v>
      </c>
      <c r="T7" s="14"/>
    </row>
    <row r="8" spans="2:20" x14ac:dyDescent="0.25">
      <c r="B8" s="11"/>
      <c r="C8" s="12"/>
      <c r="D8" s="12"/>
      <c r="E8" s="12" t="s">
        <v>2</v>
      </c>
      <c r="F8" s="16">
        <v>930000</v>
      </c>
      <c r="G8" s="16">
        <v>930000</v>
      </c>
      <c r="H8" s="5">
        <f>G8/$G$18</f>
        <v>5.760297305667389E-2</v>
      </c>
      <c r="I8" s="12"/>
      <c r="J8" s="14"/>
      <c r="L8" s="11"/>
      <c r="M8" s="12"/>
      <c r="N8" s="12"/>
      <c r="O8" s="12" t="s">
        <v>24</v>
      </c>
      <c r="P8" s="1">
        <v>755375</v>
      </c>
      <c r="Q8" s="1">
        <f>P8</f>
        <v>755375</v>
      </c>
      <c r="R8" s="16">
        <v>1245000</v>
      </c>
      <c r="S8" s="16">
        <f>P8+R8</f>
        <v>2000375</v>
      </c>
      <c r="T8" s="14"/>
    </row>
    <row r="9" spans="2:20" x14ac:dyDescent="0.25">
      <c r="B9" s="11"/>
      <c r="C9" s="12"/>
      <c r="D9" s="12"/>
      <c r="E9" s="12"/>
      <c r="F9" s="16"/>
      <c r="G9" s="16"/>
      <c r="H9" s="5"/>
      <c r="I9" s="12"/>
      <c r="J9" s="14"/>
      <c r="L9" s="11"/>
      <c r="M9" s="12"/>
      <c r="N9" s="12"/>
      <c r="O9" s="12"/>
      <c r="P9" s="3">
        <f>SUM(P7:P8)</f>
        <v>7000000</v>
      </c>
      <c r="Q9" s="3">
        <f>SUM(Q7:Q8)</f>
        <v>7000000</v>
      </c>
      <c r="R9" s="3">
        <f>SUM(R7:R8)</f>
        <v>2175000</v>
      </c>
      <c r="S9" s="3">
        <f>SUM(S7:S8)</f>
        <v>9175000</v>
      </c>
      <c r="T9" s="14"/>
    </row>
    <row r="10" spans="2:20" x14ac:dyDescent="0.25">
      <c r="B10" s="11"/>
      <c r="C10" s="12"/>
      <c r="D10" s="12"/>
      <c r="E10" s="12" t="s">
        <v>3</v>
      </c>
      <c r="F10" s="16">
        <v>1245000</v>
      </c>
      <c r="G10" s="16">
        <v>1245000</v>
      </c>
      <c r="H10" s="5">
        <f>G10/$G$18</f>
        <v>7.7113657479095696E-2</v>
      </c>
      <c r="I10" s="12"/>
      <c r="J10" s="14"/>
      <c r="L10" s="11"/>
      <c r="M10" s="12"/>
      <c r="N10" s="12"/>
      <c r="O10" s="15" t="s">
        <v>53</v>
      </c>
      <c r="P10" s="20">
        <f>38025+(P9-1000000)/100*5.75</f>
        <v>383025</v>
      </c>
      <c r="T10" s="14"/>
    </row>
    <row r="11" spans="2:20" x14ac:dyDescent="0.25">
      <c r="B11" s="11"/>
      <c r="C11" s="12"/>
      <c r="D11" s="12"/>
      <c r="E11" s="12"/>
      <c r="F11" s="16"/>
      <c r="G11" s="16"/>
      <c r="H11" s="5"/>
      <c r="I11" s="12"/>
      <c r="J11" s="14"/>
      <c r="L11" s="11"/>
      <c r="M11" s="12"/>
      <c r="N11" s="12"/>
      <c r="O11" s="12"/>
      <c r="P11" s="16"/>
      <c r="Q11" s="16"/>
      <c r="R11" s="16"/>
      <c r="S11" s="16"/>
      <c r="T11" s="14"/>
    </row>
    <row r="12" spans="2:20" x14ac:dyDescent="0.25">
      <c r="B12" s="11"/>
      <c r="C12" s="12"/>
      <c r="D12" s="12"/>
      <c r="E12" s="12" t="s">
        <v>4</v>
      </c>
      <c r="F12" s="2">
        <v>6575000</v>
      </c>
      <c r="G12" s="2">
        <v>6575000</v>
      </c>
      <c r="H12" s="17">
        <f>G12/$G$18</f>
        <v>0.40724682564261383</v>
      </c>
      <c r="I12" s="12"/>
      <c r="J12" s="14"/>
      <c r="L12" s="11"/>
      <c r="M12" s="12"/>
      <c r="N12" s="12"/>
      <c r="Q12" s="12"/>
      <c r="R12" s="12"/>
      <c r="S12" s="12"/>
      <c r="T12" s="14"/>
    </row>
    <row r="13" spans="2:20" x14ac:dyDescent="0.25">
      <c r="B13" s="11"/>
      <c r="C13" s="12"/>
      <c r="D13" s="12"/>
      <c r="E13" s="12"/>
      <c r="F13" s="2">
        <f>SUM(F8:F12)</f>
        <v>8750000</v>
      </c>
      <c r="G13" s="2">
        <f>SUM(G8:G12)</f>
        <v>8750000</v>
      </c>
      <c r="H13" s="18">
        <f>G13/$G$18</f>
        <v>0.54196345617838337</v>
      </c>
      <c r="I13" s="12"/>
      <c r="J13" s="14"/>
      <c r="L13" s="11"/>
      <c r="M13" s="12"/>
      <c r="N13" s="12"/>
      <c r="O13" s="12"/>
      <c r="P13" s="12"/>
      <c r="Q13" s="12"/>
      <c r="R13" s="12"/>
      <c r="S13" s="12"/>
      <c r="T13" s="14"/>
    </row>
    <row r="14" spans="2:20" x14ac:dyDescent="0.25">
      <c r="B14" s="11"/>
      <c r="C14" s="12"/>
      <c r="D14" s="12" t="s">
        <v>5</v>
      </c>
      <c r="E14" s="12"/>
      <c r="F14" s="16"/>
      <c r="G14" s="16"/>
      <c r="H14" s="18"/>
      <c r="I14" s="12"/>
      <c r="J14" s="14"/>
      <c r="L14" s="11"/>
      <c r="M14" s="15" t="s">
        <v>34</v>
      </c>
      <c r="N14" s="12"/>
      <c r="O14" s="12"/>
      <c r="P14" s="12"/>
      <c r="Q14" s="12"/>
      <c r="R14" s="12"/>
      <c r="S14" s="12"/>
      <c r="T14" s="14"/>
    </row>
    <row r="15" spans="2:20" x14ac:dyDescent="0.25">
      <c r="B15" s="11"/>
      <c r="C15" s="12"/>
      <c r="D15" s="12"/>
      <c r="E15" s="12" t="s">
        <v>4</v>
      </c>
      <c r="F15" s="16">
        <v>1420000</v>
      </c>
      <c r="G15" s="16">
        <v>1420000</v>
      </c>
      <c r="H15" s="17">
        <f>G15/$G$18</f>
        <v>8.7952926602663364E-2</v>
      </c>
      <c r="I15" s="12"/>
      <c r="J15" s="14"/>
      <c r="L15" s="11"/>
      <c r="M15" s="12"/>
      <c r="N15" s="12"/>
      <c r="O15" s="12" t="s">
        <v>2</v>
      </c>
      <c r="P15" s="16">
        <f>S7</f>
        <v>7174625</v>
      </c>
      <c r="Q15" s="16">
        <f>P15</f>
        <v>7174625</v>
      </c>
      <c r="R15" s="5">
        <f>Q15/$Q$19</f>
        <v>0.44438680706100958</v>
      </c>
      <c r="S15" s="12"/>
      <c r="T15" s="14"/>
    </row>
    <row r="16" spans="2:20" x14ac:dyDescent="0.25">
      <c r="B16" s="11"/>
      <c r="C16" s="12"/>
      <c r="D16" s="12"/>
      <c r="E16" s="12" t="s">
        <v>6</v>
      </c>
      <c r="F16" s="2">
        <v>5975000</v>
      </c>
      <c r="G16" s="2">
        <v>5975000</v>
      </c>
      <c r="H16" s="19">
        <f>G16/$G$18</f>
        <v>0.37008361721895322</v>
      </c>
      <c r="I16" s="12"/>
      <c r="J16" s="14"/>
      <c r="L16" s="11"/>
      <c r="M16" s="12"/>
      <c r="N16" s="12"/>
      <c r="O16" s="12" t="s">
        <v>24</v>
      </c>
      <c r="P16" s="16">
        <f>S8</f>
        <v>2000375</v>
      </c>
      <c r="Q16" s="16">
        <f>P16</f>
        <v>2000375</v>
      </c>
      <c r="R16" s="5">
        <f>Q16/$Q$19</f>
        <v>0.12390058841746671</v>
      </c>
      <c r="S16" s="12"/>
      <c r="T16" s="14"/>
    </row>
    <row r="17" spans="2:20" x14ac:dyDescent="0.25">
      <c r="B17" s="11"/>
      <c r="C17" s="12"/>
      <c r="D17" s="12"/>
      <c r="E17" s="12"/>
      <c r="F17" s="2">
        <f>SUM(F15:F16)</f>
        <v>7395000</v>
      </c>
      <c r="G17" s="2">
        <f>SUM(G15:G16)</f>
        <v>7395000</v>
      </c>
      <c r="H17" s="18">
        <f>G17/$G$18</f>
        <v>0.45803654382161663</v>
      </c>
      <c r="I17" s="12"/>
      <c r="J17" s="14"/>
      <c r="L17" s="11"/>
      <c r="M17" s="12"/>
      <c r="N17" s="12"/>
      <c r="O17" s="12" t="s">
        <v>4</v>
      </c>
      <c r="P17" s="16">
        <v>1000000</v>
      </c>
      <c r="Q17" s="16">
        <f>P17</f>
        <v>1000000</v>
      </c>
      <c r="R17" s="17">
        <f>Q17/$Q$19</f>
        <v>6.1938680706100958E-2</v>
      </c>
      <c r="S17" s="12"/>
      <c r="T17" s="14"/>
    </row>
    <row r="18" spans="2:20" x14ac:dyDescent="0.25">
      <c r="B18" s="11"/>
      <c r="C18" s="15" t="s">
        <v>7</v>
      </c>
      <c r="D18" s="12"/>
      <c r="E18" s="12"/>
      <c r="F18" s="2">
        <f>F13+F17</f>
        <v>16145000</v>
      </c>
      <c r="G18" s="2">
        <f>G13+G17</f>
        <v>16145000</v>
      </c>
      <c r="H18" s="18">
        <f>G18/$G$18</f>
        <v>1</v>
      </c>
      <c r="I18" s="12"/>
      <c r="J18" s="14"/>
      <c r="L18" s="11"/>
      <c r="M18" s="12"/>
      <c r="N18" s="12"/>
      <c r="O18" s="12" t="s">
        <v>22</v>
      </c>
      <c r="P18" s="1">
        <f>P19-SUM(P15:P17)</f>
        <v>5970000</v>
      </c>
      <c r="Q18" s="1">
        <f>P18</f>
        <v>5970000</v>
      </c>
      <c r="R18" s="19">
        <f>Q18/$Q$19</f>
        <v>0.36977392381542273</v>
      </c>
      <c r="S18" s="12"/>
      <c r="T18" s="14"/>
    </row>
    <row r="19" spans="2:20" x14ac:dyDescent="0.25">
      <c r="B19" s="11"/>
      <c r="C19" s="15" t="s">
        <v>8</v>
      </c>
      <c r="D19" s="12"/>
      <c r="E19" s="12"/>
      <c r="F19" s="16"/>
      <c r="G19" s="16"/>
      <c r="H19" s="12"/>
      <c r="I19" s="12"/>
      <c r="J19" s="14"/>
      <c r="L19" s="11"/>
      <c r="M19" s="12"/>
      <c r="N19" s="12"/>
      <c r="O19" s="12"/>
      <c r="P19" s="1">
        <f>F18</f>
        <v>16145000</v>
      </c>
      <c r="Q19" s="1">
        <f>P19</f>
        <v>16145000</v>
      </c>
      <c r="R19" s="7">
        <f>Q19/$Q$19</f>
        <v>1</v>
      </c>
      <c r="S19" s="12"/>
      <c r="T19" s="14"/>
    </row>
    <row r="20" spans="2:20" x14ac:dyDescent="0.25">
      <c r="B20" s="11"/>
      <c r="C20" s="12"/>
      <c r="D20" s="12" t="s">
        <v>14</v>
      </c>
      <c r="E20" s="12"/>
      <c r="F20" s="16"/>
      <c r="G20" s="16"/>
      <c r="H20" s="12"/>
      <c r="I20" s="12"/>
      <c r="J20" s="14"/>
      <c r="L20" s="11"/>
      <c r="M20" s="12"/>
      <c r="N20" s="12"/>
      <c r="O20" s="12"/>
      <c r="P20" s="12"/>
      <c r="Q20" s="16"/>
      <c r="R20" s="12"/>
      <c r="S20" s="12"/>
      <c r="T20" s="14"/>
    </row>
    <row r="21" spans="2:20" x14ac:dyDescent="0.25">
      <c r="B21" s="11"/>
      <c r="C21" s="12"/>
      <c r="D21" s="12"/>
      <c r="E21" s="12" t="s">
        <v>9</v>
      </c>
      <c r="F21" s="16">
        <v>-8260000</v>
      </c>
      <c r="G21" s="16"/>
      <c r="H21" s="12"/>
      <c r="I21" s="12"/>
      <c r="J21" s="14"/>
      <c r="L21" s="11"/>
      <c r="M21" s="15" t="s">
        <v>8</v>
      </c>
      <c r="N21" s="12"/>
      <c r="O21" s="12"/>
      <c r="P21" s="16"/>
      <c r="Q21" s="12"/>
      <c r="R21" s="12"/>
      <c r="S21" s="12"/>
      <c r="T21" s="14"/>
    </row>
    <row r="22" spans="2:20" x14ac:dyDescent="0.25">
      <c r="B22" s="11"/>
      <c r="C22" s="12"/>
      <c r="D22" s="12"/>
      <c r="E22" s="12" t="s">
        <v>10</v>
      </c>
      <c r="F22" s="2">
        <v>-485000</v>
      </c>
      <c r="G22" s="16"/>
      <c r="H22" s="12"/>
      <c r="I22" s="12"/>
      <c r="J22" s="14"/>
      <c r="L22" s="11"/>
      <c r="M22" s="12"/>
      <c r="N22" s="12" t="s">
        <v>14</v>
      </c>
      <c r="O22" s="12"/>
      <c r="P22" s="16"/>
      <c r="Q22" s="12"/>
      <c r="R22" s="12"/>
      <c r="S22" s="12"/>
      <c r="T22" s="14"/>
    </row>
    <row r="23" spans="2:20" x14ac:dyDescent="0.25">
      <c r="B23" s="11"/>
      <c r="C23" s="12"/>
      <c r="D23" s="12"/>
      <c r="E23" s="12" t="s">
        <v>11</v>
      </c>
      <c r="F23" s="16">
        <f>F18+SUM(F21:F22)</f>
        <v>7400000</v>
      </c>
      <c r="G23" s="16"/>
      <c r="H23" s="12"/>
      <c r="I23" s="12"/>
      <c r="J23" s="14"/>
      <c r="L23" s="11"/>
      <c r="M23" s="12"/>
      <c r="N23" s="12"/>
      <c r="O23" s="12" t="s">
        <v>9</v>
      </c>
      <c r="P23" s="16">
        <v>-8260000</v>
      </c>
      <c r="Q23" s="12"/>
      <c r="R23" s="12"/>
      <c r="S23" s="12"/>
      <c r="T23" s="14"/>
    </row>
    <row r="24" spans="2:20" x14ac:dyDescent="0.25">
      <c r="B24" s="11"/>
      <c r="C24" s="12"/>
      <c r="D24" s="12" t="s">
        <v>15</v>
      </c>
      <c r="E24" s="12"/>
      <c r="F24" s="16"/>
      <c r="G24" s="16"/>
      <c r="H24" s="12"/>
      <c r="I24" s="12"/>
      <c r="J24" s="14"/>
      <c r="L24" s="11"/>
      <c r="M24" s="12"/>
      <c r="N24" s="12"/>
      <c r="O24" s="12" t="s">
        <v>10</v>
      </c>
      <c r="P24" s="2">
        <v>-485000</v>
      </c>
      <c r="Q24" s="12"/>
      <c r="R24" s="12"/>
      <c r="S24" s="12"/>
      <c r="T24" s="14"/>
    </row>
    <row r="25" spans="2:20" x14ac:dyDescent="0.25">
      <c r="B25" s="11"/>
      <c r="C25" s="12"/>
      <c r="D25" s="12"/>
      <c r="E25" s="12" t="s">
        <v>16</v>
      </c>
      <c r="F25" s="16">
        <v>-5000000</v>
      </c>
      <c r="G25" s="16"/>
      <c r="H25" s="12"/>
      <c r="I25" s="12"/>
      <c r="J25" s="14"/>
      <c r="L25" s="11"/>
      <c r="M25" s="12"/>
      <c r="N25" s="12"/>
      <c r="O25" s="12" t="s">
        <v>11</v>
      </c>
      <c r="P25" s="16">
        <f>P19+SUM(P23:P24)</f>
        <v>7400000</v>
      </c>
      <c r="Q25" s="12"/>
      <c r="R25" s="12"/>
      <c r="S25" s="12"/>
      <c r="T25" s="14"/>
    </row>
    <row r="26" spans="2:20" x14ac:dyDescent="0.25">
      <c r="B26" s="11"/>
      <c r="C26" s="12"/>
      <c r="D26" s="12"/>
      <c r="E26" s="12" t="s">
        <v>17</v>
      </c>
      <c r="F26" s="2">
        <v>-2400000</v>
      </c>
      <c r="G26" s="16"/>
      <c r="H26" s="12"/>
      <c r="I26" s="12"/>
      <c r="J26" s="14"/>
      <c r="L26" s="11"/>
      <c r="M26" s="12"/>
      <c r="N26" s="12" t="s">
        <v>15</v>
      </c>
      <c r="O26" s="12"/>
      <c r="P26" s="16"/>
      <c r="Q26" s="12"/>
      <c r="R26" s="12"/>
      <c r="S26" s="12"/>
      <c r="T26" s="14"/>
    </row>
    <row r="27" spans="2:20" x14ac:dyDescent="0.25">
      <c r="B27" s="11"/>
      <c r="C27" s="15" t="s">
        <v>18</v>
      </c>
      <c r="D27" s="12"/>
      <c r="E27" s="12"/>
      <c r="F27" s="1">
        <f>SUM(F23:F26)</f>
        <v>0</v>
      </c>
      <c r="G27" s="16"/>
      <c r="H27" s="12"/>
      <c r="I27" s="12"/>
      <c r="J27" s="14"/>
      <c r="L27" s="11"/>
      <c r="M27" s="12"/>
      <c r="N27" s="12"/>
      <c r="O27" s="12" t="s">
        <v>16</v>
      </c>
      <c r="P27" s="16">
        <v>-5000000</v>
      </c>
      <c r="Q27" s="12"/>
      <c r="R27" s="12"/>
      <c r="S27" s="12"/>
      <c r="T27" s="14"/>
    </row>
    <row r="28" spans="2:20" x14ac:dyDescent="0.25">
      <c r="B28" s="11"/>
      <c r="C28" s="12"/>
      <c r="D28" s="12"/>
      <c r="E28" s="12"/>
      <c r="F28" s="16"/>
      <c r="G28" s="16"/>
      <c r="H28" s="12"/>
      <c r="I28" s="12"/>
      <c r="J28" s="14"/>
      <c r="L28" s="11"/>
      <c r="M28" s="12"/>
      <c r="N28" s="12"/>
      <c r="O28" s="12" t="s">
        <v>17</v>
      </c>
      <c r="P28" s="2">
        <v>-2400000</v>
      </c>
      <c r="Q28" s="12"/>
      <c r="R28" s="12"/>
      <c r="S28" s="12"/>
      <c r="T28" s="14"/>
    </row>
    <row r="29" spans="2:20" x14ac:dyDescent="0.25">
      <c r="B29" s="11"/>
      <c r="C29" s="15" t="s">
        <v>21</v>
      </c>
      <c r="D29" s="12"/>
      <c r="E29" s="12"/>
      <c r="F29" s="13" t="s">
        <v>0</v>
      </c>
      <c r="G29" s="13" t="s">
        <v>1</v>
      </c>
      <c r="H29" s="13" t="s">
        <v>20</v>
      </c>
      <c r="I29" s="12"/>
      <c r="J29" s="14"/>
      <c r="L29" s="11"/>
      <c r="M29" s="15" t="s">
        <v>18</v>
      </c>
      <c r="N29" s="12"/>
      <c r="O29" s="12"/>
      <c r="P29" s="1">
        <f>SUM(P25:P28)</f>
        <v>0</v>
      </c>
      <c r="Q29" s="12"/>
      <c r="R29" s="12"/>
      <c r="S29" s="12"/>
      <c r="T29" s="14"/>
    </row>
    <row r="30" spans="2:20" x14ac:dyDescent="0.25">
      <c r="B30" s="11"/>
      <c r="C30" s="12"/>
      <c r="D30" s="12" t="s">
        <v>19</v>
      </c>
      <c r="E30" s="12"/>
      <c r="F30" s="16"/>
      <c r="G30" s="16"/>
      <c r="H30" s="12"/>
      <c r="I30" s="12"/>
      <c r="J30" s="14"/>
      <c r="L30" s="11"/>
      <c r="M30" s="12"/>
      <c r="N30" s="12"/>
      <c r="O30" s="12"/>
      <c r="P30" s="12"/>
      <c r="Q30" s="12"/>
      <c r="R30" s="12"/>
      <c r="S30" s="12"/>
      <c r="T30" s="14"/>
    </row>
    <row r="31" spans="2:20" x14ac:dyDescent="0.25">
      <c r="B31" s="11"/>
      <c r="C31" s="12"/>
      <c r="D31" s="12"/>
      <c r="E31" s="12" t="s">
        <v>22</v>
      </c>
      <c r="F31" s="16">
        <v>5975000</v>
      </c>
      <c r="G31" s="16">
        <v>-5975000</v>
      </c>
      <c r="H31" s="16">
        <v>0</v>
      </c>
      <c r="I31" s="12"/>
      <c r="J31" s="14"/>
      <c r="L31" s="11"/>
      <c r="M31" s="12"/>
      <c r="N31" s="12"/>
      <c r="O31" s="12"/>
      <c r="P31" s="12"/>
      <c r="Q31" s="12"/>
      <c r="R31" s="12"/>
      <c r="S31" s="12"/>
      <c r="T31" s="14"/>
    </row>
    <row r="32" spans="2:20" x14ac:dyDescent="0.25">
      <c r="B32" s="11"/>
      <c r="C32" s="12"/>
      <c r="D32" s="12"/>
      <c r="E32" s="12" t="s">
        <v>4</v>
      </c>
      <c r="F32" s="1">
        <v>1025000</v>
      </c>
      <c r="G32" s="1">
        <v>-1025000</v>
      </c>
      <c r="H32" s="1">
        <v>6970000</v>
      </c>
      <c r="I32" s="17">
        <f>H32/G18</f>
        <v>0.43171260452152371</v>
      </c>
      <c r="J32" s="14"/>
      <c r="L32" s="11"/>
      <c r="M32" s="21" t="s">
        <v>39</v>
      </c>
      <c r="N32" s="12"/>
      <c r="O32" s="12"/>
      <c r="P32" s="12"/>
      <c r="Q32" s="12"/>
      <c r="R32" s="12"/>
      <c r="S32" s="12"/>
      <c r="T32" s="14"/>
    </row>
    <row r="33" spans="2:20" x14ac:dyDescent="0.25">
      <c r="B33" s="11"/>
      <c r="C33" s="12"/>
      <c r="D33" s="12"/>
      <c r="E33" s="12"/>
      <c r="F33" s="3">
        <f>SUM(F31:F32)</f>
        <v>7000000</v>
      </c>
      <c r="G33" s="3">
        <f>SUM(G31:G32)</f>
        <v>-7000000</v>
      </c>
      <c r="H33" s="3">
        <f>SUM(H31:H32)</f>
        <v>6970000</v>
      </c>
      <c r="I33" s="26">
        <f>H33/G18</f>
        <v>0.43171260452152371</v>
      </c>
      <c r="J33" s="14"/>
      <c r="L33" s="11"/>
      <c r="M33" s="12" t="s">
        <v>40</v>
      </c>
      <c r="N33" s="12"/>
      <c r="O33" s="12"/>
      <c r="P33" s="12"/>
      <c r="Q33" s="12"/>
      <c r="R33" s="12"/>
      <c r="S33" s="12"/>
      <c r="T33" s="14"/>
    </row>
    <row r="34" spans="2:20" x14ac:dyDescent="0.25">
      <c r="B34" s="11"/>
      <c r="C34" s="12"/>
      <c r="D34" s="12" t="s">
        <v>23</v>
      </c>
      <c r="E34" s="12"/>
      <c r="F34" s="16"/>
      <c r="G34" s="16"/>
      <c r="H34" s="16"/>
      <c r="I34" s="18"/>
      <c r="J34" s="14"/>
      <c r="L34" s="11"/>
      <c r="M34" s="21" t="s">
        <v>44</v>
      </c>
      <c r="T34" s="14"/>
    </row>
    <row r="35" spans="2:20" x14ac:dyDescent="0.25">
      <c r="B35" s="11"/>
      <c r="C35" s="12"/>
      <c r="D35" s="12"/>
      <c r="E35" s="12" t="s">
        <v>2</v>
      </c>
      <c r="F35" s="16">
        <f>2494625+3750000</f>
        <v>6244625</v>
      </c>
      <c r="G35" s="16">
        <f>F35</f>
        <v>6244625</v>
      </c>
      <c r="H35" s="16">
        <f>G35+G8</f>
        <v>7174625</v>
      </c>
      <c r="I35" s="5">
        <f>H35/G18</f>
        <v>0.44438680706100958</v>
      </c>
      <c r="J35" s="14"/>
      <c r="L35" s="11"/>
      <c r="M35" s="12" t="s">
        <v>35</v>
      </c>
      <c r="N35" s="12"/>
      <c r="O35" s="12"/>
      <c r="P35" s="12"/>
      <c r="Q35" s="12"/>
      <c r="R35" s="12"/>
      <c r="S35" s="12"/>
      <c r="T35" s="14"/>
    </row>
    <row r="36" spans="2:20" x14ac:dyDescent="0.25">
      <c r="B36" s="11"/>
      <c r="C36" s="12"/>
      <c r="D36" s="12"/>
      <c r="E36" s="12" t="s">
        <v>24</v>
      </c>
      <c r="F36" s="1">
        <v>755375</v>
      </c>
      <c r="G36" s="1">
        <f>F36</f>
        <v>755375</v>
      </c>
      <c r="H36" s="1">
        <f>G10+G36</f>
        <v>2000375</v>
      </c>
      <c r="I36" s="5">
        <f>H36/G18</f>
        <v>0.12390058841746671</v>
      </c>
      <c r="J36" s="14"/>
      <c r="L36" s="11"/>
      <c r="M36" s="12" t="s">
        <v>41</v>
      </c>
      <c r="N36" s="12"/>
      <c r="O36" s="12"/>
      <c r="P36" s="12"/>
      <c r="Q36" s="12"/>
      <c r="R36" s="12"/>
      <c r="S36" s="12"/>
      <c r="T36" s="14"/>
    </row>
    <row r="37" spans="2:20" x14ac:dyDescent="0.25">
      <c r="B37" s="11"/>
      <c r="C37" s="12"/>
      <c r="D37" s="12"/>
      <c r="E37" s="12"/>
      <c r="F37" s="3">
        <f>SUM(F35:F36)</f>
        <v>7000000</v>
      </c>
      <c r="G37" s="3">
        <f>SUM(G35:G36)</f>
        <v>7000000</v>
      </c>
      <c r="H37" s="3">
        <f>SUM(H35:H36)</f>
        <v>9175000</v>
      </c>
      <c r="I37" s="25">
        <f>H37/G18</f>
        <v>0.56828739547847629</v>
      </c>
      <c r="J37" s="14"/>
      <c r="L37" s="11"/>
      <c r="M37" s="21" t="s">
        <v>36</v>
      </c>
      <c r="N37" s="12"/>
      <c r="O37" s="12"/>
      <c r="P37" s="12"/>
      <c r="Q37" s="12"/>
      <c r="R37" s="12"/>
      <c r="S37" s="12"/>
      <c r="T37" s="14"/>
    </row>
    <row r="38" spans="2:20" x14ac:dyDescent="0.25">
      <c r="B38" s="11"/>
      <c r="C38" s="12"/>
      <c r="D38" s="12"/>
      <c r="E38" s="15" t="s">
        <v>25</v>
      </c>
      <c r="F38" s="20">
        <f>38025+(F37-1000000)/100*5.75</f>
        <v>383025</v>
      </c>
      <c r="G38" s="16"/>
      <c r="H38" s="16"/>
      <c r="I38" s="18"/>
      <c r="J38" s="14"/>
      <c r="L38" s="11"/>
      <c r="M38" s="12" t="s">
        <v>37</v>
      </c>
      <c r="N38" s="12"/>
      <c r="O38" s="12"/>
      <c r="P38" s="12"/>
      <c r="Q38" s="12"/>
      <c r="R38" s="12"/>
      <c r="S38" s="12"/>
      <c r="T38" s="14"/>
    </row>
    <row r="39" spans="2:20" x14ac:dyDescent="0.25">
      <c r="B39" s="11"/>
      <c r="C39" s="12"/>
      <c r="D39" s="12"/>
      <c r="E39" s="12"/>
      <c r="F39" s="16"/>
      <c r="G39" s="16"/>
      <c r="H39" s="16"/>
      <c r="I39" s="12"/>
      <c r="J39" s="14"/>
      <c r="L39" s="11"/>
      <c r="M39" s="21" t="s">
        <v>42</v>
      </c>
      <c r="N39" s="12"/>
      <c r="O39" s="12"/>
      <c r="P39" s="12"/>
      <c r="Q39" s="12"/>
      <c r="R39" s="12"/>
      <c r="S39" s="12"/>
      <c r="T39" s="14"/>
    </row>
    <row r="40" spans="2:20" x14ac:dyDescent="0.25">
      <c r="B40" s="11"/>
      <c r="C40" s="12"/>
      <c r="D40" s="21" t="s">
        <v>26</v>
      </c>
      <c r="E40" s="12"/>
      <c r="F40" s="12"/>
      <c r="G40" s="12"/>
      <c r="H40" s="12"/>
      <c r="I40" s="12"/>
      <c r="J40" s="14"/>
      <c r="L40" s="11"/>
      <c r="M40" s="12" t="s">
        <v>38</v>
      </c>
      <c r="N40" s="12"/>
      <c r="O40" s="12"/>
      <c r="P40" s="12"/>
      <c r="Q40" s="12"/>
      <c r="R40" s="12"/>
      <c r="S40" s="12"/>
      <c r="T40" s="14"/>
    </row>
    <row r="41" spans="2:20" x14ac:dyDescent="0.25">
      <c r="B41" s="11"/>
      <c r="C41" s="12"/>
      <c r="D41" s="21" t="s">
        <v>27</v>
      </c>
      <c r="E41" s="12"/>
      <c r="F41" s="12"/>
      <c r="G41" s="12"/>
      <c r="H41" s="12"/>
      <c r="I41" s="12"/>
      <c r="J41" s="14"/>
      <c r="L41" s="11"/>
      <c r="M41" s="12"/>
      <c r="N41" s="12"/>
      <c r="O41" s="12"/>
      <c r="P41" s="12"/>
      <c r="Q41" s="12"/>
      <c r="R41" s="12"/>
      <c r="S41" s="12"/>
      <c r="T41" s="14"/>
    </row>
    <row r="42" spans="2:20" x14ac:dyDescent="0.25">
      <c r="B42" s="11"/>
      <c r="C42" s="12"/>
      <c r="D42" s="12" t="s">
        <v>28</v>
      </c>
      <c r="E42" s="12"/>
      <c r="F42" s="12"/>
      <c r="G42" s="12"/>
      <c r="H42" s="12"/>
      <c r="I42" s="12"/>
      <c r="J42" s="14"/>
      <c r="L42" s="11"/>
      <c r="M42" s="12"/>
      <c r="N42" s="12"/>
      <c r="O42" s="12"/>
      <c r="P42" s="12"/>
      <c r="Q42" s="12"/>
      <c r="R42" s="12"/>
      <c r="S42" s="12"/>
      <c r="T42" s="14"/>
    </row>
    <row r="43" spans="2:20" x14ac:dyDescent="0.25">
      <c r="B43" s="11"/>
      <c r="C43" s="12"/>
      <c r="D43" s="12" t="s">
        <v>29</v>
      </c>
      <c r="E43" s="12"/>
      <c r="F43" s="12"/>
      <c r="G43" s="12"/>
      <c r="H43" s="12"/>
      <c r="I43" s="12"/>
      <c r="J43" s="14"/>
      <c r="L43" s="11"/>
      <c r="M43" s="12"/>
      <c r="N43" s="12"/>
      <c r="O43" s="12"/>
      <c r="P43" s="12"/>
      <c r="Q43" s="12"/>
      <c r="R43" s="12"/>
      <c r="S43" s="12"/>
      <c r="T43" s="14"/>
    </row>
    <row r="44" spans="2:20" ht="15.75" thickBot="1" x14ac:dyDescent="0.3">
      <c r="B44" s="22"/>
      <c r="C44" s="23"/>
      <c r="D44" s="23"/>
      <c r="E44" s="23"/>
      <c r="F44" s="23"/>
      <c r="G44" s="23"/>
      <c r="H44" s="23"/>
      <c r="I44" s="23"/>
      <c r="J44" s="24"/>
      <c r="L44" s="22"/>
      <c r="M44" s="23"/>
      <c r="N44" s="23"/>
      <c r="O44" s="23"/>
      <c r="P44" s="23"/>
      <c r="Q44" s="23"/>
      <c r="R44" s="23"/>
      <c r="S44" s="23"/>
      <c r="T44" s="24"/>
    </row>
    <row r="45" spans="2:20" ht="15.75" thickBot="1" x14ac:dyDescent="0.3"/>
    <row r="46" spans="2:20" x14ac:dyDescent="0.25">
      <c r="B46" s="8" t="s">
        <v>45</v>
      </c>
      <c r="C46" s="9"/>
      <c r="D46" s="9"/>
      <c r="E46" s="9"/>
      <c r="F46" s="9"/>
      <c r="G46" s="9"/>
      <c r="H46" s="9"/>
      <c r="I46" s="9"/>
      <c r="J46" s="9"/>
      <c r="K46" s="10"/>
    </row>
    <row r="47" spans="2:20" x14ac:dyDescent="0.25">
      <c r="B47" s="11"/>
      <c r="C47" s="12"/>
      <c r="D47" s="12"/>
      <c r="E47" s="12"/>
      <c r="F47" s="12"/>
      <c r="G47" s="12"/>
      <c r="H47" s="12"/>
      <c r="I47" s="12"/>
      <c r="J47" s="12"/>
      <c r="K47" s="14"/>
    </row>
    <row r="48" spans="2:20" x14ac:dyDescent="0.25">
      <c r="B48" s="11"/>
      <c r="C48" s="15" t="s">
        <v>12</v>
      </c>
      <c r="D48" s="12"/>
      <c r="E48" s="12"/>
      <c r="F48" s="13"/>
      <c r="G48" s="13"/>
      <c r="H48" s="12"/>
      <c r="I48" s="12"/>
      <c r="J48" s="12"/>
      <c r="K48" s="14"/>
    </row>
    <row r="49" spans="2:11" x14ac:dyDescent="0.25">
      <c r="B49" s="11"/>
      <c r="C49" s="12"/>
      <c r="D49" s="12" t="s">
        <v>13</v>
      </c>
      <c r="E49" s="12"/>
      <c r="F49" s="13"/>
      <c r="G49" s="13"/>
      <c r="H49" s="12"/>
      <c r="I49" s="12"/>
      <c r="J49" s="12"/>
      <c r="K49" s="14"/>
    </row>
    <row r="50" spans="2:11" x14ac:dyDescent="0.25">
      <c r="B50" s="11"/>
      <c r="C50" s="12"/>
      <c r="D50" s="12"/>
      <c r="E50" s="12" t="s">
        <v>2</v>
      </c>
      <c r="F50" s="16">
        <v>930000</v>
      </c>
      <c r="G50" s="16">
        <v>930000</v>
      </c>
      <c r="H50" s="5">
        <f>G50/$G$60</f>
        <v>5.760297305667389E-2</v>
      </c>
      <c r="I50" s="12"/>
      <c r="J50" s="12"/>
      <c r="K50" s="14"/>
    </row>
    <row r="51" spans="2:11" x14ac:dyDescent="0.25">
      <c r="B51" s="11"/>
      <c r="C51" s="12"/>
      <c r="D51" s="12"/>
      <c r="E51" s="12" t="s">
        <v>48</v>
      </c>
      <c r="F51" s="16">
        <f>F50*0.5</f>
        <v>465000</v>
      </c>
      <c r="G51" s="16">
        <f>F51</f>
        <v>465000</v>
      </c>
      <c r="H51" s="5">
        <f>G51/$G$60</f>
        <v>2.8801486528336945E-2</v>
      </c>
      <c r="I51" s="12"/>
      <c r="J51" s="12"/>
      <c r="K51" s="14"/>
    </row>
    <row r="52" spans="2:11" x14ac:dyDescent="0.25">
      <c r="B52" s="11"/>
      <c r="C52" s="12"/>
      <c r="D52" s="12"/>
      <c r="E52" s="12" t="s">
        <v>3</v>
      </c>
      <c r="F52" s="16">
        <v>1245000</v>
      </c>
      <c r="G52" s="16">
        <v>1245000</v>
      </c>
      <c r="H52" s="5">
        <f>G52/$G$60</f>
        <v>7.7113657479095696E-2</v>
      </c>
      <c r="I52" s="12"/>
      <c r="J52" s="6">
        <f>SUM(H50:H53)</f>
        <v>0.20207494580365437</v>
      </c>
      <c r="K52" s="14"/>
    </row>
    <row r="53" spans="2:11" x14ac:dyDescent="0.25">
      <c r="B53" s="11"/>
      <c r="C53" s="12"/>
      <c r="D53" s="12"/>
      <c r="E53" s="27" t="s">
        <v>49</v>
      </c>
      <c r="F53" s="16">
        <f>F52*0.5</f>
        <v>622500</v>
      </c>
      <c r="G53" s="16">
        <f>F53</f>
        <v>622500</v>
      </c>
      <c r="H53" s="5">
        <f>G53/$G$60</f>
        <v>3.8556828739547848E-2</v>
      </c>
      <c r="I53" s="12"/>
      <c r="J53" s="12"/>
      <c r="K53" s="14"/>
    </row>
    <row r="54" spans="2:11" x14ac:dyDescent="0.25">
      <c r="B54" s="11"/>
      <c r="C54" s="12"/>
      <c r="D54" s="12"/>
      <c r="E54" s="12" t="s">
        <v>4</v>
      </c>
      <c r="F54" s="2">
        <f>F55-SUM(F50:F53)</f>
        <v>5487500</v>
      </c>
      <c r="G54" s="2">
        <f>F54</f>
        <v>5487500</v>
      </c>
      <c r="H54" s="17">
        <f>G54/$G$60</f>
        <v>0.339888510374729</v>
      </c>
      <c r="I54" s="12"/>
      <c r="J54" s="12"/>
      <c r="K54" s="14"/>
    </row>
    <row r="55" spans="2:11" x14ac:dyDescent="0.25">
      <c r="B55" s="11"/>
      <c r="C55" s="12"/>
      <c r="D55" s="12"/>
      <c r="E55" s="12"/>
      <c r="F55" s="2">
        <v>8750000</v>
      </c>
      <c r="G55" s="2">
        <f>SUM(G50:G54)</f>
        <v>8750000</v>
      </c>
      <c r="H55" s="7">
        <f>G55/$G$60</f>
        <v>0.54196345617838337</v>
      </c>
      <c r="I55" s="12"/>
      <c r="J55" s="12"/>
      <c r="K55" s="14"/>
    </row>
    <row r="56" spans="2:11" x14ac:dyDescent="0.25">
      <c r="B56" s="11"/>
      <c r="C56" s="12"/>
      <c r="D56" s="12" t="s">
        <v>5</v>
      </c>
      <c r="E56" s="12"/>
      <c r="F56" s="16"/>
      <c r="G56" s="16"/>
      <c r="H56" s="18"/>
      <c r="I56" s="12"/>
      <c r="J56" s="12"/>
      <c r="K56" s="14"/>
    </row>
    <row r="57" spans="2:11" x14ac:dyDescent="0.25">
      <c r="B57" s="11"/>
      <c r="C57" s="12"/>
      <c r="D57" s="12"/>
      <c r="E57" s="12" t="s">
        <v>4</v>
      </c>
      <c r="F57" s="16">
        <v>1420000</v>
      </c>
      <c r="G57" s="16">
        <v>1420000</v>
      </c>
      <c r="H57" s="17">
        <f>G57/$G$60</f>
        <v>8.7952926602663364E-2</v>
      </c>
      <c r="I57" s="12"/>
      <c r="J57" s="12"/>
      <c r="K57" s="14"/>
    </row>
    <row r="58" spans="2:11" x14ac:dyDescent="0.25">
      <c r="B58" s="11"/>
      <c r="C58" s="12"/>
      <c r="D58" s="12"/>
      <c r="E58" s="12" t="s">
        <v>6</v>
      </c>
      <c r="F58" s="2">
        <v>5975000</v>
      </c>
      <c r="G58" s="2">
        <v>5975000</v>
      </c>
      <c r="H58" s="19">
        <f>G58/$G$60</f>
        <v>0.37008361721895322</v>
      </c>
      <c r="I58" s="12"/>
      <c r="J58" s="12"/>
      <c r="K58" s="14"/>
    </row>
    <row r="59" spans="2:11" x14ac:dyDescent="0.25">
      <c r="B59" s="11"/>
      <c r="C59" s="12"/>
      <c r="D59" s="12"/>
      <c r="E59" s="12"/>
      <c r="F59" s="2">
        <f>SUM(F57:F58)</f>
        <v>7395000</v>
      </c>
      <c r="G59" s="2">
        <f>SUM(G57:G58)</f>
        <v>7395000</v>
      </c>
      <c r="H59" s="7">
        <f>G59/$G$60</f>
        <v>0.45803654382161663</v>
      </c>
      <c r="I59" s="12"/>
      <c r="J59" s="12"/>
      <c r="K59" s="14"/>
    </row>
    <row r="60" spans="2:11" x14ac:dyDescent="0.25">
      <c r="B60" s="11"/>
      <c r="C60" s="15" t="s">
        <v>7</v>
      </c>
      <c r="D60" s="12"/>
      <c r="E60" s="12"/>
      <c r="F60" s="2">
        <f>F55+F59</f>
        <v>16145000</v>
      </c>
      <c r="G60" s="2">
        <f>G55+G59</f>
        <v>16145000</v>
      </c>
      <c r="H60" s="7">
        <f>G60/$G$18</f>
        <v>1</v>
      </c>
      <c r="I60" s="12"/>
      <c r="J60" s="12"/>
      <c r="K60" s="14"/>
    </row>
    <row r="61" spans="2:11" x14ac:dyDescent="0.25">
      <c r="B61" s="11"/>
      <c r="C61" s="15" t="s">
        <v>8</v>
      </c>
      <c r="D61" s="12"/>
      <c r="E61" s="12"/>
      <c r="F61" s="16"/>
      <c r="G61" s="16"/>
      <c r="H61" s="12"/>
      <c r="I61" s="12"/>
      <c r="J61" s="12"/>
      <c r="K61" s="14"/>
    </row>
    <row r="62" spans="2:11" x14ac:dyDescent="0.25">
      <c r="B62" s="11"/>
      <c r="C62" s="12"/>
      <c r="D62" s="12" t="s">
        <v>14</v>
      </c>
      <c r="E62" s="12"/>
      <c r="F62" s="16"/>
      <c r="G62" s="16"/>
      <c r="H62" s="12"/>
      <c r="I62" s="12"/>
      <c r="J62" s="12"/>
      <c r="K62" s="14"/>
    </row>
    <row r="63" spans="2:11" x14ac:dyDescent="0.25">
      <c r="B63" s="11"/>
      <c r="C63" s="12"/>
      <c r="D63" s="12"/>
      <c r="E63" s="12" t="s">
        <v>9</v>
      </c>
      <c r="F63" s="16">
        <v>-8260000</v>
      </c>
      <c r="G63" s="16"/>
      <c r="H63" s="12"/>
      <c r="I63" s="12"/>
      <c r="J63" s="12"/>
      <c r="K63" s="14"/>
    </row>
    <row r="64" spans="2:11" x14ac:dyDescent="0.25">
      <c r="B64" s="11"/>
      <c r="C64" s="12"/>
      <c r="D64" s="12"/>
      <c r="E64" s="12" t="s">
        <v>10</v>
      </c>
      <c r="F64" s="2">
        <v>-485000</v>
      </c>
      <c r="G64" s="16"/>
      <c r="H64" s="12"/>
      <c r="I64" s="12"/>
      <c r="J64" s="12"/>
      <c r="K64" s="14"/>
    </row>
    <row r="65" spans="2:11" x14ac:dyDescent="0.25">
      <c r="B65" s="11"/>
      <c r="C65" s="12"/>
      <c r="D65" s="12"/>
      <c r="E65" s="12" t="s">
        <v>11</v>
      </c>
      <c r="F65" s="16">
        <f>F60+SUM(F63:F64)</f>
        <v>7400000</v>
      </c>
      <c r="G65" s="16"/>
      <c r="H65" s="12"/>
      <c r="I65" s="12"/>
      <c r="J65" s="12"/>
      <c r="K65" s="14"/>
    </row>
    <row r="66" spans="2:11" x14ac:dyDescent="0.25">
      <c r="B66" s="11"/>
      <c r="C66" s="12"/>
      <c r="D66" s="12" t="s">
        <v>15</v>
      </c>
      <c r="E66" s="12"/>
      <c r="F66" s="16"/>
      <c r="G66" s="16"/>
      <c r="H66" s="12"/>
      <c r="I66" s="12"/>
      <c r="J66" s="12"/>
      <c r="K66" s="14"/>
    </row>
    <row r="67" spans="2:11" x14ac:dyDescent="0.25">
      <c r="B67" s="11"/>
      <c r="C67" s="12"/>
      <c r="D67" s="12"/>
      <c r="E67" s="12" t="s">
        <v>16</v>
      </c>
      <c r="F67" s="16">
        <v>-5000000</v>
      </c>
      <c r="G67" s="16"/>
      <c r="H67" s="12"/>
      <c r="I67" s="12"/>
      <c r="J67" s="12"/>
      <c r="K67" s="14"/>
    </row>
    <row r="68" spans="2:11" x14ac:dyDescent="0.25">
      <c r="B68" s="11"/>
      <c r="C68" s="12"/>
      <c r="D68" s="12"/>
      <c r="E68" s="12" t="s">
        <v>17</v>
      </c>
      <c r="F68" s="2">
        <v>-2400000</v>
      </c>
      <c r="G68" s="16"/>
      <c r="H68" s="12"/>
      <c r="I68" s="12"/>
      <c r="J68" s="12"/>
      <c r="K68" s="14"/>
    </row>
    <row r="69" spans="2:11" x14ac:dyDescent="0.25">
      <c r="B69" s="11"/>
      <c r="C69" s="15" t="s">
        <v>18</v>
      </c>
      <c r="D69" s="12"/>
      <c r="E69" s="12"/>
      <c r="F69" s="1">
        <f>SUM(F65:F68)</f>
        <v>0</v>
      </c>
      <c r="G69" s="16"/>
      <c r="H69" s="12"/>
      <c r="I69" s="12"/>
      <c r="J69" s="12"/>
      <c r="K69" s="14"/>
    </row>
    <row r="70" spans="2:11" x14ac:dyDescent="0.25">
      <c r="B70" s="11"/>
      <c r="C70" s="12"/>
      <c r="D70" s="12"/>
      <c r="E70" s="12"/>
      <c r="F70" s="12"/>
      <c r="G70" s="12"/>
      <c r="H70" s="12"/>
      <c r="I70" s="12"/>
      <c r="J70" s="12"/>
      <c r="K70" s="14"/>
    </row>
    <row r="71" spans="2:11" x14ac:dyDescent="0.25">
      <c r="B71" s="11"/>
      <c r="C71" s="15" t="s">
        <v>21</v>
      </c>
      <c r="D71" s="12"/>
      <c r="E71" s="12"/>
      <c r="F71" s="13" t="s">
        <v>0</v>
      </c>
      <c r="G71" s="13" t="s">
        <v>1</v>
      </c>
      <c r="H71" s="13" t="s">
        <v>20</v>
      </c>
      <c r="I71" s="12"/>
      <c r="J71" s="12"/>
      <c r="K71" s="14"/>
    </row>
    <row r="72" spans="2:11" x14ac:dyDescent="0.25">
      <c r="B72" s="11"/>
      <c r="C72" s="12"/>
      <c r="D72" s="12" t="s">
        <v>19</v>
      </c>
      <c r="E72" s="12"/>
      <c r="F72" s="16"/>
      <c r="G72" s="16"/>
      <c r="H72" s="12"/>
      <c r="I72" s="12"/>
      <c r="J72" s="12"/>
      <c r="K72" s="14"/>
    </row>
    <row r="73" spans="2:11" x14ac:dyDescent="0.25">
      <c r="B73" s="11"/>
      <c r="C73" s="12"/>
      <c r="D73" s="12"/>
      <c r="E73" s="12" t="s">
        <v>22</v>
      </c>
      <c r="F73" s="16">
        <v>5975000</v>
      </c>
      <c r="G73" s="16">
        <v>-5975000</v>
      </c>
      <c r="H73" s="16">
        <v>0</v>
      </c>
      <c r="I73" s="12"/>
      <c r="J73" s="12"/>
      <c r="K73" s="14"/>
    </row>
    <row r="74" spans="2:11" x14ac:dyDescent="0.25">
      <c r="B74" s="11"/>
      <c r="C74" s="12"/>
      <c r="D74" s="12"/>
      <c r="E74" s="12" t="s">
        <v>4</v>
      </c>
      <c r="F74" s="1">
        <v>0</v>
      </c>
      <c r="G74" s="1">
        <v>0</v>
      </c>
      <c r="H74" s="1">
        <f>G54+G57+G74</f>
        <v>6907500</v>
      </c>
      <c r="I74" s="17">
        <f>H74/G60</f>
        <v>0.42784143697739241</v>
      </c>
      <c r="J74" s="12"/>
      <c r="K74" s="14"/>
    </row>
    <row r="75" spans="2:11" x14ac:dyDescent="0.25">
      <c r="B75" s="11"/>
      <c r="C75" s="12"/>
      <c r="D75" s="12"/>
      <c r="E75" s="12"/>
      <c r="F75" s="3">
        <f>SUM(F73:F74)</f>
        <v>5975000</v>
      </c>
      <c r="G75" s="3">
        <f>SUM(G73:G74)</f>
        <v>-5975000</v>
      </c>
      <c r="H75" s="3">
        <f>SUM(H73:H74)</f>
        <v>6907500</v>
      </c>
      <c r="I75" s="26">
        <f>H75/G60</f>
        <v>0.42784143697739241</v>
      </c>
      <c r="J75" s="12"/>
      <c r="K75" s="14"/>
    </row>
    <row r="76" spans="2:11" x14ac:dyDescent="0.25">
      <c r="B76" s="11"/>
      <c r="C76" s="12"/>
      <c r="D76" s="12" t="s">
        <v>23</v>
      </c>
      <c r="E76" s="12"/>
      <c r="F76" s="16"/>
      <c r="G76" s="16"/>
      <c r="H76" s="16"/>
      <c r="I76" s="18"/>
      <c r="J76" s="12"/>
      <c r="K76" s="14"/>
    </row>
    <row r="77" spans="2:11" x14ac:dyDescent="0.25">
      <c r="B77" s="11"/>
      <c r="C77" s="12"/>
      <c r="D77" s="12"/>
      <c r="E77" s="12" t="s">
        <v>2</v>
      </c>
      <c r="F77" s="16">
        <v>5330224</v>
      </c>
      <c r="G77" s="16">
        <f>F77</f>
        <v>5330224</v>
      </c>
      <c r="H77" s="16">
        <f>G77+G50+G51</f>
        <v>6725224</v>
      </c>
      <c r="I77" s="5">
        <f>H77/G60</f>
        <v>0.41655150201300711</v>
      </c>
      <c r="J77" s="12"/>
      <c r="K77" s="14"/>
    </row>
    <row r="78" spans="2:11" x14ac:dyDescent="0.25">
      <c r="B78" s="11"/>
      <c r="C78" s="12"/>
      <c r="D78" s="12"/>
      <c r="E78" s="12" t="s">
        <v>24</v>
      </c>
      <c r="F78" s="1">
        <f>F75-F77</f>
        <v>644776</v>
      </c>
      <c r="G78" s="1">
        <f>F78</f>
        <v>644776</v>
      </c>
      <c r="H78" s="1">
        <f>G52+G78+G53</f>
        <v>2512276</v>
      </c>
      <c r="I78" s="5">
        <f>H78/G60</f>
        <v>0.15560706100960051</v>
      </c>
      <c r="J78" s="12"/>
      <c r="K78" s="14"/>
    </row>
    <row r="79" spans="2:11" x14ac:dyDescent="0.25">
      <c r="B79" s="11"/>
      <c r="C79" s="12"/>
      <c r="D79" s="12"/>
      <c r="E79" s="12"/>
      <c r="F79" s="3">
        <f>SUM(F77:F78)</f>
        <v>5975000</v>
      </c>
      <c r="G79" s="3">
        <f>SUM(G77:G78)</f>
        <v>5975000</v>
      </c>
      <c r="H79" s="3">
        <f>SUM(H77:H78)</f>
        <v>9237500</v>
      </c>
      <c r="I79" s="25">
        <f>H79/G60</f>
        <v>0.57215856302260759</v>
      </c>
      <c r="J79" s="12"/>
      <c r="K79" s="14"/>
    </row>
    <row r="80" spans="2:11" x14ac:dyDescent="0.25">
      <c r="B80" s="11"/>
      <c r="C80" s="12"/>
      <c r="D80" s="12"/>
      <c r="E80" s="15" t="s">
        <v>25</v>
      </c>
      <c r="F80" s="20">
        <f>38025+(F79-1000000)/100*5.75</f>
        <v>324087.5</v>
      </c>
      <c r="G80" s="16"/>
      <c r="H80" s="16"/>
      <c r="I80" s="18"/>
      <c r="J80" s="12"/>
      <c r="K80" s="14"/>
    </row>
    <row r="81" spans="2:11" x14ac:dyDescent="0.25">
      <c r="B81" s="11"/>
      <c r="C81" s="12"/>
      <c r="D81" s="12"/>
      <c r="E81" s="12"/>
      <c r="F81" s="12"/>
      <c r="G81" s="12"/>
      <c r="H81" s="12"/>
      <c r="I81" s="12"/>
      <c r="J81" s="12"/>
      <c r="K81" s="14"/>
    </row>
    <row r="82" spans="2:11" x14ac:dyDescent="0.25">
      <c r="B82" s="11"/>
      <c r="C82" s="12"/>
      <c r="D82" s="21" t="s">
        <v>50</v>
      </c>
      <c r="E82" s="12"/>
      <c r="F82" s="12"/>
      <c r="G82" s="12"/>
      <c r="H82" s="12"/>
      <c r="I82" s="12"/>
      <c r="J82" s="12"/>
      <c r="K82" s="14"/>
    </row>
    <row r="83" spans="2:11" x14ac:dyDescent="0.25">
      <c r="B83" s="11"/>
      <c r="C83" s="12"/>
      <c r="D83" s="12" t="s">
        <v>52</v>
      </c>
      <c r="E83" s="12"/>
      <c r="F83" s="12"/>
      <c r="G83" s="12"/>
      <c r="H83" s="12"/>
      <c r="I83" s="12"/>
      <c r="J83" s="12"/>
      <c r="K83" s="14"/>
    </row>
    <row r="84" spans="2:11" x14ac:dyDescent="0.25">
      <c r="B84" s="11"/>
      <c r="C84" s="12"/>
      <c r="D84" s="12" t="s">
        <v>51</v>
      </c>
      <c r="E84" s="12"/>
      <c r="F84" s="12"/>
      <c r="G84" s="12"/>
      <c r="H84" s="12"/>
      <c r="I84" s="12"/>
      <c r="J84" s="12"/>
      <c r="K84" s="14"/>
    </row>
    <row r="85" spans="2:11" x14ac:dyDescent="0.25">
      <c r="B85" s="11"/>
      <c r="C85" s="12"/>
      <c r="D85" s="12"/>
      <c r="E85" s="12"/>
      <c r="F85" s="12"/>
      <c r="G85" s="12"/>
      <c r="H85" s="12"/>
      <c r="I85" s="12"/>
      <c r="J85" s="12"/>
      <c r="K85" s="14"/>
    </row>
    <row r="86" spans="2:11" ht="15.75" thickBot="1" x14ac:dyDescent="0.3">
      <c r="B86" s="22"/>
      <c r="C86" s="23"/>
      <c r="D86" s="23"/>
      <c r="E86" s="23"/>
      <c r="F86" s="23"/>
      <c r="G86" s="23"/>
      <c r="H86" s="23"/>
      <c r="I86" s="23"/>
      <c r="J86" s="23"/>
      <c r="K86" s="24"/>
    </row>
  </sheetData>
  <pageMargins left="0.25" right="0.25" top="0.75" bottom="0.75" header="0.3" footer="0.3"/>
  <pageSetup paperSize="9" scale="60" fitToHeight="0" orientation="landscape" r:id="rId1"/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2019-11-06T04:42:01Z</cp:lastPrinted>
  <dcterms:created xsi:type="dcterms:W3CDTF">2019-11-05T02:38:37Z</dcterms:created>
  <dcterms:modified xsi:type="dcterms:W3CDTF">2019-11-06T06:15:04Z</dcterms:modified>
</cp:coreProperties>
</file>