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MSF 2014 to current\SMSF_Client Foders &amp; Documents\Pulford\2021\"/>
    </mc:Choice>
  </mc:AlternateContent>
  <xr:revisionPtr revIDLastSave="0" documentId="13_ncr:1_{D1033C0B-BF04-4B88-BC0A-C0D401AAF51D}" xr6:coauthVersionLast="47" xr6:coauthVersionMax="47" xr10:uidLastSave="{00000000-0000-0000-0000-000000000000}"/>
  <bookViews>
    <workbookView xWindow="-120" yWindow="-120" windowWidth="29040" windowHeight="15840" activeTab="8" xr2:uid="{7AB1DCDF-95CD-4875-BC56-CCB79AF17A93}"/>
  </bookViews>
  <sheets>
    <sheet name="2013" sheetId="9" r:id="rId1"/>
    <sheet name="2014" sheetId="8" r:id="rId2"/>
    <sheet name="2015" sheetId="7" r:id="rId3"/>
    <sheet name="2016" sheetId="5" r:id="rId4"/>
    <sheet name="2017" sheetId="2" r:id="rId5"/>
    <sheet name="2018" sheetId="3" r:id="rId6"/>
    <sheet name="2019" sheetId="4" r:id="rId7"/>
    <sheet name="2020" sheetId="6" r:id="rId8"/>
    <sheet name="2021" sheetId="10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2" i="10" l="1"/>
  <c r="D41" i="10"/>
  <c r="D9" i="10"/>
  <c r="D17" i="10"/>
  <c r="B15" i="10"/>
  <c r="B16" i="10"/>
  <c r="B14" i="10"/>
  <c r="D16" i="10"/>
  <c r="D14" i="10"/>
  <c r="D8" i="10"/>
  <c r="B36" i="10"/>
  <c r="B34" i="10"/>
  <c r="B33" i="10"/>
  <c r="B32" i="10"/>
  <c r="C31" i="10"/>
  <c r="B29" i="10"/>
  <c r="B27" i="10"/>
  <c r="B26" i="10"/>
  <c r="C25" i="10"/>
  <c r="C38" i="10" s="1"/>
  <c r="B24" i="10"/>
  <c r="B21" i="10"/>
  <c r="B20" i="10"/>
  <c r="B19" i="10"/>
  <c r="B12" i="10"/>
  <c r="C9" i="10"/>
  <c r="C41" i="10" s="1"/>
  <c r="C8" i="10"/>
  <c r="C10" i="10" s="1"/>
  <c r="D30" i="6"/>
  <c r="B15" i="6"/>
  <c r="B14" i="6"/>
  <c r="D15" i="6"/>
  <c r="D14" i="6"/>
  <c r="D40" i="8"/>
  <c r="D32" i="8"/>
  <c r="D25" i="10" l="1"/>
  <c r="B25" i="10" s="1"/>
  <c r="B41" i="10"/>
  <c r="D10" i="10"/>
  <c r="C28" i="10"/>
  <c r="C40" i="10"/>
  <c r="D14" i="4"/>
  <c r="D15" i="4"/>
  <c r="B10" i="10" l="1"/>
  <c r="C11" i="10" s="1"/>
  <c r="D40" i="10"/>
  <c r="D28" i="10"/>
  <c r="D30" i="10" s="1"/>
  <c r="B30" i="10" s="1"/>
  <c r="C42" i="10"/>
  <c r="D31" i="10"/>
  <c r="D11" i="10"/>
  <c r="D9" i="2"/>
  <c r="D29" i="5"/>
  <c r="D9" i="5"/>
  <c r="D41" i="5"/>
  <c r="D9" i="7"/>
  <c r="D41" i="7" s="1"/>
  <c r="D38" i="7"/>
  <c r="D38" i="10" l="1"/>
  <c r="B38" i="10" s="1"/>
  <c r="B28" i="10"/>
  <c r="B31" i="10"/>
  <c r="E38" i="10"/>
  <c r="B14" i="2"/>
  <c r="B14" i="5"/>
  <c r="D16" i="7"/>
  <c r="D8" i="7"/>
  <c r="D40" i="7" s="1"/>
  <c r="D8" i="5" s="1"/>
  <c r="D41" i="8"/>
  <c r="C40" i="7"/>
  <c r="C34" i="8"/>
  <c r="D33" i="8"/>
  <c r="D42" i="10" l="1"/>
  <c r="B40" i="10"/>
  <c r="C9" i="7"/>
  <c r="C41" i="7" s="1"/>
  <c r="C9" i="5" s="1"/>
  <c r="C41" i="5" s="1"/>
  <c r="C9" i="8"/>
  <c r="C8" i="8"/>
  <c r="D41" i="9"/>
  <c r="D40" i="9"/>
  <c r="C41" i="9"/>
  <c r="B36" i="8"/>
  <c r="B34" i="8"/>
  <c r="B33" i="8"/>
  <c r="B32" i="8"/>
  <c r="B29" i="8"/>
  <c r="B27" i="8"/>
  <c r="B26" i="8"/>
  <c r="B24" i="8"/>
  <c r="B21" i="8"/>
  <c r="B20" i="8"/>
  <c r="B19" i="8"/>
  <c r="B17" i="8"/>
  <c r="B16" i="8"/>
  <c r="B12" i="8"/>
  <c r="B36" i="9"/>
  <c r="B34" i="9"/>
  <c r="B33" i="9"/>
  <c r="B32" i="9"/>
  <c r="B29" i="9"/>
  <c r="B27" i="9"/>
  <c r="B26" i="9"/>
  <c r="B24" i="9"/>
  <c r="B21" i="9"/>
  <c r="B20" i="9"/>
  <c r="B19" i="9"/>
  <c r="B17" i="9"/>
  <c r="B16" i="9"/>
  <c r="B12" i="9"/>
  <c r="D10" i="9"/>
  <c r="C10" i="9"/>
  <c r="B21" i="2"/>
  <c r="F38" i="10" l="1"/>
  <c r="B42" i="10"/>
  <c r="C10" i="8"/>
  <c r="B10" i="9"/>
  <c r="C11" i="9" s="1"/>
  <c r="C16" i="9" s="1"/>
  <c r="B36" i="7"/>
  <c r="B34" i="7"/>
  <c r="B33" i="7"/>
  <c r="B32" i="7"/>
  <c r="B29" i="7"/>
  <c r="B27" i="7"/>
  <c r="B26" i="7"/>
  <c r="B24" i="7"/>
  <c r="B21" i="7"/>
  <c r="B20" i="7"/>
  <c r="B19" i="7"/>
  <c r="B17" i="7"/>
  <c r="B16" i="7"/>
  <c r="B12" i="7"/>
  <c r="D11" i="9" l="1"/>
  <c r="D16" i="9" s="1"/>
  <c r="D25" i="9" s="1"/>
  <c r="D30" i="9" s="1"/>
  <c r="D28" i="9"/>
  <c r="C25" i="9"/>
  <c r="D31" i="9" l="1"/>
  <c r="D38" i="9"/>
  <c r="D42" i="9" s="1"/>
  <c r="F38" i="9" s="1"/>
  <c r="C30" i="9"/>
  <c r="C38" i="9" s="1"/>
  <c r="C28" i="9"/>
  <c r="B28" i="9" s="1"/>
  <c r="B25" i="9"/>
  <c r="B41" i="9"/>
  <c r="C16" i="4"/>
  <c r="B16" i="4"/>
  <c r="D16" i="4" s="1"/>
  <c r="B23" i="3"/>
  <c r="B36" i="6"/>
  <c r="B34" i="6"/>
  <c r="B33" i="6"/>
  <c r="B32" i="6"/>
  <c r="B29" i="6"/>
  <c r="B27" i="6"/>
  <c r="B26" i="6"/>
  <c r="B24" i="6"/>
  <c r="B21" i="6"/>
  <c r="B20" i="6"/>
  <c r="B19" i="6"/>
  <c r="B17" i="6"/>
  <c r="D17" i="6" s="1"/>
  <c r="B12" i="6"/>
  <c r="B38" i="9" l="1"/>
  <c r="C40" i="9"/>
  <c r="C31" i="9"/>
  <c r="B31" i="9" s="1"/>
  <c r="B30" i="9"/>
  <c r="B16" i="6"/>
  <c r="D16" i="6" s="1"/>
  <c r="C42" i="9" l="1"/>
  <c r="B40" i="9"/>
  <c r="B42" i="9" l="1"/>
  <c r="E38" i="9"/>
  <c r="C9" i="2"/>
  <c r="C41" i="2" s="1"/>
  <c r="C9" i="3" s="1"/>
  <c r="C41" i="3" s="1"/>
  <c r="C9" i="4" s="1"/>
  <c r="C41" i="4" s="1"/>
  <c r="C9" i="6" s="1"/>
  <c r="C41" i="6" s="1"/>
  <c r="B36" i="4"/>
  <c r="B34" i="4"/>
  <c r="B33" i="4"/>
  <c r="B32" i="4"/>
  <c r="B29" i="4"/>
  <c r="B24" i="4"/>
  <c r="B21" i="4"/>
  <c r="B20" i="4"/>
  <c r="B19" i="4"/>
  <c r="B12" i="4"/>
  <c r="B36" i="3"/>
  <c r="B34" i="3"/>
  <c r="B33" i="3"/>
  <c r="B32" i="3"/>
  <c r="B29" i="3"/>
  <c r="B24" i="3"/>
  <c r="B21" i="3"/>
  <c r="B20" i="3"/>
  <c r="B19" i="3"/>
  <c r="B17" i="3"/>
  <c r="B16" i="3"/>
  <c r="B12" i="3"/>
  <c r="B36" i="2"/>
  <c r="B34" i="2"/>
  <c r="B33" i="2"/>
  <c r="B32" i="2"/>
  <c r="B29" i="2"/>
  <c r="B24" i="2"/>
  <c r="B20" i="2"/>
  <c r="B19" i="2"/>
  <c r="B17" i="2"/>
  <c r="B16" i="2"/>
  <c r="B12" i="2"/>
  <c r="B36" i="5"/>
  <c r="B34" i="5"/>
  <c r="B33" i="5"/>
  <c r="B32" i="5"/>
  <c r="B29" i="5"/>
  <c r="B24" i="5"/>
  <c r="B21" i="5"/>
  <c r="B20" i="5"/>
  <c r="B19" i="5"/>
  <c r="B17" i="5"/>
  <c r="B16" i="5"/>
  <c r="B12" i="5"/>
  <c r="B26" i="5" l="1"/>
  <c r="B27" i="5"/>
  <c r="B27" i="2" l="1"/>
  <c r="B26" i="2"/>
  <c r="B27" i="3" l="1"/>
  <c r="B26" i="3" l="1"/>
  <c r="B27" i="4" l="1"/>
  <c r="B26" i="4"/>
  <c r="C31" i="4" l="1"/>
  <c r="D25" i="4" l="1"/>
  <c r="B30" i="4" s="1"/>
  <c r="C25" i="4"/>
  <c r="D31" i="4" l="1"/>
  <c r="B31" i="4" s="1"/>
  <c r="D38" i="4"/>
  <c r="D28" i="4"/>
  <c r="D40" i="4" s="1"/>
  <c r="C38" i="4"/>
  <c r="B25" i="4"/>
  <c r="C28" i="4"/>
  <c r="B28" i="4" l="1"/>
  <c r="B38" i="4"/>
  <c r="C25" i="6" l="1"/>
  <c r="C28" i="6" l="1"/>
  <c r="C31" i="6" l="1"/>
  <c r="C38" i="6"/>
  <c r="D25" i="6"/>
  <c r="D10" i="8"/>
  <c r="D28" i="6" l="1"/>
  <c r="B25" i="6"/>
  <c r="B10" i="8"/>
  <c r="C11" i="8" s="1"/>
  <c r="C16" i="8" s="1"/>
  <c r="B28" i="6" l="1"/>
  <c r="C25" i="8"/>
  <c r="C30" i="8" s="1"/>
  <c r="C38" i="8" s="1"/>
  <c r="D11" i="8"/>
  <c r="D16" i="8" s="1"/>
  <c r="D25" i="8" s="1"/>
  <c r="C28" i="8"/>
  <c r="D31" i="6" l="1"/>
  <c r="B31" i="6" s="1"/>
  <c r="B30" i="6"/>
  <c r="D38" i="6"/>
  <c r="B38" i="6" s="1"/>
  <c r="B25" i="8"/>
  <c r="D30" i="8"/>
  <c r="B30" i="8" s="1"/>
  <c r="D28" i="8"/>
  <c r="B28" i="8" s="1"/>
  <c r="C31" i="8"/>
  <c r="D31" i="8" l="1"/>
  <c r="B31" i="8" s="1"/>
  <c r="C8" i="7"/>
  <c r="C42" i="8"/>
  <c r="B38" i="8" l="1"/>
  <c r="C10" i="7"/>
  <c r="E38" i="8"/>
  <c r="B40" i="8" l="1"/>
  <c r="D42" i="8"/>
  <c r="B41" i="8"/>
  <c r="D10" i="7"/>
  <c r="B10" i="7" s="1"/>
  <c r="D11" i="7" s="1"/>
  <c r="D25" i="7" s="1"/>
  <c r="F38" i="8" l="1"/>
  <c r="B42" i="8"/>
  <c r="D30" i="7"/>
  <c r="D31" i="7" s="1"/>
  <c r="C11" i="7"/>
  <c r="C30" i="7" l="1"/>
  <c r="C38" i="7" s="1"/>
  <c r="B25" i="7"/>
  <c r="C28" i="7"/>
  <c r="B28" i="7" s="1"/>
  <c r="B41" i="7"/>
  <c r="D42" i="7"/>
  <c r="D10" i="5" l="1"/>
  <c r="B38" i="7"/>
  <c r="B30" i="7"/>
  <c r="C31" i="7"/>
  <c r="B31" i="7" s="1"/>
  <c r="B40" i="7" l="1"/>
  <c r="C8" i="5"/>
  <c r="C42" i="7"/>
  <c r="C10" i="5" l="1"/>
  <c r="B42" i="7"/>
  <c r="B10" i="5" l="1"/>
  <c r="D11" i="5" s="1"/>
  <c r="D16" i="5" s="1"/>
  <c r="D25" i="5" s="1"/>
  <c r="D30" i="5" l="1"/>
  <c r="C11" i="5"/>
  <c r="C16" i="5" s="1"/>
  <c r="D31" i="5"/>
  <c r="D38" i="5" s="1"/>
  <c r="D40" i="5" s="1"/>
  <c r="D8" i="2" s="1"/>
  <c r="D28" i="5"/>
  <c r="C25" i="5" l="1"/>
  <c r="C30" i="5" l="1"/>
  <c r="C28" i="5"/>
  <c r="B28" i="5" s="1"/>
  <c r="B25" i="5"/>
  <c r="D42" i="5" l="1"/>
  <c r="B41" i="5"/>
  <c r="C31" i="5"/>
  <c r="B31" i="5" s="1"/>
  <c r="B30" i="5"/>
  <c r="D10" i="2"/>
  <c r="D41" i="2" s="1"/>
  <c r="D9" i="3" s="1"/>
  <c r="C38" i="5"/>
  <c r="B41" i="2" l="1"/>
  <c r="B38" i="5"/>
  <c r="C40" i="5"/>
  <c r="C42" i="5" l="1"/>
  <c r="C8" i="2"/>
  <c r="B40" i="5"/>
  <c r="B42" i="5" l="1"/>
  <c r="C40" i="2"/>
  <c r="C10" i="2"/>
  <c r="B10" i="2" l="1"/>
  <c r="D11" i="2" s="1"/>
  <c r="D16" i="2" s="1"/>
  <c r="D25" i="2" s="1"/>
  <c r="D30" i="2" s="1"/>
  <c r="C42" i="2"/>
  <c r="C8" i="3"/>
  <c r="E38" i="2" l="1"/>
  <c r="C10" i="3"/>
  <c r="D28" i="2"/>
  <c r="D31" i="2"/>
  <c r="C11" i="2"/>
  <c r="C16" i="2" s="1"/>
  <c r="C25" i="2" s="1"/>
  <c r="D38" i="2" l="1"/>
  <c r="C30" i="2"/>
  <c r="C28" i="2"/>
  <c r="B28" i="2" s="1"/>
  <c r="B25" i="2"/>
  <c r="B38" i="2" l="1"/>
  <c r="D40" i="2"/>
  <c r="B30" i="2"/>
  <c r="C31" i="2"/>
  <c r="B31" i="2" s="1"/>
  <c r="D8" i="3" l="1"/>
  <c r="D10" i="3" s="1"/>
  <c r="D42" i="2"/>
  <c r="B40" i="2"/>
  <c r="D41" i="3" l="1"/>
  <c r="B10" i="3"/>
  <c r="F38" i="2"/>
  <c r="B42" i="2"/>
  <c r="D9" i="4" l="1"/>
  <c r="B41" i="3"/>
  <c r="D11" i="3"/>
  <c r="D16" i="3" s="1"/>
  <c r="D25" i="3" s="1"/>
  <c r="C11" i="3"/>
  <c r="C16" i="3" s="1"/>
  <c r="C25" i="3" s="1"/>
  <c r="B25" i="3" l="1"/>
  <c r="C28" i="3"/>
  <c r="C30" i="3"/>
  <c r="C38" i="3"/>
  <c r="D28" i="3"/>
  <c r="D30" i="3"/>
  <c r="D31" i="3" s="1"/>
  <c r="C40" i="3" l="1"/>
  <c r="B28" i="3"/>
  <c r="B30" i="3"/>
  <c r="C31" i="3"/>
  <c r="B31" i="3" s="1"/>
  <c r="D38" i="3"/>
  <c r="D40" i="3" s="1"/>
  <c r="D8" i="4" l="1"/>
  <c r="D42" i="3"/>
  <c r="C8" i="4"/>
  <c r="C42" i="3"/>
  <c r="B42" i="3" s="1"/>
  <c r="B40" i="3"/>
  <c r="B38" i="3"/>
  <c r="D10" i="4" l="1"/>
  <c r="D41" i="4" s="1"/>
  <c r="C40" i="4"/>
  <c r="C10" i="4"/>
  <c r="B10" i="4" s="1"/>
  <c r="D11" i="4" s="1"/>
  <c r="C8" i="6" l="1"/>
  <c r="C42" i="4"/>
  <c r="B40" i="4"/>
  <c r="C11" i="4"/>
  <c r="D9" i="6"/>
  <c r="D41" i="6" s="1"/>
  <c r="B41" i="6" s="1"/>
  <c r="B41" i="4"/>
  <c r="D8" i="6"/>
  <c r="D42" i="4"/>
  <c r="B42" i="4" l="1"/>
  <c r="D40" i="6"/>
  <c r="D42" i="6" s="1"/>
  <c r="D10" i="6"/>
  <c r="C10" i="6"/>
  <c r="C40" i="6"/>
  <c r="B10" i="6" l="1"/>
  <c r="D11" i="6" s="1"/>
  <c r="B40" i="6"/>
  <c r="C42" i="6"/>
  <c r="F38" i="6"/>
  <c r="C11" i="6" l="1"/>
  <c r="E38" i="6"/>
  <c r="B42" i="6"/>
  <c r="B17" i="10"/>
</calcChain>
</file>

<file path=xl/sharedStrings.xml><?xml version="1.0" encoding="utf-8"?>
<sst xmlns="http://schemas.openxmlformats.org/spreadsheetml/2006/main" count="393" uniqueCount="47">
  <si>
    <t xml:space="preserve">Name </t>
  </si>
  <si>
    <t>Date of Birth</t>
  </si>
  <si>
    <t>Service Date</t>
  </si>
  <si>
    <t>Total</t>
  </si>
  <si>
    <t>Member 1</t>
  </si>
  <si>
    <t>Member 2</t>
  </si>
  <si>
    <t>Member Opening Taxable</t>
  </si>
  <si>
    <t>Member Opening Tax Free</t>
  </si>
  <si>
    <t>Total Opening Bal</t>
  </si>
  <si>
    <t>Percentage</t>
  </si>
  <si>
    <t>Change in MV of Assets</t>
  </si>
  <si>
    <t>Tax Free Income</t>
  </si>
  <si>
    <t>Taxable Income</t>
  </si>
  <si>
    <t>Deductable Expenses</t>
  </si>
  <si>
    <t>Earnings (Not Rounded)</t>
  </si>
  <si>
    <t>Tax on Rounded Earnings</t>
  </si>
  <si>
    <t>Employers taxable contribs</t>
  </si>
  <si>
    <t>Members Taxable Contribs</t>
  </si>
  <si>
    <t>Members Undeducted Contribs</t>
  </si>
  <si>
    <t>Government Co-contributions</t>
  </si>
  <si>
    <t>Pension Drawn</t>
  </si>
  <si>
    <t>Earnings</t>
  </si>
  <si>
    <t>Less Tax - Contributions</t>
  </si>
  <si>
    <t>Total Tax</t>
  </si>
  <si>
    <t>Roll In's - Tax Free</t>
  </si>
  <si>
    <t>Roll Out's</t>
  </si>
  <si>
    <t>Benefits Paid</t>
  </si>
  <si>
    <t>Forfeited Benefits</t>
  </si>
  <si>
    <t>Ledger Allocated Earnings</t>
  </si>
  <si>
    <t>Member Closing 'Taxable</t>
  </si>
  <si>
    <t>Member Closing 'Tax Free'</t>
  </si>
  <si>
    <t>Total Closing Balance</t>
  </si>
  <si>
    <t>Member Specific Expense</t>
  </si>
  <si>
    <t>As per Operating Statement</t>
  </si>
  <si>
    <t xml:space="preserve">Less Tax - Earnings </t>
  </si>
  <si>
    <t xml:space="preserve"> </t>
  </si>
  <si>
    <t>Roll In's - Taxed</t>
  </si>
  <si>
    <t>Stephen Pulford</t>
  </si>
  <si>
    <t>Joyce Pulford</t>
  </si>
  <si>
    <t>Stephen and Joyce Pulford PPF</t>
  </si>
  <si>
    <t>Financial Year Ending 30 June 2015</t>
  </si>
  <si>
    <t>Financial Year Ending 30 June 2016</t>
  </si>
  <si>
    <t>Financial Year Ending 30 June 2017</t>
  </si>
  <si>
    <t>Financial Year Ending 30 June 2018</t>
  </si>
  <si>
    <t>Financial Year Ending 30 June 2019</t>
  </si>
  <si>
    <t>Financial Year Ending 30 June 2020</t>
  </si>
  <si>
    <t>Financial Year Ending 30 June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</si>
</sst>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/mm/yy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4" fontId="0" fillId="0" borderId="0" xfId="0" applyNumberFormat="1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14" fontId="2" fillId="0" borderId="0" xfId="0" applyNumberFormat="1" applyFont="1" applyAlignment="1">
      <alignment horizontal="left"/>
    </xf>
    <xf numFmtId="4" fontId="2" fillId="0" borderId="0" xfId="0" applyNumberFormat="1" applyFont="1" applyAlignment="1">
      <alignment wrapText="1"/>
    </xf>
    <xf numFmtId="164" fontId="3" fillId="0" borderId="0" xfId="0" applyNumberFormat="1" applyFont="1"/>
    <xf numFmtId="0" fontId="3" fillId="0" borderId="0" xfId="0" applyFont="1" applyAlignment="1">
      <alignment horizontal="right"/>
    </xf>
    <xf numFmtId="4" fontId="3" fillId="0" borderId="0" xfId="0" applyNumberFormat="1" applyFont="1" applyAlignment="1">
      <alignment horizontal="right"/>
    </xf>
    <xf numFmtId="43" fontId="3" fillId="0" borderId="0" xfId="0" applyNumberFormat="1" applyFont="1"/>
    <xf numFmtId="43" fontId="3" fillId="0" borderId="1" xfId="0" applyNumberFormat="1" applyFont="1" applyBorder="1"/>
    <xf numFmtId="10" fontId="3" fillId="0" borderId="0" xfId="0" applyNumberFormat="1" applyFont="1"/>
    <xf numFmtId="0" fontId="3" fillId="0" borderId="0" xfId="0" quotePrefix="1" applyFont="1"/>
    <xf numFmtId="43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Larry%20Bushell\Super%20Fund%20Checklists\Wayne%20&amp;%20Julie%20Crosby%20SUPER%20FUND%20AUDIT%20CHECKLI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al Audit checklist"/>
      <sheetName val="Calc 2019"/>
      <sheetName val="Calc 2018"/>
      <sheetName val="Calc 2017"/>
      <sheetName val="Calc 2016"/>
      <sheetName val="Calcs 2015"/>
      <sheetName val="Loan Clac"/>
      <sheetName val="Member Balanc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6">
          <cell r="B16">
            <v>0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AE7AA-05BF-4155-9CD3-39CEAD70DFBF}">
  <dimension ref="A1:F43"/>
  <sheetViews>
    <sheetView topLeftCell="A10" workbookViewId="0">
      <selection activeCell="D42" sqref="D42"/>
    </sheetView>
  </sheetViews>
  <sheetFormatPr defaultRowHeight="12" x14ac:dyDescent="0.2"/>
  <cols>
    <col min="1" max="1" width="26.28515625" style="4" customWidth="1"/>
    <col min="2" max="2" width="11.85546875" style="4" customWidth="1"/>
    <col min="3" max="4" width="11.85546875" style="5" customWidth="1"/>
    <col min="5" max="8" width="18.28515625" style="4" customWidth="1"/>
    <col min="9" max="248" width="9.28515625" style="4"/>
    <col min="249" max="249" width="26.28515625" style="4" customWidth="1"/>
    <col min="250" max="258" width="11.85546875" style="4" customWidth="1"/>
    <col min="259" max="259" width="9.28515625" style="4"/>
    <col min="260" max="264" width="18.28515625" style="4" customWidth="1"/>
    <col min="265" max="504" width="9.28515625" style="4"/>
    <col min="505" max="505" width="26.28515625" style="4" customWidth="1"/>
    <col min="506" max="514" width="11.85546875" style="4" customWidth="1"/>
    <col min="515" max="515" width="9.28515625" style="4"/>
    <col min="516" max="520" width="18.28515625" style="4" customWidth="1"/>
    <col min="521" max="760" width="9.28515625" style="4"/>
    <col min="761" max="761" width="26.28515625" style="4" customWidth="1"/>
    <col min="762" max="770" width="11.85546875" style="4" customWidth="1"/>
    <col min="771" max="771" width="9.28515625" style="4"/>
    <col min="772" max="776" width="18.28515625" style="4" customWidth="1"/>
    <col min="777" max="1016" width="9.28515625" style="4"/>
    <col min="1017" max="1017" width="26.28515625" style="4" customWidth="1"/>
    <col min="1018" max="1026" width="11.85546875" style="4" customWidth="1"/>
    <col min="1027" max="1027" width="9.28515625" style="4"/>
    <col min="1028" max="1032" width="18.28515625" style="4" customWidth="1"/>
    <col min="1033" max="1272" width="9.28515625" style="4"/>
    <col min="1273" max="1273" width="26.28515625" style="4" customWidth="1"/>
    <col min="1274" max="1282" width="11.85546875" style="4" customWidth="1"/>
    <col min="1283" max="1283" width="9.28515625" style="4"/>
    <col min="1284" max="1288" width="18.28515625" style="4" customWidth="1"/>
    <col min="1289" max="1528" width="9.28515625" style="4"/>
    <col min="1529" max="1529" width="26.28515625" style="4" customWidth="1"/>
    <col min="1530" max="1538" width="11.85546875" style="4" customWidth="1"/>
    <col min="1539" max="1539" width="9.28515625" style="4"/>
    <col min="1540" max="1544" width="18.28515625" style="4" customWidth="1"/>
    <col min="1545" max="1784" width="9.28515625" style="4"/>
    <col min="1785" max="1785" width="26.28515625" style="4" customWidth="1"/>
    <col min="1786" max="1794" width="11.85546875" style="4" customWidth="1"/>
    <col min="1795" max="1795" width="9.28515625" style="4"/>
    <col min="1796" max="1800" width="18.28515625" style="4" customWidth="1"/>
    <col min="1801" max="2040" width="9.28515625" style="4"/>
    <col min="2041" max="2041" width="26.28515625" style="4" customWidth="1"/>
    <col min="2042" max="2050" width="11.85546875" style="4" customWidth="1"/>
    <col min="2051" max="2051" width="9.28515625" style="4"/>
    <col min="2052" max="2056" width="18.28515625" style="4" customWidth="1"/>
    <col min="2057" max="2296" width="9.28515625" style="4"/>
    <col min="2297" max="2297" width="26.28515625" style="4" customWidth="1"/>
    <col min="2298" max="2306" width="11.85546875" style="4" customWidth="1"/>
    <col min="2307" max="2307" width="9.28515625" style="4"/>
    <col min="2308" max="2312" width="18.28515625" style="4" customWidth="1"/>
    <col min="2313" max="2552" width="9.28515625" style="4"/>
    <col min="2553" max="2553" width="26.28515625" style="4" customWidth="1"/>
    <col min="2554" max="2562" width="11.85546875" style="4" customWidth="1"/>
    <col min="2563" max="2563" width="9.28515625" style="4"/>
    <col min="2564" max="2568" width="18.28515625" style="4" customWidth="1"/>
    <col min="2569" max="2808" width="9.28515625" style="4"/>
    <col min="2809" max="2809" width="26.28515625" style="4" customWidth="1"/>
    <col min="2810" max="2818" width="11.85546875" style="4" customWidth="1"/>
    <col min="2819" max="2819" width="9.28515625" style="4"/>
    <col min="2820" max="2824" width="18.28515625" style="4" customWidth="1"/>
    <col min="2825" max="3064" width="9.28515625" style="4"/>
    <col min="3065" max="3065" width="26.28515625" style="4" customWidth="1"/>
    <col min="3066" max="3074" width="11.85546875" style="4" customWidth="1"/>
    <col min="3075" max="3075" width="9.28515625" style="4"/>
    <col min="3076" max="3080" width="18.28515625" style="4" customWidth="1"/>
    <col min="3081" max="3320" width="9.28515625" style="4"/>
    <col min="3321" max="3321" width="26.28515625" style="4" customWidth="1"/>
    <col min="3322" max="3330" width="11.85546875" style="4" customWidth="1"/>
    <col min="3331" max="3331" width="9.28515625" style="4"/>
    <col min="3332" max="3336" width="18.28515625" style="4" customWidth="1"/>
    <col min="3337" max="3576" width="9.28515625" style="4"/>
    <col min="3577" max="3577" width="26.28515625" style="4" customWidth="1"/>
    <col min="3578" max="3586" width="11.85546875" style="4" customWidth="1"/>
    <col min="3587" max="3587" width="9.28515625" style="4"/>
    <col min="3588" max="3592" width="18.28515625" style="4" customWidth="1"/>
    <col min="3593" max="3832" width="9.28515625" style="4"/>
    <col min="3833" max="3833" width="26.28515625" style="4" customWidth="1"/>
    <col min="3834" max="3842" width="11.85546875" style="4" customWidth="1"/>
    <col min="3843" max="3843" width="9.28515625" style="4"/>
    <col min="3844" max="3848" width="18.28515625" style="4" customWidth="1"/>
    <col min="3849" max="4088" width="9.28515625" style="4"/>
    <col min="4089" max="4089" width="26.28515625" style="4" customWidth="1"/>
    <col min="4090" max="4098" width="11.85546875" style="4" customWidth="1"/>
    <col min="4099" max="4099" width="9.28515625" style="4"/>
    <col min="4100" max="4104" width="18.28515625" style="4" customWidth="1"/>
    <col min="4105" max="4344" width="9.28515625" style="4"/>
    <col min="4345" max="4345" width="26.28515625" style="4" customWidth="1"/>
    <col min="4346" max="4354" width="11.85546875" style="4" customWidth="1"/>
    <col min="4355" max="4355" width="9.28515625" style="4"/>
    <col min="4356" max="4360" width="18.28515625" style="4" customWidth="1"/>
    <col min="4361" max="4600" width="9.28515625" style="4"/>
    <col min="4601" max="4601" width="26.28515625" style="4" customWidth="1"/>
    <col min="4602" max="4610" width="11.85546875" style="4" customWidth="1"/>
    <col min="4611" max="4611" width="9.28515625" style="4"/>
    <col min="4612" max="4616" width="18.28515625" style="4" customWidth="1"/>
    <col min="4617" max="4856" width="9.28515625" style="4"/>
    <col min="4857" max="4857" width="26.28515625" style="4" customWidth="1"/>
    <col min="4858" max="4866" width="11.85546875" style="4" customWidth="1"/>
    <col min="4867" max="4867" width="9.28515625" style="4"/>
    <col min="4868" max="4872" width="18.28515625" style="4" customWidth="1"/>
    <col min="4873" max="5112" width="9.28515625" style="4"/>
    <col min="5113" max="5113" width="26.28515625" style="4" customWidth="1"/>
    <col min="5114" max="5122" width="11.85546875" style="4" customWidth="1"/>
    <col min="5123" max="5123" width="9.28515625" style="4"/>
    <col min="5124" max="5128" width="18.28515625" style="4" customWidth="1"/>
    <col min="5129" max="5368" width="9.28515625" style="4"/>
    <col min="5369" max="5369" width="26.28515625" style="4" customWidth="1"/>
    <col min="5370" max="5378" width="11.85546875" style="4" customWidth="1"/>
    <col min="5379" max="5379" width="9.28515625" style="4"/>
    <col min="5380" max="5384" width="18.28515625" style="4" customWidth="1"/>
    <col min="5385" max="5624" width="9.28515625" style="4"/>
    <col min="5625" max="5625" width="26.28515625" style="4" customWidth="1"/>
    <col min="5626" max="5634" width="11.85546875" style="4" customWidth="1"/>
    <col min="5635" max="5635" width="9.28515625" style="4"/>
    <col min="5636" max="5640" width="18.28515625" style="4" customWidth="1"/>
    <col min="5641" max="5880" width="9.28515625" style="4"/>
    <col min="5881" max="5881" width="26.28515625" style="4" customWidth="1"/>
    <col min="5882" max="5890" width="11.85546875" style="4" customWidth="1"/>
    <col min="5891" max="5891" width="9.28515625" style="4"/>
    <col min="5892" max="5896" width="18.28515625" style="4" customWidth="1"/>
    <col min="5897" max="6136" width="9.28515625" style="4"/>
    <col min="6137" max="6137" width="26.28515625" style="4" customWidth="1"/>
    <col min="6138" max="6146" width="11.85546875" style="4" customWidth="1"/>
    <col min="6147" max="6147" width="9.28515625" style="4"/>
    <col min="6148" max="6152" width="18.28515625" style="4" customWidth="1"/>
    <col min="6153" max="6392" width="9.28515625" style="4"/>
    <col min="6393" max="6393" width="26.28515625" style="4" customWidth="1"/>
    <col min="6394" max="6402" width="11.85546875" style="4" customWidth="1"/>
    <col min="6403" max="6403" width="9.28515625" style="4"/>
    <col min="6404" max="6408" width="18.28515625" style="4" customWidth="1"/>
    <col min="6409" max="6648" width="9.28515625" style="4"/>
    <col min="6649" max="6649" width="26.28515625" style="4" customWidth="1"/>
    <col min="6650" max="6658" width="11.85546875" style="4" customWidth="1"/>
    <col min="6659" max="6659" width="9.28515625" style="4"/>
    <col min="6660" max="6664" width="18.28515625" style="4" customWidth="1"/>
    <col min="6665" max="6904" width="9.28515625" style="4"/>
    <col min="6905" max="6905" width="26.28515625" style="4" customWidth="1"/>
    <col min="6906" max="6914" width="11.85546875" style="4" customWidth="1"/>
    <col min="6915" max="6915" width="9.28515625" style="4"/>
    <col min="6916" max="6920" width="18.28515625" style="4" customWidth="1"/>
    <col min="6921" max="7160" width="9.28515625" style="4"/>
    <col min="7161" max="7161" width="26.28515625" style="4" customWidth="1"/>
    <col min="7162" max="7170" width="11.85546875" style="4" customWidth="1"/>
    <col min="7171" max="7171" width="9.28515625" style="4"/>
    <col min="7172" max="7176" width="18.28515625" style="4" customWidth="1"/>
    <col min="7177" max="7416" width="9.28515625" style="4"/>
    <col min="7417" max="7417" width="26.28515625" style="4" customWidth="1"/>
    <col min="7418" max="7426" width="11.85546875" style="4" customWidth="1"/>
    <col min="7427" max="7427" width="9.28515625" style="4"/>
    <col min="7428" max="7432" width="18.28515625" style="4" customWidth="1"/>
    <col min="7433" max="7672" width="9.28515625" style="4"/>
    <col min="7673" max="7673" width="26.28515625" style="4" customWidth="1"/>
    <col min="7674" max="7682" width="11.85546875" style="4" customWidth="1"/>
    <col min="7683" max="7683" width="9.28515625" style="4"/>
    <col min="7684" max="7688" width="18.28515625" style="4" customWidth="1"/>
    <col min="7689" max="7928" width="9.28515625" style="4"/>
    <col min="7929" max="7929" width="26.28515625" style="4" customWidth="1"/>
    <col min="7930" max="7938" width="11.85546875" style="4" customWidth="1"/>
    <col min="7939" max="7939" width="9.28515625" style="4"/>
    <col min="7940" max="7944" width="18.28515625" style="4" customWidth="1"/>
    <col min="7945" max="8184" width="9.28515625" style="4"/>
    <col min="8185" max="8185" width="26.28515625" style="4" customWidth="1"/>
    <col min="8186" max="8194" width="11.85546875" style="4" customWidth="1"/>
    <col min="8195" max="8195" width="9.28515625" style="4"/>
    <col min="8196" max="8200" width="18.28515625" style="4" customWidth="1"/>
    <col min="8201" max="8440" width="9.28515625" style="4"/>
    <col min="8441" max="8441" width="26.28515625" style="4" customWidth="1"/>
    <col min="8442" max="8450" width="11.85546875" style="4" customWidth="1"/>
    <col min="8451" max="8451" width="9.28515625" style="4"/>
    <col min="8452" max="8456" width="18.28515625" style="4" customWidth="1"/>
    <col min="8457" max="8696" width="9.28515625" style="4"/>
    <col min="8697" max="8697" width="26.28515625" style="4" customWidth="1"/>
    <col min="8698" max="8706" width="11.85546875" style="4" customWidth="1"/>
    <col min="8707" max="8707" width="9.28515625" style="4"/>
    <col min="8708" max="8712" width="18.28515625" style="4" customWidth="1"/>
    <col min="8713" max="8952" width="9.28515625" style="4"/>
    <col min="8953" max="8953" width="26.28515625" style="4" customWidth="1"/>
    <col min="8954" max="8962" width="11.85546875" style="4" customWidth="1"/>
    <col min="8963" max="8963" width="9.28515625" style="4"/>
    <col min="8964" max="8968" width="18.28515625" style="4" customWidth="1"/>
    <col min="8969" max="9208" width="9.28515625" style="4"/>
    <col min="9209" max="9209" width="26.28515625" style="4" customWidth="1"/>
    <col min="9210" max="9218" width="11.85546875" style="4" customWidth="1"/>
    <col min="9219" max="9219" width="9.28515625" style="4"/>
    <col min="9220" max="9224" width="18.28515625" style="4" customWidth="1"/>
    <col min="9225" max="9464" width="9.28515625" style="4"/>
    <col min="9465" max="9465" width="26.28515625" style="4" customWidth="1"/>
    <col min="9466" max="9474" width="11.85546875" style="4" customWidth="1"/>
    <col min="9475" max="9475" width="9.28515625" style="4"/>
    <col min="9476" max="9480" width="18.28515625" style="4" customWidth="1"/>
    <col min="9481" max="9720" width="9.28515625" style="4"/>
    <col min="9721" max="9721" width="26.28515625" style="4" customWidth="1"/>
    <col min="9722" max="9730" width="11.85546875" style="4" customWidth="1"/>
    <col min="9731" max="9731" width="9.28515625" style="4"/>
    <col min="9732" max="9736" width="18.28515625" style="4" customWidth="1"/>
    <col min="9737" max="9976" width="9.28515625" style="4"/>
    <col min="9977" max="9977" width="26.28515625" style="4" customWidth="1"/>
    <col min="9978" max="9986" width="11.85546875" style="4" customWidth="1"/>
    <col min="9987" max="9987" width="9.28515625" style="4"/>
    <col min="9988" max="9992" width="18.28515625" style="4" customWidth="1"/>
    <col min="9993" max="10232" width="9.28515625" style="4"/>
    <col min="10233" max="10233" width="26.28515625" style="4" customWidth="1"/>
    <col min="10234" max="10242" width="11.85546875" style="4" customWidth="1"/>
    <col min="10243" max="10243" width="9.28515625" style="4"/>
    <col min="10244" max="10248" width="18.28515625" style="4" customWidth="1"/>
    <col min="10249" max="10488" width="9.28515625" style="4"/>
    <col min="10489" max="10489" width="26.28515625" style="4" customWidth="1"/>
    <col min="10490" max="10498" width="11.85546875" style="4" customWidth="1"/>
    <col min="10499" max="10499" width="9.28515625" style="4"/>
    <col min="10500" max="10504" width="18.28515625" style="4" customWidth="1"/>
    <col min="10505" max="10744" width="9.28515625" style="4"/>
    <col min="10745" max="10745" width="26.28515625" style="4" customWidth="1"/>
    <col min="10746" max="10754" width="11.85546875" style="4" customWidth="1"/>
    <col min="10755" max="10755" width="9.28515625" style="4"/>
    <col min="10756" max="10760" width="18.28515625" style="4" customWidth="1"/>
    <col min="10761" max="11000" width="9.28515625" style="4"/>
    <col min="11001" max="11001" width="26.28515625" style="4" customWidth="1"/>
    <col min="11002" max="11010" width="11.85546875" style="4" customWidth="1"/>
    <col min="11011" max="11011" width="9.28515625" style="4"/>
    <col min="11012" max="11016" width="18.28515625" style="4" customWidth="1"/>
    <col min="11017" max="11256" width="9.28515625" style="4"/>
    <col min="11257" max="11257" width="26.28515625" style="4" customWidth="1"/>
    <col min="11258" max="11266" width="11.85546875" style="4" customWidth="1"/>
    <col min="11267" max="11267" width="9.28515625" style="4"/>
    <col min="11268" max="11272" width="18.28515625" style="4" customWidth="1"/>
    <col min="11273" max="11512" width="9.28515625" style="4"/>
    <col min="11513" max="11513" width="26.28515625" style="4" customWidth="1"/>
    <col min="11514" max="11522" width="11.85546875" style="4" customWidth="1"/>
    <col min="11523" max="11523" width="9.28515625" style="4"/>
    <col min="11524" max="11528" width="18.28515625" style="4" customWidth="1"/>
    <col min="11529" max="11768" width="9.28515625" style="4"/>
    <col min="11769" max="11769" width="26.28515625" style="4" customWidth="1"/>
    <col min="11770" max="11778" width="11.85546875" style="4" customWidth="1"/>
    <col min="11779" max="11779" width="9.28515625" style="4"/>
    <col min="11780" max="11784" width="18.28515625" style="4" customWidth="1"/>
    <col min="11785" max="12024" width="9.28515625" style="4"/>
    <col min="12025" max="12025" width="26.28515625" style="4" customWidth="1"/>
    <col min="12026" max="12034" width="11.85546875" style="4" customWidth="1"/>
    <col min="12035" max="12035" width="9.28515625" style="4"/>
    <col min="12036" max="12040" width="18.28515625" style="4" customWidth="1"/>
    <col min="12041" max="12280" width="9.28515625" style="4"/>
    <col min="12281" max="12281" width="26.28515625" style="4" customWidth="1"/>
    <col min="12282" max="12290" width="11.85546875" style="4" customWidth="1"/>
    <col min="12291" max="12291" width="9.28515625" style="4"/>
    <col min="12292" max="12296" width="18.28515625" style="4" customWidth="1"/>
    <col min="12297" max="12536" width="9.28515625" style="4"/>
    <col min="12537" max="12537" width="26.28515625" style="4" customWidth="1"/>
    <col min="12538" max="12546" width="11.85546875" style="4" customWidth="1"/>
    <col min="12547" max="12547" width="9.28515625" style="4"/>
    <col min="12548" max="12552" width="18.28515625" style="4" customWidth="1"/>
    <col min="12553" max="12792" width="9.28515625" style="4"/>
    <col min="12793" max="12793" width="26.28515625" style="4" customWidth="1"/>
    <col min="12794" max="12802" width="11.85546875" style="4" customWidth="1"/>
    <col min="12803" max="12803" width="9.28515625" style="4"/>
    <col min="12804" max="12808" width="18.28515625" style="4" customWidth="1"/>
    <col min="12809" max="13048" width="9.28515625" style="4"/>
    <col min="13049" max="13049" width="26.28515625" style="4" customWidth="1"/>
    <col min="13050" max="13058" width="11.85546875" style="4" customWidth="1"/>
    <col min="13059" max="13059" width="9.28515625" style="4"/>
    <col min="13060" max="13064" width="18.28515625" style="4" customWidth="1"/>
    <col min="13065" max="13304" width="9.28515625" style="4"/>
    <col min="13305" max="13305" width="26.28515625" style="4" customWidth="1"/>
    <col min="13306" max="13314" width="11.85546875" style="4" customWidth="1"/>
    <col min="13315" max="13315" width="9.28515625" style="4"/>
    <col min="13316" max="13320" width="18.28515625" style="4" customWidth="1"/>
    <col min="13321" max="13560" width="9.28515625" style="4"/>
    <col min="13561" max="13561" width="26.28515625" style="4" customWidth="1"/>
    <col min="13562" max="13570" width="11.85546875" style="4" customWidth="1"/>
    <col min="13571" max="13571" width="9.28515625" style="4"/>
    <col min="13572" max="13576" width="18.28515625" style="4" customWidth="1"/>
    <col min="13577" max="13816" width="9.28515625" style="4"/>
    <col min="13817" max="13817" width="26.28515625" style="4" customWidth="1"/>
    <col min="13818" max="13826" width="11.85546875" style="4" customWidth="1"/>
    <col min="13827" max="13827" width="9.28515625" style="4"/>
    <col min="13828" max="13832" width="18.28515625" style="4" customWidth="1"/>
    <col min="13833" max="14072" width="9.28515625" style="4"/>
    <col min="14073" max="14073" width="26.28515625" style="4" customWidth="1"/>
    <col min="14074" max="14082" width="11.85546875" style="4" customWidth="1"/>
    <col min="14083" max="14083" width="9.28515625" style="4"/>
    <col min="14084" max="14088" width="18.28515625" style="4" customWidth="1"/>
    <col min="14089" max="14328" width="9.28515625" style="4"/>
    <col min="14329" max="14329" width="26.28515625" style="4" customWidth="1"/>
    <col min="14330" max="14338" width="11.85546875" style="4" customWidth="1"/>
    <col min="14339" max="14339" width="9.28515625" style="4"/>
    <col min="14340" max="14344" width="18.28515625" style="4" customWidth="1"/>
    <col min="14345" max="14584" width="9.28515625" style="4"/>
    <col min="14585" max="14585" width="26.28515625" style="4" customWidth="1"/>
    <col min="14586" max="14594" width="11.85546875" style="4" customWidth="1"/>
    <col min="14595" max="14595" width="9.28515625" style="4"/>
    <col min="14596" max="14600" width="18.28515625" style="4" customWidth="1"/>
    <col min="14601" max="14840" width="9.28515625" style="4"/>
    <col min="14841" max="14841" width="26.28515625" style="4" customWidth="1"/>
    <col min="14842" max="14850" width="11.85546875" style="4" customWidth="1"/>
    <col min="14851" max="14851" width="9.28515625" style="4"/>
    <col min="14852" max="14856" width="18.28515625" style="4" customWidth="1"/>
    <col min="14857" max="15096" width="9.28515625" style="4"/>
    <col min="15097" max="15097" width="26.28515625" style="4" customWidth="1"/>
    <col min="15098" max="15106" width="11.85546875" style="4" customWidth="1"/>
    <col min="15107" max="15107" width="9.28515625" style="4"/>
    <col min="15108" max="15112" width="18.28515625" style="4" customWidth="1"/>
    <col min="15113" max="15352" width="9.28515625" style="4"/>
    <col min="15353" max="15353" width="26.28515625" style="4" customWidth="1"/>
    <col min="15354" max="15362" width="11.85546875" style="4" customWidth="1"/>
    <col min="15363" max="15363" width="9.28515625" style="4"/>
    <col min="15364" max="15368" width="18.28515625" style="4" customWidth="1"/>
    <col min="15369" max="15608" width="9.28515625" style="4"/>
    <col min="15609" max="15609" width="26.28515625" style="4" customWidth="1"/>
    <col min="15610" max="15618" width="11.85546875" style="4" customWidth="1"/>
    <col min="15619" max="15619" width="9.28515625" style="4"/>
    <col min="15620" max="15624" width="18.28515625" style="4" customWidth="1"/>
    <col min="15625" max="15864" width="9.28515625" style="4"/>
    <col min="15865" max="15865" width="26.28515625" style="4" customWidth="1"/>
    <col min="15866" max="15874" width="11.85546875" style="4" customWidth="1"/>
    <col min="15875" max="15875" width="9.28515625" style="4"/>
    <col min="15876" max="15880" width="18.28515625" style="4" customWidth="1"/>
    <col min="15881" max="16120" width="9.28515625" style="4"/>
    <col min="16121" max="16121" width="26.28515625" style="4" customWidth="1"/>
    <col min="16122" max="16130" width="11.85546875" style="4" customWidth="1"/>
    <col min="16131" max="16131" width="9.28515625" style="4"/>
    <col min="16132" max="16136" width="18.28515625" style="4" customWidth="1"/>
    <col min="16137" max="16384" width="9.28515625" style="4"/>
  </cols>
  <sheetData>
    <row r="1" spans="1:5" customFormat="1" ht="15" x14ac:dyDescent="0.25">
      <c r="A1" s="1" t="s">
        <v>39</v>
      </c>
      <c r="C1" s="2"/>
      <c r="D1" s="2"/>
    </row>
    <row r="2" spans="1:5" x14ac:dyDescent="0.2">
      <c r="A2" s="3" t="s">
        <v>40</v>
      </c>
    </row>
    <row r="4" spans="1:5" ht="24" customHeight="1" x14ac:dyDescent="0.2">
      <c r="A4" s="6">
        <v>42185</v>
      </c>
      <c r="B4" s="4" t="s">
        <v>0</v>
      </c>
      <c r="C4" s="7" t="s">
        <v>37</v>
      </c>
      <c r="D4" s="7" t="s">
        <v>38</v>
      </c>
    </row>
    <row r="5" spans="1:5" x14ac:dyDescent="0.2">
      <c r="B5" s="4" t="s">
        <v>1</v>
      </c>
      <c r="C5" s="8">
        <v>22110</v>
      </c>
      <c r="D5" s="8">
        <v>21273</v>
      </c>
    </row>
    <row r="6" spans="1:5" x14ac:dyDescent="0.2">
      <c r="B6" s="4" t="s">
        <v>2</v>
      </c>
      <c r="C6" s="8">
        <v>40088</v>
      </c>
      <c r="D6" s="8">
        <v>40088</v>
      </c>
    </row>
    <row r="7" spans="1:5" s="9" customFormat="1" x14ac:dyDescent="0.2">
      <c r="B7" s="9" t="s">
        <v>3</v>
      </c>
      <c r="C7" s="10" t="s">
        <v>4</v>
      </c>
      <c r="D7" s="10" t="s">
        <v>5</v>
      </c>
      <c r="E7" s="9" t="s">
        <v>35</v>
      </c>
    </row>
    <row r="8" spans="1:5" x14ac:dyDescent="0.2">
      <c r="A8" s="4" t="s">
        <v>6</v>
      </c>
      <c r="B8" s="11"/>
      <c r="C8" s="11">
        <v>61571.89</v>
      </c>
      <c r="D8" s="11">
        <v>208749.92</v>
      </c>
    </row>
    <row r="9" spans="1:5" x14ac:dyDescent="0.2">
      <c r="A9" s="4" t="s">
        <v>7</v>
      </c>
      <c r="B9" s="11"/>
      <c r="C9" s="11">
        <v>92475.27</v>
      </c>
      <c r="D9" s="11">
        <v>50451.39</v>
      </c>
    </row>
    <row r="10" spans="1:5" ht="12.75" thickBot="1" x14ac:dyDescent="0.25">
      <c r="A10" s="4" t="s">
        <v>8</v>
      </c>
      <c r="B10" s="12">
        <f>SUM(C10:D10)</f>
        <v>413248.47</v>
      </c>
      <c r="C10" s="12">
        <f>SUM(C8:C9)</f>
        <v>154047.16</v>
      </c>
      <c r="D10" s="12">
        <f t="shared" ref="D10" si="0">SUM(D8:D9)</f>
        <v>259201.31</v>
      </c>
    </row>
    <row r="11" spans="1:5" ht="12.75" thickTop="1" x14ac:dyDescent="0.2">
      <c r="A11" s="4" t="s">
        <v>9</v>
      </c>
      <c r="B11" s="11"/>
      <c r="C11" s="13">
        <f>C10/B10</f>
        <v>0.3727712772899075</v>
      </c>
      <c r="D11" s="13">
        <f>D10/B10</f>
        <v>0.62722872271009256</v>
      </c>
    </row>
    <row r="12" spans="1:5" x14ac:dyDescent="0.2">
      <c r="A12" s="4" t="s">
        <v>10</v>
      </c>
      <c r="B12" s="11">
        <f>'[1]Calcs 2015'!B16</f>
        <v>0</v>
      </c>
      <c r="C12" s="13">
        <v>0</v>
      </c>
      <c r="D12" s="13">
        <v>0</v>
      </c>
    </row>
    <row r="13" spans="1:5" x14ac:dyDescent="0.2">
      <c r="A13" s="4" t="s">
        <v>11</v>
      </c>
      <c r="B13" s="11"/>
      <c r="C13" s="13" t="s">
        <v>35</v>
      </c>
      <c r="D13" s="13">
        <v>0</v>
      </c>
    </row>
    <row r="14" spans="1:5" x14ac:dyDescent="0.2">
      <c r="A14" s="4" t="s">
        <v>12</v>
      </c>
      <c r="B14" s="11">
        <v>0</v>
      </c>
      <c r="C14" s="11"/>
      <c r="D14" s="11"/>
    </row>
    <row r="15" spans="1:5" x14ac:dyDescent="0.2">
      <c r="A15" s="4" t="s">
        <v>13</v>
      </c>
      <c r="B15" s="11">
        <v>0</v>
      </c>
      <c r="C15" s="11"/>
      <c r="D15" s="11"/>
    </row>
    <row r="16" spans="1:5" x14ac:dyDescent="0.2">
      <c r="A16" s="4" t="s">
        <v>14</v>
      </c>
      <c r="B16" s="11">
        <f>B14-B15</f>
        <v>0</v>
      </c>
      <c r="C16" s="11">
        <f>B16*C11</f>
        <v>0</v>
      </c>
      <c r="D16" s="11">
        <f>B16*D11</f>
        <v>0</v>
      </c>
    </row>
    <row r="17" spans="1:4" x14ac:dyDescent="0.2">
      <c r="A17" s="4" t="s">
        <v>15</v>
      </c>
      <c r="B17" s="11">
        <f>IF((B14-B15)&gt;0,(B14-B15)*0.15,0)</f>
        <v>0</v>
      </c>
      <c r="C17" s="11"/>
      <c r="D17" s="11"/>
    </row>
    <row r="18" spans="1:4" x14ac:dyDescent="0.2">
      <c r="B18" s="11"/>
      <c r="C18" s="11"/>
      <c r="D18" s="11"/>
    </row>
    <row r="19" spans="1:4" x14ac:dyDescent="0.2">
      <c r="A19" s="4" t="s">
        <v>16</v>
      </c>
      <c r="B19" s="11">
        <f t="shared" ref="B19:B36" si="1">SUM(C19:D19)</f>
        <v>0</v>
      </c>
      <c r="C19" s="11">
        <v>0</v>
      </c>
      <c r="D19" s="11">
        <v>0</v>
      </c>
    </row>
    <row r="20" spans="1:4" x14ac:dyDescent="0.2">
      <c r="A20" s="4" t="s">
        <v>17</v>
      </c>
      <c r="B20" s="11">
        <f t="shared" si="1"/>
        <v>0</v>
      </c>
      <c r="C20" s="11"/>
      <c r="D20" s="11"/>
    </row>
    <row r="21" spans="1:4" x14ac:dyDescent="0.2">
      <c r="A21" s="4" t="s">
        <v>18</v>
      </c>
      <c r="B21" s="11">
        <f t="shared" si="1"/>
        <v>0</v>
      </c>
      <c r="C21" s="11"/>
      <c r="D21" s="11"/>
    </row>
    <row r="22" spans="1:4" x14ac:dyDescent="0.2">
      <c r="A22" s="4" t="s">
        <v>19</v>
      </c>
      <c r="B22" s="11">
        <v>0</v>
      </c>
      <c r="C22" s="11">
        <v>0</v>
      </c>
      <c r="D22" s="11"/>
    </row>
    <row r="23" spans="1:4" x14ac:dyDescent="0.2">
      <c r="A23" s="4" t="s">
        <v>20</v>
      </c>
      <c r="B23" s="11">
        <v>0</v>
      </c>
      <c r="C23" s="11">
        <v>0</v>
      </c>
      <c r="D23" s="11"/>
    </row>
    <row r="24" spans="1:4" x14ac:dyDescent="0.2">
      <c r="A24" s="4" t="s">
        <v>32</v>
      </c>
      <c r="B24" s="11">
        <f t="shared" si="1"/>
        <v>0</v>
      </c>
      <c r="C24" s="11">
        <v>0</v>
      </c>
      <c r="D24" s="11">
        <v>0</v>
      </c>
    </row>
    <row r="25" spans="1:4" x14ac:dyDescent="0.2">
      <c r="A25" s="4" t="s">
        <v>21</v>
      </c>
      <c r="B25" s="11">
        <f t="shared" si="1"/>
        <v>0</v>
      </c>
      <c r="C25" s="11">
        <f>C16-C24</f>
        <v>0</v>
      </c>
      <c r="D25" s="11">
        <f>D16-D24</f>
        <v>0</v>
      </c>
    </row>
    <row r="26" spans="1:4" x14ac:dyDescent="0.2">
      <c r="A26" s="4" t="s">
        <v>10</v>
      </c>
      <c r="B26" s="11">
        <f t="shared" si="1"/>
        <v>0</v>
      </c>
      <c r="C26" s="11">
        <v>0</v>
      </c>
      <c r="D26" s="11">
        <v>0</v>
      </c>
    </row>
    <row r="27" spans="1:4" x14ac:dyDescent="0.2">
      <c r="A27" s="4" t="s">
        <v>11</v>
      </c>
      <c r="B27" s="11">
        <f t="shared" si="1"/>
        <v>0</v>
      </c>
      <c r="C27" s="11">
        <v>0</v>
      </c>
      <c r="D27" s="11">
        <v>0</v>
      </c>
    </row>
    <row r="28" spans="1:4" x14ac:dyDescent="0.2">
      <c r="A28" s="3" t="s">
        <v>33</v>
      </c>
      <c r="B28" s="15">
        <f>SUM(C28:D28)</f>
        <v>0</v>
      </c>
      <c r="C28" s="15">
        <f>C19+C25+C32+C33+C26+C27+C22+C23</f>
        <v>0</v>
      </c>
      <c r="D28" s="15">
        <f>D19+D25+D32+D33+D26+D27</f>
        <v>0</v>
      </c>
    </row>
    <row r="29" spans="1:4" x14ac:dyDescent="0.2">
      <c r="A29" s="4" t="s">
        <v>22</v>
      </c>
      <c r="B29" s="11">
        <f t="shared" si="1"/>
        <v>0</v>
      </c>
      <c r="C29" s="11">
        <v>0</v>
      </c>
      <c r="D29" s="11">
        <v>0</v>
      </c>
    </row>
    <row r="30" spans="1:4" x14ac:dyDescent="0.2">
      <c r="A30" s="4" t="s">
        <v>34</v>
      </c>
      <c r="B30" s="11">
        <f t="shared" si="1"/>
        <v>0</v>
      </c>
      <c r="C30" s="11">
        <f>C25*0.15</f>
        <v>0</v>
      </c>
      <c r="D30" s="11">
        <f>D25*0.15</f>
        <v>0</v>
      </c>
    </row>
    <row r="31" spans="1:4" ht="12.75" thickBot="1" x14ac:dyDescent="0.25">
      <c r="A31" s="4" t="s">
        <v>23</v>
      </c>
      <c r="B31" s="12">
        <f t="shared" si="1"/>
        <v>0</v>
      </c>
      <c r="C31" s="12">
        <f>SUM(C29:C30)</f>
        <v>0</v>
      </c>
      <c r="D31" s="12">
        <f t="shared" ref="D31" si="2">SUM(D29:D30)</f>
        <v>0</v>
      </c>
    </row>
    <row r="32" spans="1:4" ht="12.75" thickTop="1" x14ac:dyDescent="0.2">
      <c r="A32" s="4" t="s">
        <v>36</v>
      </c>
      <c r="B32" s="11">
        <f t="shared" si="1"/>
        <v>0</v>
      </c>
      <c r="C32" s="11">
        <v>0</v>
      </c>
      <c r="D32" s="11">
        <v>0</v>
      </c>
    </row>
    <row r="33" spans="1:6" x14ac:dyDescent="0.2">
      <c r="A33" s="4" t="s">
        <v>24</v>
      </c>
      <c r="B33" s="11">
        <f t="shared" si="1"/>
        <v>0</v>
      </c>
      <c r="C33" s="11">
        <v>0</v>
      </c>
      <c r="D33" s="11">
        <v>0</v>
      </c>
    </row>
    <row r="34" spans="1:6" x14ac:dyDescent="0.2">
      <c r="A34" s="4" t="s">
        <v>25</v>
      </c>
      <c r="B34" s="11">
        <f t="shared" si="1"/>
        <v>0</v>
      </c>
      <c r="C34" s="11"/>
      <c r="D34" s="11"/>
    </row>
    <row r="35" spans="1:6" x14ac:dyDescent="0.2">
      <c r="A35" s="4" t="s">
        <v>26</v>
      </c>
      <c r="B35" s="11">
        <v>0</v>
      </c>
      <c r="C35" s="11">
        <v>0</v>
      </c>
      <c r="D35" s="11"/>
    </row>
    <row r="36" spans="1:6" x14ac:dyDescent="0.2">
      <c r="A36" s="4" t="s">
        <v>27</v>
      </c>
      <c r="B36" s="11">
        <f t="shared" si="1"/>
        <v>0</v>
      </c>
      <c r="C36" s="11"/>
      <c r="D36" s="11"/>
    </row>
    <row r="37" spans="1:6" x14ac:dyDescent="0.2">
      <c r="B37" s="11"/>
      <c r="C37" s="11"/>
      <c r="D37" s="11"/>
    </row>
    <row r="38" spans="1:6" x14ac:dyDescent="0.2">
      <c r="A38" s="4" t="s">
        <v>28</v>
      </c>
      <c r="B38" s="11">
        <f>SUM(C38:D38)</f>
        <v>0</v>
      </c>
      <c r="C38" s="11">
        <f>C25-C30+C26+C27</f>
        <v>0</v>
      </c>
      <c r="D38" s="11">
        <f>D25-D30+D26+D27</f>
        <v>0</v>
      </c>
      <c r="E38" s="11">
        <f>C42-C8</f>
        <v>92475.27</v>
      </c>
      <c r="F38" s="11">
        <f>D42-D10</f>
        <v>0</v>
      </c>
    </row>
    <row r="39" spans="1:6" x14ac:dyDescent="0.2">
      <c r="B39" s="11"/>
      <c r="C39" s="11"/>
      <c r="D39" s="11"/>
    </row>
    <row r="40" spans="1:6" x14ac:dyDescent="0.2">
      <c r="A40" s="4" t="s">
        <v>29</v>
      </c>
      <c r="B40" s="11">
        <f>SUM(C40:D40)</f>
        <v>270321.81</v>
      </c>
      <c r="C40" s="11">
        <f>C19-C29+C32+C8+C16-C35+C38-C30</f>
        <v>61571.89</v>
      </c>
      <c r="D40" s="11">
        <f>D8</f>
        <v>208749.92</v>
      </c>
    </row>
    <row r="41" spans="1:6" x14ac:dyDescent="0.2">
      <c r="A41" s="14" t="s">
        <v>30</v>
      </c>
      <c r="B41" s="11">
        <f>SUM(C41:D41)</f>
        <v>142926.66</v>
      </c>
      <c r="C41" s="11">
        <f>C9</f>
        <v>92475.27</v>
      </c>
      <c r="D41" s="11">
        <f>D9</f>
        <v>50451.39</v>
      </c>
    </row>
    <row r="42" spans="1:6" ht="12.75" thickBot="1" x14ac:dyDescent="0.25">
      <c r="A42" s="4" t="s">
        <v>31</v>
      </c>
      <c r="B42" s="12">
        <f>SUM(C42:D42)</f>
        <v>413248.47</v>
      </c>
      <c r="C42" s="12">
        <f>SUM(C40:C41)</f>
        <v>154047.16</v>
      </c>
      <c r="D42" s="12">
        <f t="shared" ref="D42" si="3">SUM(D40:D41)</f>
        <v>259201.31</v>
      </c>
    </row>
    <row r="43" spans="1:6" ht="12.75" thickTop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14BA0-57AE-4124-9969-EDD29EAF0692}">
  <dimension ref="A1:F43"/>
  <sheetViews>
    <sheetView topLeftCell="A4" workbookViewId="0">
      <selection activeCell="D42" sqref="D42"/>
    </sheetView>
  </sheetViews>
  <sheetFormatPr defaultRowHeight="12" x14ac:dyDescent="0.2"/>
  <cols>
    <col min="1" max="1" width="26.28515625" style="4" customWidth="1"/>
    <col min="2" max="2" width="11.85546875" style="4" customWidth="1"/>
    <col min="3" max="4" width="11.85546875" style="5" customWidth="1"/>
    <col min="5" max="8" width="18.28515625" style="4" customWidth="1"/>
    <col min="9" max="248" width="9.28515625" style="4"/>
    <col min="249" max="249" width="26.28515625" style="4" customWidth="1"/>
    <col min="250" max="258" width="11.85546875" style="4" customWidth="1"/>
    <col min="259" max="259" width="9.28515625" style="4"/>
    <col min="260" max="264" width="18.28515625" style="4" customWidth="1"/>
    <col min="265" max="504" width="9.28515625" style="4"/>
    <col min="505" max="505" width="26.28515625" style="4" customWidth="1"/>
    <col min="506" max="514" width="11.85546875" style="4" customWidth="1"/>
    <col min="515" max="515" width="9.28515625" style="4"/>
    <col min="516" max="520" width="18.28515625" style="4" customWidth="1"/>
    <col min="521" max="760" width="9.28515625" style="4"/>
    <col min="761" max="761" width="26.28515625" style="4" customWidth="1"/>
    <col min="762" max="770" width="11.85546875" style="4" customWidth="1"/>
    <col min="771" max="771" width="9.28515625" style="4"/>
    <col min="772" max="776" width="18.28515625" style="4" customWidth="1"/>
    <col min="777" max="1016" width="9.28515625" style="4"/>
    <col min="1017" max="1017" width="26.28515625" style="4" customWidth="1"/>
    <col min="1018" max="1026" width="11.85546875" style="4" customWidth="1"/>
    <col min="1027" max="1027" width="9.28515625" style="4"/>
    <col min="1028" max="1032" width="18.28515625" style="4" customWidth="1"/>
    <col min="1033" max="1272" width="9.28515625" style="4"/>
    <col min="1273" max="1273" width="26.28515625" style="4" customWidth="1"/>
    <col min="1274" max="1282" width="11.85546875" style="4" customWidth="1"/>
    <col min="1283" max="1283" width="9.28515625" style="4"/>
    <col min="1284" max="1288" width="18.28515625" style="4" customWidth="1"/>
    <col min="1289" max="1528" width="9.28515625" style="4"/>
    <col min="1529" max="1529" width="26.28515625" style="4" customWidth="1"/>
    <col min="1530" max="1538" width="11.85546875" style="4" customWidth="1"/>
    <col min="1539" max="1539" width="9.28515625" style="4"/>
    <col min="1540" max="1544" width="18.28515625" style="4" customWidth="1"/>
    <col min="1545" max="1784" width="9.28515625" style="4"/>
    <col min="1785" max="1785" width="26.28515625" style="4" customWidth="1"/>
    <col min="1786" max="1794" width="11.85546875" style="4" customWidth="1"/>
    <col min="1795" max="1795" width="9.28515625" style="4"/>
    <col min="1796" max="1800" width="18.28515625" style="4" customWidth="1"/>
    <col min="1801" max="2040" width="9.28515625" style="4"/>
    <col min="2041" max="2041" width="26.28515625" style="4" customWidth="1"/>
    <col min="2042" max="2050" width="11.85546875" style="4" customWidth="1"/>
    <col min="2051" max="2051" width="9.28515625" style="4"/>
    <col min="2052" max="2056" width="18.28515625" style="4" customWidth="1"/>
    <col min="2057" max="2296" width="9.28515625" style="4"/>
    <col min="2297" max="2297" width="26.28515625" style="4" customWidth="1"/>
    <col min="2298" max="2306" width="11.85546875" style="4" customWidth="1"/>
    <col min="2307" max="2307" width="9.28515625" style="4"/>
    <col min="2308" max="2312" width="18.28515625" style="4" customWidth="1"/>
    <col min="2313" max="2552" width="9.28515625" style="4"/>
    <col min="2553" max="2553" width="26.28515625" style="4" customWidth="1"/>
    <col min="2554" max="2562" width="11.85546875" style="4" customWidth="1"/>
    <col min="2563" max="2563" width="9.28515625" style="4"/>
    <col min="2564" max="2568" width="18.28515625" style="4" customWidth="1"/>
    <col min="2569" max="2808" width="9.28515625" style="4"/>
    <col min="2809" max="2809" width="26.28515625" style="4" customWidth="1"/>
    <col min="2810" max="2818" width="11.85546875" style="4" customWidth="1"/>
    <col min="2819" max="2819" width="9.28515625" style="4"/>
    <col min="2820" max="2824" width="18.28515625" style="4" customWidth="1"/>
    <col min="2825" max="3064" width="9.28515625" style="4"/>
    <col min="3065" max="3065" width="26.28515625" style="4" customWidth="1"/>
    <col min="3066" max="3074" width="11.85546875" style="4" customWidth="1"/>
    <col min="3075" max="3075" width="9.28515625" style="4"/>
    <col min="3076" max="3080" width="18.28515625" style="4" customWidth="1"/>
    <col min="3081" max="3320" width="9.28515625" style="4"/>
    <col min="3321" max="3321" width="26.28515625" style="4" customWidth="1"/>
    <col min="3322" max="3330" width="11.85546875" style="4" customWidth="1"/>
    <col min="3331" max="3331" width="9.28515625" style="4"/>
    <col min="3332" max="3336" width="18.28515625" style="4" customWidth="1"/>
    <col min="3337" max="3576" width="9.28515625" style="4"/>
    <col min="3577" max="3577" width="26.28515625" style="4" customWidth="1"/>
    <col min="3578" max="3586" width="11.85546875" style="4" customWidth="1"/>
    <col min="3587" max="3587" width="9.28515625" style="4"/>
    <col min="3588" max="3592" width="18.28515625" style="4" customWidth="1"/>
    <col min="3593" max="3832" width="9.28515625" style="4"/>
    <col min="3833" max="3833" width="26.28515625" style="4" customWidth="1"/>
    <col min="3834" max="3842" width="11.85546875" style="4" customWidth="1"/>
    <col min="3843" max="3843" width="9.28515625" style="4"/>
    <col min="3844" max="3848" width="18.28515625" style="4" customWidth="1"/>
    <col min="3849" max="4088" width="9.28515625" style="4"/>
    <col min="4089" max="4089" width="26.28515625" style="4" customWidth="1"/>
    <col min="4090" max="4098" width="11.85546875" style="4" customWidth="1"/>
    <col min="4099" max="4099" width="9.28515625" style="4"/>
    <col min="4100" max="4104" width="18.28515625" style="4" customWidth="1"/>
    <col min="4105" max="4344" width="9.28515625" style="4"/>
    <col min="4345" max="4345" width="26.28515625" style="4" customWidth="1"/>
    <col min="4346" max="4354" width="11.85546875" style="4" customWidth="1"/>
    <col min="4355" max="4355" width="9.28515625" style="4"/>
    <col min="4356" max="4360" width="18.28515625" style="4" customWidth="1"/>
    <col min="4361" max="4600" width="9.28515625" style="4"/>
    <col min="4601" max="4601" width="26.28515625" style="4" customWidth="1"/>
    <col min="4602" max="4610" width="11.85546875" style="4" customWidth="1"/>
    <col min="4611" max="4611" width="9.28515625" style="4"/>
    <col min="4612" max="4616" width="18.28515625" style="4" customWidth="1"/>
    <col min="4617" max="4856" width="9.28515625" style="4"/>
    <col min="4857" max="4857" width="26.28515625" style="4" customWidth="1"/>
    <col min="4858" max="4866" width="11.85546875" style="4" customWidth="1"/>
    <col min="4867" max="4867" width="9.28515625" style="4"/>
    <col min="4868" max="4872" width="18.28515625" style="4" customWidth="1"/>
    <col min="4873" max="5112" width="9.28515625" style="4"/>
    <col min="5113" max="5113" width="26.28515625" style="4" customWidth="1"/>
    <col min="5114" max="5122" width="11.85546875" style="4" customWidth="1"/>
    <col min="5123" max="5123" width="9.28515625" style="4"/>
    <col min="5124" max="5128" width="18.28515625" style="4" customWidth="1"/>
    <col min="5129" max="5368" width="9.28515625" style="4"/>
    <col min="5369" max="5369" width="26.28515625" style="4" customWidth="1"/>
    <col min="5370" max="5378" width="11.85546875" style="4" customWidth="1"/>
    <col min="5379" max="5379" width="9.28515625" style="4"/>
    <col min="5380" max="5384" width="18.28515625" style="4" customWidth="1"/>
    <col min="5385" max="5624" width="9.28515625" style="4"/>
    <col min="5625" max="5625" width="26.28515625" style="4" customWidth="1"/>
    <col min="5626" max="5634" width="11.85546875" style="4" customWidth="1"/>
    <col min="5635" max="5635" width="9.28515625" style="4"/>
    <col min="5636" max="5640" width="18.28515625" style="4" customWidth="1"/>
    <col min="5641" max="5880" width="9.28515625" style="4"/>
    <col min="5881" max="5881" width="26.28515625" style="4" customWidth="1"/>
    <col min="5882" max="5890" width="11.85546875" style="4" customWidth="1"/>
    <col min="5891" max="5891" width="9.28515625" style="4"/>
    <col min="5892" max="5896" width="18.28515625" style="4" customWidth="1"/>
    <col min="5897" max="6136" width="9.28515625" style="4"/>
    <col min="6137" max="6137" width="26.28515625" style="4" customWidth="1"/>
    <col min="6138" max="6146" width="11.85546875" style="4" customWidth="1"/>
    <col min="6147" max="6147" width="9.28515625" style="4"/>
    <col min="6148" max="6152" width="18.28515625" style="4" customWidth="1"/>
    <col min="6153" max="6392" width="9.28515625" style="4"/>
    <col min="6393" max="6393" width="26.28515625" style="4" customWidth="1"/>
    <col min="6394" max="6402" width="11.85546875" style="4" customWidth="1"/>
    <col min="6403" max="6403" width="9.28515625" style="4"/>
    <col min="6404" max="6408" width="18.28515625" style="4" customWidth="1"/>
    <col min="6409" max="6648" width="9.28515625" style="4"/>
    <col min="6649" max="6649" width="26.28515625" style="4" customWidth="1"/>
    <col min="6650" max="6658" width="11.85546875" style="4" customWidth="1"/>
    <col min="6659" max="6659" width="9.28515625" style="4"/>
    <col min="6660" max="6664" width="18.28515625" style="4" customWidth="1"/>
    <col min="6665" max="6904" width="9.28515625" style="4"/>
    <col min="6905" max="6905" width="26.28515625" style="4" customWidth="1"/>
    <col min="6906" max="6914" width="11.85546875" style="4" customWidth="1"/>
    <col min="6915" max="6915" width="9.28515625" style="4"/>
    <col min="6916" max="6920" width="18.28515625" style="4" customWidth="1"/>
    <col min="6921" max="7160" width="9.28515625" style="4"/>
    <col min="7161" max="7161" width="26.28515625" style="4" customWidth="1"/>
    <col min="7162" max="7170" width="11.85546875" style="4" customWidth="1"/>
    <col min="7171" max="7171" width="9.28515625" style="4"/>
    <col min="7172" max="7176" width="18.28515625" style="4" customWidth="1"/>
    <col min="7177" max="7416" width="9.28515625" style="4"/>
    <col min="7417" max="7417" width="26.28515625" style="4" customWidth="1"/>
    <col min="7418" max="7426" width="11.85546875" style="4" customWidth="1"/>
    <col min="7427" max="7427" width="9.28515625" style="4"/>
    <col min="7428" max="7432" width="18.28515625" style="4" customWidth="1"/>
    <col min="7433" max="7672" width="9.28515625" style="4"/>
    <col min="7673" max="7673" width="26.28515625" style="4" customWidth="1"/>
    <col min="7674" max="7682" width="11.85546875" style="4" customWidth="1"/>
    <col min="7683" max="7683" width="9.28515625" style="4"/>
    <col min="7684" max="7688" width="18.28515625" style="4" customWidth="1"/>
    <col min="7689" max="7928" width="9.28515625" style="4"/>
    <col min="7929" max="7929" width="26.28515625" style="4" customWidth="1"/>
    <col min="7930" max="7938" width="11.85546875" style="4" customWidth="1"/>
    <col min="7939" max="7939" width="9.28515625" style="4"/>
    <col min="7940" max="7944" width="18.28515625" style="4" customWidth="1"/>
    <col min="7945" max="8184" width="9.28515625" style="4"/>
    <col min="8185" max="8185" width="26.28515625" style="4" customWidth="1"/>
    <col min="8186" max="8194" width="11.85546875" style="4" customWidth="1"/>
    <col min="8195" max="8195" width="9.28515625" style="4"/>
    <col min="8196" max="8200" width="18.28515625" style="4" customWidth="1"/>
    <col min="8201" max="8440" width="9.28515625" style="4"/>
    <col min="8441" max="8441" width="26.28515625" style="4" customWidth="1"/>
    <col min="8442" max="8450" width="11.85546875" style="4" customWidth="1"/>
    <col min="8451" max="8451" width="9.28515625" style="4"/>
    <col min="8452" max="8456" width="18.28515625" style="4" customWidth="1"/>
    <col min="8457" max="8696" width="9.28515625" style="4"/>
    <col min="8697" max="8697" width="26.28515625" style="4" customWidth="1"/>
    <col min="8698" max="8706" width="11.85546875" style="4" customWidth="1"/>
    <col min="8707" max="8707" width="9.28515625" style="4"/>
    <col min="8708" max="8712" width="18.28515625" style="4" customWidth="1"/>
    <col min="8713" max="8952" width="9.28515625" style="4"/>
    <col min="8953" max="8953" width="26.28515625" style="4" customWidth="1"/>
    <col min="8954" max="8962" width="11.85546875" style="4" customWidth="1"/>
    <col min="8963" max="8963" width="9.28515625" style="4"/>
    <col min="8964" max="8968" width="18.28515625" style="4" customWidth="1"/>
    <col min="8969" max="9208" width="9.28515625" style="4"/>
    <col min="9209" max="9209" width="26.28515625" style="4" customWidth="1"/>
    <col min="9210" max="9218" width="11.85546875" style="4" customWidth="1"/>
    <col min="9219" max="9219" width="9.28515625" style="4"/>
    <col min="9220" max="9224" width="18.28515625" style="4" customWidth="1"/>
    <col min="9225" max="9464" width="9.28515625" style="4"/>
    <col min="9465" max="9465" width="26.28515625" style="4" customWidth="1"/>
    <col min="9466" max="9474" width="11.85546875" style="4" customWidth="1"/>
    <col min="9475" max="9475" width="9.28515625" style="4"/>
    <col min="9476" max="9480" width="18.28515625" style="4" customWidth="1"/>
    <col min="9481" max="9720" width="9.28515625" style="4"/>
    <col min="9721" max="9721" width="26.28515625" style="4" customWidth="1"/>
    <col min="9722" max="9730" width="11.85546875" style="4" customWidth="1"/>
    <col min="9731" max="9731" width="9.28515625" style="4"/>
    <col min="9732" max="9736" width="18.28515625" style="4" customWidth="1"/>
    <col min="9737" max="9976" width="9.28515625" style="4"/>
    <col min="9977" max="9977" width="26.28515625" style="4" customWidth="1"/>
    <col min="9978" max="9986" width="11.85546875" style="4" customWidth="1"/>
    <col min="9987" max="9987" width="9.28515625" style="4"/>
    <col min="9988" max="9992" width="18.28515625" style="4" customWidth="1"/>
    <col min="9993" max="10232" width="9.28515625" style="4"/>
    <col min="10233" max="10233" width="26.28515625" style="4" customWidth="1"/>
    <col min="10234" max="10242" width="11.85546875" style="4" customWidth="1"/>
    <col min="10243" max="10243" width="9.28515625" style="4"/>
    <col min="10244" max="10248" width="18.28515625" style="4" customWidth="1"/>
    <col min="10249" max="10488" width="9.28515625" style="4"/>
    <col min="10489" max="10489" width="26.28515625" style="4" customWidth="1"/>
    <col min="10490" max="10498" width="11.85546875" style="4" customWidth="1"/>
    <col min="10499" max="10499" width="9.28515625" style="4"/>
    <col min="10500" max="10504" width="18.28515625" style="4" customWidth="1"/>
    <col min="10505" max="10744" width="9.28515625" style="4"/>
    <col min="10745" max="10745" width="26.28515625" style="4" customWidth="1"/>
    <col min="10746" max="10754" width="11.85546875" style="4" customWidth="1"/>
    <col min="10755" max="10755" width="9.28515625" style="4"/>
    <col min="10756" max="10760" width="18.28515625" style="4" customWidth="1"/>
    <col min="10761" max="11000" width="9.28515625" style="4"/>
    <col min="11001" max="11001" width="26.28515625" style="4" customWidth="1"/>
    <col min="11002" max="11010" width="11.85546875" style="4" customWidth="1"/>
    <col min="11011" max="11011" width="9.28515625" style="4"/>
    <col min="11012" max="11016" width="18.28515625" style="4" customWidth="1"/>
    <col min="11017" max="11256" width="9.28515625" style="4"/>
    <col min="11257" max="11257" width="26.28515625" style="4" customWidth="1"/>
    <col min="11258" max="11266" width="11.85546875" style="4" customWidth="1"/>
    <col min="11267" max="11267" width="9.28515625" style="4"/>
    <col min="11268" max="11272" width="18.28515625" style="4" customWidth="1"/>
    <col min="11273" max="11512" width="9.28515625" style="4"/>
    <col min="11513" max="11513" width="26.28515625" style="4" customWidth="1"/>
    <col min="11514" max="11522" width="11.85546875" style="4" customWidth="1"/>
    <col min="11523" max="11523" width="9.28515625" style="4"/>
    <col min="11524" max="11528" width="18.28515625" style="4" customWidth="1"/>
    <col min="11529" max="11768" width="9.28515625" style="4"/>
    <col min="11769" max="11769" width="26.28515625" style="4" customWidth="1"/>
    <col min="11770" max="11778" width="11.85546875" style="4" customWidth="1"/>
    <col min="11779" max="11779" width="9.28515625" style="4"/>
    <col min="11780" max="11784" width="18.28515625" style="4" customWidth="1"/>
    <col min="11785" max="12024" width="9.28515625" style="4"/>
    <col min="12025" max="12025" width="26.28515625" style="4" customWidth="1"/>
    <col min="12026" max="12034" width="11.85546875" style="4" customWidth="1"/>
    <col min="12035" max="12035" width="9.28515625" style="4"/>
    <col min="12036" max="12040" width="18.28515625" style="4" customWidth="1"/>
    <col min="12041" max="12280" width="9.28515625" style="4"/>
    <col min="12281" max="12281" width="26.28515625" style="4" customWidth="1"/>
    <col min="12282" max="12290" width="11.85546875" style="4" customWidth="1"/>
    <col min="12291" max="12291" width="9.28515625" style="4"/>
    <col min="12292" max="12296" width="18.28515625" style="4" customWidth="1"/>
    <col min="12297" max="12536" width="9.28515625" style="4"/>
    <col min="12537" max="12537" width="26.28515625" style="4" customWidth="1"/>
    <col min="12538" max="12546" width="11.85546875" style="4" customWidth="1"/>
    <col min="12547" max="12547" width="9.28515625" style="4"/>
    <col min="12548" max="12552" width="18.28515625" style="4" customWidth="1"/>
    <col min="12553" max="12792" width="9.28515625" style="4"/>
    <col min="12793" max="12793" width="26.28515625" style="4" customWidth="1"/>
    <col min="12794" max="12802" width="11.85546875" style="4" customWidth="1"/>
    <col min="12803" max="12803" width="9.28515625" style="4"/>
    <col min="12804" max="12808" width="18.28515625" style="4" customWidth="1"/>
    <col min="12809" max="13048" width="9.28515625" style="4"/>
    <col min="13049" max="13049" width="26.28515625" style="4" customWidth="1"/>
    <col min="13050" max="13058" width="11.85546875" style="4" customWidth="1"/>
    <col min="13059" max="13059" width="9.28515625" style="4"/>
    <col min="13060" max="13064" width="18.28515625" style="4" customWidth="1"/>
    <col min="13065" max="13304" width="9.28515625" style="4"/>
    <col min="13305" max="13305" width="26.28515625" style="4" customWidth="1"/>
    <col min="13306" max="13314" width="11.85546875" style="4" customWidth="1"/>
    <col min="13315" max="13315" width="9.28515625" style="4"/>
    <col min="13316" max="13320" width="18.28515625" style="4" customWidth="1"/>
    <col min="13321" max="13560" width="9.28515625" style="4"/>
    <col min="13561" max="13561" width="26.28515625" style="4" customWidth="1"/>
    <col min="13562" max="13570" width="11.85546875" style="4" customWidth="1"/>
    <col min="13571" max="13571" width="9.28515625" style="4"/>
    <col min="13572" max="13576" width="18.28515625" style="4" customWidth="1"/>
    <col min="13577" max="13816" width="9.28515625" style="4"/>
    <col min="13817" max="13817" width="26.28515625" style="4" customWidth="1"/>
    <col min="13818" max="13826" width="11.85546875" style="4" customWidth="1"/>
    <col min="13827" max="13827" width="9.28515625" style="4"/>
    <col min="13828" max="13832" width="18.28515625" style="4" customWidth="1"/>
    <col min="13833" max="14072" width="9.28515625" style="4"/>
    <col min="14073" max="14073" width="26.28515625" style="4" customWidth="1"/>
    <col min="14074" max="14082" width="11.85546875" style="4" customWidth="1"/>
    <col min="14083" max="14083" width="9.28515625" style="4"/>
    <col min="14084" max="14088" width="18.28515625" style="4" customWidth="1"/>
    <col min="14089" max="14328" width="9.28515625" style="4"/>
    <col min="14329" max="14329" width="26.28515625" style="4" customWidth="1"/>
    <col min="14330" max="14338" width="11.85546875" style="4" customWidth="1"/>
    <col min="14339" max="14339" width="9.28515625" style="4"/>
    <col min="14340" max="14344" width="18.28515625" style="4" customWidth="1"/>
    <col min="14345" max="14584" width="9.28515625" style="4"/>
    <col min="14585" max="14585" width="26.28515625" style="4" customWidth="1"/>
    <col min="14586" max="14594" width="11.85546875" style="4" customWidth="1"/>
    <col min="14595" max="14595" width="9.28515625" style="4"/>
    <col min="14596" max="14600" width="18.28515625" style="4" customWidth="1"/>
    <col min="14601" max="14840" width="9.28515625" style="4"/>
    <col min="14841" max="14841" width="26.28515625" style="4" customWidth="1"/>
    <col min="14842" max="14850" width="11.85546875" style="4" customWidth="1"/>
    <col min="14851" max="14851" width="9.28515625" style="4"/>
    <col min="14852" max="14856" width="18.28515625" style="4" customWidth="1"/>
    <col min="14857" max="15096" width="9.28515625" style="4"/>
    <col min="15097" max="15097" width="26.28515625" style="4" customWidth="1"/>
    <col min="15098" max="15106" width="11.85546875" style="4" customWidth="1"/>
    <col min="15107" max="15107" width="9.28515625" style="4"/>
    <col min="15108" max="15112" width="18.28515625" style="4" customWidth="1"/>
    <col min="15113" max="15352" width="9.28515625" style="4"/>
    <col min="15353" max="15353" width="26.28515625" style="4" customWidth="1"/>
    <col min="15354" max="15362" width="11.85546875" style="4" customWidth="1"/>
    <col min="15363" max="15363" width="9.28515625" style="4"/>
    <col min="15364" max="15368" width="18.28515625" style="4" customWidth="1"/>
    <col min="15369" max="15608" width="9.28515625" style="4"/>
    <col min="15609" max="15609" width="26.28515625" style="4" customWidth="1"/>
    <col min="15610" max="15618" width="11.85546875" style="4" customWidth="1"/>
    <col min="15619" max="15619" width="9.28515625" style="4"/>
    <col min="15620" max="15624" width="18.28515625" style="4" customWidth="1"/>
    <col min="15625" max="15864" width="9.28515625" style="4"/>
    <col min="15865" max="15865" width="26.28515625" style="4" customWidth="1"/>
    <col min="15866" max="15874" width="11.85546875" style="4" customWidth="1"/>
    <col min="15875" max="15875" width="9.28515625" style="4"/>
    <col min="15876" max="15880" width="18.28515625" style="4" customWidth="1"/>
    <col min="15881" max="16120" width="9.28515625" style="4"/>
    <col min="16121" max="16121" width="26.28515625" style="4" customWidth="1"/>
    <col min="16122" max="16130" width="11.85546875" style="4" customWidth="1"/>
    <col min="16131" max="16131" width="9.28515625" style="4"/>
    <col min="16132" max="16136" width="18.28515625" style="4" customWidth="1"/>
    <col min="16137" max="16384" width="9.28515625" style="4"/>
  </cols>
  <sheetData>
    <row r="1" spans="1:5" customFormat="1" ht="15" x14ac:dyDescent="0.25">
      <c r="A1" s="1" t="s">
        <v>39</v>
      </c>
      <c r="C1" s="2"/>
      <c r="D1" s="2"/>
    </row>
    <row r="2" spans="1:5" x14ac:dyDescent="0.2">
      <c r="A2" s="3" t="s">
        <v>46</v>
      </c>
    </row>
    <row r="4" spans="1:5" ht="24" customHeight="1" x14ac:dyDescent="0.2">
      <c r="A4" s="6">
        <v>41820</v>
      </c>
      <c r="B4" s="4" t="s">
        <v>0</v>
      </c>
      <c r="C4" s="7" t="s">
        <v>37</v>
      </c>
      <c r="D4" s="7" t="s">
        <v>38</v>
      </c>
    </row>
    <row r="5" spans="1:5" x14ac:dyDescent="0.2">
      <c r="B5" s="4" t="s">
        <v>1</v>
      </c>
      <c r="C5" s="8">
        <v>22110</v>
      </c>
      <c r="D5" s="8">
        <v>21273</v>
      </c>
    </row>
    <row r="6" spans="1:5" x14ac:dyDescent="0.2">
      <c r="B6" s="4" t="s">
        <v>2</v>
      </c>
      <c r="C6" s="8">
        <v>40088</v>
      </c>
      <c r="D6" s="8">
        <v>40088</v>
      </c>
    </row>
    <row r="7" spans="1:5" s="9" customFormat="1" x14ac:dyDescent="0.2">
      <c r="B7" s="9" t="s">
        <v>3</v>
      </c>
      <c r="C7" s="10" t="s">
        <v>4</v>
      </c>
      <c r="D7" s="10" t="s">
        <v>5</v>
      </c>
      <c r="E7" s="9" t="s">
        <v>35</v>
      </c>
    </row>
    <row r="8" spans="1:5" x14ac:dyDescent="0.2">
      <c r="A8" s="4" t="s">
        <v>6</v>
      </c>
      <c r="B8" s="11"/>
      <c r="C8" s="11">
        <f>'2013'!C40</f>
        <v>61571.89</v>
      </c>
      <c r="D8" s="11">
        <v>164600.35</v>
      </c>
    </row>
    <row r="9" spans="1:5" x14ac:dyDescent="0.2">
      <c r="A9" s="4" t="s">
        <v>7</v>
      </c>
      <c r="B9" s="11"/>
      <c r="C9" s="11">
        <f>'2013'!C41</f>
        <v>92475.27</v>
      </c>
      <c r="D9" s="11">
        <v>50451.39</v>
      </c>
    </row>
    <row r="10" spans="1:5" ht="12.75" thickBot="1" x14ac:dyDescent="0.25">
      <c r="A10" s="4" t="s">
        <v>8</v>
      </c>
      <c r="B10" s="12">
        <f>SUM(C10:D10)</f>
        <v>369098.9</v>
      </c>
      <c r="C10" s="12">
        <f>SUM(C8:C9)</f>
        <v>154047.16</v>
      </c>
      <c r="D10" s="12">
        <f t="shared" ref="D10" si="0">SUM(D8:D9)</f>
        <v>215051.74</v>
      </c>
    </row>
    <row r="11" spans="1:5" ht="12.75" thickTop="1" x14ac:dyDescent="0.2">
      <c r="A11" s="4" t="s">
        <v>9</v>
      </c>
      <c r="B11" s="11"/>
      <c r="C11" s="13">
        <f>C10/B10</f>
        <v>0.41736011676003365</v>
      </c>
      <c r="D11" s="13">
        <f>D10/B10</f>
        <v>0.58263988323996629</v>
      </c>
    </row>
    <row r="12" spans="1:5" x14ac:dyDescent="0.2">
      <c r="A12" s="4" t="s">
        <v>10</v>
      </c>
      <c r="B12" s="11">
        <f>'[1]Calcs 2015'!B16</f>
        <v>0</v>
      </c>
      <c r="C12" s="13">
        <v>0</v>
      </c>
      <c r="D12" s="13">
        <v>0</v>
      </c>
    </row>
    <row r="13" spans="1:5" x14ac:dyDescent="0.2">
      <c r="A13" s="4" t="s">
        <v>11</v>
      </c>
      <c r="B13" s="11"/>
      <c r="C13" s="13" t="s">
        <v>35</v>
      </c>
      <c r="D13" s="13">
        <v>0</v>
      </c>
    </row>
    <row r="14" spans="1:5" x14ac:dyDescent="0.2">
      <c r="A14" s="4" t="s">
        <v>12</v>
      </c>
      <c r="B14" s="11">
        <v>0</v>
      </c>
      <c r="C14" s="11"/>
      <c r="D14" s="11"/>
    </row>
    <row r="15" spans="1:5" x14ac:dyDescent="0.2">
      <c r="A15" s="4" t="s">
        <v>13</v>
      </c>
      <c r="B15" s="11">
        <v>0</v>
      </c>
      <c r="C15" s="11"/>
      <c r="D15" s="11"/>
    </row>
    <row r="16" spans="1:5" x14ac:dyDescent="0.2">
      <c r="A16" s="4" t="s">
        <v>14</v>
      </c>
      <c r="B16" s="11">
        <f>B14-B15</f>
        <v>0</v>
      </c>
      <c r="C16" s="11">
        <f>B16*C11</f>
        <v>0</v>
      </c>
      <c r="D16" s="11">
        <f>B16*D11</f>
        <v>0</v>
      </c>
    </row>
    <row r="17" spans="1:4" x14ac:dyDescent="0.2">
      <c r="A17" s="4" t="s">
        <v>15</v>
      </c>
      <c r="B17" s="11">
        <f>IF((B14-B15)&gt;0,(B14-B15)*0.15,0)</f>
        <v>0</v>
      </c>
      <c r="C17" s="11"/>
      <c r="D17" s="11"/>
    </row>
    <row r="18" spans="1:4" x14ac:dyDescent="0.2">
      <c r="B18" s="11"/>
      <c r="C18" s="11"/>
      <c r="D18" s="11"/>
    </row>
    <row r="19" spans="1:4" x14ac:dyDescent="0.2">
      <c r="A19" s="4" t="s">
        <v>16</v>
      </c>
      <c r="B19" s="11">
        <f t="shared" ref="B19:B36" si="1">SUM(C19:D19)</f>
        <v>0</v>
      </c>
      <c r="C19" s="11">
        <v>0</v>
      </c>
      <c r="D19" s="11">
        <v>0</v>
      </c>
    </row>
    <row r="20" spans="1:4" x14ac:dyDescent="0.2">
      <c r="A20" s="4" t="s">
        <v>17</v>
      </c>
      <c r="B20" s="11">
        <f t="shared" si="1"/>
        <v>0</v>
      </c>
      <c r="C20" s="11"/>
      <c r="D20" s="11"/>
    </row>
    <row r="21" spans="1:4" x14ac:dyDescent="0.2">
      <c r="A21" s="4" t="s">
        <v>18</v>
      </c>
      <c r="B21" s="11">
        <f t="shared" si="1"/>
        <v>0</v>
      </c>
      <c r="C21" s="11"/>
      <c r="D21" s="11"/>
    </row>
    <row r="22" spans="1:4" x14ac:dyDescent="0.2">
      <c r="A22" s="4" t="s">
        <v>19</v>
      </c>
      <c r="B22" s="11">
        <v>0</v>
      </c>
      <c r="C22" s="11">
        <v>0</v>
      </c>
      <c r="D22" s="11"/>
    </row>
    <row r="23" spans="1:4" x14ac:dyDescent="0.2">
      <c r="A23" s="4" t="s">
        <v>20</v>
      </c>
      <c r="B23" s="11">
        <v>0</v>
      </c>
      <c r="C23" s="11">
        <v>0</v>
      </c>
      <c r="D23" s="11"/>
    </row>
    <row r="24" spans="1:4" x14ac:dyDescent="0.2">
      <c r="A24" s="4" t="s">
        <v>32</v>
      </c>
      <c r="B24" s="11">
        <f t="shared" si="1"/>
        <v>0</v>
      </c>
      <c r="C24" s="11">
        <v>0</v>
      </c>
      <c r="D24" s="11">
        <v>0</v>
      </c>
    </row>
    <row r="25" spans="1:4" x14ac:dyDescent="0.2">
      <c r="A25" s="4" t="s">
        <v>21</v>
      </c>
      <c r="B25" s="11">
        <f t="shared" si="1"/>
        <v>0</v>
      </c>
      <c r="C25" s="11">
        <f>C16-C24</f>
        <v>0</v>
      </c>
      <c r="D25" s="11">
        <f>D16-D24</f>
        <v>0</v>
      </c>
    </row>
    <row r="26" spans="1:4" x14ac:dyDescent="0.2">
      <c r="A26" s="4" t="s">
        <v>10</v>
      </c>
      <c r="B26" s="11">
        <f t="shared" si="1"/>
        <v>0</v>
      </c>
      <c r="C26" s="11">
        <v>0</v>
      </c>
      <c r="D26" s="11">
        <v>0</v>
      </c>
    </row>
    <row r="27" spans="1:4" x14ac:dyDescent="0.2">
      <c r="A27" s="4" t="s">
        <v>11</v>
      </c>
      <c r="B27" s="11">
        <f t="shared" si="1"/>
        <v>0</v>
      </c>
      <c r="C27" s="11">
        <v>0</v>
      </c>
      <c r="D27" s="11">
        <v>0</v>
      </c>
    </row>
    <row r="28" spans="1:4" x14ac:dyDescent="0.2">
      <c r="A28" s="3" t="s">
        <v>33</v>
      </c>
      <c r="B28" s="15">
        <f>SUM(C28:D28)</f>
        <v>109047.16</v>
      </c>
      <c r="C28" s="15">
        <f>C19+C25+C32+C33+C26+C27+C22+C23</f>
        <v>0</v>
      </c>
      <c r="D28" s="15">
        <f>D19+D25+D32+D33+D26+D27</f>
        <v>109047.16</v>
      </c>
    </row>
    <row r="29" spans="1:4" x14ac:dyDescent="0.2">
      <c r="A29" s="4" t="s">
        <v>22</v>
      </c>
      <c r="B29" s="11">
        <f t="shared" si="1"/>
        <v>0</v>
      </c>
      <c r="C29" s="11">
        <v>0</v>
      </c>
      <c r="D29" s="11">
        <v>0</v>
      </c>
    </row>
    <row r="30" spans="1:4" x14ac:dyDescent="0.2">
      <c r="A30" s="4" t="s">
        <v>34</v>
      </c>
      <c r="B30" s="11">
        <f t="shared" si="1"/>
        <v>0</v>
      </c>
      <c r="C30" s="11">
        <f>C25*0.15</f>
        <v>0</v>
      </c>
      <c r="D30" s="11">
        <f>D25*0.15</f>
        <v>0</v>
      </c>
    </row>
    <row r="31" spans="1:4" ht="12.75" thickBot="1" x14ac:dyDescent="0.25">
      <c r="A31" s="4" t="s">
        <v>23</v>
      </c>
      <c r="B31" s="12">
        <f t="shared" si="1"/>
        <v>0</v>
      </c>
      <c r="C31" s="12">
        <f>SUM(C29:C30)</f>
        <v>0</v>
      </c>
      <c r="D31" s="12">
        <f t="shared" ref="D31" si="2">SUM(D29:D30)</f>
        <v>0</v>
      </c>
    </row>
    <row r="32" spans="1:4" ht="12.75" thickTop="1" x14ac:dyDescent="0.2">
      <c r="A32" s="4" t="s">
        <v>36</v>
      </c>
      <c r="B32" s="11">
        <f t="shared" si="1"/>
        <v>16571.89</v>
      </c>
      <c r="C32" s="11">
        <v>0</v>
      </c>
      <c r="D32" s="11">
        <f>C8-45000</f>
        <v>16571.89</v>
      </c>
    </row>
    <row r="33" spans="1:6" x14ac:dyDescent="0.2">
      <c r="A33" s="4" t="s">
        <v>24</v>
      </c>
      <c r="B33" s="11">
        <f t="shared" si="1"/>
        <v>92475.27</v>
      </c>
      <c r="C33" s="11">
        <v>0</v>
      </c>
      <c r="D33" s="11">
        <f>C9</f>
        <v>92475.27</v>
      </c>
    </row>
    <row r="34" spans="1:6" x14ac:dyDescent="0.2">
      <c r="A34" s="4" t="s">
        <v>25</v>
      </c>
      <c r="B34" s="11">
        <f t="shared" si="1"/>
        <v>148381.97</v>
      </c>
      <c r="C34" s="11">
        <f>154047.16-5665.19</f>
        <v>148381.97</v>
      </c>
      <c r="D34" s="11"/>
    </row>
    <row r="35" spans="1:6" x14ac:dyDescent="0.2">
      <c r="A35" s="4" t="s">
        <v>26</v>
      </c>
      <c r="B35" s="11">
        <v>0</v>
      </c>
      <c r="C35" s="11"/>
      <c r="D35" s="11">
        <v>0</v>
      </c>
    </row>
    <row r="36" spans="1:6" x14ac:dyDescent="0.2">
      <c r="A36" s="4" t="s">
        <v>26</v>
      </c>
      <c r="B36" s="11">
        <f t="shared" si="1"/>
        <v>15257</v>
      </c>
      <c r="C36" s="11"/>
      <c r="D36" s="11">
        <v>15257</v>
      </c>
    </row>
    <row r="37" spans="1:6" x14ac:dyDescent="0.2">
      <c r="B37" s="11"/>
      <c r="C37" s="11"/>
      <c r="D37" s="11"/>
    </row>
    <row r="38" spans="1:6" x14ac:dyDescent="0.2">
      <c r="A38" s="4" t="s">
        <v>28</v>
      </c>
      <c r="B38" s="11">
        <f>SUM(C38:D38)</f>
        <v>10354.1</v>
      </c>
      <c r="C38" s="11">
        <f>C25-C30+C26+C27</f>
        <v>0</v>
      </c>
      <c r="D38" s="11">
        <v>10354.1</v>
      </c>
      <c r="E38" s="11">
        <f>C42-C8</f>
        <v>-55906.7</v>
      </c>
      <c r="F38" s="11">
        <f>D42-D10</f>
        <v>104145.06</v>
      </c>
    </row>
    <row r="39" spans="1:6" x14ac:dyDescent="0.2">
      <c r="B39" s="11"/>
      <c r="C39" s="11"/>
      <c r="D39" s="11"/>
    </row>
    <row r="40" spans="1:6" x14ac:dyDescent="0.2">
      <c r="A40" s="4" t="s">
        <v>29</v>
      </c>
      <c r="B40" s="11">
        <f>SUM(C40:D40)</f>
        <v>185514.64006384788</v>
      </c>
      <c r="C40" s="11">
        <v>5665.19</v>
      </c>
      <c r="D40" s="11">
        <f>D8+D32-(D36*D8/D10)+D38+0.8</f>
        <v>179849.45006384788</v>
      </c>
    </row>
    <row r="41" spans="1:6" x14ac:dyDescent="0.2">
      <c r="A41" s="14" t="s">
        <v>30</v>
      </c>
      <c r="B41" s="11">
        <f>SUM(C41:D41)</f>
        <v>139347.34993615211</v>
      </c>
      <c r="C41" s="11">
        <v>0</v>
      </c>
      <c r="D41" s="11">
        <f>D9+D33-(D36*D9/D10)</f>
        <v>139347.34993615211</v>
      </c>
    </row>
    <row r="42" spans="1:6" ht="12.75" thickBot="1" x14ac:dyDescent="0.25">
      <c r="A42" s="4" t="s">
        <v>31</v>
      </c>
      <c r="B42" s="12">
        <f>SUM(C42:D42)</f>
        <v>324861.99</v>
      </c>
      <c r="C42" s="12">
        <f>SUM(C40:C41)</f>
        <v>5665.19</v>
      </c>
      <c r="D42" s="12">
        <f t="shared" ref="D42" si="3">SUM(D40:D41)</f>
        <v>319196.79999999999</v>
      </c>
    </row>
    <row r="43" spans="1:6" ht="12.75" thickTop="1" x14ac:dyDescent="0.2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5EEFE-D802-4E78-BAA8-952473157A24}">
  <dimension ref="A1:F43"/>
  <sheetViews>
    <sheetView topLeftCell="A20" workbookViewId="0">
      <selection activeCell="F41" sqref="F41"/>
    </sheetView>
  </sheetViews>
  <sheetFormatPr defaultRowHeight="12" x14ac:dyDescent="0.2"/>
  <cols>
    <col min="1" max="1" width="26.28515625" style="4" customWidth="1"/>
    <col min="2" max="2" width="11.85546875" style="4" customWidth="1"/>
    <col min="3" max="4" width="11.85546875" style="5" customWidth="1"/>
    <col min="5" max="8" width="18.28515625" style="4" customWidth="1"/>
    <col min="9" max="248" width="9.28515625" style="4"/>
    <col min="249" max="249" width="26.28515625" style="4" customWidth="1"/>
    <col min="250" max="258" width="11.85546875" style="4" customWidth="1"/>
    <col min="259" max="259" width="9.28515625" style="4"/>
    <col min="260" max="264" width="18.28515625" style="4" customWidth="1"/>
    <col min="265" max="504" width="9.28515625" style="4"/>
    <col min="505" max="505" width="26.28515625" style="4" customWidth="1"/>
    <col min="506" max="514" width="11.85546875" style="4" customWidth="1"/>
    <col min="515" max="515" width="9.28515625" style="4"/>
    <col min="516" max="520" width="18.28515625" style="4" customWidth="1"/>
    <col min="521" max="760" width="9.28515625" style="4"/>
    <col min="761" max="761" width="26.28515625" style="4" customWidth="1"/>
    <col min="762" max="770" width="11.85546875" style="4" customWidth="1"/>
    <col min="771" max="771" width="9.28515625" style="4"/>
    <col min="772" max="776" width="18.28515625" style="4" customWidth="1"/>
    <col min="777" max="1016" width="9.28515625" style="4"/>
    <col min="1017" max="1017" width="26.28515625" style="4" customWidth="1"/>
    <col min="1018" max="1026" width="11.85546875" style="4" customWidth="1"/>
    <col min="1027" max="1027" width="9.28515625" style="4"/>
    <col min="1028" max="1032" width="18.28515625" style="4" customWidth="1"/>
    <col min="1033" max="1272" width="9.28515625" style="4"/>
    <col min="1273" max="1273" width="26.28515625" style="4" customWidth="1"/>
    <col min="1274" max="1282" width="11.85546875" style="4" customWidth="1"/>
    <col min="1283" max="1283" width="9.28515625" style="4"/>
    <col min="1284" max="1288" width="18.28515625" style="4" customWidth="1"/>
    <col min="1289" max="1528" width="9.28515625" style="4"/>
    <col min="1529" max="1529" width="26.28515625" style="4" customWidth="1"/>
    <col min="1530" max="1538" width="11.85546875" style="4" customWidth="1"/>
    <col min="1539" max="1539" width="9.28515625" style="4"/>
    <col min="1540" max="1544" width="18.28515625" style="4" customWidth="1"/>
    <col min="1545" max="1784" width="9.28515625" style="4"/>
    <col min="1785" max="1785" width="26.28515625" style="4" customWidth="1"/>
    <col min="1786" max="1794" width="11.85546875" style="4" customWidth="1"/>
    <col min="1795" max="1795" width="9.28515625" style="4"/>
    <col min="1796" max="1800" width="18.28515625" style="4" customWidth="1"/>
    <col min="1801" max="2040" width="9.28515625" style="4"/>
    <col min="2041" max="2041" width="26.28515625" style="4" customWidth="1"/>
    <col min="2042" max="2050" width="11.85546875" style="4" customWidth="1"/>
    <col min="2051" max="2051" width="9.28515625" style="4"/>
    <col min="2052" max="2056" width="18.28515625" style="4" customWidth="1"/>
    <col min="2057" max="2296" width="9.28515625" style="4"/>
    <col min="2297" max="2297" width="26.28515625" style="4" customWidth="1"/>
    <col min="2298" max="2306" width="11.85546875" style="4" customWidth="1"/>
    <col min="2307" max="2307" width="9.28515625" style="4"/>
    <col min="2308" max="2312" width="18.28515625" style="4" customWidth="1"/>
    <col min="2313" max="2552" width="9.28515625" style="4"/>
    <col min="2553" max="2553" width="26.28515625" style="4" customWidth="1"/>
    <col min="2554" max="2562" width="11.85546875" style="4" customWidth="1"/>
    <col min="2563" max="2563" width="9.28515625" style="4"/>
    <col min="2564" max="2568" width="18.28515625" style="4" customWidth="1"/>
    <col min="2569" max="2808" width="9.28515625" style="4"/>
    <col min="2809" max="2809" width="26.28515625" style="4" customWidth="1"/>
    <col min="2810" max="2818" width="11.85546875" style="4" customWidth="1"/>
    <col min="2819" max="2819" width="9.28515625" style="4"/>
    <col min="2820" max="2824" width="18.28515625" style="4" customWidth="1"/>
    <col min="2825" max="3064" width="9.28515625" style="4"/>
    <col min="3065" max="3065" width="26.28515625" style="4" customWidth="1"/>
    <col min="3066" max="3074" width="11.85546875" style="4" customWidth="1"/>
    <col min="3075" max="3075" width="9.28515625" style="4"/>
    <col min="3076" max="3080" width="18.28515625" style="4" customWidth="1"/>
    <col min="3081" max="3320" width="9.28515625" style="4"/>
    <col min="3321" max="3321" width="26.28515625" style="4" customWidth="1"/>
    <col min="3322" max="3330" width="11.85546875" style="4" customWidth="1"/>
    <col min="3331" max="3331" width="9.28515625" style="4"/>
    <col min="3332" max="3336" width="18.28515625" style="4" customWidth="1"/>
    <col min="3337" max="3576" width="9.28515625" style="4"/>
    <col min="3577" max="3577" width="26.28515625" style="4" customWidth="1"/>
    <col min="3578" max="3586" width="11.85546875" style="4" customWidth="1"/>
    <col min="3587" max="3587" width="9.28515625" style="4"/>
    <col min="3588" max="3592" width="18.28515625" style="4" customWidth="1"/>
    <col min="3593" max="3832" width="9.28515625" style="4"/>
    <col min="3833" max="3833" width="26.28515625" style="4" customWidth="1"/>
    <col min="3834" max="3842" width="11.85546875" style="4" customWidth="1"/>
    <col min="3843" max="3843" width="9.28515625" style="4"/>
    <col min="3844" max="3848" width="18.28515625" style="4" customWidth="1"/>
    <col min="3849" max="4088" width="9.28515625" style="4"/>
    <col min="4089" max="4089" width="26.28515625" style="4" customWidth="1"/>
    <col min="4090" max="4098" width="11.85546875" style="4" customWidth="1"/>
    <col min="4099" max="4099" width="9.28515625" style="4"/>
    <col min="4100" max="4104" width="18.28515625" style="4" customWidth="1"/>
    <col min="4105" max="4344" width="9.28515625" style="4"/>
    <col min="4345" max="4345" width="26.28515625" style="4" customWidth="1"/>
    <col min="4346" max="4354" width="11.85546875" style="4" customWidth="1"/>
    <col min="4355" max="4355" width="9.28515625" style="4"/>
    <col min="4356" max="4360" width="18.28515625" style="4" customWidth="1"/>
    <col min="4361" max="4600" width="9.28515625" style="4"/>
    <col min="4601" max="4601" width="26.28515625" style="4" customWidth="1"/>
    <col min="4602" max="4610" width="11.85546875" style="4" customWidth="1"/>
    <col min="4611" max="4611" width="9.28515625" style="4"/>
    <col min="4612" max="4616" width="18.28515625" style="4" customWidth="1"/>
    <col min="4617" max="4856" width="9.28515625" style="4"/>
    <col min="4857" max="4857" width="26.28515625" style="4" customWidth="1"/>
    <col min="4858" max="4866" width="11.85546875" style="4" customWidth="1"/>
    <col min="4867" max="4867" width="9.28515625" style="4"/>
    <col min="4868" max="4872" width="18.28515625" style="4" customWidth="1"/>
    <col min="4873" max="5112" width="9.28515625" style="4"/>
    <col min="5113" max="5113" width="26.28515625" style="4" customWidth="1"/>
    <col min="5114" max="5122" width="11.85546875" style="4" customWidth="1"/>
    <col min="5123" max="5123" width="9.28515625" style="4"/>
    <col min="5124" max="5128" width="18.28515625" style="4" customWidth="1"/>
    <col min="5129" max="5368" width="9.28515625" style="4"/>
    <col min="5369" max="5369" width="26.28515625" style="4" customWidth="1"/>
    <col min="5370" max="5378" width="11.85546875" style="4" customWidth="1"/>
    <col min="5379" max="5379" width="9.28515625" style="4"/>
    <col min="5380" max="5384" width="18.28515625" style="4" customWidth="1"/>
    <col min="5385" max="5624" width="9.28515625" style="4"/>
    <col min="5625" max="5625" width="26.28515625" style="4" customWidth="1"/>
    <col min="5626" max="5634" width="11.85546875" style="4" customWidth="1"/>
    <col min="5635" max="5635" width="9.28515625" style="4"/>
    <col min="5636" max="5640" width="18.28515625" style="4" customWidth="1"/>
    <col min="5641" max="5880" width="9.28515625" style="4"/>
    <col min="5881" max="5881" width="26.28515625" style="4" customWidth="1"/>
    <col min="5882" max="5890" width="11.85546875" style="4" customWidth="1"/>
    <col min="5891" max="5891" width="9.28515625" style="4"/>
    <col min="5892" max="5896" width="18.28515625" style="4" customWidth="1"/>
    <col min="5897" max="6136" width="9.28515625" style="4"/>
    <col min="6137" max="6137" width="26.28515625" style="4" customWidth="1"/>
    <col min="6138" max="6146" width="11.85546875" style="4" customWidth="1"/>
    <col min="6147" max="6147" width="9.28515625" style="4"/>
    <col min="6148" max="6152" width="18.28515625" style="4" customWidth="1"/>
    <col min="6153" max="6392" width="9.28515625" style="4"/>
    <col min="6393" max="6393" width="26.28515625" style="4" customWidth="1"/>
    <col min="6394" max="6402" width="11.85546875" style="4" customWidth="1"/>
    <col min="6403" max="6403" width="9.28515625" style="4"/>
    <col min="6404" max="6408" width="18.28515625" style="4" customWidth="1"/>
    <col min="6409" max="6648" width="9.28515625" style="4"/>
    <col min="6649" max="6649" width="26.28515625" style="4" customWidth="1"/>
    <col min="6650" max="6658" width="11.85546875" style="4" customWidth="1"/>
    <col min="6659" max="6659" width="9.28515625" style="4"/>
    <col min="6660" max="6664" width="18.28515625" style="4" customWidth="1"/>
    <col min="6665" max="6904" width="9.28515625" style="4"/>
    <col min="6905" max="6905" width="26.28515625" style="4" customWidth="1"/>
    <col min="6906" max="6914" width="11.85546875" style="4" customWidth="1"/>
    <col min="6915" max="6915" width="9.28515625" style="4"/>
    <col min="6916" max="6920" width="18.28515625" style="4" customWidth="1"/>
    <col min="6921" max="7160" width="9.28515625" style="4"/>
    <col min="7161" max="7161" width="26.28515625" style="4" customWidth="1"/>
    <col min="7162" max="7170" width="11.85546875" style="4" customWidth="1"/>
    <col min="7171" max="7171" width="9.28515625" style="4"/>
    <col min="7172" max="7176" width="18.28515625" style="4" customWidth="1"/>
    <col min="7177" max="7416" width="9.28515625" style="4"/>
    <col min="7417" max="7417" width="26.28515625" style="4" customWidth="1"/>
    <col min="7418" max="7426" width="11.85546875" style="4" customWidth="1"/>
    <col min="7427" max="7427" width="9.28515625" style="4"/>
    <col min="7428" max="7432" width="18.28515625" style="4" customWidth="1"/>
    <col min="7433" max="7672" width="9.28515625" style="4"/>
    <col min="7673" max="7673" width="26.28515625" style="4" customWidth="1"/>
    <col min="7674" max="7682" width="11.85546875" style="4" customWidth="1"/>
    <col min="7683" max="7683" width="9.28515625" style="4"/>
    <col min="7684" max="7688" width="18.28515625" style="4" customWidth="1"/>
    <col min="7689" max="7928" width="9.28515625" style="4"/>
    <col min="7929" max="7929" width="26.28515625" style="4" customWidth="1"/>
    <col min="7930" max="7938" width="11.85546875" style="4" customWidth="1"/>
    <col min="7939" max="7939" width="9.28515625" style="4"/>
    <col min="7940" max="7944" width="18.28515625" style="4" customWidth="1"/>
    <col min="7945" max="8184" width="9.28515625" style="4"/>
    <col min="8185" max="8185" width="26.28515625" style="4" customWidth="1"/>
    <col min="8186" max="8194" width="11.85546875" style="4" customWidth="1"/>
    <col min="8195" max="8195" width="9.28515625" style="4"/>
    <col min="8196" max="8200" width="18.28515625" style="4" customWidth="1"/>
    <col min="8201" max="8440" width="9.28515625" style="4"/>
    <col min="8441" max="8441" width="26.28515625" style="4" customWidth="1"/>
    <col min="8442" max="8450" width="11.85546875" style="4" customWidth="1"/>
    <col min="8451" max="8451" width="9.28515625" style="4"/>
    <col min="8452" max="8456" width="18.28515625" style="4" customWidth="1"/>
    <col min="8457" max="8696" width="9.28515625" style="4"/>
    <col min="8697" max="8697" width="26.28515625" style="4" customWidth="1"/>
    <col min="8698" max="8706" width="11.85546875" style="4" customWidth="1"/>
    <col min="8707" max="8707" width="9.28515625" style="4"/>
    <col min="8708" max="8712" width="18.28515625" style="4" customWidth="1"/>
    <col min="8713" max="8952" width="9.28515625" style="4"/>
    <col min="8953" max="8953" width="26.28515625" style="4" customWidth="1"/>
    <col min="8954" max="8962" width="11.85546875" style="4" customWidth="1"/>
    <col min="8963" max="8963" width="9.28515625" style="4"/>
    <col min="8964" max="8968" width="18.28515625" style="4" customWidth="1"/>
    <col min="8969" max="9208" width="9.28515625" style="4"/>
    <col min="9209" max="9209" width="26.28515625" style="4" customWidth="1"/>
    <col min="9210" max="9218" width="11.85546875" style="4" customWidth="1"/>
    <col min="9219" max="9219" width="9.28515625" style="4"/>
    <col min="9220" max="9224" width="18.28515625" style="4" customWidth="1"/>
    <col min="9225" max="9464" width="9.28515625" style="4"/>
    <col min="9465" max="9465" width="26.28515625" style="4" customWidth="1"/>
    <col min="9466" max="9474" width="11.85546875" style="4" customWidth="1"/>
    <col min="9475" max="9475" width="9.28515625" style="4"/>
    <col min="9476" max="9480" width="18.28515625" style="4" customWidth="1"/>
    <col min="9481" max="9720" width="9.28515625" style="4"/>
    <col min="9721" max="9721" width="26.28515625" style="4" customWidth="1"/>
    <col min="9722" max="9730" width="11.85546875" style="4" customWidth="1"/>
    <col min="9731" max="9731" width="9.28515625" style="4"/>
    <col min="9732" max="9736" width="18.28515625" style="4" customWidth="1"/>
    <col min="9737" max="9976" width="9.28515625" style="4"/>
    <col min="9977" max="9977" width="26.28515625" style="4" customWidth="1"/>
    <col min="9978" max="9986" width="11.85546875" style="4" customWidth="1"/>
    <col min="9987" max="9987" width="9.28515625" style="4"/>
    <col min="9988" max="9992" width="18.28515625" style="4" customWidth="1"/>
    <col min="9993" max="10232" width="9.28515625" style="4"/>
    <col min="10233" max="10233" width="26.28515625" style="4" customWidth="1"/>
    <col min="10234" max="10242" width="11.85546875" style="4" customWidth="1"/>
    <col min="10243" max="10243" width="9.28515625" style="4"/>
    <col min="10244" max="10248" width="18.28515625" style="4" customWidth="1"/>
    <col min="10249" max="10488" width="9.28515625" style="4"/>
    <col min="10489" max="10489" width="26.28515625" style="4" customWidth="1"/>
    <col min="10490" max="10498" width="11.85546875" style="4" customWidth="1"/>
    <col min="10499" max="10499" width="9.28515625" style="4"/>
    <col min="10500" max="10504" width="18.28515625" style="4" customWidth="1"/>
    <col min="10505" max="10744" width="9.28515625" style="4"/>
    <col min="10745" max="10745" width="26.28515625" style="4" customWidth="1"/>
    <col min="10746" max="10754" width="11.85546875" style="4" customWidth="1"/>
    <col min="10755" max="10755" width="9.28515625" style="4"/>
    <col min="10756" max="10760" width="18.28515625" style="4" customWidth="1"/>
    <col min="10761" max="11000" width="9.28515625" style="4"/>
    <col min="11001" max="11001" width="26.28515625" style="4" customWidth="1"/>
    <col min="11002" max="11010" width="11.85546875" style="4" customWidth="1"/>
    <col min="11011" max="11011" width="9.28515625" style="4"/>
    <col min="11012" max="11016" width="18.28515625" style="4" customWidth="1"/>
    <col min="11017" max="11256" width="9.28515625" style="4"/>
    <col min="11257" max="11257" width="26.28515625" style="4" customWidth="1"/>
    <col min="11258" max="11266" width="11.85546875" style="4" customWidth="1"/>
    <col min="11267" max="11267" width="9.28515625" style="4"/>
    <col min="11268" max="11272" width="18.28515625" style="4" customWidth="1"/>
    <col min="11273" max="11512" width="9.28515625" style="4"/>
    <col min="11513" max="11513" width="26.28515625" style="4" customWidth="1"/>
    <col min="11514" max="11522" width="11.85546875" style="4" customWidth="1"/>
    <col min="11523" max="11523" width="9.28515625" style="4"/>
    <col min="11524" max="11528" width="18.28515625" style="4" customWidth="1"/>
    <col min="11529" max="11768" width="9.28515625" style="4"/>
    <col min="11769" max="11769" width="26.28515625" style="4" customWidth="1"/>
    <col min="11770" max="11778" width="11.85546875" style="4" customWidth="1"/>
    <col min="11779" max="11779" width="9.28515625" style="4"/>
    <col min="11780" max="11784" width="18.28515625" style="4" customWidth="1"/>
    <col min="11785" max="12024" width="9.28515625" style="4"/>
    <col min="12025" max="12025" width="26.28515625" style="4" customWidth="1"/>
    <col min="12026" max="12034" width="11.85546875" style="4" customWidth="1"/>
    <col min="12035" max="12035" width="9.28515625" style="4"/>
    <col min="12036" max="12040" width="18.28515625" style="4" customWidth="1"/>
    <col min="12041" max="12280" width="9.28515625" style="4"/>
    <col min="12281" max="12281" width="26.28515625" style="4" customWidth="1"/>
    <col min="12282" max="12290" width="11.85546875" style="4" customWidth="1"/>
    <col min="12291" max="12291" width="9.28515625" style="4"/>
    <col min="12292" max="12296" width="18.28515625" style="4" customWidth="1"/>
    <col min="12297" max="12536" width="9.28515625" style="4"/>
    <col min="12537" max="12537" width="26.28515625" style="4" customWidth="1"/>
    <col min="12538" max="12546" width="11.85546875" style="4" customWidth="1"/>
    <col min="12547" max="12547" width="9.28515625" style="4"/>
    <col min="12548" max="12552" width="18.28515625" style="4" customWidth="1"/>
    <col min="12553" max="12792" width="9.28515625" style="4"/>
    <col min="12793" max="12793" width="26.28515625" style="4" customWidth="1"/>
    <col min="12794" max="12802" width="11.85546875" style="4" customWidth="1"/>
    <col min="12803" max="12803" width="9.28515625" style="4"/>
    <col min="12804" max="12808" width="18.28515625" style="4" customWidth="1"/>
    <col min="12809" max="13048" width="9.28515625" style="4"/>
    <col min="13049" max="13049" width="26.28515625" style="4" customWidth="1"/>
    <col min="13050" max="13058" width="11.85546875" style="4" customWidth="1"/>
    <col min="13059" max="13059" width="9.28515625" style="4"/>
    <col min="13060" max="13064" width="18.28515625" style="4" customWidth="1"/>
    <col min="13065" max="13304" width="9.28515625" style="4"/>
    <col min="13305" max="13305" width="26.28515625" style="4" customWidth="1"/>
    <col min="13306" max="13314" width="11.85546875" style="4" customWidth="1"/>
    <col min="13315" max="13315" width="9.28515625" style="4"/>
    <col min="13316" max="13320" width="18.28515625" style="4" customWidth="1"/>
    <col min="13321" max="13560" width="9.28515625" style="4"/>
    <col min="13561" max="13561" width="26.28515625" style="4" customWidth="1"/>
    <col min="13562" max="13570" width="11.85546875" style="4" customWidth="1"/>
    <col min="13571" max="13571" width="9.28515625" style="4"/>
    <col min="13572" max="13576" width="18.28515625" style="4" customWidth="1"/>
    <col min="13577" max="13816" width="9.28515625" style="4"/>
    <col min="13817" max="13817" width="26.28515625" style="4" customWidth="1"/>
    <col min="13818" max="13826" width="11.85546875" style="4" customWidth="1"/>
    <col min="13827" max="13827" width="9.28515625" style="4"/>
    <col min="13828" max="13832" width="18.28515625" style="4" customWidth="1"/>
    <col min="13833" max="14072" width="9.28515625" style="4"/>
    <col min="14073" max="14073" width="26.28515625" style="4" customWidth="1"/>
    <col min="14074" max="14082" width="11.85546875" style="4" customWidth="1"/>
    <col min="14083" max="14083" width="9.28515625" style="4"/>
    <col min="14084" max="14088" width="18.28515625" style="4" customWidth="1"/>
    <col min="14089" max="14328" width="9.28515625" style="4"/>
    <col min="14329" max="14329" width="26.28515625" style="4" customWidth="1"/>
    <col min="14330" max="14338" width="11.85546875" style="4" customWidth="1"/>
    <col min="14339" max="14339" width="9.28515625" style="4"/>
    <col min="14340" max="14344" width="18.28515625" style="4" customWidth="1"/>
    <col min="14345" max="14584" width="9.28515625" style="4"/>
    <col min="14585" max="14585" width="26.28515625" style="4" customWidth="1"/>
    <col min="14586" max="14594" width="11.85546875" style="4" customWidth="1"/>
    <col min="14595" max="14595" width="9.28515625" style="4"/>
    <col min="14596" max="14600" width="18.28515625" style="4" customWidth="1"/>
    <col min="14601" max="14840" width="9.28515625" style="4"/>
    <col min="14841" max="14841" width="26.28515625" style="4" customWidth="1"/>
    <col min="14842" max="14850" width="11.85546875" style="4" customWidth="1"/>
    <col min="14851" max="14851" width="9.28515625" style="4"/>
    <col min="14852" max="14856" width="18.28515625" style="4" customWidth="1"/>
    <col min="14857" max="15096" width="9.28515625" style="4"/>
    <col min="15097" max="15097" width="26.28515625" style="4" customWidth="1"/>
    <col min="15098" max="15106" width="11.85546875" style="4" customWidth="1"/>
    <col min="15107" max="15107" width="9.28515625" style="4"/>
    <col min="15108" max="15112" width="18.28515625" style="4" customWidth="1"/>
    <col min="15113" max="15352" width="9.28515625" style="4"/>
    <col min="15353" max="15353" width="26.28515625" style="4" customWidth="1"/>
    <col min="15354" max="15362" width="11.85546875" style="4" customWidth="1"/>
    <col min="15363" max="15363" width="9.28515625" style="4"/>
    <col min="15364" max="15368" width="18.28515625" style="4" customWidth="1"/>
    <col min="15369" max="15608" width="9.28515625" style="4"/>
    <col min="15609" max="15609" width="26.28515625" style="4" customWidth="1"/>
    <col min="15610" max="15618" width="11.85546875" style="4" customWidth="1"/>
    <col min="15619" max="15619" width="9.28515625" style="4"/>
    <col min="15620" max="15624" width="18.28515625" style="4" customWidth="1"/>
    <col min="15625" max="15864" width="9.28515625" style="4"/>
    <col min="15865" max="15865" width="26.28515625" style="4" customWidth="1"/>
    <col min="15866" max="15874" width="11.85546875" style="4" customWidth="1"/>
    <col min="15875" max="15875" width="9.28515625" style="4"/>
    <col min="15876" max="15880" width="18.28515625" style="4" customWidth="1"/>
    <col min="15881" max="16120" width="9.28515625" style="4"/>
    <col min="16121" max="16121" width="26.28515625" style="4" customWidth="1"/>
    <col min="16122" max="16130" width="11.85546875" style="4" customWidth="1"/>
    <col min="16131" max="16131" width="9.28515625" style="4"/>
    <col min="16132" max="16136" width="18.28515625" style="4" customWidth="1"/>
    <col min="16137" max="16384" width="9.28515625" style="4"/>
  </cols>
  <sheetData>
    <row r="1" spans="1:5" customFormat="1" ht="15" x14ac:dyDescent="0.25">
      <c r="A1" s="1" t="s">
        <v>39</v>
      </c>
      <c r="C1" s="2"/>
      <c r="D1" s="2"/>
    </row>
    <row r="2" spans="1:5" x14ac:dyDescent="0.2">
      <c r="A2" s="3" t="s">
        <v>40</v>
      </c>
    </row>
    <row r="4" spans="1:5" ht="24" customHeight="1" x14ac:dyDescent="0.2">
      <c r="A4" s="6">
        <v>42185</v>
      </c>
      <c r="B4" s="4" t="s">
        <v>0</v>
      </c>
      <c r="C4" s="7" t="s">
        <v>37</v>
      </c>
      <c r="D4" s="7" t="s">
        <v>38</v>
      </c>
    </row>
    <row r="5" spans="1:5" x14ac:dyDescent="0.2">
      <c r="B5" s="4" t="s">
        <v>1</v>
      </c>
      <c r="C5" s="8">
        <v>22110</v>
      </c>
      <c r="D5" s="8">
        <v>21273</v>
      </c>
    </row>
    <row r="6" spans="1:5" x14ac:dyDescent="0.2">
      <c r="B6" s="4" t="s">
        <v>2</v>
      </c>
      <c r="C6" s="8">
        <v>40088</v>
      </c>
      <c r="D6" s="8">
        <v>40088</v>
      </c>
    </row>
    <row r="7" spans="1:5" s="9" customFormat="1" x14ac:dyDescent="0.2">
      <c r="B7" s="9" t="s">
        <v>3</v>
      </c>
      <c r="C7" s="10" t="s">
        <v>4</v>
      </c>
      <c r="D7" s="10" t="s">
        <v>5</v>
      </c>
      <c r="E7" s="9" t="s">
        <v>35</v>
      </c>
    </row>
    <row r="8" spans="1:5" x14ac:dyDescent="0.2">
      <c r="A8" s="4" t="s">
        <v>6</v>
      </c>
      <c r="B8" s="11"/>
      <c r="C8" s="11">
        <f>'2014'!C40</f>
        <v>5665.19</v>
      </c>
      <c r="D8" s="11">
        <f>'2014'!D40</f>
        <v>179849.45006384788</v>
      </c>
    </row>
    <row r="9" spans="1:5" x14ac:dyDescent="0.2">
      <c r="A9" s="4" t="s">
        <v>7</v>
      </c>
      <c r="B9" s="11"/>
      <c r="C9" s="11">
        <f>'2014'!C41</f>
        <v>0</v>
      </c>
      <c r="D9" s="11">
        <f>'2014'!D41</f>
        <v>139347.34993615211</v>
      </c>
    </row>
    <row r="10" spans="1:5" ht="12.75" thickBot="1" x14ac:dyDescent="0.25">
      <c r="A10" s="4" t="s">
        <v>8</v>
      </c>
      <c r="B10" s="12">
        <f>SUM(C10:D10)</f>
        <v>324861.99</v>
      </c>
      <c r="C10" s="12">
        <f>SUM(C8:C9)</f>
        <v>5665.19</v>
      </c>
      <c r="D10" s="12">
        <f t="shared" ref="D10" si="0">SUM(D8:D9)</f>
        <v>319196.79999999999</v>
      </c>
    </row>
    <row r="11" spans="1:5" ht="12.75" thickTop="1" x14ac:dyDescent="0.2">
      <c r="A11" s="4" t="s">
        <v>9</v>
      </c>
      <c r="B11" s="11"/>
      <c r="C11" s="13">
        <f>C10/B10</f>
        <v>1.7438759148153959E-2</v>
      </c>
      <c r="D11" s="13">
        <f>D10/B10</f>
        <v>0.98256124085184604</v>
      </c>
    </row>
    <row r="12" spans="1:5" x14ac:dyDescent="0.2">
      <c r="A12" s="4" t="s">
        <v>10</v>
      </c>
      <c r="B12" s="11">
        <f>'[1]Calcs 2015'!B16</f>
        <v>0</v>
      </c>
      <c r="C12" s="13">
        <v>0</v>
      </c>
      <c r="D12" s="13">
        <v>0</v>
      </c>
    </row>
    <row r="13" spans="1:5" x14ac:dyDescent="0.2">
      <c r="A13" s="4" t="s">
        <v>11</v>
      </c>
      <c r="B13" s="11"/>
      <c r="C13" s="13" t="s">
        <v>35</v>
      </c>
      <c r="D13" s="13">
        <v>0</v>
      </c>
    </row>
    <row r="14" spans="1:5" x14ac:dyDescent="0.2">
      <c r="A14" s="4" t="s">
        <v>12</v>
      </c>
      <c r="B14" s="11">
        <v>42976.57</v>
      </c>
      <c r="C14" s="11"/>
      <c r="D14" s="11"/>
    </row>
    <row r="15" spans="1:5" x14ac:dyDescent="0.2">
      <c r="A15" s="4" t="s">
        <v>13</v>
      </c>
      <c r="B15" s="11">
        <v>27924.65</v>
      </c>
      <c r="C15" s="11"/>
      <c r="D15" s="11"/>
    </row>
    <row r="16" spans="1:5" x14ac:dyDescent="0.2">
      <c r="A16" s="4" t="s">
        <v>14</v>
      </c>
      <c r="B16" s="11">
        <f>B14-B15</f>
        <v>15051.919999999998</v>
      </c>
      <c r="C16" s="11">
        <v>0</v>
      </c>
      <c r="D16" s="11">
        <f>B16</f>
        <v>15051.919999999998</v>
      </c>
    </row>
    <row r="17" spans="1:4" x14ac:dyDescent="0.2">
      <c r="A17" s="4" t="s">
        <v>15</v>
      </c>
      <c r="B17" s="11">
        <f>IF((B14-B15)&gt;0,(B14-B15)*0.15,0)</f>
        <v>2257.7879999999996</v>
      </c>
      <c r="C17" s="11"/>
      <c r="D17" s="11"/>
    </row>
    <row r="18" spans="1:4" x14ac:dyDescent="0.2">
      <c r="B18" s="11"/>
      <c r="C18" s="11"/>
      <c r="D18" s="11"/>
    </row>
    <row r="19" spans="1:4" x14ac:dyDescent="0.2">
      <c r="A19" s="4" t="s">
        <v>16</v>
      </c>
      <c r="B19" s="11">
        <f t="shared" ref="B19:B36" si="1">SUM(C19:D19)</f>
        <v>0</v>
      </c>
      <c r="C19" s="11">
        <v>0</v>
      </c>
      <c r="D19" s="11">
        <v>0</v>
      </c>
    </row>
    <row r="20" spans="1:4" x14ac:dyDescent="0.2">
      <c r="A20" s="4" t="s">
        <v>17</v>
      </c>
      <c r="B20" s="11">
        <f t="shared" si="1"/>
        <v>0</v>
      </c>
      <c r="C20" s="11"/>
      <c r="D20" s="11"/>
    </row>
    <row r="21" spans="1:4" x14ac:dyDescent="0.2">
      <c r="A21" s="4" t="s">
        <v>18</v>
      </c>
      <c r="B21" s="11">
        <f t="shared" si="1"/>
        <v>7122.55</v>
      </c>
      <c r="C21" s="11"/>
      <c r="D21" s="11">
        <v>7122.55</v>
      </c>
    </row>
    <row r="22" spans="1:4" x14ac:dyDescent="0.2">
      <c r="A22" s="4" t="s">
        <v>19</v>
      </c>
      <c r="B22" s="11">
        <v>0</v>
      </c>
      <c r="C22" s="11">
        <v>0</v>
      </c>
      <c r="D22" s="11">
        <v>0</v>
      </c>
    </row>
    <row r="23" spans="1:4" x14ac:dyDescent="0.2">
      <c r="A23" s="4" t="s">
        <v>20</v>
      </c>
      <c r="B23" s="11">
        <v>0</v>
      </c>
      <c r="C23" s="11">
        <v>0</v>
      </c>
      <c r="D23" s="11"/>
    </row>
    <row r="24" spans="1:4" x14ac:dyDescent="0.2">
      <c r="A24" s="4" t="s">
        <v>32</v>
      </c>
      <c r="B24" s="11">
        <f t="shared" si="1"/>
        <v>0</v>
      </c>
      <c r="C24" s="11">
        <v>0</v>
      </c>
      <c r="D24" s="11">
        <v>0</v>
      </c>
    </row>
    <row r="25" spans="1:4" x14ac:dyDescent="0.2">
      <c r="A25" s="4" t="s">
        <v>21</v>
      </c>
      <c r="B25" s="11">
        <f t="shared" si="1"/>
        <v>15051.919999999998</v>
      </c>
      <c r="C25" s="11">
        <v>0</v>
      </c>
      <c r="D25" s="11">
        <f>D16-D24</f>
        <v>15051.919999999998</v>
      </c>
    </row>
    <row r="26" spans="1:4" x14ac:dyDescent="0.2">
      <c r="A26" s="4" t="s">
        <v>10</v>
      </c>
      <c r="B26" s="11">
        <f t="shared" si="1"/>
        <v>0</v>
      </c>
      <c r="C26" s="11">
        <v>0</v>
      </c>
      <c r="D26" s="11">
        <v>0</v>
      </c>
    </row>
    <row r="27" spans="1:4" x14ac:dyDescent="0.2">
      <c r="A27" s="4" t="s">
        <v>11</v>
      </c>
      <c r="B27" s="11">
        <f t="shared" si="1"/>
        <v>0</v>
      </c>
      <c r="C27" s="11">
        <v>0</v>
      </c>
      <c r="D27" s="11">
        <v>0</v>
      </c>
    </row>
    <row r="28" spans="1:4" x14ac:dyDescent="0.2">
      <c r="A28" s="3" t="s">
        <v>33</v>
      </c>
      <c r="B28" s="15">
        <f>SUM(C28:D28)</f>
        <v>0</v>
      </c>
      <c r="C28" s="15">
        <f>C19+C25+C32+C33+C26+C27+C22+C23</f>
        <v>0</v>
      </c>
      <c r="D28" s="15">
        <v>0</v>
      </c>
    </row>
    <row r="29" spans="1:4" x14ac:dyDescent="0.2">
      <c r="A29" s="4" t="s">
        <v>22</v>
      </c>
      <c r="B29" s="11">
        <f t="shared" si="1"/>
        <v>0</v>
      </c>
      <c r="C29" s="11">
        <v>0</v>
      </c>
      <c r="D29" s="11">
        <v>0</v>
      </c>
    </row>
    <row r="30" spans="1:4" x14ac:dyDescent="0.2">
      <c r="A30" s="4" t="s">
        <v>34</v>
      </c>
      <c r="B30" s="11">
        <f t="shared" si="1"/>
        <v>2257.7879999999996</v>
      </c>
      <c r="C30" s="11">
        <f>C25*0.15</f>
        <v>0</v>
      </c>
      <c r="D30" s="11">
        <f>D25*0.15</f>
        <v>2257.7879999999996</v>
      </c>
    </row>
    <row r="31" spans="1:4" ht="12.75" thickBot="1" x14ac:dyDescent="0.25">
      <c r="A31" s="4" t="s">
        <v>23</v>
      </c>
      <c r="B31" s="12">
        <f t="shared" si="1"/>
        <v>2257.7879999999996</v>
      </c>
      <c r="C31" s="12">
        <f>SUM(C29:C30)</f>
        <v>0</v>
      </c>
      <c r="D31" s="12">
        <f t="shared" ref="D31" si="2">SUM(D29:D30)</f>
        <v>2257.7879999999996</v>
      </c>
    </row>
    <row r="32" spans="1:4" ht="12.75" thickTop="1" x14ac:dyDescent="0.2">
      <c r="A32" s="4" t="s">
        <v>36</v>
      </c>
      <c r="B32" s="11">
        <f t="shared" si="1"/>
        <v>5665.19</v>
      </c>
      <c r="C32" s="11">
        <v>0</v>
      </c>
      <c r="D32" s="11">
        <v>5665.19</v>
      </c>
    </row>
    <row r="33" spans="1:6" x14ac:dyDescent="0.2">
      <c r="A33" s="4" t="s">
        <v>24</v>
      </c>
      <c r="B33" s="11">
        <f t="shared" si="1"/>
        <v>0</v>
      </c>
      <c r="C33" s="11">
        <v>0</v>
      </c>
      <c r="D33" s="11">
        <v>0</v>
      </c>
    </row>
    <row r="34" spans="1:6" x14ac:dyDescent="0.2">
      <c r="A34" s="4" t="s">
        <v>25</v>
      </c>
      <c r="B34" s="11">
        <f t="shared" si="1"/>
        <v>5665.19</v>
      </c>
      <c r="C34" s="11">
        <v>5665.19</v>
      </c>
      <c r="D34" s="11"/>
    </row>
    <row r="35" spans="1:6" x14ac:dyDescent="0.2">
      <c r="A35" s="4" t="s">
        <v>26</v>
      </c>
      <c r="B35" s="11">
        <v>0</v>
      </c>
      <c r="C35" s="11">
        <v>0</v>
      </c>
      <c r="D35" s="11"/>
    </row>
    <row r="36" spans="1:6" x14ac:dyDescent="0.2">
      <c r="A36" s="4" t="s">
        <v>27</v>
      </c>
      <c r="B36" s="11">
        <f t="shared" si="1"/>
        <v>0</v>
      </c>
      <c r="C36" s="11"/>
      <c r="D36" s="11"/>
    </row>
    <row r="37" spans="1:6" x14ac:dyDescent="0.2">
      <c r="B37" s="11"/>
      <c r="C37" s="11"/>
      <c r="D37" s="11"/>
    </row>
    <row r="38" spans="1:6" x14ac:dyDescent="0.2">
      <c r="A38" s="4" t="s">
        <v>28</v>
      </c>
      <c r="B38" s="11">
        <f>SUM(C38:D38)</f>
        <v>12794.131999999998</v>
      </c>
      <c r="C38" s="11">
        <f>C25-C30+C26+C27</f>
        <v>0</v>
      </c>
      <c r="D38" s="11">
        <f>D25-D30</f>
        <v>12794.131999999998</v>
      </c>
      <c r="E38" s="11"/>
      <c r="F38" s="11"/>
    </row>
    <row r="39" spans="1:6" x14ac:dyDescent="0.2">
      <c r="B39" s="11"/>
      <c r="C39" s="11"/>
      <c r="D39" s="11"/>
    </row>
    <row r="40" spans="1:6" x14ac:dyDescent="0.2">
      <c r="A40" s="4" t="s">
        <v>29</v>
      </c>
      <c r="B40" s="11">
        <f>SUM(C40:D40)</f>
        <v>198308.77206384786</v>
      </c>
      <c r="C40" s="11">
        <f>C8-C34</f>
        <v>0</v>
      </c>
      <c r="D40" s="11">
        <f>D38+D8+D32</f>
        <v>198308.77206384786</v>
      </c>
    </row>
    <row r="41" spans="1:6" x14ac:dyDescent="0.2">
      <c r="A41" s="14" t="s">
        <v>30</v>
      </c>
      <c r="B41" s="11">
        <f>SUM(C41:D41)</f>
        <v>146469.8999361521</v>
      </c>
      <c r="C41" s="11">
        <f>C9</f>
        <v>0</v>
      </c>
      <c r="D41" s="11">
        <f>D9+D21</f>
        <v>146469.8999361521</v>
      </c>
    </row>
    <row r="42" spans="1:6" ht="12.75" thickBot="1" x14ac:dyDescent="0.25">
      <c r="A42" s="4" t="s">
        <v>31</v>
      </c>
      <c r="B42" s="12">
        <f>SUM(C42:D42)</f>
        <v>344778.67199999996</v>
      </c>
      <c r="C42" s="12">
        <f>SUM(C40:C41)</f>
        <v>0</v>
      </c>
      <c r="D42" s="12">
        <f t="shared" ref="D42" si="3">SUM(D40:D41)</f>
        <v>344778.67199999996</v>
      </c>
    </row>
    <row r="43" spans="1:6" ht="12.75" thickTop="1" x14ac:dyDescent="0.2"/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C2FCA-5F35-40A7-85A8-296AB1E734EB}">
  <sheetPr>
    <pageSetUpPr fitToPage="1"/>
  </sheetPr>
  <dimension ref="A1:F43"/>
  <sheetViews>
    <sheetView topLeftCell="A24" workbookViewId="0">
      <selection activeCell="E38" sqref="E38"/>
    </sheetView>
  </sheetViews>
  <sheetFormatPr defaultRowHeight="12" x14ac:dyDescent="0.2"/>
  <cols>
    <col min="1" max="1" width="26.28515625" style="4" customWidth="1"/>
    <col min="2" max="2" width="11.85546875" style="4" customWidth="1"/>
    <col min="3" max="4" width="11.85546875" style="5" customWidth="1"/>
    <col min="5" max="8" width="18.28515625" style="4" customWidth="1"/>
    <col min="9" max="248" width="9.140625" style="4"/>
    <col min="249" max="249" width="26.28515625" style="4" customWidth="1"/>
    <col min="250" max="258" width="11.85546875" style="4" customWidth="1"/>
    <col min="259" max="259" width="9.140625" style="4"/>
    <col min="260" max="264" width="18.28515625" style="4" customWidth="1"/>
    <col min="265" max="504" width="9.140625" style="4"/>
    <col min="505" max="505" width="26.28515625" style="4" customWidth="1"/>
    <col min="506" max="514" width="11.85546875" style="4" customWidth="1"/>
    <col min="515" max="515" width="9.140625" style="4"/>
    <col min="516" max="520" width="18.28515625" style="4" customWidth="1"/>
    <col min="521" max="760" width="9.140625" style="4"/>
    <col min="761" max="761" width="26.28515625" style="4" customWidth="1"/>
    <col min="762" max="770" width="11.85546875" style="4" customWidth="1"/>
    <col min="771" max="771" width="9.140625" style="4"/>
    <col min="772" max="776" width="18.28515625" style="4" customWidth="1"/>
    <col min="777" max="1016" width="9.140625" style="4"/>
    <col min="1017" max="1017" width="26.28515625" style="4" customWidth="1"/>
    <col min="1018" max="1026" width="11.85546875" style="4" customWidth="1"/>
    <col min="1027" max="1027" width="9.140625" style="4"/>
    <col min="1028" max="1032" width="18.28515625" style="4" customWidth="1"/>
    <col min="1033" max="1272" width="9.140625" style="4"/>
    <col min="1273" max="1273" width="26.28515625" style="4" customWidth="1"/>
    <col min="1274" max="1282" width="11.85546875" style="4" customWidth="1"/>
    <col min="1283" max="1283" width="9.140625" style="4"/>
    <col min="1284" max="1288" width="18.28515625" style="4" customWidth="1"/>
    <col min="1289" max="1528" width="9.140625" style="4"/>
    <col min="1529" max="1529" width="26.28515625" style="4" customWidth="1"/>
    <col min="1530" max="1538" width="11.85546875" style="4" customWidth="1"/>
    <col min="1539" max="1539" width="9.140625" style="4"/>
    <col min="1540" max="1544" width="18.28515625" style="4" customWidth="1"/>
    <col min="1545" max="1784" width="9.140625" style="4"/>
    <col min="1785" max="1785" width="26.28515625" style="4" customWidth="1"/>
    <col min="1786" max="1794" width="11.85546875" style="4" customWidth="1"/>
    <col min="1795" max="1795" width="9.140625" style="4"/>
    <col min="1796" max="1800" width="18.28515625" style="4" customWidth="1"/>
    <col min="1801" max="2040" width="9.140625" style="4"/>
    <col min="2041" max="2041" width="26.28515625" style="4" customWidth="1"/>
    <col min="2042" max="2050" width="11.85546875" style="4" customWidth="1"/>
    <col min="2051" max="2051" width="9.140625" style="4"/>
    <col min="2052" max="2056" width="18.28515625" style="4" customWidth="1"/>
    <col min="2057" max="2296" width="9.140625" style="4"/>
    <col min="2297" max="2297" width="26.28515625" style="4" customWidth="1"/>
    <col min="2298" max="2306" width="11.85546875" style="4" customWidth="1"/>
    <col min="2307" max="2307" width="9.140625" style="4"/>
    <col min="2308" max="2312" width="18.28515625" style="4" customWidth="1"/>
    <col min="2313" max="2552" width="9.140625" style="4"/>
    <col min="2553" max="2553" width="26.28515625" style="4" customWidth="1"/>
    <col min="2554" max="2562" width="11.85546875" style="4" customWidth="1"/>
    <col min="2563" max="2563" width="9.140625" style="4"/>
    <col min="2564" max="2568" width="18.28515625" style="4" customWidth="1"/>
    <col min="2569" max="2808" width="9.140625" style="4"/>
    <col min="2809" max="2809" width="26.28515625" style="4" customWidth="1"/>
    <col min="2810" max="2818" width="11.85546875" style="4" customWidth="1"/>
    <col min="2819" max="2819" width="9.140625" style="4"/>
    <col min="2820" max="2824" width="18.28515625" style="4" customWidth="1"/>
    <col min="2825" max="3064" width="9.140625" style="4"/>
    <col min="3065" max="3065" width="26.28515625" style="4" customWidth="1"/>
    <col min="3066" max="3074" width="11.85546875" style="4" customWidth="1"/>
    <col min="3075" max="3075" width="9.140625" style="4"/>
    <col min="3076" max="3080" width="18.28515625" style="4" customWidth="1"/>
    <col min="3081" max="3320" width="9.140625" style="4"/>
    <col min="3321" max="3321" width="26.28515625" style="4" customWidth="1"/>
    <col min="3322" max="3330" width="11.85546875" style="4" customWidth="1"/>
    <col min="3331" max="3331" width="9.140625" style="4"/>
    <col min="3332" max="3336" width="18.28515625" style="4" customWidth="1"/>
    <col min="3337" max="3576" width="9.140625" style="4"/>
    <col min="3577" max="3577" width="26.28515625" style="4" customWidth="1"/>
    <col min="3578" max="3586" width="11.85546875" style="4" customWidth="1"/>
    <col min="3587" max="3587" width="9.140625" style="4"/>
    <col min="3588" max="3592" width="18.28515625" style="4" customWidth="1"/>
    <col min="3593" max="3832" width="9.140625" style="4"/>
    <col min="3833" max="3833" width="26.28515625" style="4" customWidth="1"/>
    <col min="3834" max="3842" width="11.85546875" style="4" customWidth="1"/>
    <col min="3843" max="3843" width="9.140625" style="4"/>
    <col min="3844" max="3848" width="18.28515625" style="4" customWidth="1"/>
    <col min="3849" max="4088" width="9.140625" style="4"/>
    <col min="4089" max="4089" width="26.28515625" style="4" customWidth="1"/>
    <col min="4090" max="4098" width="11.85546875" style="4" customWidth="1"/>
    <col min="4099" max="4099" width="9.140625" style="4"/>
    <col min="4100" max="4104" width="18.28515625" style="4" customWidth="1"/>
    <col min="4105" max="4344" width="9.140625" style="4"/>
    <col min="4345" max="4345" width="26.28515625" style="4" customWidth="1"/>
    <col min="4346" max="4354" width="11.85546875" style="4" customWidth="1"/>
    <col min="4355" max="4355" width="9.140625" style="4"/>
    <col min="4356" max="4360" width="18.28515625" style="4" customWidth="1"/>
    <col min="4361" max="4600" width="9.140625" style="4"/>
    <col min="4601" max="4601" width="26.28515625" style="4" customWidth="1"/>
    <col min="4602" max="4610" width="11.85546875" style="4" customWidth="1"/>
    <col min="4611" max="4611" width="9.140625" style="4"/>
    <col min="4612" max="4616" width="18.28515625" style="4" customWidth="1"/>
    <col min="4617" max="4856" width="9.140625" style="4"/>
    <col min="4857" max="4857" width="26.28515625" style="4" customWidth="1"/>
    <col min="4858" max="4866" width="11.85546875" style="4" customWidth="1"/>
    <col min="4867" max="4867" width="9.140625" style="4"/>
    <col min="4868" max="4872" width="18.28515625" style="4" customWidth="1"/>
    <col min="4873" max="5112" width="9.140625" style="4"/>
    <col min="5113" max="5113" width="26.28515625" style="4" customWidth="1"/>
    <col min="5114" max="5122" width="11.85546875" style="4" customWidth="1"/>
    <col min="5123" max="5123" width="9.140625" style="4"/>
    <col min="5124" max="5128" width="18.28515625" style="4" customWidth="1"/>
    <col min="5129" max="5368" width="9.140625" style="4"/>
    <col min="5369" max="5369" width="26.28515625" style="4" customWidth="1"/>
    <col min="5370" max="5378" width="11.85546875" style="4" customWidth="1"/>
    <col min="5379" max="5379" width="9.140625" style="4"/>
    <col min="5380" max="5384" width="18.28515625" style="4" customWidth="1"/>
    <col min="5385" max="5624" width="9.140625" style="4"/>
    <col min="5625" max="5625" width="26.28515625" style="4" customWidth="1"/>
    <col min="5626" max="5634" width="11.85546875" style="4" customWidth="1"/>
    <col min="5635" max="5635" width="9.140625" style="4"/>
    <col min="5636" max="5640" width="18.28515625" style="4" customWidth="1"/>
    <col min="5641" max="5880" width="9.140625" style="4"/>
    <col min="5881" max="5881" width="26.28515625" style="4" customWidth="1"/>
    <col min="5882" max="5890" width="11.85546875" style="4" customWidth="1"/>
    <col min="5891" max="5891" width="9.140625" style="4"/>
    <col min="5892" max="5896" width="18.28515625" style="4" customWidth="1"/>
    <col min="5897" max="6136" width="9.140625" style="4"/>
    <col min="6137" max="6137" width="26.28515625" style="4" customWidth="1"/>
    <col min="6138" max="6146" width="11.85546875" style="4" customWidth="1"/>
    <col min="6147" max="6147" width="9.140625" style="4"/>
    <col min="6148" max="6152" width="18.28515625" style="4" customWidth="1"/>
    <col min="6153" max="6392" width="9.140625" style="4"/>
    <col min="6393" max="6393" width="26.28515625" style="4" customWidth="1"/>
    <col min="6394" max="6402" width="11.85546875" style="4" customWidth="1"/>
    <col min="6403" max="6403" width="9.140625" style="4"/>
    <col min="6404" max="6408" width="18.28515625" style="4" customWidth="1"/>
    <col min="6409" max="6648" width="9.140625" style="4"/>
    <col min="6649" max="6649" width="26.28515625" style="4" customWidth="1"/>
    <col min="6650" max="6658" width="11.85546875" style="4" customWidth="1"/>
    <col min="6659" max="6659" width="9.140625" style="4"/>
    <col min="6660" max="6664" width="18.28515625" style="4" customWidth="1"/>
    <col min="6665" max="6904" width="9.140625" style="4"/>
    <col min="6905" max="6905" width="26.28515625" style="4" customWidth="1"/>
    <col min="6906" max="6914" width="11.85546875" style="4" customWidth="1"/>
    <col min="6915" max="6915" width="9.140625" style="4"/>
    <col min="6916" max="6920" width="18.28515625" style="4" customWidth="1"/>
    <col min="6921" max="7160" width="9.140625" style="4"/>
    <col min="7161" max="7161" width="26.28515625" style="4" customWidth="1"/>
    <col min="7162" max="7170" width="11.85546875" style="4" customWidth="1"/>
    <col min="7171" max="7171" width="9.140625" style="4"/>
    <col min="7172" max="7176" width="18.28515625" style="4" customWidth="1"/>
    <col min="7177" max="7416" width="9.140625" style="4"/>
    <col min="7417" max="7417" width="26.28515625" style="4" customWidth="1"/>
    <col min="7418" max="7426" width="11.85546875" style="4" customWidth="1"/>
    <col min="7427" max="7427" width="9.140625" style="4"/>
    <col min="7428" max="7432" width="18.28515625" style="4" customWidth="1"/>
    <col min="7433" max="7672" width="9.140625" style="4"/>
    <col min="7673" max="7673" width="26.28515625" style="4" customWidth="1"/>
    <col min="7674" max="7682" width="11.85546875" style="4" customWidth="1"/>
    <col min="7683" max="7683" width="9.140625" style="4"/>
    <col min="7684" max="7688" width="18.28515625" style="4" customWidth="1"/>
    <col min="7689" max="7928" width="9.140625" style="4"/>
    <col min="7929" max="7929" width="26.28515625" style="4" customWidth="1"/>
    <col min="7930" max="7938" width="11.85546875" style="4" customWidth="1"/>
    <col min="7939" max="7939" width="9.140625" style="4"/>
    <col min="7940" max="7944" width="18.28515625" style="4" customWidth="1"/>
    <col min="7945" max="8184" width="9.140625" style="4"/>
    <col min="8185" max="8185" width="26.28515625" style="4" customWidth="1"/>
    <col min="8186" max="8194" width="11.85546875" style="4" customWidth="1"/>
    <col min="8195" max="8195" width="9.140625" style="4"/>
    <col min="8196" max="8200" width="18.28515625" style="4" customWidth="1"/>
    <col min="8201" max="8440" width="9.140625" style="4"/>
    <col min="8441" max="8441" width="26.28515625" style="4" customWidth="1"/>
    <col min="8442" max="8450" width="11.85546875" style="4" customWidth="1"/>
    <col min="8451" max="8451" width="9.140625" style="4"/>
    <col min="8452" max="8456" width="18.28515625" style="4" customWidth="1"/>
    <col min="8457" max="8696" width="9.140625" style="4"/>
    <col min="8697" max="8697" width="26.28515625" style="4" customWidth="1"/>
    <col min="8698" max="8706" width="11.85546875" style="4" customWidth="1"/>
    <col min="8707" max="8707" width="9.140625" style="4"/>
    <col min="8708" max="8712" width="18.28515625" style="4" customWidth="1"/>
    <col min="8713" max="8952" width="9.140625" style="4"/>
    <col min="8953" max="8953" width="26.28515625" style="4" customWidth="1"/>
    <col min="8954" max="8962" width="11.85546875" style="4" customWidth="1"/>
    <col min="8963" max="8963" width="9.140625" style="4"/>
    <col min="8964" max="8968" width="18.28515625" style="4" customWidth="1"/>
    <col min="8969" max="9208" width="9.140625" style="4"/>
    <col min="9209" max="9209" width="26.28515625" style="4" customWidth="1"/>
    <col min="9210" max="9218" width="11.85546875" style="4" customWidth="1"/>
    <col min="9219" max="9219" width="9.140625" style="4"/>
    <col min="9220" max="9224" width="18.28515625" style="4" customWidth="1"/>
    <col min="9225" max="9464" width="9.140625" style="4"/>
    <col min="9465" max="9465" width="26.28515625" style="4" customWidth="1"/>
    <col min="9466" max="9474" width="11.85546875" style="4" customWidth="1"/>
    <col min="9475" max="9475" width="9.140625" style="4"/>
    <col min="9476" max="9480" width="18.28515625" style="4" customWidth="1"/>
    <col min="9481" max="9720" width="9.140625" style="4"/>
    <col min="9721" max="9721" width="26.28515625" style="4" customWidth="1"/>
    <col min="9722" max="9730" width="11.85546875" style="4" customWidth="1"/>
    <col min="9731" max="9731" width="9.140625" style="4"/>
    <col min="9732" max="9736" width="18.28515625" style="4" customWidth="1"/>
    <col min="9737" max="9976" width="9.140625" style="4"/>
    <col min="9977" max="9977" width="26.28515625" style="4" customWidth="1"/>
    <col min="9978" max="9986" width="11.85546875" style="4" customWidth="1"/>
    <col min="9987" max="9987" width="9.140625" style="4"/>
    <col min="9988" max="9992" width="18.28515625" style="4" customWidth="1"/>
    <col min="9993" max="10232" width="9.140625" style="4"/>
    <col min="10233" max="10233" width="26.28515625" style="4" customWidth="1"/>
    <col min="10234" max="10242" width="11.85546875" style="4" customWidth="1"/>
    <col min="10243" max="10243" width="9.140625" style="4"/>
    <col min="10244" max="10248" width="18.28515625" style="4" customWidth="1"/>
    <col min="10249" max="10488" width="9.140625" style="4"/>
    <col min="10489" max="10489" width="26.28515625" style="4" customWidth="1"/>
    <col min="10490" max="10498" width="11.85546875" style="4" customWidth="1"/>
    <col min="10499" max="10499" width="9.140625" style="4"/>
    <col min="10500" max="10504" width="18.28515625" style="4" customWidth="1"/>
    <col min="10505" max="10744" width="9.140625" style="4"/>
    <col min="10745" max="10745" width="26.28515625" style="4" customWidth="1"/>
    <col min="10746" max="10754" width="11.85546875" style="4" customWidth="1"/>
    <col min="10755" max="10755" width="9.140625" style="4"/>
    <col min="10756" max="10760" width="18.28515625" style="4" customWidth="1"/>
    <col min="10761" max="11000" width="9.140625" style="4"/>
    <col min="11001" max="11001" width="26.28515625" style="4" customWidth="1"/>
    <col min="11002" max="11010" width="11.85546875" style="4" customWidth="1"/>
    <col min="11011" max="11011" width="9.140625" style="4"/>
    <col min="11012" max="11016" width="18.28515625" style="4" customWidth="1"/>
    <col min="11017" max="11256" width="9.140625" style="4"/>
    <col min="11257" max="11257" width="26.28515625" style="4" customWidth="1"/>
    <col min="11258" max="11266" width="11.85546875" style="4" customWidth="1"/>
    <col min="11267" max="11267" width="9.140625" style="4"/>
    <col min="11268" max="11272" width="18.28515625" style="4" customWidth="1"/>
    <col min="11273" max="11512" width="9.140625" style="4"/>
    <col min="11513" max="11513" width="26.28515625" style="4" customWidth="1"/>
    <col min="11514" max="11522" width="11.85546875" style="4" customWidth="1"/>
    <col min="11523" max="11523" width="9.140625" style="4"/>
    <col min="11524" max="11528" width="18.28515625" style="4" customWidth="1"/>
    <col min="11529" max="11768" width="9.140625" style="4"/>
    <col min="11769" max="11769" width="26.28515625" style="4" customWidth="1"/>
    <col min="11770" max="11778" width="11.85546875" style="4" customWidth="1"/>
    <col min="11779" max="11779" width="9.140625" style="4"/>
    <col min="11780" max="11784" width="18.28515625" style="4" customWidth="1"/>
    <col min="11785" max="12024" width="9.140625" style="4"/>
    <col min="12025" max="12025" width="26.28515625" style="4" customWidth="1"/>
    <col min="12026" max="12034" width="11.85546875" style="4" customWidth="1"/>
    <col min="12035" max="12035" width="9.140625" style="4"/>
    <col min="12036" max="12040" width="18.28515625" style="4" customWidth="1"/>
    <col min="12041" max="12280" width="9.140625" style="4"/>
    <col min="12281" max="12281" width="26.28515625" style="4" customWidth="1"/>
    <col min="12282" max="12290" width="11.85546875" style="4" customWidth="1"/>
    <col min="12291" max="12291" width="9.140625" style="4"/>
    <col min="12292" max="12296" width="18.28515625" style="4" customWidth="1"/>
    <col min="12297" max="12536" width="9.140625" style="4"/>
    <col min="12537" max="12537" width="26.28515625" style="4" customWidth="1"/>
    <col min="12538" max="12546" width="11.85546875" style="4" customWidth="1"/>
    <col min="12547" max="12547" width="9.140625" style="4"/>
    <col min="12548" max="12552" width="18.28515625" style="4" customWidth="1"/>
    <col min="12553" max="12792" width="9.140625" style="4"/>
    <col min="12793" max="12793" width="26.28515625" style="4" customWidth="1"/>
    <col min="12794" max="12802" width="11.85546875" style="4" customWidth="1"/>
    <col min="12803" max="12803" width="9.140625" style="4"/>
    <col min="12804" max="12808" width="18.28515625" style="4" customWidth="1"/>
    <col min="12809" max="13048" width="9.140625" style="4"/>
    <col min="13049" max="13049" width="26.28515625" style="4" customWidth="1"/>
    <col min="13050" max="13058" width="11.85546875" style="4" customWidth="1"/>
    <col min="13059" max="13059" width="9.140625" style="4"/>
    <col min="13060" max="13064" width="18.28515625" style="4" customWidth="1"/>
    <col min="13065" max="13304" width="9.140625" style="4"/>
    <col min="13305" max="13305" width="26.28515625" style="4" customWidth="1"/>
    <col min="13306" max="13314" width="11.85546875" style="4" customWidth="1"/>
    <col min="13315" max="13315" width="9.140625" style="4"/>
    <col min="13316" max="13320" width="18.28515625" style="4" customWidth="1"/>
    <col min="13321" max="13560" width="9.140625" style="4"/>
    <col min="13561" max="13561" width="26.28515625" style="4" customWidth="1"/>
    <col min="13562" max="13570" width="11.85546875" style="4" customWidth="1"/>
    <col min="13571" max="13571" width="9.140625" style="4"/>
    <col min="13572" max="13576" width="18.28515625" style="4" customWidth="1"/>
    <col min="13577" max="13816" width="9.140625" style="4"/>
    <col min="13817" max="13817" width="26.28515625" style="4" customWidth="1"/>
    <col min="13818" max="13826" width="11.85546875" style="4" customWidth="1"/>
    <col min="13827" max="13827" width="9.140625" style="4"/>
    <col min="13828" max="13832" width="18.28515625" style="4" customWidth="1"/>
    <col min="13833" max="14072" width="9.140625" style="4"/>
    <col min="14073" max="14073" width="26.28515625" style="4" customWidth="1"/>
    <col min="14074" max="14082" width="11.85546875" style="4" customWidth="1"/>
    <col min="14083" max="14083" width="9.140625" style="4"/>
    <col min="14084" max="14088" width="18.28515625" style="4" customWidth="1"/>
    <col min="14089" max="14328" width="9.140625" style="4"/>
    <col min="14329" max="14329" width="26.28515625" style="4" customWidth="1"/>
    <col min="14330" max="14338" width="11.85546875" style="4" customWidth="1"/>
    <col min="14339" max="14339" width="9.140625" style="4"/>
    <col min="14340" max="14344" width="18.28515625" style="4" customWidth="1"/>
    <col min="14345" max="14584" width="9.140625" style="4"/>
    <col min="14585" max="14585" width="26.28515625" style="4" customWidth="1"/>
    <col min="14586" max="14594" width="11.85546875" style="4" customWidth="1"/>
    <col min="14595" max="14595" width="9.140625" style="4"/>
    <col min="14596" max="14600" width="18.28515625" style="4" customWidth="1"/>
    <col min="14601" max="14840" width="9.140625" style="4"/>
    <col min="14841" max="14841" width="26.28515625" style="4" customWidth="1"/>
    <col min="14842" max="14850" width="11.85546875" style="4" customWidth="1"/>
    <col min="14851" max="14851" width="9.140625" style="4"/>
    <col min="14852" max="14856" width="18.28515625" style="4" customWidth="1"/>
    <col min="14857" max="15096" width="9.140625" style="4"/>
    <col min="15097" max="15097" width="26.28515625" style="4" customWidth="1"/>
    <col min="15098" max="15106" width="11.85546875" style="4" customWidth="1"/>
    <col min="15107" max="15107" width="9.140625" style="4"/>
    <col min="15108" max="15112" width="18.28515625" style="4" customWidth="1"/>
    <col min="15113" max="15352" width="9.140625" style="4"/>
    <col min="15353" max="15353" width="26.28515625" style="4" customWidth="1"/>
    <col min="15354" max="15362" width="11.85546875" style="4" customWidth="1"/>
    <col min="15363" max="15363" width="9.140625" style="4"/>
    <col min="15364" max="15368" width="18.28515625" style="4" customWidth="1"/>
    <col min="15369" max="15608" width="9.140625" style="4"/>
    <col min="15609" max="15609" width="26.28515625" style="4" customWidth="1"/>
    <col min="15610" max="15618" width="11.85546875" style="4" customWidth="1"/>
    <col min="15619" max="15619" width="9.140625" style="4"/>
    <col min="15620" max="15624" width="18.28515625" style="4" customWidth="1"/>
    <col min="15625" max="15864" width="9.140625" style="4"/>
    <col min="15865" max="15865" width="26.28515625" style="4" customWidth="1"/>
    <col min="15866" max="15874" width="11.85546875" style="4" customWidth="1"/>
    <col min="15875" max="15875" width="9.140625" style="4"/>
    <col min="15876" max="15880" width="18.28515625" style="4" customWidth="1"/>
    <col min="15881" max="16120" width="9.140625" style="4"/>
    <col min="16121" max="16121" width="26.28515625" style="4" customWidth="1"/>
    <col min="16122" max="16130" width="11.85546875" style="4" customWidth="1"/>
    <col min="16131" max="16131" width="9.140625" style="4"/>
    <col min="16132" max="16136" width="18.28515625" style="4" customWidth="1"/>
    <col min="16137" max="16384" width="9.140625" style="4"/>
  </cols>
  <sheetData>
    <row r="1" spans="1:5" customFormat="1" ht="15" x14ac:dyDescent="0.25">
      <c r="A1" s="1" t="s">
        <v>39</v>
      </c>
      <c r="C1" s="2"/>
      <c r="D1" s="2"/>
    </row>
    <row r="2" spans="1:5" x14ac:dyDescent="0.2">
      <c r="A2" s="3" t="s">
        <v>41</v>
      </c>
    </row>
    <row r="4" spans="1:5" ht="24" customHeight="1" x14ac:dyDescent="0.2">
      <c r="A4" s="6">
        <v>42551</v>
      </c>
      <c r="B4" s="4" t="s">
        <v>0</v>
      </c>
      <c r="C4" s="7" t="s">
        <v>37</v>
      </c>
      <c r="D4" s="7" t="s">
        <v>38</v>
      </c>
    </row>
    <row r="5" spans="1:5" x14ac:dyDescent="0.2">
      <c r="B5" s="4" t="s">
        <v>1</v>
      </c>
      <c r="C5" s="8">
        <v>22110</v>
      </c>
      <c r="D5" s="8">
        <v>21273</v>
      </c>
    </row>
    <row r="6" spans="1:5" x14ac:dyDescent="0.2">
      <c r="B6" s="4" t="s">
        <v>2</v>
      </c>
      <c r="C6" s="8">
        <v>40088</v>
      </c>
      <c r="D6" s="8">
        <v>40088</v>
      </c>
    </row>
    <row r="7" spans="1:5" s="9" customFormat="1" x14ac:dyDescent="0.2">
      <c r="B7" s="9" t="s">
        <v>3</v>
      </c>
      <c r="C7" s="10" t="s">
        <v>4</v>
      </c>
      <c r="D7" s="10" t="s">
        <v>5</v>
      </c>
      <c r="E7" s="9" t="s">
        <v>35</v>
      </c>
    </row>
    <row r="8" spans="1:5" x14ac:dyDescent="0.2">
      <c r="A8" s="4" t="s">
        <v>6</v>
      </c>
      <c r="B8" s="11"/>
      <c r="C8" s="11">
        <f>'2015'!C40</f>
        <v>0</v>
      </c>
      <c r="D8" s="11">
        <f>'2015'!D40</f>
        <v>198308.77206384786</v>
      </c>
    </row>
    <row r="9" spans="1:5" x14ac:dyDescent="0.2">
      <c r="A9" s="4" t="s">
        <v>7</v>
      </c>
      <c r="B9" s="11"/>
      <c r="C9" s="11">
        <f>'2015'!C41</f>
        <v>0</v>
      </c>
      <c r="D9" s="11">
        <f>'2015'!D41</f>
        <v>146469.8999361521</v>
      </c>
    </row>
    <row r="10" spans="1:5" ht="12.75" thickBot="1" x14ac:dyDescent="0.25">
      <c r="A10" s="4" t="s">
        <v>8</v>
      </c>
      <c r="B10" s="12">
        <f>SUM(C10:D10)</f>
        <v>344778.67199999996</v>
      </c>
      <c r="C10" s="12">
        <f>SUM(C8:C9)</f>
        <v>0</v>
      </c>
      <c r="D10" s="12">
        <f t="shared" ref="D10" si="0">SUM(D8:D9)</f>
        <v>344778.67199999996</v>
      </c>
    </row>
    <row r="11" spans="1:5" ht="12.75" thickTop="1" x14ac:dyDescent="0.2">
      <c r="A11" s="4" t="s">
        <v>9</v>
      </c>
      <c r="B11" s="11"/>
      <c r="C11" s="13">
        <f>C10/B10</f>
        <v>0</v>
      </c>
      <c r="D11" s="13">
        <f>D10/B10</f>
        <v>1</v>
      </c>
    </row>
    <row r="12" spans="1:5" x14ac:dyDescent="0.2">
      <c r="A12" s="4" t="s">
        <v>10</v>
      </c>
      <c r="B12" s="11">
        <f>'[1]Calcs 2015'!B16</f>
        <v>0</v>
      </c>
      <c r="C12" s="13">
        <v>0</v>
      </c>
      <c r="D12" s="13">
        <v>0</v>
      </c>
    </row>
    <row r="13" spans="1:5" x14ac:dyDescent="0.2">
      <c r="A13" s="4" t="s">
        <v>11</v>
      </c>
      <c r="B13" s="11"/>
      <c r="C13" s="13" t="s">
        <v>35</v>
      </c>
      <c r="D13" s="13">
        <v>0</v>
      </c>
    </row>
    <row r="14" spans="1:5" x14ac:dyDescent="0.2">
      <c r="A14" s="4" t="s">
        <v>12</v>
      </c>
      <c r="B14" s="11">
        <f>2017.99+43390.3</f>
        <v>45408.29</v>
      </c>
      <c r="C14" s="11"/>
      <c r="D14" s="11"/>
    </row>
    <row r="15" spans="1:5" x14ac:dyDescent="0.2">
      <c r="A15" s="4" t="s">
        <v>13</v>
      </c>
      <c r="B15" s="11">
        <v>28467.53</v>
      </c>
      <c r="C15" s="11"/>
      <c r="D15" s="11"/>
    </row>
    <row r="16" spans="1:5" x14ac:dyDescent="0.2">
      <c r="A16" s="4" t="s">
        <v>14</v>
      </c>
      <c r="B16" s="11">
        <f>B14-B15</f>
        <v>16940.760000000002</v>
      </c>
      <c r="C16" s="11">
        <f>B16*C11</f>
        <v>0</v>
      </c>
      <c r="D16" s="11">
        <f>B16*D11</f>
        <v>16940.760000000002</v>
      </c>
    </row>
    <row r="17" spans="1:4" x14ac:dyDescent="0.2">
      <c r="A17" s="4" t="s">
        <v>15</v>
      </c>
      <c r="B17" s="11">
        <f>IF((B14-B15)&gt;0,(B14-B15)*0.15,0)</f>
        <v>2541.114</v>
      </c>
      <c r="C17" s="11"/>
      <c r="D17" s="11"/>
    </row>
    <row r="18" spans="1:4" x14ac:dyDescent="0.2">
      <c r="B18" s="11"/>
      <c r="C18" s="11"/>
      <c r="D18" s="11"/>
    </row>
    <row r="19" spans="1:4" x14ac:dyDescent="0.2">
      <c r="A19" s="4" t="s">
        <v>16</v>
      </c>
      <c r="B19" s="11">
        <f t="shared" ref="B19:B36" si="1">SUM(C19:D19)</f>
        <v>5000</v>
      </c>
      <c r="C19" s="11">
        <v>0</v>
      </c>
      <c r="D19" s="11">
        <v>5000</v>
      </c>
    </row>
    <row r="20" spans="1:4" x14ac:dyDescent="0.2">
      <c r="A20" s="4" t="s">
        <v>17</v>
      </c>
      <c r="B20" s="11">
        <f t="shared" si="1"/>
        <v>0</v>
      </c>
      <c r="C20" s="11"/>
      <c r="D20" s="11"/>
    </row>
    <row r="21" spans="1:4" x14ac:dyDescent="0.2">
      <c r="A21" s="4" t="s">
        <v>18</v>
      </c>
      <c r="B21" s="11">
        <f t="shared" si="1"/>
        <v>89214.9</v>
      </c>
      <c r="C21" s="11"/>
      <c r="D21" s="11">
        <v>89214.9</v>
      </c>
    </row>
    <row r="22" spans="1:4" x14ac:dyDescent="0.2">
      <c r="A22" s="4" t="s">
        <v>19</v>
      </c>
      <c r="B22" s="11">
        <v>0</v>
      </c>
      <c r="C22" s="11">
        <v>0</v>
      </c>
      <c r="D22" s="11"/>
    </row>
    <row r="23" spans="1:4" x14ac:dyDescent="0.2">
      <c r="A23" s="4" t="s">
        <v>20</v>
      </c>
      <c r="B23" s="11">
        <v>0</v>
      </c>
      <c r="C23" s="11">
        <v>0</v>
      </c>
      <c r="D23" s="11"/>
    </row>
    <row r="24" spans="1:4" x14ac:dyDescent="0.2">
      <c r="A24" s="4" t="s">
        <v>32</v>
      </c>
      <c r="B24" s="11">
        <f t="shared" si="1"/>
        <v>0</v>
      </c>
      <c r="C24" s="11">
        <v>0</v>
      </c>
      <c r="D24" s="11">
        <v>0</v>
      </c>
    </row>
    <row r="25" spans="1:4" x14ac:dyDescent="0.2">
      <c r="A25" s="4" t="s">
        <v>21</v>
      </c>
      <c r="B25" s="11">
        <f t="shared" si="1"/>
        <v>16940.760000000002</v>
      </c>
      <c r="C25" s="11">
        <f>C16-C24</f>
        <v>0</v>
      </c>
      <c r="D25" s="11">
        <f>D16-D24</f>
        <v>16940.760000000002</v>
      </c>
    </row>
    <row r="26" spans="1:4" x14ac:dyDescent="0.2">
      <c r="A26" s="4" t="s">
        <v>10</v>
      </c>
      <c r="B26" s="11">
        <f t="shared" si="1"/>
        <v>0</v>
      </c>
      <c r="C26" s="11">
        <v>0</v>
      </c>
      <c r="D26" s="11">
        <v>0</v>
      </c>
    </row>
    <row r="27" spans="1:4" x14ac:dyDescent="0.2">
      <c r="A27" s="4" t="s">
        <v>11</v>
      </c>
      <c r="B27" s="11">
        <f t="shared" si="1"/>
        <v>0</v>
      </c>
      <c r="C27" s="11">
        <v>0</v>
      </c>
      <c r="D27" s="11">
        <v>0</v>
      </c>
    </row>
    <row r="28" spans="1:4" x14ac:dyDescent="0.2">
      <c r="A28" s="3" t="s">
        <v>33</v>
      </c>
      <c r="B28" s="15">
        <f>SUM(C28:D28)</f>
        <v>21940.760000000002</v>
      </c>
      <c r="C28" s="15">
        <f>C19+C25+C32+C33+C26+C27+C22+C23</f>
        <v>0</v>
      </c>
      <c r="D28" s="15">
        <f>D19+D25+D32+D33+D26+D27</f>
        <v>21940.760000000002</v>
      </c>
    </row>
    <row r="29" spans="1:4" x14ac:dyDescent="0.2">
      <c r="A29" s="4" t="s">
        <v>22</v>
      </c>
      <c r="B29" s="11">
        <f t="shared" si="1"/>
        <v>750</v>
      </c>
      <c r="C29" s="11">
        <v>0</v>
      </c>
      <c r="D29" s="11">
        <f>D19*0.15</f>
        <v>750</v>
      </c>
    </row>
    <row r="30" spans="1:4" x14ac:dyDescent="0.2">
      <c r="A30" s="4" t="s">
        <v>34</v>
      </c>
      <c r="B30" s="11">
        <f t="shared" si="1"/>
        <v>2541.0039999999999</v>
      </c>
      <c r="C30" s="11">
        <f>C25*0.15</f>
        <v>0</v>
      </c>
      <c r="D30" s="11">
        <f>D25*0.15-0.11</f>
        <v>2541.0039999999999</v>
      </c>
    </row>
    <row r="31" spans="1:4" ht="12.75" thickBot="1" x14ac:dyDescent="0.25">
      <c r="A31" s="4" t="s">
        <v>23</v>
      </c>
      <c r="B31" s="12">
        <f t="shared" si="1"/>
        <v>3291.0039999999999</v>
      </c>
      <c r="C31" s="12">
        <f>SUM(C29:C30)</f>
        <v>0</v>
      </c>
      <c r="D31" s="12">
        <f t="shared" ref="D31" si="2">SUM(D29:D30)</f>
        <v>3291.0039999999999</v>
      </c>
    </row>
    <row r="32" spans="1:4" ht="12.75" thickTop="1" x14ac:dyDescent="0.2">
      <c r="A32" s="4" t="s">
        <v>36</v>
      </c>
      <c r="B32" s="11">
        <f t="shared" si="1"/>
        <v>0</v>
      </c>
      <c r="C32" s="11">
        <v>0</v>
      </c>
      <c r="D32" s="11">
        <v>0</v>
      </c>
    </row>
    <row r="33" spans="1:6" x14ac:dyDescent="0.2">
      <c r="A33" s="4" t="s">
        <v>24</v>
      </c>
      <c r="B33" s="11">
        <f t="shared" si="1"/>
        <v>0</v>
      </c>
      <c r="C33" s="11">
        <v>0</v>
      </c>
      <c r="D33" s="11">
        <v>0</v>
      </c>
    </row>
    <row r="34" spans="1:6" x14ac:dyDescent="0.2">
      <c r="A34" s="4" t="s">
        <v>25</v>
      </c>
      <c r="B34" s="11">
        <f t="shared" si="1"/>
        <v>0</v>
      </c>
      <c r="C34" s="11"/>
      <c r="D34" s="11"/>
    </row>
    <row r="35" spans="1:6" x14ac:dyDescent="0.2">
      <c r="A35" s="4" t="s">
        <v>26</v>
      </c>
      <c r="B35" s="11">
        <v>0</v>
      </c>
      <c r="C35" s="11">
        <v>0</v>
      </c>
      <c r="D35" s="11"/>
    </row>
    <row r="36" spans="1:6" x14ac:dyDescent="0.2">
      <c r="A36" s="4" t="s">
        <v>27</v>
      </c>
      <c r="B36" s="11">
        <f t="shared" si="1"/>
        <v>0</v>
      </c>
      <c r="C36" s="11"/>
      <c r="D36" s="11"/>
    </row>
    <row r="37" spans="1:6" x14ac:dyDescent="0.2">
      <c r="B37" s="11"/>
      <c r="C37" s="11"/>
      <c r="D37" s="11"/>
    </row>
    <row r="38" spans="1:6" x14ac:dyDescent="0.2">
      <c r="A38" s="4" t="s">
        <v>28</v>
      </c>
      <c r="B38" s="11">
        <f>SUM(C38:D38)</f>
        <v>13649.756000000001</v>
      </c>
      <c r="C38" s="11">
        <f>C25-C30+C26+C27</f>
        <v>0</v>
      </c>
      <c r="D38" s="11">
        <f>D25-D31+D26+D27</f>
        <v>13649.756000000001</v>
      </c>
      <c r="E38" s="11"/>
      <c r="F38" s="11"/>
    </row>
    <row r="39" spans="1:6" x14ac:dyDescent="0.2">
      <c r="B39" s="11"/>
      <c r="C39" s="11"/>
      <c r="D39" s="11"/>
    </row>
    <row r="40" spans="1:6" x14ac:dyDescent="0.2">
      <c r="A40" s="4" t="s">
        <v>29</v>
      </c>
      <c r="B40" s="11">
        <f>SUM(C40:D40)</f>
        <v>216958.52806384786</v>
      </c>
      <c r="C40" s="11">
        <f>C19-C29+C32+C8+C16-C35+C38-C30</f>
        <v>0</v>
      </c>
      <c r="D40" s="11">
        <f>D8+D38+D19</f>
        <v>216958.52806384786</v>
      </c>
    </row>
    <row r="41" spans="1:6" x14ac:dyDescent="0.2">
      <c r="A41" s="14" t="s">
        <v>30</v>
      </c>
      <c r="B41" s="11">
        <f>SUM(C41:D41)</f>
        <v>235684.79993615209</v>
      </c>
      <c r="C41" s="11">
        <f>C9</f>
        <v>0</v>
      </c>
      <c r="D41" s="11">
        <f>D9+D21</f>
        <v>235684.79993615209</v>
      </c>
    </row>
    <row r="42" spans="1:6" ht="12.75" thickBot="1" x14ac:dyDescent="0.25">
      <c r="A42" s="4" t="s">
        <v>31</v>
      </c>
      <c r="B42" s="12">
        <f>SUM(C42:D42)</f>
        <v>452643.32799999998</v>
      </c>
      <c r="C42" s="12">
        <f>SUM(C40:C41)</f>
        <v>0</v>
      </c>
      <c r="D42" s="12">
        <f t="shared" ref="D42" si="3">SUM(D40:D41)</f>
        <v>452643.32799999998</v>
      </c>
    </row>
    <row r="43" spans="1:6" ht="12.75" thickTop="1" x14ac:dyDescent="0.2"/>
  </sheetData>
  <pageMargins left="0.7" right="0.7" top="0.75" bottom="0.75" header="0.3" footer="0.3"/>
  <pageSetup paperSize="9" scale="94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5854F-5A4C-4BE7-8DDF-4EA00B8B194C}">
  <sheetPr>
    <pageSetUpPr fitToPage="1"/>
  </sheetPr>
  <dimension ref="A1:F43"/>
  <sheetViews>
    <sheetView topLeftCell="A27" workbookViewId="0">
      <selection activeCell="F37" sqref="F37"/>
    </sheetView>
  </sheetViews>
  <sheetFormatPr defaultRowHeight="12" x14ac:dyDescent="0.2"/>
  <cols>
    <col min="1" max="1" width="26.28515625" style="4" customWidth="1"/>
    <col min="2" max="2" width="11.85546875" style="4" customWidth="1"/>
    <col min="3" max="4" width="11.85546875" style="5" customWidth="1"/>
    <col min="5" max="8" width="18.28515625" style="4" customWidth="1"/>
    <col min="9" max="248" width="9.140625" style="4"/>
    <col min="249" max="249" width="26.28515625" style="4" customWidth="1"/>
    <col min="250" max="258" width="11.85546875" style="4" customWidth="1"/>
    <col min="259" max="259" width="9.140625" style="4"/>
    <col min="260" max="264" width="18.28515625" style="4" customWidth="1"/>
    <col min="265" max="504" width="9.140625" style="4"/>
    <col min="505" max="505" width="26.28515625" style="4" customWidth="1"/>
    <col min="506" max="514" width="11.85546875" style="4" customWidth="1"/>
    <col min="515" max="515" width="9.140625" style="4"/>
    <col min="516" max="520" width="18.28515625" style="4" customWidth="1"/>
    <col min="521" max="760" width="9.140625" style="4"/>
    <col min="761" max="761" width="26.28515625" style="4" customWidth="1"/>
    <col min="762" max="770" width="11.85546875" style="4" customWidth="1"/>
    <col min="771" max="771" width="9.140625" style="4"/>
    <col min="772" max="776" width="18.28515625" style="4" customWidth="1"/>
    <col min="777" max="1016" width="9.140625" style="4"/>
    <col min="1017" max="1017" width="26.28515625" style="4" customWidth="1"/>
    <col min="1018" max="1026" width="11.85546875" style="4" customWidth="1"/>
    <col min="1027" max="1027" width="9.140625" style="4"/>
    <col min="1028" max="1032" width="18.28515625" style="4" customWidth="1"/>
    <col min="1033" max="1272" width="9.140625" style="4"/>
    <col min="1273" max="1273" width="26.28515625" style="4" customWidth="1"/>
    <col min="1274" max="1282" width="11.85546875" style="4" customWidth="1"/>
    <col min="1283" max="1283" width="9.140625" style="4"/>
    <col min="1284" max="1288" width="18.28515625" style="4" customWidth="1"/>
    <col min="1289" max="1528" width="9.140625" style="4"/>
    <col min="1529" max="1529" width="26.28515625" style="4" customWidth="1"/>
    <col min="1530" max="1538" width="11.85546875" style="4" customWidth="1"/>
    <col min="1539" max="1539" width="9.140625" style="4"/>
    <col min="1540" max="1544" width="18.28515625" style="4" customWidth="1"/>
    <col min="1545" max="1784" width="9.140625" style="4"/>
    <col min="1785" max="1785" width="26.28515625" style="4" customWidth="1"/>
    <col min="1786" max="1794" width="11.85546875" style="4" customWidth="1"/>
    <col min="1795" max="1795" width="9.140625" style="4"/>
    <col min="1796" max="1800" width="18.28515625" style="4" customWidth="1"/>
    <col min="1801" max="2040" width="9.140625" style="4"/>
    <col min="2041" max="2041" width="26.28515625" style="4" customWidth="1"/>
    <col min="2042" max="2050" width="11.85546875" style="4" customWidth="1"/>
    <col min="2051" max="2051" width="9.140625" style="4"/>
    <col min="2052" max="2056" width="18.28515625" style="4" customWidth="1"/>
    <col min="2057" max="2296" width="9.140625" style="4"/>
    <col min="2297" max="2297" width="26.28515625" style="4" customWidth="1"/>
    <col min="2298" max="2306" width="11.85546875" style="4" customWidth="1"/>
    <col min="2307" max="2307" width="9.140625" style="4"/>
    <col min="2308" max="2312" width="18.28515625" style="4" customWidth="1"/>
    <col min="2313" max="2552" width="9.140625" style="4"/>
    <col min="2553" max="2553" width="26.28515625" style="4" customWidth="1"/>
    <col min="2554" max="2562" width="11.85546875" style="4" customWidth="1"/>
    <col min="2563" max="2563" width="9.140625" style="4"/>
    <col min="2564" max="2568" width="18.28515625" style="4" customWidth="1"/>
    <col min="2569" max="2808" width="9.140625" style="4"/>
    <col min="2809" max="2809" width="26.28515625" style="4" customWidth="1"/>
    <col min="2810" max="2818" width="11.85546875" style="4" customWidth="1"/>
    <col min="2819" max="2819" width="9.140625" style="4"/>
    <col min="2820" max="2824" width="18.28515625" style="4" customWidth="1"/>
    <col min="2825" max="3064" width="9.140625" style="4"/>
    <col min="3065" max="3065" width="26.28515625" style="4" customWidth="1"/>
    <col min="3066" max="3074" width="11.85546875" style="4" customWidth="1"/>
    <col min="3075" max="3075" width="9.140625" style="4"/>
    <col min="3076" max="3080" width="18.28515625" style="4" customWidth="1"/>
    <col min="3081" max="3320" width="9.140625" style="4"/>
    <col min="3321" max="3321" width="26.28515625" style="4" customWidth="1"/>
    <col min="3322" max="3330" width="11.85546875" style="4" customWidth="1"/>
    <col min="3331" max="3331" width="9.140625" style="4"/>
    <col min="3332" max="3336" width="18.28515625" style="4" customWidth="1"/>
    <col min="3337" max="3576" width="9.140625" style="4"/>
    <col min="3577" max="3577" width="26.28515625" style="4" customWidth="1"/>
    <col min="3578" max="3586" width="11.85546875" style="4" customWidth="1"/>
    <col min="3587" max="3587" width="9.140625" style="4"/>
    <col min="3588" max="3592" width="18.28515625" style="4" customWidth="1"/>
    <col min="3593" max="3832" width="9.140625" style="4"/>
    <col min="3833" max="3833" width="26.28515625" style="4" customWidth="1"/>
    <col min="3834" max="3842" width="11.85546875" style="4" customWidth="1"/>
    <col min="3843" max="3843" width="9.140625" style="4"/>
    <col min="3844" max="3848" width="18.28515625" style="4" customWidth="1"/>
    <col min="3849" max="4088" width="9.140625" style="4"/>
    <col min="4089" max="4089" width="26.28515625" style="4" customWidth="1"/>
    <col min="4090" max="4098" width="11.85546875" style="4" customWidth="1"/>
    <col min="4099" max="4099" width="9.140625" style="4"/>
    <col min="4100" max="4104" width="18.28515625" style="4" customWidth="1"/>
    <col min="4105" max="4344" width="9.140625" style="4"/>
    <col min="4345" max="4345" width="26.28515625" style="4" customWidth="1"/>
    <col min="4346" max="4354" width="11.85546875" style="4" customWidth="1"/>
    <col min="4355" max="4355" width="9.140625" style="4"/>
    <col min="4356" max="4360" width="18.28515625" style="4" customWidth="1"/>
    <col min="4361" max="4600" width="9.140625" style="4"/>
    <col min="4601" max="4601" width="26.28515625" style="4" customWidth="1"/>
    <col min="4602" max="4610" width="11.85546875" style="4" customWidth="1"/>
    <col min="4611" max="4611" width="9.140625" style="4"/>
    <col min="4612" max="4616" width="18.28515625" style="4" customWidth="1"/>
    <col min="4617" max="4856" width="9.140625" style="4"/>
    <col min="4857" max="4857" width="26.28515625" style="4" customWidth="1"/>
    <col min="4858" max="4866" width="11.85546875" style="4" customWidth="1"/>
    <col min="4867" max="4867" width="9.140625" style="4"/>
    <col min="4868" max="4872" width="18.28515625" style="4" customWidth="1"/>
    <col min="4873" max="5112" width="9.140625" style="4"/>
    <col min="5113" max="5113" width="26.28515625" style="4" customWidth="1"/>
    <col min="5114" max="5122" width="11.85546875" style="4" customWidth="1"/>
    <col min="5123" max="5123" width="9.140625" style="4"/>
    <col min="5124" max="5128" width="18.28515625" style="4" customWidth="1"/>
    <col min="5129" max="5368" width="9.140625" style="4"/>
    <col min="5369" max="5369" width="26.28515625" style="4" customWidth="1"/>
    <col min="5370" max="5378" width="11.85546875" style="4" customWidth="1"/>
    <col min="5379" max="5379" width="9.140625" style="4"/>
    <col min="5380" max="5384" width="18.28515625" style="4" customWidth="1"/>
    <col min="5385" max="5624" width="9.140625" style="4"/>
    <col min="5625" max="5625" width="26.28515625" style="4" customWidth="1"/>
    <col min="5626" max="5634" width="11.85546875" style="4" customWidth="1"/>
    <col min="5635" max="5635" width="9.140625" style="4"/>
    <col min="5636" max="5640" width="18.28515625" style="4" customWidth="1"/>
    <col min="5641" max="5880" width="9.140625" style="4"/>
    <col min="5881" max="5881" width="26.28515625" style="4" customWidth="1"/>
    <col min="5882" max="5890" width="11.85546875" style="4" customWidth="1"/>
    <col min="5891" max="5891" width="9.140625" style="4"/>
    <col min="5892" max="5896" width="18.28515625" style="4" customWidth="1"/>
    <col min="5897" max="6136" width="9.140625" style="4"/>
    <col min="6137" max="6137" width="26.28515625" style="4" customWidth="1"/>
    <col min="6138" max="6146" width="11.85546875" style="4" customWidth="1"/>
    <col min="6147" max="6147" width="9.140625" style="4"/>
    <col min="6148" max="6152" width="18.28515625" style="4" customWidth="1"/>
    <col min="6153" max="6392" width="9.140625" style="4"/>
    <col min="6393" max="6393" width="26.28515625" style="4" customWidth="1"/>
    <col min="6394" max="6402" width="11.85546875" style="4" customWidth="1"/>
    <col min="6403" max="6403" width="9.140625" style="4"/>
    <col min="6404" max="6408" width="18.28515625" style="4" customWidth="1"/>
    <col min="6409" max="6648" width="9.140625" style="4"/>
    <col min="6649" max="6649" width="26.28515625" style="4" customWidth="1"/>
    <col min="6650" max="6658" width="11.85546875" style="4" customWidth="1"/>
    <col min="6659" max="6659" width="9.140625" style="4"/>
    <col min="6660" max="6664" width="18.28515625" style="4" customWidth="1"/>
    <col min="6665" max="6904" width="9.140625" style="4"/>
    <col min="6905" max="6905" width="26.28515625" style="4" customWidth="1"/>
    <col min="6906" max="6914" width="11.85546875" style="4" customWidth="1"/>
    <col min="6915" max="6915" width="9.140625" style="4"/>
    <col min="6916" max="6920" width="18.28515625" style="4" customWidth="1"/>
    <col min="6921" max="7160" width="9.140625" style="4"/>
    <col min="7161" max="7161" width="26.28515625" style="4" customWidth="1"/>
    <col min="7162" max="7170" width="11.85546875" style="4" customWidth="1"/>
    <col min="7171" max="7171" width="9.140625" style="4"/>
    <col min="7172" max="7176" width="18.28515625" style="4" customWidth="1"/>
    <col min="7177" max="7416" width="9.140625" style="4"/>
    <col min="7417" max="7417" width="26.28515625" style="4" customWidth="1"/>
    <col min="7418" max="7426" width="11.85546875" style="4" customWidth="1"/>
    <col min="7427" max="7427" width="9.140625" style="4"/>
    <col min="7428" max="7432" width="18.28515625" style="4" customWidth="1"/>
    <col min="7433" max="7672" width="9.140625" style="4"/>
    <col min="7673" max="7673" width="26.28515625" style="4" customWidth="1"/>
    <col min="7674" max="7682" width="11.85546875" style="4" customWidth="1"/>
    <col min="7683" max="7683" width="9.140625" style="4"/>
    <col min="7684" max="7688" width="18.28515625" style="4" customWidth="1"/>
    <col min="7689" max="7928" width="9.140625" style="4"/>
    <col min="7929" max="7929" width="26.28515625" style="4" customWidth="1"/>
    <col min="7930" max="7938" width="11.85546875" style="4" customWidth="1"/>
    <col min="7939" max="7939" width="9.140625" style="4"/>
    <col min="7940" max="7944" width="18.28515625" style="4" customWidth="1"/>
    <col min="7945" max="8184" width="9.140625" style="4"/>
    <col min="8185" max="8185" width="26.28515625" style="4" customWidth="1"/>
    <col min="8186" max="8194" width="11.85546875" style="4" customWidth="1"/>
    <col min="8195" max="8195" width="9.140625" style="4"/>
    <col min="8196" max="8200" width="18.28515625" style="4" customWidth="1"/>
    <col min="8201" max="8440" width="9.140625" style="4"/>
    <col min="8441" max="8441" width="26.28515625" style="4" customWidth="1"/>
    <col min="8442" max="8450" width="11.85546875" style="4" customWidth="1"/>
    <col min="8451" max="8451" width="9.140625" style="4"/>
    <col min="8452" max="8456" width="18.28515625" style="4" customWidth="1"/>
    <col min="8457" max="8696" width="9.140625" style="4"/>
    <col min="8697" max="8697" width="26.28515625" style="4" customWidth="1"/>
    <col min="8698" max="8706" width="11.85546875" style="4" customWidth="1"/>
    <col min="8707" max="8707" width="9.140625" style="4"/>
    <col min="8708" max="8712" width="18.28515625" style="4" customWidth="1"/>
    <col min="8713" max="8952" width="9.140625" style="4"/>
    <col min="8953" max="8953" width="26.28515625" style="4" customWidth="1"/>
    <col min="8954" max="8962" width="11.85546875" style="4" customWidth="1"/>
    <col min="8963" max="8963" width="9.140625" style="4"/>
    <col min="8964" max="8968" width="18.28515625" style="4" customWidth="1"/>
    <col min="8969" max="9208" width="9.140625" style="4"/>
    <col min="9209" max="9209" width="26.28515625" style="4" customWidth="1"/>
    <col min="9210" max="9218" width="11.85546875" style="4" customWidth="1"/>
    <col min="9219" max="9219" width="9.140625" style="4"/>
    <col min="9220" max="9224" width="18.28515625" style="4" customWidth="1"/>
    <col min="9225" max="9464" width="9.140625" style="4"/>
    <col min="9465" max="9465" width="26.28515625" style="4" customWidth="1"/>
    <col min="9466" max="9474" width="11.85546875" style="4" customWidth="1"/>
    <col min="9475" max="9475" width="9.140625" style="4"/>
    <col min="9476" max="9480" width="18.28515625" style="4" customWidth="1"/>
    <col min="9481" max="9720" width="9.140625" style="4"/>
    <col min="9721" max="9721" width="26.28515625" style="4" customWidth="1"/>
    <col min="9722" max="9730" width="11.85546875" style="4" customWidth="1"/>
    <col min="9731" max="9731" width="9.140625" style="4"/>
    <col min="9732" max="9736" width="18.28515625" style="4" customWidth="1"/>
    <col min="9737" max="9976" width="9.140625" style="4"/>
    <col min="9977" max="9977" width="26.28515625" style="4" customWidth="1"/>
    <col min="9978" max="9986" width="11.85546875" style="4" customWidth="1"/>
    <col min="9987" max="9987" width="9.140625" style="4"/>
    <col min="9988" max="9992" width="18.28515625" style="4" customWidth="1"/>
    <col min="9993" max="10232" width="9.140625" style="4"/>
    <col min="10233" max="10233" width="26.28515625" style="4" customWidth="1"/>
    <col min="10234" max="10242" width="11.85546875" style="4" customWidth="1"/>
    <col min="10243" max="10243" width="9.140625" style="4"/>
    <col min="10244" max="10248" width="18.28515625" style="4" customWidth="1"/>
    <col min="10249" max="10488" width="9.140625" style="4"/>
    <col min="10489" max="10489" width="26.28515625" style="4" customWidth="1"/>
    <col min="10490" max="10498" width="11.85546875" style="4" customWidth="1"/>
    <col min="10499" max="10499" width="9.140625" style="4"/>
    <col min="10500" max="10504" width="18.28515625" style="4" customWidth="1"/>
    <col min="10505" max="10744" width="9.140625" style="4"/>
    <col min="10745" max="10745" width="26.28515625" style="4" customWidth="1"/>
    <col min="10746" max="10754" width="11.85546875" style="4" customWidth="1"/>
    <col min="10755" max="10755" width="9.140625" style="4"/>
    <col min="10756" max="10760" width="18.28515625" style="4" customWidth="1"/>
    <col min="10761" max="11000" width="9.140625" style="4"/>
    <col min="11001" max="11001" width="26.28515625" style="4" customWidth="1"/>
    <col min="11002" max="11010" width="11.85546875" style="4" customWidth="1"/>
    <col min="11011" max="11011" width="9.140625" style="4"/>
    <col min="11012" max="11016" width="18.28515625" style="4" customWidth="1"/>
    <col min="11017" max="11256" width="9.140625" style="4"/>
    <col min="11257" max="11257" width="26.28515625" style="4" customWidth="1"/>
    <col min="11258" max="11266" width="11.85546875" style="4" customWidth="1"/>
    <col min="11267" max="11267" width="9.140625" style="4"/>
    <col min="11268" max="11272" width="18.28515625" style="4" customWidth="1"/>
    <col min="11273" max="11512" width="9.140625" style="4"/>
    <col min="11513" max="11513" width="26.28515625" style="4" customWidth="1"/>
    <col min="11514" max="11522" width="11.85546875" style="4" customWidth="1"/>
    <col min="11523" max="11523" width="9.140625" style="4"/>
    <col min="11524" max="11528" width="18.28515625" style="4" customWidth="1"/>
    <col min="11529" max="11768" width="9.140625" style="4"/>
    <col min="11769" max="11769" width="26.28515625" style="4" customWidth="1"/>
    <col min="11770" max="11778" width="11.85546875" style="4" customWidth="1"/>
    <col min="11779" max="11779" width="9.140625" style="4"/>
    <col min="11780" max="11784" width="18.28515625" style="4" customWidth="1"/>
    <col min="11785" max="12024" width="9.140625" style="4"/>
    <col min="12025" max="12025" width="26.28515625" style="4" customWidth="1"/>
    <col min="12026" max="12034" width="11.85546875" style="4" customWidth="1"/>
    <col min="12035" max="12035" width="9.140625" style="4"/>
    <col min="12036" max="12040" width="18.28515625" style="4" customWidth="1"/>
    <col min="12041" max="12280" width="9.140625" style="4"/>
    <col min="12281" max="12281" width="26.28515625" style="4" customWidth="1"/>
    <col min="12282" max="12290" width="11.85546875" style="4" customWidth="1"/>
    <col min="12291" max="12291" width="9.140625" style="4"/>
    <col min="12292" max="12296" width="18.28515625" style="4" customWidth="1"/>
    <col min="12297" max="12536" width="9.140625" style="4"/>
    <col min="12537" max="12537" width="26.28515625" style="4" customWidth="1"/>
    <col min="12538" max="12546" width="11.85546875" style="4" customWidth="1"/>
    <col min="12547" max="12547" width="9.140625" style="4"/>
    <col min="12548" max="12552" width="18.28515625" style="4" customWidth="1"/>
    <col min="12553" max="12792" width="9.140625" style="4"/>
    <col min="12793" max="12793" width="26.28515625" style="4" customWidth="1"/>
    <col min="12794" max="12802" width="11.85546875" style="4" customWidth="1"/>
    <col min="12803" max="12803" width="9.140625" style="4"/>
    <col min="12804" max="12808" width="18.28515625" style="4" customWidth="1"/>
    <col min="12809" max="13048" width="9.140625" style="4"/>
    <col min="13049" max="13049" width="26.28515625" style="4" customWidth="1"/>
    <col min="13050" max="13058" width="11.85546875" style="4" customWidth="1"/>
    <col min="13059" max="13059" width="9.140625" style="4"/>
    <col min="13060" max="13064" width="18.28515625" style="4" customWidth="1"/>
    <col min="13065" max="13304" width="9.140625" style="4"/>
    <col min="13305" max="13305" width="26.28515625" style="4" customWidth="1"/>
    <col min="13306" max="13314" width="11.85546875" style="4" customWidth="1"/>
    <col min="13315" max="13315" width="9.140625" style="4"/>
    <col min="13316" max="13320" width="18.28515625" style="4" customWidth="1"/>
    <col min="13321" max="13560" width="9.140625" style="4"/>
    <col min="13561" max="13561" width="26.28515625" style="4" customWidth="1"/>
    <col min="13562" max="13570" width="11.85546875" style="4" customWidth="1"/>
    <col min="13571" max="13571" width="9.140625" style="4"/>
    <col min="13572" max="13576" width="18.28515625" style="4" customWidth="1"/>
    <col min="13577" max="13816" width="9.140625" style="4"/>
    <col min="13817" max="13817" width="26.28515625" style="4" customWidth="1"/>
    <col min="13818" max="13826" width="11.85546875" style="4" customWidth="1"/>
    <col min="13827" max="13827" width="9.140625" style="4"/>
    <col min="13828" max="13832" width="18.28515625" style="4" customWidth="1"/>
    <col min="13833" max="14072" width="9.140625" style="4"/>
    <col min="14073" max="14073" width="26.28515625" style="4" customWidth="1"/>
    <col min="14074" max="14082" width="11.85546875" style="4" customWidth="1"/>
    <col min="14083" max="14083" width="9.140625" style="4"/>
    <col min="14084" max="14088" width="18.28515625" style="4" customWidth="1"/>
    <col min="14089" max="14328" width="9.140625" style="4"/>
    <col min="14329" max="14329" width="26.28515625" style="4" customWidth="1"/>
    <col min="14330" max="14338" width="11.85546875" style="4" customWidth="1"/>
    <col min="14339" max="14339" width="9.140625" style="4"/>
    <col min="14340" max="14344" width="18.28515625" style="4" customWidth="1"/>
    <col min="14345" max="14584" width="9.140625" style="4"/>
    <col min="14585" max="14585" width="26.28515625" style="4" customWidth="1"/>
    <col min="14586" max="14594" width="11.85546875" style="4" customWidth="1"/>
    <col min="14595" max="14595" width="9.140625" style="4"/>
    <col min="14596" max="14600" width="18.28515625" style="4" customWidth="1"/>
    <col min="14601" max="14840" width="9.140625" style="4"/>
    <col min="14841" max="14841" width="26.28515625" style="4" customWidth="1"/>
    <col min="14842" max="14850" width="11.85546875" style="4" customWidth="1"/>
    <col min="14851" max="14851" width="9.140625" style="4"/>
    <col min="14852" max="14856" width="18.28515625" style="4" customWidth="1"/>
    <col min="14857" max="15096" width="9.140625" style="4"/>
    <col min="15097" max="15097" width="26.28515625" style="4" customWidth="1"/>
    <col min="15098" max="15106" width="11.85546875" style="4" customWidth="1"/>
    <col min="15107" max="15107" width="9.140625" style="4"/>
    <col min="15108" max="15112" width="18.28515625" style="4" customWidth="1"/>
    <col min="15113" max="15352" width="9.140625" style="4"/>
    <col min="15353" max="15353" width="26.28515625" style="4" customWidth="1"/>
    <col min="15354" max="15362" width="11.85546875" style="4" customWidth="1"/>
    <col min="15363" max="15363" width="9.140625" style="4"/>
    <col min="15364" max="15368" width="18.28515625" style="4" customWidth="1"/>
    <col min="15369" max="15608" width="9.140625" style="4"/>
    <col min="15609" max="15609" width="26.28515625" style="4" customWidth="1"/>
    <col min="15610" max="15618" width="11.85546875" style="4" customWidth="1"/>
    <col min="15619" max="15619" width="9.140625" style="4"/>
    <col min="15620" max="15624" width="18.28515625" style="4" customWidth="1"/>
    <col min="15625" max="15864" width="9.140625" style="4"/>
    <col min="15865" max="15865" width="26.28515625" style="4" customWidth="1"/>
    <col min="15866" max="15874" width="11.85546875" style="4" customWidth="1"/>
    <col min="15875" max="15875" width="9.140625" style="4"/>
    <col min="15876" max="15880" width="18.28515625" style="4" customWidth="1"/>
    <col min="15881" max="16120" width="9.140625" style="4"/>
    <col min="16121" max="16121" width="26.28515625" style="4" customWidth="1"/>
    <col min="16122" max="16130" width="11.85546875" style="4" customWidth="1"/>
    <col min="16131" max="16131" width="9.140625" style="4"/>
    <col min="16132" max="16136" width="18.28515625" style="4" customWidth="1"/>
    <col min="16137" max="16384" width="9.140625" style="4"/>
  </cols>
  <sheetData>
    <row r="1" spans="1:5" customFormat="1" ht="15" x14ac:dyDescent="0.25">
      <c r="A1" s="1" t="s">
        <v>39</v>
      </c>
      <c r="C1" s="2"/>
      <c r="D1" s="2"/>
    </row>
    <row r="2" spans="1:5" x14ac:dyDescent="0.2">
      <c r="A2" s="3" t="s">
        <v>42</v>
      </c>
    </row>
    <row r="4" spans="1:5" ht="24" customHeight="1" x14ac:dyDescent="0.2">
      <c r="A4" s="6">
        <v>42916</v>
      </c>
      <c r="B4" s="4" t="s">
        <v>0</v>
      </c>
      <c r="C4" s="7" t="s">
        <v>37</v>
      </c>
      <c r="D4" s="7" t="s">
        <v>38</v>
      </c>
    </row>
    <row r="5" spans="1:5" x14ac:dyDescent="0.2">
      <c r="B5" s="4" t="s">
        <v>1</v>
      </c>
      <c r="C5" s="8">
        <v>22110</v>
      </c>
      <c r="D5" s="8">
        <v>21273</v>
      </c>
    </row>
    <row r="6" spans="1:5" x14ac:dyDescent="0.2">
      <c r="B6" s="4" t="s">
        <v>2</v>
      </c>
      <c r="C6" s="8">
        <v>40088</v>
      </c>
      <c r="D6" s="8">
        <v>40088</v>
      </c>
    </row>
    <row r="7" spans="1:5" s="9" customFormat="1" x14ac:dyDescent="0.2">
      <c r="B7" s="9" t="s">
        <v>3</v>
      </c>
      <c r="C7" s="10" t="s">
        <v>4</v>
      </c>
      <c r="D7" s="10" t="s">
        <v>5</v>
      </c>
      <c r="E7" s="9" t="s">
        <v>35</v>
      </c>
    </row>
    <row r="8" spans="1:5" x14ac:dyDescent="0.2">
      <c r="A8" s="4" t="s">
        <v>6</v>
      </c>
      <c r="B8" s="11"/>
      <c r="C8" s="11">
        <f>'2016'!C40</f>
        <v>0</v>
      </c>
      <c r="D8" s="11">
        <f>'2016'!D40</f>
        <v>216958.52806384786</v>
      </c>
    </row>
    <row r="9" spans="1:5" x14ac:dyDescent="0.2">
      <c r="A9" s="4" t="s">
        <v>7</v>
      </c>
      <c r="B9" s="11"/>
      <c r="C9" s="11">
        <f>'2016'!C41</f>
        <v>0</v>
      </c>
      <c r="D9" s="11">
        <f>'2016'!D41</f>
        <v>235684.79993615209</v>
      </c>
    </row>
    <row r="10" spans="1:5" ht="12.75" thickBot="1" x14ac:dyDescent="0.25">
      <c r="A10" s="4" t="s">
        <v>8</v>
      </c>
      <c r="B10" s="12">
        <f>SUM(C10:D10)</f>
        <v>452643.32799999998</v>
      </c>
      <c r="C10" s="12">
        <f>SUM(C8:C9)</f>
        <v>0</v>
      </c>
      <c r="D10" s="12">
        <f t="shared" ref="D10" si="0">SUM(D8:D9)</f>
        <v>452643.32799999998</v>
      </c>
    </row>
    <row r="11" spans="1:5" ht="12.75" thickTop="1" x14ac:dyDescent="0.2">
      <c r="A11" s="4" t="s">
        <v>9</v>
      </c>
      <c r="B11" s="11"/>
      <c r="C11" s="13">
        <f>C10/B10</f>
        <v>0</v>
      </c>
      <c r="D11" s="13">
        <f>D10/B10</f>
        <v>1</v>
      </c>
    </row>
    <row r="12" spans="1:5" x14ac:dyDescent="0.2">
      <c r="A12" s="4" t="s">
        <v>10</v>
      </c>
      <c r="B12" s="11">
        <f>'[1]Calcs 2015'!B16</f>
        <v>0</v>
      </c>
      <c r="C12" s="13">
        <v>0</v>
      </c>
      <c r="D12" s="13">
        <v>0</v>
      </c>
    </row>
    <row r="13" spans="1:5" x14ac:dyDescent="0.2">
      <c r="A13" s="4" t="s">
        <v>11</v>
      </c>
      <c r="B13" s="11"/>
      <c r="C13" s="13" t="s">
        <v>35</v>
      </c>
      <c r="D13" s="13">
        <v>0</v>
      </c>
    </row>
    <row r="14" spans="1:5" x14ac:dyDescent="0.2">
      <c r="A14" s="4" t="s">
        <v>12</v>
      </c>
      <c r="B14" s="11">
        <f>1844.94+40420.6</f>
        <v>42265.54</v>
      </c>
      <c r="C14" s="11"/>
      <c r="D14" s="11"/>
    </row>
    <row r="15" spans="1:5" x14ac:dyDescent="0.2">
      <c r="A15" s="4" t="s">
        <v>13</v>
      </c>
      <c r="B15" s="11">
        <v>29895.74</v>
      </c>
      <c r="C15" s="11"/>
      <c r="D15" s="11"/>
    </row>
    <row r="16" spans="1:5" x14ac:dyDescent="0.2">
      <c r="A16" s="4" t="s">
        <v>14</v>
      </c>
      <c r="B16" s="11">
        <f>B14-B15</f>
        <v>12369.8</v>
      </c>
      <c r="C16" s="11">
        <f>B16*C11</f>
        <v>0</v>
      </c>
      <c r="D16" s="11">
        <f>B16*D11</f>
        <v>12369.8</v>
      </c>
    </row>
    <row r="17" spans="1:4" x14ac:dyDescent="0.2">
      <c r="A17" s="4" t="s">
        <v>15</v>
      </c>
      <c r="B17" s="11">
        <f>IF((B14-B15)&gt;0,(B14-B15)*0.15,0)</f>
        <v>1855.4699999999998</v>
      </c>
      <c r="C17" s="11"/>
      <c r="D17" s="11"/>
    </row>
    <row r="18" spans="1:4" x14ac:dyDescent="0.2">
      <c r="B18" s="11"/>
      <c r="C18" s="11"/>
      <c r="D18" s="11"/>
    </row>
    <row r="19" spans="1:4" x14ac:dyDescent="0.2">
      <c r="A19" s="4" t="s">
        <v>16</v>
      </c>
      <c r="B19" s="11">
        <f t="shared" ref="B19:B36" si="1">SUM(C19:D19)</f>
        <v>0</v>
      </c>
      <c r="C19" s="11">
        <v>0</v>
      </c>
      <c r="D19" s="11">
        <v>0</v>
      </c>
    </row>
    <row r="20" spans="1:4" x14ac:dyDescent="0.2">
      <c r="A20" s="4" t="s">
        <v>17</v>
      </c>
      <c r="B20" s="11">
        <f t="shared" si="1"/>
        <v>0</v>
      </c>
      <c r="C20" s="11"/>
      <c r="D20" s="11"/>
    </row>
    <row r="21" spans="1:4" x14ac:dyDescent="0.2">
      <c r="A21" s="4" t="s">
        <v>18</v>
      </c>
      <c r="B21" s="11">
        <f t="shared" si="1"/>
        <v>0</v>
      </c>
      <c r="C21" s="11"/>
      <c r="D21" s="11">
        <v>0</v>
      </c>
    </row>
    <row r="22" spans="1:4" x14ac:dyDescent="0.2">
      <c r="A22" s="4" t="s">
        <v>19</v>
      </c>
      <c r="B22" s="11">
        <v>0</v>
      </c>
      <c r="C22" s="11">
        <v>0</v>
      </c>
      <c r="D22" s="11"/>
    </row>
    <row r="23" spans="1:4" x14ac:dyDescent="0.2">
      <c r="A23" s="4" t="s">
        <v>20</v>
      </c>
      <c r="B23" s="11">
        <v>0</v>
      </c>
      <c r="C23" s="11">
        <v>0</v>
      </c>
      <c r="D23" s="11"/>
    </row>
    <row r="24" spans="1:4" x14ac:dyDescent="0.2">
      <c r="A24" s="4" t="s">
        <v>32</v>
      </c>
      <c r="B24" s="11">
        <f t="shared" si="1"/>
        <v>0</v>
      </c>
      <c r="C24" s="11">
        <v>0</v>
      </c>
      <c r="D24" s="11">
        <v>0</v>
      </c>
    </row>
    <row r="25" spans="1:4" x14ac:dyDescent="0.2">
      <c r="A25" s="4" t="s">
        <v>21</v>
      </c>
      <c r="B25" s="11">
        <f t="shared" si="1"/>
        <v>12369.8</v>
      </c>
      <c r="C25" s="11">
        <f>C16-C24</f>
        <v>0</v>
      </c>
      <c r="D25" s="11">
        <f>D16-D24</f>
        <v>12369.8</v>
      </c>
    </row>
    <row r="26" spans="1:4" x14ac:dyDescent="0.2">
      <c r="A26" s="4" t="s">
        <v>10</v>
      </c>
      <c r="B26" s="11">
        <f t="shared" si="1"/>
        <v>0</v>
      </c>
      <c r="C26" s="11">
        <v>0</v>
      </c>
      <c r="D26" s="11">
        <v>0</v>
      </c>
    </row>
    <row r="27" spans="1:4" x14ac:dyDescent="0.2">
      <c r="A27" s="4" t="s">
        <v>11</v>
      </c>
      <c r="B27" s="11">
        <f t="shared" si="1"/>
        <v>0</v>
      </c>
      <c r="C27" s="11">
        <v>0</v>
      </c>
      <c r="D27" s="11">
        <v>0</v>
      </c>
    </row>
    <row r="28" spans="1:4" x14ac:dyDescent="0.2">
      <c r="A28" s="3" t="s">
        <v>33</v>
      </c>
      <c r="B28" s="15">
        <f>SUM(C28:D28)</f>
        <v>12369.8</v>
      </c>
      <c r="C28" s="15">
        <f>C19+C25+C32+C33+C26+C27+C22+C23</f>
        <v>0</v>
      </c>
      <c r="D28" s="15">
        <f>D19+D25+D32+D33+D26+D27</f>
        <v>12369.8</v>
      </c>
    </row>
    <row r="29" spans="1:4" x14ac:dyDescent="0.2">
      <c r="A29" s="4" t="s">
        <v>22</v>
      </c>
      <c r="B29" s="11">
        <f t="shared" si="1"/>
        <v>0</v>
      </c>
      <c r="C29" s="11">
        <v>0</v>
      </c>
      <c r="D29" s="11">
        <v>0</v>
      </c>
    </row>
    <row r="30" spans="1:4" x14ac:dyDescent="0.2">
      <c r="A30" s="4" t="s">
        <v>34</v>
      </c>
      <c r="B30" s="11">
        <f t="shared" si="1"/>
        <v>1990.4699999999998</v>
      </c>
      <c r="C30" s="11">
        <f>C25*0.15</f>
        <v>0</v>
      </c>
      <c r="D30" s="11">
        <f>(D25+900)*0.15</f>
        <v>1990.4699999999998</v>
      </c>
    </row>
    <row r="31" spans="1:4" ht="12.75" thickBot="1" x14ac:dyDescent="0.25">
      <c r="A31" s="4" t="s">
        <v>23</v>
      </c>
      <c r="B31" s="12">
        <f t="shared" si="1"/>
        <v>1990.4699999999998</v>
      </c>
      <c r="C31" s="12">
        <f>SUM(C29:C30)</f>
        <v>0</v>
      </c>
      <c r="D31" s="12">
        <f t="shared" ref="D31" si="2">SUM(D29:D30)</f>
        <v>1990.4699999999998</v>
      </c>
    </row>
    <row r="32" spans="1:4" ht="12.75" thickTop="1" x14ac:dyDescent="0.2">
      <c r="A32" s="4" t="s">
        <v>36</v>
      </c>
      <c r="B32" s="11">
        <f t="shared" si="1"/>
        <v>0</v>
      </c>
      <c r="C32" s="11">
        <v>0</v>
      </c>
      <c r="D32" s="11">
        <v>0</v>
      </c>
    </row>
    <row r="33" spans="1:6" x14ac:dyDescent="0.2">
      <c r="A33" s="4" t="s">
        <v>24</v>
      </c>
      <c r="B33" s="11">
        <f t="shared" si="1"/>
        <v>0</v>
      </c>
      <c r="C33" s="11">
        <v>0</v>
      </c>
      <c r="D33" s="11">
        <v>0</v>
      </c>
    </row>
    <row r="34" spans="1:6" x14ac:dyDescent="0.2">
      <c r="A34" s="4" t="s">
        <v>25</v>
      </c>
      <c r="B34" s="11">
        <f t="shared" si="1"/>
        <v>0</v>
      </c>
      <c r="C34" s="11"/>
      <c r="D34" s="11"/>
    </row>
    <row r="35" spans="1:6" x14ac:dyDescent="0.2">
      <c r="A35" s="4" t="s">
        <v>26</v>
      </c>
      <c r="B35" s="11">
        <v>0</v>
      </c>
      <c r="C35" s="11">
        <v>0</v>
      </c>
      <c r="D35" s="11">
        <v>3500</v>
      </c>
    </row>
    <row r="36" spans="1:6" x14ac:dyDescent="0.2">
      <c r="A36" s="4" t="s">
        <v>27</v>
      </c>
      <c r="B36" s="11">
        <f t="shared" si="1"/>
        <v>0</v>
      </c>
      <c r="C36" s="11"/>
      <c r="D36" s="11"/>
    </row>
    <row r="37" spans="1:6" x14ac:dyDescent="0.2">
      <c r="B37" s="11"/>
      <c r="C37" s="11"/>
      <c r="D37" s="11"/>
    </row>
    <row r="38" spans="1:6" x14ac:dyDescent="0.2">
      <c r="A38" s="4" t="s">
        <v>28</v>
      </c>
      <c r="B38" s="11">
        <f>SUM(C38:D38)</f>
        <v>10379.33</v>
      </c>
      <c r="C38" s="11">
        <v>0</v>
      </c>
      <c r="D38" s="11">
        <f>D28-D31</f>
        <v>10379.33</v>
      </c>
      <c r="E38" s="11">
        <f>C42-C8</f>
        <v>0</v>
      </c>
      <c r="F38" s="11">
        <f>D42-D10</f>
        <v>6880.0899999999674</v>
      </c>
    </row>
    <row r="39" spans="1:6" x14ac:dyDescent="0.2">
      <c r="B39" s="11"/>
      <c r="C39" s="11"/>
      <c r="D39" s="11"/>
    </row>
    <row r="40" spans="1:6" x14ac:dyDescent="0.2">
      <c r="A40" s="4" t="s">
        <v>29</v>
      </c>
      <c r="B40" s="11">
        <f>SUM(C40:D40)</f>
        <v>225661.01717756357</v>
      </c>
      <c r="C40" s="11">
        <f>C8+C35+C38</f>
        <v>0</v>
      </c>
      <c r="D40" s="11">
        <f>D8+D38-(D8/D10*D35)+0.76</f>
        <v>225661.01717756357</v>
      </c>
    </row>
    <row r="41" spans="1:6" x14ac:dyDescent="0.2">
      <c r="A41" s="14" t="s">
        <v>30</v>
      </c>
      <c r="B41" s="11">
        <f>SUM(C41:D41)</f>
        <v>233862.40082243638</v>
      </c>
      <c r="C41" s="11">
        <f>C9</f>
        <v>0</v>
      </c>
      <c r="D41" s="11">
        <f>D9+D21-(D9/D10*D35)</f>
        <v>233862.40082243638</v>
      </c>
    </row>
    <row r="42" spans="1:6" ht="12.75" thickBot="1" x14ac:dyDescent="0.25">
      <c r="A42" s="4" t="s">
        <v>31</v>
      </c>
      <c r="B42" s="12">
        <f>SUM(C42:D42)</f>
        <v>459523.41799999995</v>
      </c>
      <c r="C42" s="12">
        <f>SUM(C40:C41)</f>
        <v>0</v>
      </c>
      <c r="D42" s="12">
        <f t="shared" ref="D42" si="3">SUM(D40:D41)</f>
        <v>459523.41799999995</v>
      </c>
    </row>
    <row r="43" spans="1:6" ht="12.75" thickTop="1" x14ac:dyDescent="0.2"/>
  </sheetData>
  <pageMargins left="0.7" right="0.7" top="0.75" bottom="0.75" header="0.3" footer="0.3"/>
  <pageSetup paperSize="9" scale="94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86D48-9CD3-45FA-A546-6978A0EC9091}">
  <sheetPr>
    <pageSetUpPr fitToPage="1"/>
  </sheetPr>
  <dimension ref="A1:F43"/>
  <sheetViews>
    <sheetView topLeftCell="A25" workbookViewId="0">
      <selection activeCell="E38" sqref="E38"/>
    </sheetView>
  </sheetViews>
  <sheetFormatPr defaultRowHeight="12" x14ac:dyDescent="0.2"/>
  <cols>
    <col min="1" max="1" width="26.28515625" style="4" customWidth="1"/>
    <col min="2" max="2" width="11.85546875" style="4" customWidth="1"/>
    <col min="3" max="4" width="11.85546875" style="5" customWidth="1"/>
    <col min="5" max="8" width="18.28515625" style="4" customWidth="1"/>
    <col min="9" max="248" width="9.140625" style="4"/>
    <col min="249" max="249" width="26.28515625" style="4" customWidth="1"/>
    <col min="250" max="258" width="11.85546875" style="4" customWidth="1"/>
    <col min="259" max="259" width="9.140625" style="4"/>
    <col min="260" max="264" width="18.28515625" style="4" customWidth="1"/>
    <col min="265" max="504" width="9.140625" style="4"/>
    <col min="505" max="505" width="26.28515625" style="4" customWidth="1"/>
    <col min="506" max="514" width="11.85546875" style="4" customWidth="1"/>
    <col min="515" max="515" width="9.140625" style="4"/>
    <col min="516" max="520" width="18.28515625" style="4" customWidth="1"/>
    <col min="521" max="760" width="9.140625" style="4"/>
    <col min="761" max="761" width="26.28515625" style="4" customWidth="1"/>
    <col min="762" max="770" width="11.85546875" style="4" customWidth="1"/>
    <col min="771" max="771" width="9.140625" style="4"/>
    <col min="772" max="776" width="18.28515625" style="4" customWidth="1"/>
    <col min="777" max="1016" width="9.140625" style="4"/>
    <col min="1017" max="1017" width="26.28515625" style="4" customWidth="1"/>
    <col min="1018" max="1026" width="11.85546875" style="4" customWidth="1"/>
    <col min="1027" max="1027" width="9.140625" style="4"/>
    <col min="1028" max="1032" width="18.28515625" style="4" customWidth="1"/>
    <col min="1033" max="1272" width="9.140625" style="4"/>
    <col min="1273" max="1273" width="26.28515625" style="4" customWidth="1"/>
    <col min="1274" max="1282" width="11.85546875" style="4" customWidth="1"/>
    <col min="1283" max="1283" width="9.140625" style="4"/>
    <col min="1284" max="1288" width="18.28515625" style="4" customWidth="1"/>
    <col min="1289" max="1528" width="9.140625" style="4"/>
    <col min="1529" max="1529" width="26.28515625" style="4" customWidth="1"/>
    <col min="1530" max="1538" width="11.85546875" style="4" customWidth="1"/>
    <col min="1539" max="1539" width="9.140625" style="4"/>
    <col min="1540" max="1544" width="18.28515625" style="4" customWidth="1"/>
    <col min="1545" max="1784" width="9.140625" style="4"/>
    <col min="1785" max="1785" width="26.28515625" style="4" customWidth="1"/>
    <col min="1786" max="1794" width="11.85546875" style="4" customWidth="1"/>
    <col min="1795" max="1795" width="9.140625" style="4"/>
    <col min="1796" max="1800" width="18.28515625" style="4" customWidth="1"/>
    <col min="1801" max="2040" width="9.140625" style="4"/>
    <col min="2041" max="2041" width="26.28515625" style="4" customWidth="1"/>
    <col min="2042" max="2050" width="11.85546875" style="4" customWidth="1"/>
    <col min="2051" max="2051" width="9.140625" style="4"/>
    <col min="2052" max="2056" width="18.28515625" style="4" customWidth="1"/>
    <col min="2057" max="2296" width="9.140625" style="4"/>
    <col min="2297" max="2297" width="26.28515625" style="4" customWidth="1"/>
    <col min="2298" max="2306" width="11.85546875" style="4" customWidth="1"/>
    <col min="2307" max="2307" width="9.140625" style="4"/>
    <col min="2308" max="2312" width="18.28515625" style="4" customWidth="1"/>
    <col min="2313" max="2552" width="9.140625" style="4"/>
    <col min="2553" max="2553" width="26.28515625" style="4" customWidth="1"/>
    <col min="2554" max="2562" width="11.85546875" style="4" customWidth="1"/>
    <col min="2563" max="2563" width="9.140625" style="4"/>
    <col min="2564" max="2568" width="18.28515625" style="4" customWidth="1"/>
    <col min="2569" max="2808" width="9.140625" style="4"/>
    <col min="2809" max="2809" width="26.28515625" style="4" customWidth="1"/>
    <col min="2810" max="2818" width="11.85546875" style="4" customWidth="1"/>
    <col min="2819" max="2819" width="9.140625" style="4"/>
    <col min="2820" max="2824" width="18.28515625" style="4" customWidth="1"/>
    <col min="2825" max="3064" width="9.140625" style="4"/>
    <col min="3065" max="3065" width="26.28515625" style="4" customWidth="1"/>
    <col min="3066" max="3074" width="11.85546875" style="4" customWidth="1"/>
    <col min="3075" max="3075" width="9.140625" style="4"/>
    <col min="3076" max="3080" width="18.28515625" style="4" customWidth="1"/>
    <col min="3081" max="3320" width="9.140625" style="4"/>
    <col min="3321" max="3321" width="26.28515625" style="4" customWidth="1"/>
    <col min="3322" max="3330" width="11.85546875" style="4" customWidth="1"/>
    <col min="3331" max="3331" width="9.140625" style="4"/>
    <col min="3332" max="3336" width="18.28515625" style="4" customWidth="1"/>
    <col min="3337" max="3576" width="9.140625" style="4"/>
    <col min="3577" max="3577" width="26.28515625" style="4" customWidth="1"/>
    <col min="3578" max="3586" width="11.85546875" style="4" customWidth="1"/>
    <col min="3587" max="3587" width="9.140625" style="4"/>
    <col min="3588" max="3592" width="18.28515625" style="4" customWidth="1"/>
    <col min="3593" max="3832" width="9.140625" style="4"/>
    <col min="3833" max="3833" width="26.28515625" style="4" customWidth="1"/>
    <col min="3834" max="3842" width="11.85546875" style="4" customWidth="1"/>
    <col min="3843" max="3843" width="9.140625" style="4"/>
    <col min="3844" max="3848" width="18.28515625" style="4" customWidth="1"/>
    <col min="3849" max="4088" width="9.140625" style="4"/>
    <col min="4089" max="4089" width="26.28515625" style="4" customWidth="1"/>
    <col min="4090" max="4098" width="11.85546875" style="4" customWidth="1"/>
    <col min="4099" max="4099" width="9.140625" style="4"/>
    <col min="4100" max="4104" width="18.28515625" style="4" customWidth="1"/>
    <col min="4105" max="4344" width="9.140625" style="4"/>
    <col min="4345" max="4345" width="26.28515625" style="4" customWidth="1"/>
    <col min="4346" max="4354" width="11.85546875" style="4" customWidth="1"/>
    <col min="4355" max="4355" width="9.140625" style="4"/>
    <col min="4356" max="4360" width="18.28515625" style="4" customWidth="1"/>
    <col min="4361" max="4600" width="9.140625" style="4"/>
    <col min="4601" max="4601" width="26.28515625" style="4" customWidth="1"/>
    <col min="4602" max="4610" width="11.85546875" style="4" customWidth="1"/>
    <col min="4611" max="4611" width="9.140625" style="4"/>
    <col min="4612" max="4616" width="18.28515625" style="4" customWidth="1"/>
    <col min="4617" max="4856" width="9.140625" style="4"/>
    <col min="4857" max="4857" width="26.28515625" style="4" customWidth="1"/>
    <col min="4858" max="4866" width="11.85546875" style="4" customWidth="1"/>
    <col min="4867" max="4867" width="9.140625" style="4"/>
    <col min="4868" max="4872" width="18.28515625" style="4" customWidth="1"/>
    <col min="4873" max="5112" width="9.140625" style="4"/>
    <col min="5113" max="5113" width="26.28515625" style="4" customWidth="1"/>
    <col min="5114" max="5122" width="11.85546875" style="4" customWidth="1"/>
    <col min="5123" max="5123" width="9.140625" style="4"/>
    <col min="5124" max="5128" width="18.28515625" style="4" customWidth="1"/>
    <col min="5129" max="5368" width="9.140625" style="4"/>
    <col min="5369" max="5369" width="26.28515625" style="4" customWidth="1"/>
    <col min="5370" max="5378" width="11.85546875" style="4" customWidth="1"/>
    <col min="5379" max="5379" width="9.140625" style="4"/>
    <col min="5380" max="5384" width="18.28515625" style="4" customWidth="1"/>
    <col min="5385" max="5624" width="9.140625" style="4"/>
    <col min="5625" max="5625" width="26.28515625" style="4" customWidth="1"/>
    <col min="5626" max="5634" width="11.85546875" style="4" customWidth="1"/>
    <col min="5635" max="5635" width="9.140625" style="4"/>
    <col min="5636" max="5640" width="18.28515625" style="4" customWidth="1"/>
    <col min="5641" max="5880" width="9.140625" style="4"/>
    <col min="5881" max="5881" width="26.28515625" style="4" customWidth="1"/>
    <col min="5882" max="5890" width="11.85546875" style="4" customWidth="1"/>
    <col min="5891" max="5891" width="9.140625" style="4"/>
    <col min="5892" max="5896" width="18.28515625" style="4" customWidth="1"/>
    <col min="5897" max="6136" width="9.140625" style="4"/>
    <col min="6137" max="6137" width="26.28515625" style="4" customWidth="1"/>
    <col min="6138" max="6146" width="11.85546875" style="4" customWidth="1"/>
    <col min="6147" max="6147" width="9.140625" style="4"/>
    <col min="6148" max="6152" width="18.28515625" style="4" customWidth="1"/>
    <col min="6153" max="6392" width="9.140625" style="4"/>
    <col min="6393" max="6393" width="26.28515625" style="4" customWidth="1"/>
    <col min="6394" max="6402" width="11.85546875" style="4" customWidth="1"/>
    <col min="6403" max="6403" width="9.140625" style="4"/>
    <col min="6404" max="6408" width="18.28515625" style="4" customWidth="1"/>
    <col min="6409" max="6648" width="9.140625" style="4"/>
    <col min="6649" max="6649" width="26.28515625" style="4" customWidth="1"/>
    <col min="6650" max="6658" width="11.85546875" style="4" customWidth="1"/>
    <col min="6659" max="6659" width="9.140625" style="4"/>
    <col min="6660" max="6664" width="18.28515625" style="4" customWidth="1"/>
    <col min="6665" max="6904" width="9.140625" style="4"/>
    <col min="6905" max="6905" width="26.28515625" style="4" customWidth="1"/>
    <col min="6906" max="6914" width="11.85546875" style="4" customWidth="1"/>
    <col min="6915" max="6915" width="9.140625" style="4"/>
    <col min="6916" max="6920" width="18.28515625" style="4" customWidth="1"/>
    <col min="6921" max="7160" width="9.140625" style="4"/>
    <col min="7161" max="7161" width="26.28515625" style="4" customWidth="1"/>
    <col min="7162" max="7170" width="11.85546875" style="4" customWidth="1"/>
    <col min="7171" max="7171" width="9.140625" style="4"/>
    <col min="7172" max="7176" width="18.28515625" style="4" customWidth="1"/>
    <col min="7177" max="7416" width="9.140625" style="4"/>
    <col min="7417" max="7417" width="26.28515625" style="4" customWidth="1"/>
    <col min="7418" max="7426" width="11.85546875" style="4" customWidth="1"/>
    <col min="7427" max="7427" width="9.140625" style="4"/>
    <col min="7428" max="7432" width="18.28515625" style="4" customWidth="1"/>
    <col min="7433" max="7672" width="9.140625" style="4"/>
    <col min="7673" max="7673" width="26.28515625" style="4" customWidth="1"/>
    <col min="7674" max="7682" width="11.85546875" style="4" customWidth="1"/>
    <col min="7683" max="7683" width="9.140625" style="4"/>
    <col min="7684" max="7688" width="18.28515625" style="4" customWidth="1"/>
    <col min="7689" max="7928" width="9.140625" style="4"/>
    <col min="7929" max="7929" width="26.28515625" style="4" customWidth="1"/>
    <col min="7930" max="7938" width="11.85546875" style="4" customWidth="1"/>
    <col min="7939" max="7939" width="9.140625" style="4"/>
    <col min="7940" max="7944" width="18.28515625" style="4" customWidth="1"/>
    <col min="7945" max="8184" width="9.140625" style="4"/>
    <col min="8185" max="8185" width="26.28515625" style="4" customWidth="1"/>
    <col min="8186" max="8194" width="11.85546875" style="4" customWidth="1"/>
    <col min="8195" max="8195" width="9.140625" style="4"/>
    <col min="8196" max="8200" width="18.28515625" style="4" customWidth="1"/>
    <col min="8201" max="8440" width="9.140625" style="4"/>
    <col min="8441" max="8441" width="26.28515625" style="4" customWidth="1"/>
    <col min="8442" max="8450" width="11.85546875" style="4" customWidth="1"/>
    <col min="8451" max="8451" width="9.140625" style="4"/>
    <col min="8452" max="8456" width="18.28515625" style="4" customWidth="1"/>
    <col min="8457" max="8696" width="9.140625" style="4"/>
    <col min="8697" max="8697" width="26.28515625" style="4" customWidth="1"/>
    <col min="8698" max="8706" width="11.85546875" style="4" customWidth="1"/>
    <col min="8707" max="8707" width="9.140625" style="4"/>
    <col min="8708" max="8712" width="18.28515625" style="4" customWidth="1"/>
    <col min="8713" max="8952" width="9.140625" style="4"/>
    <col min="8953" max="8953" width="26.28515625" style="4" customWidth="1"/>
    <col min="8954" max="8962" width="11.85546875" style="4" customWidth="1"/>
    <col min="8963" max="8963" width="9.140625" style="4"/>
    <col min="8964" max="8968" width="18.28515625" style="4" customWidth="1"/>
    <col min="8969" max="9208" width="9.140625" style="4"/>
    <col min="9209" max="9209" width="26.28515625" style="4" customWidth="1"/>
    <col min="9210" max="9218" width="11.85546875" style="4" customWidth="1"/>
    <col min="9219" max="9219" width="9.140625" style="4"/>
    <col min="9220" max="9224" width="18.28515625" style="4" customWidth="1"/>
    <col min="9225" max="9464" width="9.140625" style="4"/>
    <col min="9465" max="9465" width="26.28515625" style="4" customWidth="1"/>
    <col min="9466" max="9474" width="11.85546875" style="4" customWidth="1"/>
    <col min="9475" max="9475" width="9.140625" style="4"/>
    <col min="9476" max="9480" width="18.28515625" style="4" customWidth="1"/>
    <col min="9481" max="9720" width="9.140625" style="4"/>
    <col min="9721" max="9721" width="26.28515625" style="4" customWidth="1"/>
    <col min="9722" max="9730" width="11.85546875" style="4" customWidth="1"/>
    <col min="9731" max="9731" width="9.140625" style="4"/>
    <col min="9732" max="9736" width="18.28515625" style="4" customWidth="1"/>
    <col min="9737" max="9976" width="9.140625" style="4"/>
    <col min="9977" max="9977" width="26.28515625" style="4" customWidth="1"/>
    <col min="9978" max="9986" width="11.85546875" style="4" customWidth="1"/>
    <col min="9987" max="9987" width="9.140625" style="4"/>
    <col min="9988" max="9992" width="18.28515625" style="4" customWidth="1"/>
    <col min="9993" max="10232" width="9.140625" style="4"/>
    <col min="10233" max="10233" width="26.28515625" style="4" customWidth="1"/>
    <col min="10234" max="10242" width="11.85546875" style="4" customWidth="1"/>
    <col min="10243" max="10243" width="9.140625" style="4"/>
    <col min="10244" max="10248" width="18.28515625" style="4" customWidth="1"/>
    <col min="10249" max="10488" width="9.140625" style="4"/>
    <col min="10489" max="10489" width="26.28515625" style="4" customWidth="1"/>
    <col min="10490" max="10498" width="11.85546875" style="4" customWidth="1"/>
    <col min="10499" max="10499" width="9.140625" style="4"/>
    <col min="10500" max="10504" width="18.28515625" style="4" customWidth="1"/>
    <col min="10505" max="10744" width="9.140625" style="4"/>
    <col min="10745" max="10745" width="26.28515625" style="4" customWidth="1"/>
    <col min="10746" max="10754" width="11.85546875" style="4" customWidth="1"/>
    <col min="10755" max="10755" width="9.140625" style="4"/>
    <col min="10756" max="10760" width="18.28515625" style="4" customWidth="1"/>
    <col min="10761" max="11000" width="9.140625" style="4"/>
    <col min="11001" max="11001" width="26.28515625" style="4" customWidth="1"/>
    <col min="11002" max="11010" width="11.85546875" style="4" customWidth="1"/>
    <col min="11011" max="11011" width="9.140625" style="4"/>
    <col min="11012" max="11016" width="18.28515625" style="4" customWidth="1"/>
    <col min="11017" max="11256" width="9.140625" style="4"/>
    <col min="11257" max="11257" width="26.28515625" style="4" customWidth="1"/>
    <col min="11258" max="11266" width="11.85546875" style="4" customWidth="1"/>
    <col min="11267" max="11267" width="9.140625" style="4"/>
    <col min="11268" max="11272" width="18.28515625" style="4" customWidth="1"/>
    <col min="11273" max="11512" width="9.140625" style="4"/>
    <col min="11513" max="11513" width="26.28515625" style="4" customWidth="1"/>
    <col min="11514" max="11522" width="11.85546875" style="4" customWidth="1"/>
    <col min="11523" max="11523" width="9.140625" style="4"/>
    <col min="11524" max="11528" width="18.28515625" style="4" customWidth="1"/>
    <col min="11529" max="11768" width="9.140625" style="4"/>
    <col min="11769" max="11769" width="26.28515625" style="4" customWidth="1"/>
    <col min="11770" max="11778" width="11.85546875" style="4" customWidth="1"/>
    <col min="11779" max="11779" width="9.140625" style="4"/>
    <col min="11780" max="11784" width="18.28515625" style="4" customWidth="1"/>
    <col min="11785" max="12024" width="9.140625" style="4"/>
    <col min="12025" max="12025" width="26.28515625" style="4" customWidth="1"/>
    <col min="12026" max="12034" width="11.85546875" style="4" customWidth="1"/>
    <col min="12035" max="12035" width="9.140625" style="4"/>
    <col min="12036" max="12040" width="18.28515625" style="4" customWidth="1"/>
    <col min="12041" max="12280" width="9.140625" style="4"/>
    <col min="12281" max="12281" width="26.28515625" style="4" customWidth="1"/>
    <col min="12282" max="12290" width="11.85546875" style="4" customWidth="1"/>
    <col min="12291" max="12291" width="9.140625" style="4"/>
    <col min="12292" max="12296" width="18.28515625" style="4" customWidth="1"/>
    <col min="12297" max="12536" width="9.140625" style="4"/>
    <col min="12537" max="12537" width="26.28515625" style="4" customWidth="1"/>
    <col min="12538" max="12546" width="11.85546875" style="4" customWidth="1"/>
    <col min="12547" max="12547" width="9.140625" style="4"/>
    <col min="12548" max="12552" width="18.28515625" style="4" customWidth="1"/>
    <col min="12553" max="12792" width="9.140625" style="4"/>
    <col min="12793" max="12793" width="26.28515625" style="4" customWidth="1"/>
    <col min="12794" max="12802" width="11.85546875" style="4" customWidth="1"/>
    <col min="12803" max="12803" width="9.140625" style="4"/>
    <col min="12804" max="12808" width="18.28515625" style="4" customWidth="1"/>
    <col min="12809" max="13048" width="9.140625" style="4"/>
    <col min="13049" max="13049" width="26.28515625" style="4" customWidth="1"/>
    <col min="13050" max="13058" width="11.85546875" style="4" customWidth="1"/>
    <col min="13059" max="13059" width="9.140625" style="4"/>
    <col min="13060" max="13064" width="18.28515625" style="4" customWidth="1"/>
    <col min="13065" max="13304" width="9.140625" style="4"/>
    <col min="13305" max="13305" width="26.28515625" style="4" customWidth="1"/>
    <col min="13306" max="13314" width="11.85546875" style="4" customWidth="1"/>
    <col min="13315" max="13315" width="9.140625" style="4"/>
    <col min="13316" max="13320" width="18.28515625" style="4" customWidth="1"/>
    <col min="13321" max="13560" width="9.140625" style="4"/>
    <col min="13561" max="13561" width="26.28515625" style="4" customWidth="1"/>
    <col min="13562" max="13570" width="11.85546875" style="4" customWidth="1"/>
    <col min="13571" max="13571" width="9.140625" style="4"/>
    <col min="13572" max="13576" width="18.28515625" style="4" customWidth="1"/>
    <col min="13577" max="13816" width="9.140625" style="4"/>
    <col min="13817" max="13817" width="26.28515625" style="4" customWidth="1"/>
    <col min="13818" max="13826" width="11.85546875" style="4" customWidth="1"/>
    <col min="13827" max="13827" width="9.140625" style="4"/>
    <col min="13828" max="13832" width="18.28515625" style="4" customWidth="1"/>
    <col min="13833" max="14072" width="9.140625" style="4"/>
    <col min="14073" max="14073" width="26.28515625" style="4" customWidth="1"/>
    <col min="14074" max="14082" width="11.85546875" style="4" customWidth="1"/>
    <col min="14083" max="14083" width="9.140625" style="4"/>
    <col min="14084" max="14088" width="18.28515625" style="4" customWidth="1"/>
    <col min="14089" max="14328" width="9.140625" style="4"/>
    <col min="14329" max="14329" width="26.28515625" style="4" customWidth="1"/>
    <col min="14330" max="14338" width="11.85546875" style="4" customWidth="1"/>
    <col min="14339" max="14339" width="9.140625" style="4"/>
    <col min="14340" max="14344" width="18.28515625" style="4" customWidth="1"/>
    <col min="14345" max="14584" width="9.140625" style="4"/>
    <col min="14585" max="14585" width="26.28515625" style="4" customWidth="1"/>
    <col min="14586" max="14594" width="11.85546875" style="4" customWidth="1"/>
    <col min="14595" max="14595" width="9.140625" style="4"/>
    <col min="14596" max="14600" width="18.28515625" style="4" customWidth="1"/>
    <col min="14601" max="14840" width="9.140625" style="4"/>
    <col min="14841" max="14841" width="26.28515625" style="4" customWidth="1"/>
    <col min="14842" max="14850" width="11.85546875" style="4" customWidth="1"/>
    <col min="14851" max="14851" width="9.140625" style="4"/>
    <col min="14852" max="14856" width="18.28515625" style="4" customWidth="1"/>
    <col min="14857" max="15096" width="9.140625" style="4"/>
    <col min="15097" max="15097" width="26.28515625" style="4" customWidth="1"/>
    <col min="15098" max="15106" width="11.85546875" style="4" customWidth="1"/>
    <col min="15107" max="15107" width="9.140625" style="4"/>
    <col min="15108" max="15112" width="18.28515625" style="4" customWidth="1"/>
    <col min="15113" max="15352" width="9.140625" style="4"/>
    <col min="15353" max="15353" width="26.28515625" style="4" customWidth="1"/>
    <col min="15354" max="15362" width="11.85546875" style="4" customWidth="1"/>
    <col min="15363" max="15363" width="9.140625" style="4"/>
    <col min="15364" max="15368" width="18.28515625" style="4" customWidth="1"/>
    <col min="15369" max="15608" width="9.140625" style="4"/>
    <col min="15609" max="15609" width="26.28515625" style="4" customWidth="1"/>
    <col min="15610" max="15618" width="11.85546875" style="4" customWidth="1"/>
    <col min="15619" max="15619" width="9.140625" style="4"/>
    <col min="15620" max="15624" width="18.28515625" style="4" customWidth="1"/>
    <col min="15625" max="15864" width="9.140625" style="4"/>
    <col min="15865" max="15865" width="26.28515625" style="4" customWidth="1"/>
    <col min="15866" max="15874" width="11.85546875" style="4" customWidth="1"/>
    <col min="15875" max="15875" width="9.140625" style="4"/>
    <col min="15876" max="15880" width="18.28515625" style="4" customWidth="1"/>
    <col min="15881" max="16120" width="9.140625" style="4"/>
    <col min="16121" max="16121" width="26.28515625" style="4" customWidth="1"/>
    <col min="16122" max="16130" width="11.85546875" style="4" customWidth="1"/>
    <col min="16131" max="16131" width="9.140625" style="4"/>
    <col min="16132" max="16136" width="18.28515625" style="4" customWidth="1"/>
    <col min="16137" max="16384" width="9.140625" style="4"/>
  </cols>
  <sheetData>
    <row r="1" spans="1:5" customFormat="1" ht="15" x14ac:dyDescent="0.25">
      <c r="A1" s="1" t="s">
        <v>39</v>
      </c>
      <c r="C1" s="2"/>
      <c r="D1" s="2"/>
    </row>
    <row r="2" spans="1:5" x14ac:dyDescent="0.2">
      <c r="A2" s="3" t="s">
        <v>43</v>
      </c>
    </row>
    <row r="4" spans="1:5" ht="24" customHeight="1" x14ac:dyDescent="0.2">
      <c r="A4" s="6">
        <v>43281</v>
      </c>
      <c r="B4" s="4" t="s">
        <v>0</v>
      </c>
      <c r="C4" s="7" t="s">
        <v>37</v>
      </c>
      <c r="D4" s="7" t="s">
        <v>38</v>
      </c>
    </row>
    <row r="5" spans="1:5" x14ac:dyDescent="0.2">
      <c r="B5" s="4" t="s">
        <v>1</v>
      </c>
      <c r="C5" s="8">
        <v>22110</v>
      </c>
      <c r="D5" s="8">
        <v>21273</v>
      </c>
    </row>
    <row r="6" spans="1:5" x14ac:dyDescent="0.2">
      <c r="B6" s="4" t="s">
        <v>2</v>
      </c>
      <c r="C6" s="8">
        <v>40088</v>
      </c>
      <c r="D6" s="8">
        <v>40088</v>
      </c>
    </row>
    <row r="7" spans="1:5" s="9" customFormat="1" x14ac:dyDescent="0.2">
      <c r="B7" s="9" t="s">
        <v>3</v>
      </c>
      <c r="C7" s="10" t="s">
        <v>4</v>
      </c>
      <c r="D7" s="10" t="s">
        <v>5</v>
      </c>
      <c r="E7" s="9" t="s">
        <v>35</v>
      </c>
    </row>
    <row r="8" spans="1:5" x14ac:dyDescent="0.2">
      <c r="A8" s="4" t="s">
        <v>6</v>
      </c>
      <c r="B8" s="11"/>
      <c r="C8" s="11">
        <f>'2017'!C40</f>
        <v>0</v>
      </c>
      <c r="D8" s="11">
        <f>'2017'!D40</f>
        <v>225661.01717756357</v>
      </c>
    </row>
    <row r="9" spans="1:5" x14ac:dyDescent="0.2">
      <c r="A9" s="4" t="s">
        <v>7</v>
      </c>
      <c r="B9" s="11"/>
      <c r="C9" s="11">
        <f>'2017'!C41</f>
        <v>0</v>
      </c>
      <c r="D9" s="11">
        <f>'2017'!D41</f>
        <v>233862.40082243638</v>
      </c>
    </row>
    <row r="10" spans="1:5" ht="12.75" thickBot="1" x14ac:dyDescent="0.25">
      <c r="A10" s="4" t="s">
        <v>8</v>
      </c>
      <c r="B10" s="12">
        <f>SUM(C10:D10)</f>
        <v>459523.41799999995</v>
      </c>
      <c r="C10" s="12">
        <f>SUM(C8:C9)</f>
        <v>0</v>
      </c>
      <c r="D10" s="12">
        <f t="shared" ref="D10" si="0">SUM(D8:D9)</f>
        <v>459523.41799999995</v>
      </c>
    </row>
    <row r="11" spans="1:5" ht="12.75" thickTop="1" x14ac:dyDescent="0.2">
      <c r="A11" s="4" t="s">
        <v>9</v>
      </c>
      <c r="B11" s="11"/>
      <c r="C11" s="13">
        <f>C10/B10</f>
        <v>0</v>
      </c>
      <c r="D11" s="13">
        <f>D10/B10</f>
        <v>1</v>
      </c>
    </row>
    <row r="12" spans="1:5" x14ac:dyDescent="0.2">
      <c r="A12" s="4" t="s">
        <v>10</v>
      </c>
      <c r="B12" s="11">
        <f>'[1]Calcs 2015'!B16</f>
        <v>0</v>
      </c>
      <c r="C12" s="13">
        <v>0</v>
      </c>
      <c r="D12" s="13">
        <v>0</v>
      </c>
    </row>
    <row r="13" spans="1:5" x14ac:dyDescent="0.2">
      <c r="A13" s="4" t="s">
        <v>11</v>
      </c>
      <c r="B13" s="11"/>
      <c r="C13" s="13" t="s">
        <v>35</v>
      </c>
      <c r="D13" s="13">
        <v>0</v>
      </c>
    </row>
    <row r="14" spans="1:5" x14ac:dyDescent="0.2">
      <c r="A14" s="4" t="s">
        <v>12</v>
      </c>
      <c r="B14" s="11">
        <v>45322.62</v>
      </c>
      <c r="C14" s="11"/>
      <c r="D14" s="11"/>
    </row>
    <row r="15" spans="1:5" x14ac:dyDescent="0.2">
      <c r="A15" s="4" t="s">
        <v>13</v>
      </c>
      <c r="B15" s="11">
        <v>30512.9</v>
      </c>
      <c r="C15" s="11"/>
      <c r="D15" s="11"/>
    </row>
    <row r="16" spans="1:5" x14ac:dyDescent="0.2">
      <c r="A16" s="4" t="s">
        <v>14</v>
      </c>
      <c r="B16" s="11">
        <f>B14-B15</f>
        <v>14809.720000000001</v>
      </c>
      <c r="C16" s="11">
        <f>B16*C11</f>
        <v>0</v>
      </c>
      <c r="D16" s="11">
        <f>B16*D11</f>
        <v>14809.720000000001</v>
      </c>
    </row>
    <row r="17" spans="1:4" x14ac:dyDescent="0.2">
      <c r="A17" s="4" t="s">
        <v>15</v>
      </c>
      <c r="B17" s="11">
        <f>IF((B14-B15)&gt;0,(B14-B15)*0.15,0)</f>
        <v>2221.4580000000001</v>
      </c>
      <c r="C17" s="11"/>
      <c r="D17" s="11"/>
    </row>
    <row r="18" spans="1:4" x14ac:dyDescent="0.2">
      <c r="B18" s="11"/>
      <c r="C18" s="11"/>
      <c r="D18" s="11"/>
    </row>
    <row r="19" spans="1:4" x14ac:dyDescent="0.2">
      <c r="A19" s="4" t="s">
        <v>16</v>
      </c>
      <c r="B19" s="11">
        <f t="shared" ref="B19:B36" si="1">SUM(C19:D19)</f>
        <v>0</v>
      </c>
      <c r="C19" s="11">
        <v>0</v>
      </c>
      <c r="D19" s="11">
        <v>0</v>
      </c>
    </row>
    <row r="20" spans="1:4" x14ac:dyDescent="0.2">
      <c r="A20" s="4" t="s">
        <v>17</v>
      </c>
      <c r="B20" s="11">
        <f t="shared" si="1"/>
        <v>0</v>
      </c>
      <c r="C20" s="11"/>
      <c r="D20" s="11"/>
    </row>
    <row r="21" spans="1:4" x14ac:dyDescent="0.2">
      <c r="A21" s="4" t="s">
        <v>18</v>
      </c>
      <c r="B21" s="11">
        <f t="shared" si="1"/>
        <v>0</v>
      </c>
      <c r="C21" s="11"/>
      <c r="D21" s="11">
        <v>0</v>
      </c>
    </row>
    <row r="22" spans="1:4" x14ac:dyDescent="0.2">
      <c r="A22" s="4" t="s">
        <v>19</v>
      </c>
      <c r="B22" s="11">
        <v>0</v>
      </c>
      <c r="C22" s="11">
        <v>0</v>
      </c>
      <c r="D22" s="11"/>
    </row>
    <row r="23" spans="1:4" x14ac:dyDescent="0.2">
      <c r="A23" s="4" t="s">
        <v>20</v>
      </c>
      <c r="B23" s="11">
        <f>SUM(C23)</f>
        <v>0</v>
      </c>
      <c r="C23" s="11">
        <v>0</v>
      </c>
      <c r="D23" s="11"/>
    </row>
    <row r="24" spans="1:4" x14ac:dyDescent="0.2">
      <c r="A24" s="4" t="s">
        <v>32</v>
      </c>
      <c r="B24" s="11">
        <f t="shared" si="1"/>
        <v>0</v>
      </c>
      <c r="C24" s="11">
        <v>0</v>
      </c>
      <c r="D24" s="11">
        <v>0</v>
      </c>
    </row>
    <row r="25" spans="1:4" x14ac:dyDescent="0.2">
      <c r="A25" s="4" t="s">
        <v>21</v>
      </c>
      <c r="B25" s="11">
        <f t="shared" si="1"/>
        <v>14809.720000000001</v>
      </c>
      <c r="C25" s="11">
        <f>C16-C24</f>
        <v>0</v>
      </c>
      <c r="D25" s="11">
        <f>D16-D24</f>
        <v>14809.720000000001</v>
      </c>
    </row>
    <row r="26" spans="1:4" x14ac:dyDescent="0.2">
      <c r="A26" s="4" t="s">
        <v>10</v>
      </c>
      <c r="B26" s="11">
        <f t="shared" si="1"/>
        <v>0</v>
      </c>
      <c r="C26" s="11">
        <v>0</v>
      </c>
      <c r="D26" s="11">
        <v>0</v>
      </c>
    </row>
    <row r="27" spans="1:4" x14ac:dyDescent="0.2">
      <c r="A27" s="4" t="s">
        <v>11</v>
      </c>
      <c r="B27" s="11">
        <f t="shared" si="1"/>
        <v>0</v>
      </c>
      <c r="C27" s="11">
        <v>0</v>
      </c>
      <c r="D27" s="11">
        <v>0</v>
      </c>
    </row>
    <row r="28" spans="1:4" x14ac:dyDescent="0.2">
      <c r="A28" s="3" t="s">
        <v>33</v>
      </c>
      <c r="B28" s="15">
        <f>SUM(C28:D28)</f>
        <v>14809.720000000001</v>
      </c>
      <c r="C28" s="15">
        <f>C19+C25+C32+C33+C26+C27+C22+C23</f>
        <v>0</v>
      </c>
      <c r="D28" s="15">
        <f>D19+D25+D32+D33+D26+D27</f>
        <v>14809.720000000001</v>
      </c>
    </row>
    <row r="29" spans="1:4" x14ac:dyDescent="0.2">
      <c r="A29" s="4" t="s">
        <v>22</v>
      </c>
      <c r="B29" s="11">
        <f t="shared" si="1"/>
        <v>0</v>
      </c>
      <c r="C29" s="11">
        <v>0</v>
      </c>
      <c r="D29" s="11">
        <v>0</v>
      </c>
    </row>
    <row r="30" spans="1:4" x14ac:dyDescent="0.2">
      <c r="A30" s="4" t="s">
        <v>34</v>
      </c>
      <c r="B30" s="11">
        <f t="shared" si="1"/>
        <v>2221.4580000000001</v>
      </c>
      <c r="C30" s="11">
        <f>C25*0.15</f>
        <v>0</v>
      </c>
      <c r="D30" s="11">
        <f>D25*0.15</f>
        <v>2221.4580000000001</v>
      </c>
    </row>
    <row r="31" spans="1:4" ht="12.75" thickBot="1" x14ac:dyDescent="0.25">
      <c r="A31" s="4" t="s">
        <v>23</v>
      </c>
      <c r="B31" s="12">
        <f t="shared" si="1"/>
        <v>2221.4580000000001</v>
      </c>
      <c r="C31" s="12">
        <f>SUM(C29:C30)</f>
        <v>0</v>
      </c>
      <c r="D31" s="12">
        <f t="shared" ref="D31" si="2">SUM(D29:D30)</f>
        <v>2221.4580000000001</v>
      </c>
    </row>
    <row r="32" spans="1:4" ht="12.75" thickTop="1" x14ac:dyDescent="0.2">
      <c r="A32" s="4" t="s">
        <v>36</v>
      </c>
      <c r="B32" s="11">
        <f t="shared" si="1"/>
        <v>0</v>
      </c>
      <c r="C32" s="11">
        <v>0</v>
      </c>
      <c r="D32" s="11">
        <v>0</v>
      </c>
    </row>
    <row r="33" spans="1:6" x14ac:dyDescent="0.2">
      <c r="A33" s="4" t="s">
        <v>24</v>
      </c>
      <c r="B33" s="11">
        <f t="shared" si="1"/>
        <v>0</v>
      </c>
      <c r="C33" s="11">
        <v>0</v>
      </c>
      <c r="D33" s="11">
        <v>0</v>
      </c>
    </row>
    <row r="34" spans="1:6" x14ac:dyDescent="0.2">
      <c r="A34" s="4" t="s">
        <v>25</v>
      </c>
      <c r="B34" s="11">
        <f t="shared" si="1"/>
        <v>0</v>
      </c>
      <c r="C34" s="11"/>
      <c r="D34" s="11"/>
    </row>
    <row r="35" spans="1:6" x14ac:dyDescent="0.2">
      <c r="A35" s="4" t="s">
        <v>26</v>
      </c>
      <c r="B35" s="11">
        <v>0</v>
      </c>
      <c r="C35" s="11">
        <v>0</v>
      </c>
      <c r="D35" s="11">
        <v>10100</v>
      </c>
    </row>
    <row r="36" spans="1:6" x14ac:dyDescent="0.2">
      <c r="A36" s="4" t="s">
        <v>27</v>
      </c>
      <c r="B36" s="11">
        <f t="shared" si="1"/>
        <v>0</v>
      </c>
      <c r="C36" s="11"/>
      <c r="D36" s="11"/>
    </row>
    <row r="37" spans="1:6" x14ac:dyDescent="0.2">
      <c r="B37" s="11"/>
      <c r="C37" s="11"/>
      <c r="D37" s="11"/>
    </row>
    <row r="38" spans="1:6" x14ac:dyDescent="0.2">
      <c r="A38" s="4" t="s">
        <v>28</v>
      </c>
      <c r="B38" s="11">
        <f>SUM(C38:D38)</f>
        <v>12588.262000000001</v>
      </c>
      <c r="C38" s="11">
        <f>C25-C30+C26+C27</f>
        <v>0</v>
      </c>
      <c r="D38" s="11">
        <f>D25-D30+D26+D27</f>
        <v>12588.262000000001</v>
      </c>
      <c r="E38" s="11"/>
      <c r="F38" s="11"/>
    </row>
    <row r="39" spans="1:6" x14ac:dyDescent="0.2">
      <c r="B39" s="11"/>
      <c r="C39" s="11"/>
      <c r="D39" s="11"/>
    </row>
    <row r="40" spans="1:6" x14ac:dyDescent="0.2">
      <c r="A40" s="4" t="s">
        <v>29</v>
      </c>
      <c r="B40" s="11">
        <f>SUM(C40:D40)</f>
        <v>233289.4094860185</v>
      </c>
      <c r="C40" s="11">
        <f>C8+C38-C35</f>
        <v>0</v>
      </c>
      <c r="D40" s="11">
        <f>D8+D38-(D35*D8/D10)</f>
        <v>233289.4094860185</v>
      </c>
    </row>
    <row r="41" spans="1:6" x14ac:dyDescent="0.2">
      <c r="A41" s="14" t="s">
        <v>30</v>
      </c>
      <c r="B41" s="11">
        <f>SUM(C41:D41)</f>
        <v>228722.27051398144</v>
      </c>
      <c r="C41" s="11">
        <f>C9</f>
        <v>0</v>
      </c>
      <c r="D41" s="11">
        <f>D9-(D35*D9/D10)</f>
        <v>228722.27051398144</v>
      </c>
    </row>
    <row r="42" spans="1:6" ht="12.75" thickBot="1" x14ac:dyDescent="0.25">
      <c r="A42" s="4" t="s">
        <v>31</v>
      </c>
      <c r="B42" s="12">
        <f>SUM(C42:D42)</f>
        <v>462011.67999999993</v>
      </c>
      <c r="C42" s="12">
        <f>SUM(C40:C41)</f>
        <v>0</v>
      </c>
      <c r="D42" s="12">
        <f t="shared" ref="D42" si="3">SUM(D40:D41)</f>
        <v>462011.67999999993</v>
      </c>
    </row>
    <row r="43" spans="1:6" ht="12.75" thickTop="1" x14ac:dyDescent="0.2"/>
  </sheetData>
  <pageMargins left="0.7" right="0.7" top="0.75" bottom="0.75" header="0.3" footer="0.3"/>
  <pageSetup paperSize="9" scale="94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B07BC-D80E-434A-8738-9BB0FC893F45}">
  <sheetPr>
    <pageSetUpPr fitToPage="1"/>
  </sheetPr>
  <dimension ref="A1:F43"/>
  <sheetViews>
    <sheetView topLeftCell="A27" workbookViewId="0">
      <selection activeCell="D42" sqref="D42"/>
    </sheetView>
  </sheetViews>
  <sheetFormatPr defaultRowHeight="12" x14ac:dyDescent="0.2"/>
  <cols>
    <col min="1" max="1" width="26.28515625" style="4" customWidth="1"/>
    <col min="2" max="2" width="11.85546875" style="4" customWidth="1"/>
    <col min="3" max="4" width="11.85546875" style="5" customWidth="1"/>
    <col min="5" max="8" width="18.28515625" style="4" customWidth="1"/>
    <col min="9" max="248" width="9.140625" style="4"/>
    <col min="249" max="249" width="26.28515625" style="4" customWidth="1"/>
    <col min="250" max="258" width="11.85546875" style="4" customWidth="1"/>
    <col min="259" max="259" width="9.140625" style="4"/>
    <col min="260" max="264" width="18.28515625" style="4" customWidth="1"/>
    <col min="265" max="504" width="9.140625" style="4"/>
    <col min="505" max="505" width="26.28515625" style="4" customWidth="1"/>
    <col min="506" max="514" width="11.85546875" style="4" customWidth="1"/>
    <col min="515" max="515" width="9.140625" style="4"/>
    <col min="516" max="520" width="18.28515625" style="4" customWidth="1"/>
    <col min="521" max="760" width="9.140625" style="4"/>
    <col min="761" max="761" width="26.28515625" style="4" customWidth="1"/>
    <col min="762" max="770" width="11.85546875" style="4" customWidth="1"/>
    <col min="771" max="771" width="9.140625" style="4"/>
    <col min="772" max="776" width="18.28515625" style="4" customWidth="1"/>
    <col min="777" max="1016" width="9.140625" style="4"/>
    <col min="1017" max="1017" width="26.28515625" style="4" customWidth="1"/>
    <col min="1018" max="1026" width="11.85546875" style="4" customWidth="1"/>
    <col min="1027" max="1027" width="9.140625" style="4"/>
    <col min="1028" max="1032" width="18.28515625" style="4" customWidth="1"/>
    <col min="1033" max="1272" width="9.140625" style="4"/>
    <col min="1273" max="1273" width="26.28515625" style="4" customWidth="1"/>
    <col min="1274" max="1282" width="11.85546875" style="4" customWidth="1"/>
    <col min="1283" max="1283" width="9.140625" style="4"/>
    <col min="1284" max="1288" width="18.28515625" style="4" customWidth="1"/>
    <col min="1289" max="1528" width="9.140625" style="4"/>
    <col min="1529" max="1529" width="26.28515625" style="4" customWidth="1"/>
    <col min="1530" max="1538" width="11.85546875" style="4" customWidth="1"/>
    <col min="1539" max="1539" width="9.140625" style="4"/>
    <col min="1540" max="1544" width="18.28515625" style="4" customWidth="1"/>
    <col min="1545" max="1784" width="9.140625" style="4"/>
    <col min="1785" max="1785" width="26.28515625" style="4" customWidth="1"/>
    <col min="1786" max="1794" width="11.85546875" style="4" customWidth="1"/>
    <col min="1795" max="1795" width="9.140625" style="4"/>
    <col min="1796" max="1800" width="18.28515625" style="4" customWidth="1"/>
    <col min="1801" max="2040" width="9.140625" style="4"/>
    <col min="2041" max="2041" width="26.28515625" style="4" customWidth="1"/>
    <col min="2042" max="2050" width="11.85546875" style="4" customWidth="1"/>
    <col min="2051" max="2051" width="9.140625" style="4"/>
    <col min="2052" max="2056" width="18.28515625" style="4" customWidth="1"/>
    <col min="2057" max="2296" width="9.140625" style="4"/>
    <col min="2297" max="2297" width="26.28515625" style="4" customWidth="1"/>
    <col min="2298" max="2306" width="11.85546875" style="4" customWidth="1"/>
    <col min="2307" max="2307" width="9.140625" style="4"/>
    <col min="2308" max="2312" width="18.28515625" style="4" customWidth="1"/>
    <col min="2313" max="2552" width="9.140625" style="4"/>
    <col min="2553" max="2553" width="26.28515625" style="4" customWidth="1"/>
    <col min="2554" max="2562" width="11.85546875" style="4" customWidth="1"/>
    <col min="2563" max="2563" width="9.140625" style="4"/>
    <col min="2564" max="2568" width="18.28515625" style="4" customWidth="1"/>
    <col min="2569" max="2808" width="9.140625" style="4"/>
    <col min="2809" max="2809" width="26.28515625" style="4" customWidth="1"/>
    <col min="2810" max="2818" width="11.85546875" style="4" customWidth="1"/>
    <col min="2819" max="2819" width="9.140625" style="4"/>
    <col min="2820" max="2824" width="18.28515625" style="4" customWidth="1"/>
    <col min="2825" max="3064" width="9.140625" style="4"/>
    <col min="3065" max="3065" width="26.28515625" style="4" customWidth="1"/>
    <col min="3066" max="3074" width="11.85546875" style="4" customWidth="1"/>
    <col min="3075" max="3075" width="9.140625" style="4"/>
    <col min="3076" max="3080" width="18.28515625" style="4" customWidth="1"/>
    <col min="3081" max="3320" width="9.140625" style="4"/>
    <col min="3321" max="3321" width="26.28515625" style="4" customWidth="1"/>
    <col min="3322" max="3330" width="11.85546875" style="4" customWidth="1"/>
    <col min="3331" max="3331" width="9.140625" style="4"/>
    <col min="3332" max="3336" width="18.28515625" style="4" customWidth="1"/>
    <col min="3337" max="3576" width="9.140625" style="4"/>
    <col min="3577" max="3577" width="26.28515625" style="4" customWidth="1"/>
    <col min="3578" max="3586" width="11.85546875" style="4" customWidth="1"/>
    <col min="3587" max="3587" width="9.140625" style="4"/>
    <col min="3588" max="3592" width="18.28515625" style="4" customWidth="1"/>
    <col min="3593" max="3832" width="9.140625" style="4"/>
    <col min="3833" max="3833" width="26.28515625" style="4" customWidth="1"/>
    <col min="3834" max="3842" width="11.85546875" style="4" customWidth="1"/>
    <col min="3843" max="3843" width="9.140625" style="4"/>
    <col min="3844" max="3848" width="18.28515625" style="4" customWidth="1"/>
    <col min="3849" max="4088" width="9.140625" style="4"/>
    <col min="4089" max="4089" width="26.28515625" style="4" customWidth="1"/>
    <col min="4090" max="4098" width="11.85546875" style="4" customWidth="1"/>
    <col min="4099" max="4099" width="9.140625" style="4"/>
    <col min="4100" max="4104" width="18.28515625" style="4" customWidth="1"/>
    <col min="4105" max="4344" width="9.140625" style="4"/>
    <col min="4345" max="4345" width="26.28515625" style="4" customWidth="1"/>
    <col min="4346" max="4354" width="11.85546875" style="4" customWidth="1"/>
    <col min="4355" max="4355" width="9.140625" style="4"/>
    <col min="4356" max="4360" width="18.28515625" style="4" customWidth="1"/>
    <col min="4361" max="4600" width="9.140625" style="4"/>
    <col min="4601" max="4601" width="26.28515625" style="4" customWidth="1"/>
    <col min="4602" max="4610" width="11.85546875" style="4" customWidth="1"/>
    <col min="4611" max="4611" width="9.140625" style="4"/>
    <col min="4612" max="4616" width="18.28515625" style="4" customWidth="1"/>
    <col min="4617" max="4856" width="9.140625" style="4"/>
    <col min="4857" max="4857" width="26.28515625" style="4" customWidth="1"/>
    <col min="4858" max="4866" width="11.85546875" style="4" customWidth="1"/>
    <col min="4867" max="4867" width="9.140625" style="4"/>
    <col min="4868" max="4872" width="18.28515625" style="4" customWidth="1"/>
    <col min="4873" max="5112" width="9.140625" style="4"/>
    <col min="5113" max="5113" width="26.28515625" style="4" customWidth="1"/>
    <col min="5114" max="5122" width="11.85546875" style="4" customWidth="1"/>
    <col min="5123" max="5123" width="9.140625" style="4"/>
    <col min="5124" max="5128" width="18.28515625" style="4" customWidth="1"/>
    <col min="5129" max="5368" width="9.140625" style="4"/>
    <col min="5369" max="5369" width="26.28515625" style="4" customWidth="1"/>
    <col min="5370" max="5378" width="11.85546875" style="4" customWidth="1"/>
    <col min="5379" max="5379" width="9.140625" style="4"/>
    <col min="5380" max="5384" width="18.28515625" style="4" customWidth="1"/>
    <col min="5385" max="5624" width="9.140625" style="4"/>
    <col min="5625" max="5625" width="26.28515625" style="4" customWidth="1"/>
    <col min="5626" max="5634" width="11.85546875" style="4" customWidth="1"/>
    <col min="5635" max="5635" width="9.140625" style="4"/>
    <col min="5636" max="5640" width="18.28515625" style="4" customWidth="1"/>
    <col min="5641" max="5880" width="9.140625" style="4"/>
    <col min="5881" max="5881" width="26.28515625" style="4" customWidth="1"/>
    <col min="5882" max="5890" width="11.85546875" style="4" customWidth="1"/>
    <col min="5891" max="5891" width="9.140625" style="4"/>
    <col min="5892" max="5896" width="18.28515625" style="4" customWidth="1"/>
    <col min="5897" max="6136" width="9.140625" style="4"/>
    <col min="6137" max="6137" width="26.28515625" style="4" customWidth="1"/>
    <col min="6138" max="6146" width="11.85546875" style="4" customWidth="1"/>
    <col min="6147" max="6147" width="9.140625" style="4"/>
    <col min="6148" max="6152" width="18.28515625" style="4" customWidth="1"/>
    <col min="6153" max="6392" width="9.140625" style="4"/>
    <col min="6393" max="6393" width="26.28515625" style="4" customWidth="1"/>
    <col min="6394" max="6402" width="11.85546875" style="4" customWidth="1"/>
    <col min="6403" max="6403" width="9.140625" style="4"/>
    <col min="6404" max="6408" width="18.28515625" style="4" customWidth="1"/>
    <col min="6409" max="6648" width="9.140625" style="4"/>
    <col min="6649" max="6649" width="26.28515625" style="4" customWidth="1"/>
    <col min="6650" max="6658" width="11.85546875" style="4" customWidth="1"/>
    <col min="6659" max="6659" width="9.140625" style="4"/>
    <col min="6660" max="6664" width="18.28515625" style="4" customWidth="1"/>
    <col min="6665" max="6904" width="9.140625" style="4"/>
    <col min="6905" max="6905" width="26.28515625" style="4" customWidth="1"/>
    <col min="6906" max="6914" width="11.85546875" style="4" customWidth="1"/>
    <col min="6915" max="6915" width="9.140625" style="4"/>
    <col min="6916" max="6920" width="18.28515625" style="4" customWidth="1"/>
    <col min="6921" max="7160" width="9.140625" style="4"/>
    <col min="7161" max="7161" width="26.28515625" style="4" customWidth="1"/>
    <col min="7162" max="7170" width="11.85546875" style="4" customWidth="1"/>
    <col min="7171" max="7171" width="9.140625" style="4"/>
    <col min="7172" max="7176" width="18.28515625" style="4" customWidth="1"/>
    <col min="7177" max="7416" width="9.140625" style="4"/>
    <col min="7417" max="7417" width="26.28515625" style="4" customWidth="1"/>
    <col min="7418" max="7426" width="11.85546875" style="4" customWidth="1"/>
    <col min="7427" max="7427" width="9.140625" style="4"/>
    <col min="7428" max="7432" width="18.28515625" style="4" customWidth="1"/>
    <col min="7433" max="7672" width="9.140625" style="4"/>
    <col min="7673" max="7673" width="26.28515625" style="4" customWidth="1"/>
    <col min="7674" max="7682" width="11.85546875" style="4" customWidth="1"/>
    <col min="7683" max="7683" width="9.140625" style="4"/>
    <col min="7684" max="7688" width="18.28515625" style="4" customWidth="1"/>
    <col min="7689" max="7928" width="9.140625" style="4"/>
    <col min="7929" max="7929" width="26.28515625" style="4" customWidth="1"/>
    <col min="7930" max="7938" width="11.85546875" style="4" customWidth="1"/>
    <col min="7939" max="7939" width="9.140625" style="4"/>
    <col min="7940" max="7944" width="18.28515625" style="4" customWidth="1"/>
    <col min="7945" max="8184" width="9.140625" style="4"/>
    <col min="8185" max="8185" width="26.28515625" style="4" customWidth="1"/>
    <col min="8186" max="8194" width="11.85546875" style="4" customWidth="1"/>
    <col min="8195" max="8195" width="9.140625" style="4"/>
    <col min="8196" max="8200" width="18.28515625" style="4" customWidth="1"/>
    <col min="8201" max="8440" width="9.140625" style="4"/>
    <col min="8441" max="8441" width="26.28515625" style="4" customWidth="1"/>
    <col min="8442" max="8450" width="11.85546875" style="4" customWidth="1"/>
    <col min="8451" max="8451" width="9.140625" style="4"/>
    <col min="8452" max="8456" width="18.28515625" style="4" customWidth="1"/>
    <col min="8457" max="8696" width="9.140625" style="4"/>
    <col min="8697" max="8697" width="26.28515625" style="4" customWidth="1"/>
    <col min="8698" max="8706" width="11.85546875" style="4" customWidth="1"/>
    <col min="8707" max="8707" width="9.140625" style="4"/>
    <col min="8708" max="8712" width="18.28515625" style="4" customWidth="1"/>
    <col min="8713" max="8952" width="9.140625" style="4"/>
    <col min="8953" max="8953" width="26.28515625" style="4" customWidth="1"/>
    <col min="8954" max="8962" width="11.85546875" style="4" customWidth="1"/>
    <col min="8963" max="8963" width="9.140625" style="4"/>
    <col min="8964" max="8968" width="18.28515625" style="4" customWidth="1"/>
    <col min="8969" max="9208" width="9.140625" style="4"/>
    <col min="9209" max="9209" width="26.28515625" style="4" customWidth="1"/>
    <col min="9210" max="9218" width="11.85546875" style="4" customWidth="1"/>
    <col min="9219" max="9219" width="9.140625" style="4"/>
    <col min="9220" max="9224" width="18.28515625" style="4" customWidth="1"/>
    <col min="9225" max="9464" width="9.140625" style="4"/>
    <col min="9465" max="9465" width="26.28515625" style="4" customWidth="1"/>
    <col min="9466" max="9474" width="11.85546875" style="4" customWidth="1"/>
    <col min="9475" max="9475" width="9.140625" style="4"/>
    <col min="9476" max="9480" width="18.28515625" style="4" customWidth="1"/>
    <col min="9481" max="9720" width="9.140625" style="4"/>
    <col min="9721" max="9721" width="26.28515625" style="4" customWidth="1"/>
    <col min="9722" max="9730" width="11.85546875" style="4" customWidth="1"/>
    <col min="9731" max="9731" width="9.140625" style="4"/>
    <col min="9732" max="9736" width="18.28515625" style="4" customWidth="1"/>
    <col min="9737" max="9976" width="9.140625" style="4"/>
    <col min="9977" max="9977" width="26.28515625" style="4" customWidth="1"/>
    <col min="9978" max="9986" width="11.85546875" style="4" customWidth="1"/>
    <col min="9987" max="9987" width="9.140625" style="4"/>
    <col min="9988" max="9992" width="18.28515625" style="4" customWidth="1"/>
    <col min="9993" max="10232" width="9.140625" style="4"/>
    <col min="10233" max="10233" width="26.28515625" style="4" customWidth="1"/>
    <col min="10234" max="10242" width="11.85546875" style="4" customWidth="1"/>
    <col min="10243" max="10243" width="9.140625" style="4"/>
    <col min="10244" max="10248" width="18.28515625" style="4" customWidth="1"/>
    <col min="10249" max="10488" width="9.140625" style="4"/>
    <col min="10489" max="10489" width="26.28515625" style="4" customWidth="1"/>
    <col min="10490" max="10498" width="11.85546875" style="4" customWidth="1"/>
    <col min="10499" max="10499" width="9.140625" style="4"/>
    <col min="10500" max="10504" width="18.28515625" style="4" customWidth="1"/>
    <col min="10505" max="10744" width="9.140625" style="4"/>
    <col min="10745" max="10745" width="26.28515625" style="4" customWidth="1"/>
    <col min="10746" max="10754" width="11.85546875" style="4" customWidth="1"/>
    <col min="10755" max="10755" width="9.140625" style="4"/>
    <col min="10756" max="10760" width="18.28515625" style="4" customWidth="1"/>
    <col min="10761" max="11000" width="9.140625" style="4"/>
    <col min="11001" max="11001" width="26.28515625" style="4" customWidth="1"/>
    <col min="11002" max="11010" width="11.85546875" style="4" customWidth="1"/>
    <col min="11011" max="11011" width="9.140625" style="4"/>
    <col min="11012" max="11016" width="18.28515625" style="4" customWidth="1"/>
    <col min="11017" max="11256" width="9.140625" style="4"/>
    <col min="11257" max="11257" width="26.28515625" style="4" customWidth="1"/>
    <col min="11258" max="11266" width="11.85546875" style="4" customWidth="1"/>
    <col min="11267" max="11267" width="9.140625" style="4"/>
    <col min="11268" max="11272" width="18.28515625" style="4" customWidth="1"/>
    <col min="11273" max="11512" width="9.140625" style="4"/>
    <col min="11513" max="11513" width="26.28515625" style="4" customWidth="1"/>
    <col min="11514" max="11522" width="11.85546875" style="4" customWidth="1"/>
    <col min="11523" max="11523" width="9.140625" style="4"/>
    <col min="11524" max="11528" width="18.28515625" style="4" customWidth="1"/>
    <col min="11529" max="11768" width="9.140625" style="4"/>
    <col min="11769" max="11769" width="26.28515625" style="4" customWidth="1"/>
    <col min="11770" max="11778" width="11.85546875" style="4" customWidth="1"/>
    <col min="11779" max="11779" width="9.140625" style="4"/>
    <col min="11780" max="11784" width="18.28515625" style="4" customWidth="1"/>
    <col min="11785" max="12024" width="9.140625" style="4"/>
    <col min="12025" max="12025" width="26.28515625" style="4" customWidth="1"/>
    <col min="12026" max="12034" width="11.85546875" style="4" customWidth="1"/>
    <col min="12035" max="12035" width="9.140625" style="4"/>
    <col min="12036" max="12040" width="18.28515625" style="4" customWidth="1"/>
    <col min="12041" max="12280" width="9.140625" style="4"/>
    <col min="12281" max="12281" width="26.28515625" style="4" customWidth="1"/>
    <col min="12282" max="12290" width="11.85546875" style="4" customWidth="1"/>
    <col min="12291" max="12291" width="9.140625" style="4"/>
    <col min="12292" max="12296" width="18.28515625" style="4" customWidth="1"/>
    <col min="12297" max="12536" width="9.140625" style="4"/>
    <col min="12537" max="12537" width="26.28515625" style="4" customWidth="1"/>
    <col min="12538" max="12546" width="11.85546875" style="4" customWidth="1"/>
    <col min="12547" max="12547" width="9.140625" style="4"/>
    <col min="12548" max="12552" width="18.28515625" style="4" customWidth="1"/>
    <col min="12553" max="12792" width="9.140625" style="4"/>
    <col min="12793" max="12793" width="26.28515625" style="4" customWidth="1"/>
    <col min="12794" max="12802" width="11.85546875" style="4" customWidth="1"/>
    <col min="12803" max="12803" width="9.140625" style="4"/>
    <col min="12804" max="12808" width="18.28515625" style="4" customWidth="1"/>
    <col min="12809" max="13048" width="9.140625" style="4"/>
    <col min="13049" max="13049" width="26.28515625" style="4" customWidth="1"/>
    <col min="13050" max="13058" width="11.85546875" style="4" customWidth="1"/>
    <col min="13059" max="13059" width="9.140625" style="4"/>
    <col min="13060" max="13064" width="18.28515625" style="4" customWidth="1"/>
    <col min="13065" max="13304" width="9.140625" style="4"/>
    <col min="13305" max="13305" width="26.28515625" style="4" customWidth="1"/>
    <col min="13306" max="13314" width="11.85546875" style="4" customWidth="1"/>
    <col min="13315" max="13315" width="9.140625" style="4"/>
    <col min="13316" max="13320" width="18.28515625" style="4" customWidth="1"/>
    <col min="13321" max="13560" width="9.140625" style="4"/>
    <col min="13561" max="13561" width="26.28515625" style="4" customWidth="1"/>
    <col min="13562" max="13570" width="11.85546875" style="4" customWidth="1"/>
    <col min="13571" max="13571" width="9.140625" style="4"/>
    <col min="13572" max="13576" width="18.28515625" style="4" customWidth="1"/>
    <col min="13577" max="13816" width="9.140625" style="4"/>
    <col min="13817" max="13817" width="26.28515625" style="4" customWidth="1"/>
    <col min="13818" max="13826" width="11.85546875" style="4" customWidth="1"/>
    <col min="13827" max="13827" width="9.140625" style="4"/>
    <col min="13828" max="13832" width="18.28515625" style="4" customWidth="1"/>
    <col min="13833" max="14072" width="9.140625" style="4"/>
    <col min="14073" max="14073" width="26.28515625" style="4" customWidth="1"/>
    <col min="14074" max="14082" width="11.85546875" style="4" customWidth="1"/>
    <col min="14083" max="14083" width="9.140625" style="4"/>
    <col min="14084" max="14088" width="18.28515625" style="4" customWidth="1"/>
    <col min="14089" max="14328" width="9.140625" style="4"/>
    <col min="14329" max="14329" width="26.28515625" style="4" customWidth="1"/>
    <col min="14330" max="14338" width="11.85546875" style="4" customWidth="1"/>
    <col min="14339" max="14339" width="9.140625" style="4"/>
    <col min="14340" max="14344" width="18.28515625" style="4" customWidth="1"/>
    <col min="14345" max="14584" width="9.140625" style="4"/>
    <col min="14585" max="14585" width="26.28515625" style="4" customWidth="1"/>
    <col min="14586" max="14594" width="11.85546875" style="4" customWidth="1"/>
    <col min="14595" max="14595" width="9.140625" style="4"/>
    <col min="14596" max="14600" width="18.28515625" style="4" customWidth="1"/>
    <col min="14601" max="14840" width="9.140625" style="4"/>
    <col min="14841" max="14841" width="26.28515625" style="4" customWidth="1"/>
    <col min="14842" max="14850" width="11.85546875" style="4" customWidth="1"/>
    <col min="14851" max="14851" width="9.140625" style="4"/>
    <col min="14852" max="14856" width="18.28515625" style="4" customWidth="1"/>
    <col min="14857" max="15096" width="9.140625" style="4"/>
    <col min="15097" max="15097" width="26.28515625" style="4" customWidth="1"/>
    <col min="15098" max="15106" width="11.85546875" style="4" customWidth="1"/>
    <col min="15107" max="15107" width="9.140625" style="4"/>
    <col min="15108" max="15112" width="18.28515625" style="4" customWidth="1"/>
    <col min="15113" max="15352" width="9.140625" style="4"/>
    <col min="15353" max="15353" width="26.28515625" style="4" customWidth="1"/>
    <col min="15354" max="15362" width="11.85546875" style="4" customWidth="1"/>
    <col min="15363" max="15363" width="9.140625" style="4"/>
    <col min="15364" max="15368" width="18.28515625" style="4" customWidth="1"/>
    <col min="15369" max="15608" width="9.140625" style="4"/>
    <col min="15609" max="15609" width="26.28515625" style="4" customWidth="1"/>
    <col min="15610" max="15618" width="11.85546875" style="4" customWidth="1"/>
    <col min="15619" max="15619" width="9.140625" style="4"/>
    <col min="15620" max="15624" width="18.28515625" style="4" customWidth="1"/>
    <col min="15625" max="15864" width="9.140625" style="4"/>
    <col min="15865" max="15865" width="26.28515625" style="4" customWidth="1"/>
    <col min="15866" max="15874" width="11.85546875" style="4" customWidth="1"/>
    <col min="15875" max="15875" width="9.140625" style="4"/>
    <col min="15876" max="15880" width="18.28515625" style="4" customWidth="1"/>
    <col min="15881" max="16120" width="9.140625" style="4"/>
    <col min="16121" max="16121" width="26.28515625" style="4" customWidth="1"/>
    <col min="16122" max="16130" width="11.85546875" style="4" customWidth="1"/>
    <col min="16131" max="16131" width="9.140625" style="4"/>
    <col min="16132" max="16136" width="18.28515625" style="4" customWidth="1"/>
    <col min="16137" max="16384" width="9.140625" style="4"/>
  </cols>
  <sheetData>
    <row r="1" spans="1:5" customFormat="1" ht="15" x14ac:dyDescent="0.25">
      <c r="A1" s="1" t="s">
        <v>39</v>
      </c>
      <c r="C1" s="2"/>
      <c r="D1" s="2"/>
    </row>
    <row r="2" spans="1:5" x14ac:dyDescent="0.2">
      <c r="A2" s="3" t="s">
        <v>44</v>
      </c>
    </row>
    <row r="4" spans="1:5" ht="24" customHeight="1" x14ac:dyDescent="0.2">
      <c r="A4" s="6">
        <v>43646</v>
      </c>
      <c r="B4" s="4" t="s">
        <v>0</v>
      </c>
      <c r="C4" s="7" t="s">
        <v>37</v>
      </c>
      <c r="D4" s="7" t="s">
        <v>38</v>
      </c>
    </row>
    <row r="5" spans="1:5" x14ac:dyDescent="0.2">
      <c r="B5" s="4" t="s">
        <v>1</v>
      </c>
      <c r="C5" s="8">
        <v>22110</v>
      </c>
      <c r="D5" s="8">
        <v>21273</v>
      </c>
    </row>
    <row r="6" spans="1:5" x14ac:dyDescent="0.2">
      <c r="B6" s="4" t="s">
        <v>2</v>
      </c>
      <c r="C6" s="8">
        <v>40088</v>
      </c>
      <c r="D6" s="8">
        <v>40088</v>
      </c>
    </row>
    <row r="7" spans="1:5" s="9" customFormat="1" x14ac:dyDescent="0.2">
      <c r="B7" s="9" t="s">
        <v>3</v>
      </c>
      <c r="C7" s="10" t="s">
        <v>4</v>
      </c>
      <c r="D7" s="10" t="s">
        <v>5</v>
      </c>
      <c r="E7" s="9" t="s">
        <v>35</v>
      </c>
    </row>
    <row r="8" spans="1:5" x14ac:dyDescent="0.2">
      <c r="A8" s="4" t="s">
        <v>6</v>
      </c>
      <c r="B8" s="11"/>
      <c r="C8" s="11">
        <f>'2018'!C40</f>
        <v>0</v>
      </c>
      <c r="D8" s="11">
        <f>'2018'!D40</f>
        <v>233289.4094860185</v>
      </c>
    </row>
    <row r="9" spans="1:5" x14ac:dyDescent="0.2">
      <c r="A9" s="4" t="s">
        <v>7</v>
      </c>
      <c r="B9" s="11"/>
      <c r="C9" s="11">
        <f>'2018'!C41</f>
        <v>0</v>
      </c>
      <c r="D9" s="11">
        <f>'2018'!D41</f>
        <v>228722.27051398144</v>
      </c>
    </row>
    <row r="10" spans="1:5" ht="12.75" thickBot="1" x14ac:dyDescent="0.25">
      <c r="A10" s="4" t="s">
        <v>8</v>
      </c>
      <c r="B10" s="12">
        <f>SUM(C10:D10)</f>
        <v>462011.67999999993</v>
      </c>
      <c r="C10" s="12">
        <f>SUM(C8:C9)</f>
        <v>0</v>
      </c>
      <c r="D10" s="12">
        <f t="shared" ref="D10" si="0">SUM(D8:D9)</f>
        <v>462011.67999999993</v>
      </c>
    </row>
    <row r="11" spans="1:5" ht="12.75" thickTop="1" x14ac:dyDescent="0.2">
      <c r="A11" s="4" t="s">
        <v>9</v>
      </c>
      <c r="B11" s="11"/>
      <c r="C11" s="13">
        <f>C10/B10</f>
        <v>0</v>
      </c>
      <c r="D11" s="13">
        <f>D10/B10</f>
        <v>1</v>
      </c>
    </row>
    <row r="12" spans="1:5" x14ac:dyDescent="0.2">
      <c r="A12" s="4" t="s">
        <v>10</v>
      </c>
      <c r="B12" s="11">
        <f>'[1]Calcs 2015'!B16</f>
        <v>0</v>
      </c>
      <c r="C12" s="13">
        <v>0</v>
      </c>
      <c r="D12" s="13">
        <v>0</v>
      </c>
    </row>
    <row r="13" spans="1:5" x14ac:dyDescent="0.2">
      <c r="A13" s="4" t="s">
        <v>11</v>
      </c>
      <c r="B13" s="11">
        <v>0</v>
      </c>
      <c r="C13" s="11">
        <v>0</v>
      </c>
      <c r="D13" s="11">
        <v>0</v>
      </c>
    </row>
    <row r="14" spans="1:5" x14ac:dyDescent="0.2">
      <c r="A14" s="4" t="s">
        <v>12</v>
      </c>
      <c r="B14" s="11">
        <v>44610.21</v>
      </c>
      <c r="C14" s="11">
        <v>0</v>
      </c>
      <c r="D14" s="11">
        <f>B14</f>
        <v>44610.21</v>
      </c>
    </row>
    <row r="15" spans="1:5" x14ac:dyDescent="0.2">
      <c r="A15" s="4" t="s">
        <v>13</v>
      </c>
      <c r="B15" s="11">
        <v>34581.919999999998</v>
      </c>
      <c r="C15" s="11"/>
      <c r="D15" s="11">
        <f>B15</f>
        <v>34581.919999999998</v>
      </c>
    </row>
    <row r="16" spans="1:5" x14ac:dyDescent="0.2">
      <c r="A16" s="4" t="s">
        <v>14</v>
      </c>
      <c r="B16" s="11">
        <f>B14-B15</f>
        <v>10028.290000000001</v>
      </c>
      <c r="C16" s="11">
        <f>C13</f>
        <v>0</v>
      </c>
      <c r="D16" s="11">
        <f>B16</f>
        <v>10028.290000000001</v>
      </c>
    </row>
    <row r="17" spans="1:4" x14ac:dyDescent="0.2">
      <c r="A17" s="4" t="s">
        <v>15</v>
      </c>
      <c r="B17" s="11">
        <v>0</v>
      </c>
      <c r="C17" s="11"/>
      <c r="D17" s="11">
        <v>0</v>
      </c>
    </row>
    <row r="18" spans="1:4" x14ac:dyDescent="0.2">
      <c r="B18" s="11"/>
      <c r="C18" s="11"/>
      <c r="D18" s="11"/>
    </row>
    <row r="19" spans="1:4" x14ac:dyDescent="0.2">
      <c r="A19" s="4" t="s">
        <v>16</v>
      </c>
      <c r="B19" s="11">
        <f t="shared" ref="B19:B36" si="1">SUM(C19:D19)</f>
        <v>0</v>
      </c>
      <c r="C19" s="11">
        <v>0</v>
      </c>
      <c r="D19" s="11">
        <v>0</v>
      </c>
    </row>
    <row r="20" spans="1:4" x14ac:dyDescent="0.2">
      <c r="A20" s="4" t="s">
        <v>17</v>
      </c>
      <c r="B20" s="11">
        <f t="shared" si="1"/>
        <v>0</v>
      </c>
      <c r="C20" s="11"/>
      <c r="D20" s="11"/>
    </row>
    <row r="21" spans="1:4" x14ac:dyDescent="0.2">
      <c r="A21" s="4" t="s">
        <v>18</v>
      </c>
      <c r="B21" s="11">
        <f t="shared" si="1"/>
        <v>0</v>
      </c>
      <c r="C21" s="11"/>
      <c r="D21" s="11"/>
    </row>
    <row r="22" spans="1:4" x14ac:dyDescent="0.2">
      <c r="A22" s="4" t="s">
        <v>19</v>
      </c>
      <c r="B22" s="11">
        <v>0</v>
      </c>
      <c r="C22" s="11">
        <v>0</v>
      </c>
      <c r="D22" s="11"/>
    </row>
    <row r="23" spans="1:4" x14ac:dyDescent="0.2">
      <c r="A23" s="4" t="s">
        <v>20</v>
      </c>
      <c r="B23" s="11">
        <v>0</v>
      </c>
      <c r="C23" s="11">
        <v>0</v>
      </c>
      <c r="D23" s="11"/>
    </row>
    <row r="24" spans="1:4" x14ac:dyDescent="0.2">
      <c r="A24" s="4" t="s">
        <v>32</v>
      </c>
      <c r="B24" s="11">
        <f t="shared" si="1"/>
        <v>0</v>
      </c>
      <c r="C24" s="11">
        <v>0</v>
      </c>
      <c r="D24" s="11">
        <v>0</v>
      </c>
    </row>
    <row r="25" spans="1:4" x14ac:dyDescent="0.2">
      <c r="A25" s="4" t="s">
        <v>21</v>
      </c>
      <c r="B25" s="11">
        <f t="shared" si="1"/>
        <v>10028.290000000001</v>
      </c>
      <c r="C25" s="11">
        <f>C16-C24</f>
        <v>0</v>
      </c>
      <c r="D25" s="11">
        <f>D16-D24</f>
        <v>10028.290000000001</v>
      </c>
    </row>
    <row r="26" spans="1:4" x14ac:dyDescent="0.2">
      <c r="A26" s="4" t="s">
        <v>10</v>
      </c>
      <c r="B26" s="11">
        <f t="shared" si="1"/>
        <v>0</v>
      </c>
      <c r="C26" s="11">
        <v>0</v>
      </c>
      <c r="D26" s="11">
        <v>0</v>
      </c>
    </row>
    <row r="27" spans="1:4" x14ac:dyDescent="0.2">
      <c r="A27" s="4" t="s">
        <v>11</v>
      </c>
      <c r="B27" s="11">
        <f t="shared" si="1"/>
        <v>0</v>
      </c>
      <c r="C27" s="11">
        <v>0</v>
      </c>
      <c r="D27" s="11">
        <v>0</v>
      </c>
    </row>
    <row r="28" spans="1:4" x14ac:dyDescent="0.2">
      <c r="A28" s="3" t="s">
        <v>33</v>
      </c>
      <c r="B28" s="15">
        <f>SUM(C28:D28)</f>
        <v>10028.290000000001</v>
      </c>
      <c r="C28" s="15">
        <f>C19+C25+C32+C33+C26+C27+C22+C23</f>
        <v>0</v>
      </c>
      <c r="D28" s="15">
        <f>D19+D25+D32+D33+D26+D27</f>
        <v>10028.290000000001</v>
      </c>
    </row>
    <row r="29" spans="1:4" x14ac:dyDescent="0.2">
      <c r="A29" s="4" t="s">
        <v>22</v>
      </c>
      <c r="B29" s="11">
        <f t="shared" si="1"/>
        <v>0</v>
      </c>
      <c r="C29" s="11">
        <v>0</v>
      </c>
      <c r="D29" s="11">
        <v>0</v>
      </c>
    </row>
    <row r="30" spans="1:4" x14ac:dyDescent="0.2">
      <c r="A30" s="4" t="s">
        <v>34</v>
      </c>
      <c r="B30" s="11">
        <f t="shared" si="1"/>
        <v>0</v>
      </c>
      <c r="C30" s="11">
        <v>0</v>
      </c>
      <c r="D30" s="11">
        <v>0</v>
      </c>
    </row>
    <row r="31" spans="1:4" ht="12.75" thickBot="1" x14ac:dyDescent="0.25">
      <c r="A31" s="4" t="s">
        <v>23</v>
      </c>
      <c r="B31" s="12">
        <f t="shared" si="1"/>
        <v>0</v>
      </c>
      <c r="C31" s="12">
        <f>SUM(C29:C30)</f>
        <v>0</v>
      </c>
      <c r="D31" s="12">
        <f t="shared" ref="D31" si="2">SUM(D29:D30)</f>
        <v>0</v>
      </c>
    </row>
    <row r="32" spans="1:4" ht="12.75" thickTop="1" x14ac:dyDescent="0.2">
      <c r="A32" s="4" t="s">
        <v>36</v>
      </c>
      <c r="B32" s="11">
        <f t="shared" si="1"/>
        <v>0</v>
      </c>
      <c r="C32" s="11">
        <v>0</v>
      </c>
      <c r="D32" s="11">
        <v>0</v>
      </c>
    </row>
    <row r="33" spans="1:6" x14ac:dyDescent="0.2">
      <c r="A33" s="4" t="s">
        <v>24</v>
      </c>
      <c r="B33" s="11">
        <f t="shared" si="1"/>
        <v>0</v>
      </c>
      <c r="C33" s="11">
        <v>0</v>
      </c>
      <c r="D33" s="11">
        <v>0</v>
      </c>
    </row>
    <row r="34" spans="1:6" x14ac:dyDescent="0.2">
      <c r="A34" s="4" t="s">
        <v>25</v>
      </c>
      <c r="B34" s="11">
        <f t="shared" si="1"/>
        <v>0</v>
      </c>
      <c r="C34" s="11"/>
      <c r="D34" s="11"/>
    </row>
    <row r="35" spans="1:6" x14ac:dyDescent="0.2">
      <c r="A35" s="4" t="s">
        <v>26</v>
      </c>
      <c r="B35" s="11">
        <v>0</v>
      </c>
      <c r="C35" s="11">
        <v>0</v>
      </c>
      <c r="D35" s="11">
        <v>23000</v>
      </c>
    </row>
    <row r="36" spans="1:6" x14ac:dyDescent="0.2">
      <c r="A36" s="4" t="s">
        <v>27</v>
      </c>
      <c r="B36" s="11">
        <f t="shared" si="1"/>
        <v>0</v>
      </c>
      <c r="C36" s="11"/>
      <c r="D36" s="11"/>
    </row>
    <row r="37" spans="1:6" x14ac:dyDescent="0.2">
      <c r="B37" s="11"/>
      <c r="C37" s="11"/>
      <c r="D37" s="11"/>
    </row>
    <row r="38" spans="1:6" x14ac:dyDescent="0.2">
      <c r="A38" s="4" t="s">
        <v>28</v>
      </c>
      <c r="B38" s="11">
        <f>SUM(C38:D38)</f>
        <v>10028.290000000001</v>
      </c>
      <c r="C38" s="11">
        <f>C25-C30+C26+C27</f>
        <v>0</v>
      </c>
      <c r="D38" s="11">
        <f>D25-D30+D26+D27</f>
        <v>10028.290000000001</v>
      </c>
      <c r="E38" s="11"/>
      <c r="F38" s="11"/>
    </row>
    <row r="39" spans="1:6" x14ac:dyDescent="0.2">
      <c r="B39" s="11"/>
      <c r="C39" s="11"/>
      <c r="D39" s="11"/>
    </row>
    <row r="40" spans="1:6" x14ac:dyDescent="0.2">
      <c r="A40" s="4" t="s">
        <v>29</v>
      </c>
      <c r="B40" s="11">
        <f>SUM(C40:D40)</f>
        <v>231703.17816484839</v>
      </c>
      <c r="C40" s="11">
        <f>C8+C16-C30-C35</f>
        <v>0</v>
      </c>
      <c r="D40" s="11">
        <f>D8+D28-D30-(D35*D8/D10)-0.84</f>
        <v>231703.17816484839</v>
      </c>
    </row>
    <row r="41" spans="1:6" x14ac:dyDescent="0.2">
      <c r="A41" s="14" t="s">
        <v>30</v>
      </c>
      <c r="B41" s="11">
        <f>SUM(C41:D41)</f>
        <v>217335.95183515156</v>
      </c>
      <c r="C41" s="11">
        <f>C9</f>
        <v>0</v>
      </c>
      <c r="D41" s="11">
        <f>D9-(D35*D9/D10)</f>
        <v>217335.95183515156</v>
      </c>
    </row>
    <row r="42" spans="1:6" ht="12.75" thickBot="1" x14ac:dyDescent="0.25">
      <c r="A42" s="4" t="s">
        <v>31</v>
      </c>
      <c r="B42" s="12">
        <f>SUM(C42:D42)</f>
        <v>449039.12999999995</v>
      </c>
      <c r="C42" s="12">
        <f>SUM(C40:C41)</f>
        <v>0</v>
      </c>
      <c r="D42" s="12">
        <f t="shared" ref="D42" si="3">SUM(D40:D41)</f>
        <v>449039.12999999995</v>
      </c>
      <c r="E42" s="11"/>
      <c r="F42" s="11"/>
    </row>
    <row r="43" spans="1:6" ht="12.75" thickTop="1" x14ac:dyDescent="0.2"/>
  </sheetData>
  <pageMargins left="0.7" right="0.7" top="0.75" bottom="0.75" header="0.3" footer="0.3"/>
  <pageSetup paperSize="9" scale="94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479BF-6A0B-49B6-967C-66E57CD391AD}">
  <dimension ref="A1:F43"/>
  <sheetViews>
    <sheetView workbookViewId="0">
      <selection sqref="A1:XFD1048576"/>
    </sheetView>
  </sheetViews>
  <sheetFormatPr defaultRowHeight="12" x14ac:dyDescent="0.2"/>
  <cols>
    <col min="1" max="1" width="26.28515625" style="4" customWidth="1"/>
    <col min="2" max="2" width="11.85546875" style="4" customWidth="1"/>
    <col min="3" max="4" width="11.85546875" style="5" customWidth="1"/>
    <col min="5" max="8" width="18.28515625" style="4" customWidth="1"/>
    <col min="9" max="248" width="9.28515625" style="4"/>
    <col min="249" max="249" width="26.28515625" style="4" customWidth="1"/>
    <col min="250" max="258" width="11.85546875" style="4" customWidth="1"/>
    <col min="259" max="259" width="9.28515625" style="4"/>
    <col min="260" max="264" width="18.28515625" style="4" customWidth="1"/>
    <col min="265" max="504" width="9.28515625" style="4"/>
    <col min="505" max="505" width="26.28515625" style="4" customWidth="1"/>
    <col min="506" max="514" width="11.85546875" style="4" customWidth="1"/>
    <col min="515" max="515" width="9.28515625" style="4"/>
    <col min="516" max="520" width="18.28515625" style="4" customWidth="1"/>
    <col min="521" max="760" width="9.28515625" style="4"/>
    <col min="761" max="761" width="26.28515625" style="4" customWidth="1"/>
    <col min="762" max="770" width="11.85546875" style="4" customWidth="1"/>
    <col min="771" max="771" width="9.28515625" style="4"/>
    <col min="772" max="776" width="18.28515625" style="4" customWidth="1"/>
    <col min="777" max="1016" width="9.28515625" style="4"/>
    <col min="1017" max="1017" width="26.28515625" style="4" customWidth="1"/>
    <col min="1018" max="1026" width="11.85546875" style="4" customWidth="1"/>
    <col min="1027" max="1027" width="9.28515625" style="4"/>
    <col min="1028" max="1032" width="18.28515625" style="4" customWidth="1"/>
    <col min="1033" max="1272" width="9.28515625" style="4"/>
    <col min="1273" max="1273" width="26.28515625" style="4" customWidth="1"/>
    <col min="1274" max="1282" width="11.85546875" style="4" customWidth="1"/>
    <col min="1283" max="1283" width="9.28515625" style="4"/>
    <col min="1284" max="1288" width="18.28515625" style="4" customWidth="1"/>
    <col min="1289" max="1528" width="9.28515625" style="4"/>
    <col min="1529" max="1529" width="26.28515625" style="4" customWidth="1"/>
    <col min="1530" max="1538" width="11.85546875" style="4" customWidth="1"/>
    <col min="1539" max="1539" width="9.28515625" style="4"/>
    <col min="1540" max="1544" width="18.28515625" style="4" customWidth="1"/>
    <col min="1545" max="1784" width="9.28515625" style="4"/>
    <col min="1785" max="1785" width="26.28515625" style="4" customWidth="1"/>
    <col min="1786" max="1794" width="11.85546875" style="4" customWidth="1"/>
    <col min="1795" max="1795" width="9.28515625" style="4"/>
    <col min="1796" max="1800" width="18.28515625" style="4" customWidth="1"/>
    <col min="1801" max="2040" width="9.28515625" style="4"/>
    <col min="2041" max="2041" width="26.28515625" style="4" customWidth="1"/>
    <col min="2042" max="2050" width="11.85546875" style="4" customWidth="1"/>
    <col min="2051" max="2051" width="9.28515625" style="4"/>
    <col min="2052" max="2056" width="18.28515625" style="4" customWidth="1"/>
    <col min="2057" max="2296" width="9.28515625" style="4"/>
    <col min="2297" max="2297" width="26.28515625" style="4" customWidth="1"/>
    <col min="2298" max="2306" width="11.85546875" style="4" customWidth="1"/>
    <col min="2307" max="2307" width="9.28515625" style="4"/>
    <col min="2308" max="2312" width="18.28515625" style="4" customWidth="1"/>
    <col min="2313" max="2552" width="9.28515625" style="4"/>
    <col min="2553" max="2553" width="26.28515625" style="4" customWidth="1"/>
    <col min="2554" max="2562" width="11.85546875" style="4" customWidth="1"/>
    <col min="2563" max="2563" width="9.28515625" style="4"/>
    <col min="2564" max="2568" width="18.28515625" style="4" customWidth="1"/>
    <col min="2569" max="2808" width="9.28515625" style="4"/>
    <col min="2809" max="2809" width="26.28515625" style="4" customWidth="1"/>
    <col min="2810" max="2818" width="11.85546875" style="4" customWidth="1"/>
    <col min="2819" max="2819" width="9.28515625" style="4"/>
    <col min="2820" max="2824" width="18.28515625" style="4" customWidth="1"/>
    <col min="2825" max="3064" width="9.28515625" style="4"/>
    <col min="3065" max="3065" width="26.28515625" style="4" customWidth="1"/>
    <col min="3066" max="3074" width="11.85546875" style="4" customWidth="1"/>
    <col min="3075" max="3075" width="9.28515625" style="4"/>
    <col min="3076" max="3080" width="18.28515625" style="4" customWidth="1"/>
    <col min="3081" max="3320" width="9.28515625" style="4"/>
    <col min="3321" max="3321" width="26.28515625" style="4" customWidth="1"/>
    <col min="3322" max="3330" width="11.85546875" style="4" customWidth="1"/>
    <col min="3331" max="3331" width="9.28515625" style="4"/>
    <col min="3332" max="3336" width="18.28515625" style="4" customWidth="1"/>
    <col min="3337" max="3576" width="9.28515625" style="4"/>
    <col min="3577" max="3577" width="26.28515625" style="4" customWidth="1"/>
    <col min="3578" max="3586" width="11.85546875" style="4" customWidth="1"/>
    <col min="3587" max="3587" width="9.28515625" style="4"/>
    <col min="3588" max="3592" width="18.28515625" style="4" customWidth="1"/>
    <col min="3593" max="3832" width="9.28515625" style="4"/>
    <col min="3833" max="3833" width="26.28515625" style="4" customWidth="1"/>
    <col min="3834" max="3842" width="11.85546875" style="4" customWidth="1"/>
    <col min="3843" max="3843" width="9.28515625" style="4"/>
    <col min="3844" max="3848" width="18.28515625" style="4" customWidth="1"/>
    <col min="3849" max="4088" width="9.28515625" style="4"/>
    <col min="4089" max="4089" width="26.28515625" style="4" customWidth="1"/>
    <col min="4090" max="4098" width="11.85546875" style="4" customWidth="1"/>
    <col min="4099" max="4099" width="9.28515625" style="4"/>
    <col min="4100" max="4104" width="18.28515625" style="4" customWidth="1"/>
    <col min="4105" max="4344" width="9.28515625" style="4"/>
    <col min="4345" max="4345" width="26.28515625" style="4" customWidth="1"/>
    <col min="4346" max="4354" width="11.85546875" style="4" customWidth="1"/>
    <col min="4355" max="4355" width="9.28515625" style="4"/>
    <col min="4356" max="4360" width="18.28515625" style="4" customWidth="1"/>
    <col min="4361" max="4600" width="9.28515625" style="4"/>
    <col min="4601" max="4601" width="26.28515625" style="4" customWidth="1"/>
    <col min="4602" max="4610" width="11.85546875" style="4" customWidth="1"/>
    <col min="4611" max="4611" width="9.28515625" style="4"/>
    <col min="4612" max="4616" width="18.28515625" style="4" customWidth="1"/>
    <col min="4617" max="4856" width="9.28515625" style="4"/>
    <col min="4857" max="4857" width="26.28515625" style="4" customWidth="1"/>
    <col min="4858" max="4866" width="11.85546875" style="4" customWidth="1"/>
    <col min="4867" max="4867" width="9.28515625" style="4"/>
    <col min="4868" max="4872" width="18.28515625" style="4" customWidth="1"/>
    <col min="4873" max="5112" width="9.28515625" style="4"/>
    <col min="5113" max="5113" width="26.28515625" style="4" customWidth="1"/>
    <col min="5114" max="5122" width="11.85546875" style="4" customWidth="1"/>
    <col min="5123" max="5123" width="9.28515625" style="4"/>
    <col min="5124" max="5128" width="18.28515625" style="4" customWidth="1"/>
    <col min="5129" max="5368" width="9.28515625" style="4"/>
    <col min="5369" max="5369" width="26.28515625" style="4" customWidth="1"/>
    <col min="5370" max="5378" width="11.85546875" style="4" customWidth="1"/>
    <col min="5379" max="5379" width="9.28515625" style="4"/>
    <col min="5380" max="5384" width="18.28515625" style="4" customWidth="1"/>
    <col min="5385" max="5624" width="9.28515625" style="4"/>
    <col min="5625" max="5625" width="26.28515625" style="4" customWidth="1"/>
    <col min="5626" max="5634" width="11.85546875" style="4" customWidth="1"/>
    <col min="5635" max="5635" width="9.28515625" style="4"/>
    <col min="5636" max="5640" width="18.28515625" style="4" customWidth="1"/>
    <col min="5641" max="5880" width="9.28515625" style="4"/>
    <col min="5881" max="5881" width="26.28515625" style="4" customWidth="1"/>
    <col min="5882" max="5890" width="11.85546875" style="4" customWidth="1"/>
    <col min="5891" max="5891" width="9.28515625" style="4"/>
    <col min="5892" max="5896" width="18.28515625" style="4" customWidth="1"/>
    <col min="5897" max="6136" width="9.28515625" style="4"/>
    <col min="6137" max="6137" width="26.28515625" style="4" customWidth="1"/>
    <col min="6138" max="6146" width="11.85546875" style="4" customWidth="1"/>
    <col min="6147" max="6147" width="9.28515625" style="4"/>
    <col min="6148" max="6152" width="18.28515625" style="4" customWidth="1"/>
    <col min="6153" max="6392" width="9.28515625" style="4"/>
    <col min="6393" max="6393" width="26.28515625" style="4" customWidth="1"/>
    <col min="6394" max="6402" width="11.85546875" style="4" customWidth="1"/>
    <col min="6403" max="6403" width="9.28515625" style="4"/>
    <col min="6404" max="6408" width="18.28515625" style="4" customWidth="1"/>
    <col min="6409" max="6648" width="9.28515625" style="4"/>
    <col min="6649" max="6649" width="26.28515625" style="4" customWidth="1"/>
    <col min="6650" max="6658" width="11.85546875" style="4" customWidth="1"/>
    <col min="6659" max="6659" width="9.28515625" style="4"/>
    <col min="6660" max="6664" width="18.28515625" style="4" customWidth="1"/>
    <col min="6665" max="6904" width="9.28515625" style="4"/>
    <col min="6905" max="6905" width="26.28515625" style="4" customWidth="1"/>
    <col min="6906" max="6914" width="11.85546875" style="4" customWidth="1"/>
    <col min="6915" max="6915" width="9.28515625" style="4"/>
    <col min="6916" max="6920" width="18.28515625" style="4" customWidth="1"/>
    <col min="6921" max="7160" width="9.28515625" style="4"/>
    <col min="7161" max="7161" width="26.28515625" style="4" customWidth="1"/>
    <col min="7162" max="7170" width="11.85546875" style="4" customWidth="1"/>
    <col min="7171" max="7171" width="9.28515625" style="4"/>
    <col min="7172" max="7176" width="18.28515625" style="4" customWidth="1"/>
    <col min="7177" max="7416" width="9.28515625" style="4"/>
    <col min="7417" max="7417" width="26.28515625" style="4" customWidth="1"/>
    <col min="7418" max="7426" width="11.85546875" style="4" customWidth="1"/>
    <col min="7427" max="7427" width="9.28515625" style="4"/>
    <col min="7428" max="7432" width="18.28515625" style="4" customWidth="1"/>
    <col min="7433" max="7672" width="9.28515625" style="4"/>
    <col min="7673" max="7673" width="26.28515625" style="4" customWidth="1"/>
    <col min="7674" max="7682" width="11.85546875" style="4" customWidth="1"/>
    <col min="7683" max="7683" width="9.28515625" style="4"/>
    <col min="7684" max="7688" width="18.28515625" style="4" customWidth="1"/>
    <col min="7689" max="7928" width="9.28515625" style="4"/>
    <col min="7929" max="7929" width="26.28515625" style="4" customWidth="1"/>
    <col min="7930" max="7938" width="11.85546875" style="4" customWidth="1"/>
    <col min="7939" max="7939" width="9.28515625" style="4"/>
    <col min="7940" max="7944" width="18.28515625" style="4" customWidth="1"/>
    <col min="7945" max="8184" width="9.28515625" style="4"/>
    <col min="8185" max="8185" width="26.28515625" style="4" customWidth="1"/>
    <col min="8186" max="8194" width="11.85546875" style="4" customWidth="1"/>
    <col min="8195" max="8195" width="9.28515625" style="4"/>
    <col min="8196" max="8200" width="18.28515625" style="4" customWidth="1"/>
    <col min="8201" max="8440" width="9.28515625" style="4"/>
    <col min="8441" max="8441" width="26.28515625" style="4" customWidth="1"/>
    <col min="8442" max="8450" width="11.85546875" style="4" customWidth="1"/>
    <col min="8451" max="8451" width="9.28515625" style="4"/>
    <col min="8452" max="8456" width="18.28515625" style="4" customWidth="1"/>
    <col min="8457" max="8696" width="9.28515625" style="4"/>
    <col min="8697" max="8697" width="26.28515625" style="4" customWidth="1"/>
    <col min="8698" max="8706" width="11.85546875" style="4" customWidth="1"/>
    <col min="8707" max="8707" width="9.28515625" style="4"/>
    <col min="8708" max="8712" width="18.28515625" style="4" customWidth="1"/>
    <col min="8713" max="8952" width="9.28515625" style="4"/>
    <col min="8953" max="8953" width="26.28515625" style="4" customWidth="1"/>
    <col min="8954" max="8962" width="11.85546875" style="4" customWidth="1"/>
    <col min="8963" max="8963" width="9.28515625" style="4"/>
    <col min="8964" max="8968" width="18.28515625" style="4" customWidth="1"/>
    <col min="8969" max="9208" width="9.28515625" style="4"/>
    <col min="9209" max="9209" width="26.28515625" style="4" customWidth="1"/>
    <col min="9210" max="9218" width="11.85546875" style="4" customWidth="1"/>
    <col min="9219" max="9219" width="9.28515625" style="4"/>
    <col min="9220" max="9224" width="18.28515625" style="4" customWidth="1"/>
    <col min="9225" max="9464" width="9.28515625" style="4"/>
    <col min="9465" max="9465" width="26.28515625" style="4" customWidth="1"/>
    <col min="9466" max="9474" width="11.85546875" style="4" customWidth="1"/>
    <col min="9475" max="9475" width="9.28515625" style="4"/>
    <col min="9476" max="9480" width="18.28515625" style="4" customWidth="1"/>
    <col min="9481" max="9720" width="9.28515625" style="4"/>
    <col min="9721" max="9721" width="26.28515625" style="4" customWidth="1"/>
    <col min="9722" max="9730" width="11.85546875" style="4" customWidth="1"/>
    <col min="9731" max="9731" width="9.28515625" style="4"/>
    <col min="9732" max="9736" width="18.28515625" style="4" customWidth="1"/>
    <col min="9737" max="9976" width="9.28515625" style="4"/>
    <col min="9977" max="9977" width="26.28515625" style="4" customWidth="1"/>
    <col min="9978" max="9986" width="11.85546875" style="4" customWidth="1"/>
    <col min="9987" max="9987" width="9.28515625" style="4"/>
    <col min="9988" max="9992" width="18.28515625" style="4" customWidth="1"/>
    <col min="9993" max="10232" width="9.28515625" style="4"/>
    <col min="10233" max="10233" width="26.28515625" style="4" customWidth="1"/>
    <col min="10234" max="10242" width="11.85546875" style="4" customWidth="1"/>
    <col min="10243" max="10243" width="9.28515625" style="4"/>
    <col min="10244" max="10248" width="18.28515625" style="4" customWidth="1"/>
    <col min="10249" max="10488" width="9.28515625" style="4"/>
    <col min="10489" max="10489" width="26.28515625" style="4" customWidth="1"/>
    <col min="10490" max="10498" width="11.85546875" style="4" customWidth="1"/>
    <col min="10499" max="10499" width="9.28515625" style="4"/>
    <col min="10500" max="10504" width="18.28515625" style="4" customWidth="1"/>
    <col min="10505" max="10744" width="9.28515625" style="4"/>
    <col min="10745" max="10745" width="26.28515625" style="4" customWidth="1"/>
    <col min="10746" max="10754" width="11.85546875" style="4" customWidth="1"/>
    <col min="10755" max="10755" width="9.28515625" style="4"/>
    <col min="10756" max="10760" width="18.28515625" style="4" customWidth="1"/>
    <col min="10761" max="11000" width="9.28515625" style="4"/>
    <col min="11001" max="11001" width="26.28515625" style="4" customWidth="1"/>
    <col min="11002" max="11010" width="11.85546875" style="4" customWidth="1"/>
    <col min="11011" max="11011" width="9.28515625" style="4"/>
    <col min="11012" max="11016" width="18.28515625" style="4" customWidth="1"/>
    <col min="11017" max="11256" width="9.28515625" style="4"/>
    <col min="11257" max="11257" width="26.28515625" style="4" customWidth="1"/>
    <col min="11258" max="11266" width="11.85546875" style="4" customWidth="1"/>
    <col min="11267" max="11267" width="9.28515625" style="4"/>
    <col min="11268" max="11272" width="18.28515625" style="4" customWidth="1"/>
    <col min="11273" max="11512" width="9.28515625" style="4"/>
    <col min="11513" max="11513" width="26.28515625" style="4" customWidth="1"/>
    <col min="11514" max="11522" width="11.85546875" style="4" customWidth="1"/>
    <col min="11523" max="11523" width="9.28515625" style="4"/>
    <col min="11524" max="11528" width="18.28515625" style="4" customWidth="1"/>
    <col min="11529" max="11768" width="9.28515625" style="4"/>
    <col min="11769" max="11769" width="26.28515625" style="4" customWidth="1"/>
    <col min="11770" max="11778" width="11.85546875" style="4" customWidth="1"/>
    <col min="11779" max="11779" width="9.28515625" style="4"/>
    <col min="11780" max="11784" width="18.28515625" style="4" customWidth="1"/>
    <col min="11785" max="12024" width="9.28515625" style="4"/>
    <col min="12025" max="12025" width="26.28515625" style="4" customWidth="1"/>
    <col min="12026" max="12034" width="11.85546875" style="4" customWidth="1"/>
    <col min="12035" max="12035" width="9.28515625" style="4"/>
    <col min="12036" max="12040" width="18.28515625" style="4" customWidth="1"/>
    <col min="12041" max="12280" width="9.28515625" style="4"/>
    <col min="12281" max="12281" width="26.28515625" style="4" customWidth="1"/>
    <col min="12282" max="12290" width="11.85546875" style="4" customWidth="1"/>
    <col min="12291" max="12291" width="9.28515625" style="4"/>
    <col min="12292" max="12296" width="18.28515625" style="4" customWidth="1"/>
    <col min="12297" max="12536" width="9.28515625" style="4"/>
    <col min="12537" max="12537" width="26.28515625" style="4" customWidth="1"/>
    <col min="12538" max="12546" width="11.85546875" style="4" customWidth="1"/>
    <col min="12547" max="12547" width="9.28515625" style="4"/>
    <col min="12548" max="12552" width="18.28515625" style="4" customWidth="1"/>
    <col min="12553" max="12792" width="9.28515625" style="4"/>
    <col min="12793" max="12793" width="26.28515625" style="4" customWidth="1"/>
    <col min="12794" max="12802" width="11.85546875" style="4" customWidth="1"/>
    <col min="12803" max="12803" width="9.28515625" style="4"/>
    <col min="12804" max="12808" width="18.28515625" style="4" customWidth="1"/>
    <col min="12809" max="13048" width="9.28515625" style="4"/>
    <col min="13049" max="13049" width="26.28515625" style="4" customWidth="1"/>
    <col min="13050" max="13058" width="11.85546875" style="4" customWidth="1"/>
    <col min="13059" max="13059" width="9.28515625" style="4"/>
    <col min="13060" max="13064" width="18.28515625" style="4" customWidth="1"/>
    <col min="13065" max="13304" width="9.28515625" style="4"/>
    <col min="13305" max="13305" width="26.28515625" style="4" customWidth="1"/>
    <col min="13306" max="13314" width="11.85546875" style="4" customWidth="1"/>
    <col min="13315" max="13315" width="9.28515625" style="4"/>
    <col min="13316" max="13320" width="18.28515625" style="4" customWidth="1"/>
    <col min="13321" max="13560" width="9.28515625" style="4"/>
    <col min="13561" max="13561" width="26.28515625" style="4" customWidth="1"/>
    <col min="13562" max="13570" width="11.85546875" style="4" customWidth="1"/>
    <col min="13571" max="13571" width="9.28515625" style="4"/>
    <col min="13572" max="13576" width="18.28515625" style="4" customWidth="1"/>
    <col min="13577" max="13816" width="9.28515625" style="4"/>
    <col min="13817" max="13817" width="26.28515625" style="4" customWidth="1"/>
    <col min="13818" max="13826" width="11.85546875" style="4" customWidth="1"/>
    <col min="13827" max="13827" width="9.28515625" style="4"/>
    <col min="13828" max="13832" width="18.28515625" style="4" customWidth="1"/>
    <col min="13833" max="14072" width="9.28515625" style="4"/>
    <col min="14073" max="14073" width="26.28515625" style="4" customWidth="1"/>
    <col min="14074" max="14082" width="11.85546875" style="4" customWidth="1"/>
    <col min="14083" max="14083" width="9.28515625" style="4"/>
    <col min="14084" max="14088" width="18.28515625" style="4" customWidth="1"/>
    <col min="14089" max="14328" width="9.28515625" style="4"/>
    <col min="14329" max="14329" width="26.28515625" style="4" customWidth="1"/>
    <col min="14330" max="14338" width="11.85546875" style="4" customWidth="1"/>
    <col min="14339" max="14339" width="9.28515625" style="4"/>
    <col min="14340" max="14344" width="18.28515625" style="4" customWidth="1"/>
    <col min="14345" max="14584" width="9.28515625" style="4"/>
    <col min="14585" max="14585" width="26.28515625" style="4" customWidth="1"/>
    <col min="14586" max="14594" width="11.85546875" style="4" customWidth="1"/>
    <col min="14595" max="14595" width="9.28515625" style="4"/>
    <col min="14596" max="14600" width="18.28515625" style="4" customWidth="1"/>
    <col min="14601" max="14840" width="9.28515625" style="4"/>
    <col min="14841" max="14841" width="26.28515625" style="4" customWidth="1"/>
    <col min="14842" max="14850" width="11.85546875" style="4" customWidth="1"/>
    <col min="14851" max="14851" width="9.28515625" style="4"/>
    <col min="14852" max="14856" width="18.28515625" style="4" customWidth="1"/>
    <col min="14857" max="15096" width="9.28515625" style="4"/>
    <col min="15097" max="15097" width="26.28515625" style="4" customWidth="1"/>
    <col min="15098" max="15106" width="11.85546875" style="4" customWidth="1"/>
    <col min="15107" max="15107" width="9.28515625" style="4"/>
    <col min="15108" max="15112" width="18.28515625" style="4" customWidth="1"/>
    <col min="15113" max="15352" width="9.28515625" style="4"/>
    <col min="15353" max="15353" width="26.28515625" style="4" customWidth="1"/>
    <col min="15354" max="15362" width="11.85546875" style="4" customWidth="1"/>
    <col min="15363" max="15363" width="9.28515625" style="4"/>
    <col min="15364" max="15368" width="18.28515625" style="4" customWidth="1"/>
    <col min="15369" max="15608" width="9.28515625" style="4"/>
    <col min="15609" max="15609" width="26.28515625" style="4" customWidth="1"/>
    <col min="15610" max="15618" width="11.85546875" style="4" customWidth="1"/>
    <col min="15619" max="15619" width="9.28515625" style="4"/>
    <col min="15620" max="15624" width="18.28515625" style="4" customWidth="1"/>
    <col min="15625" max="15864" width="9.28515625" style="4"/>
    <col min="15865" max="15865" width="26.28515625" style="4" customWidth="1"/>
    <col min="15866" max="15874" width="11.85546875" style="4" customWidth="1"/>
    <col min="15875" max="15875" width="9.28515625" style="4"/>
    <col min="15876" max="15880" width="18.28515625" style="4" customWidth="1"/>
    <col min="15881" max="16120" width="9.28515625" style="4"/>
    <col min="16121" max="16121" width="26.28515625" style="4" customWidth="1"/>
    <col min="16122" max="16130" width="11.85546875" style="4" customWidth="1"/>
    <col min="16131" max="16131" width="9.28515625" style="4"/>
    <col min="16132" max="16136" width="18.28515625" style="4" customWidth="1"/>
    <col min="16137" max="16384" width="9.28515625" style="4"/>
  </cols>
  <sheetData>
    <row r="1" spans="1:5" customFormat="1" ht="15" x14ac:dyDescent="0.25">
      <c r="A1" s="1" t="s">
        <v>39</v>
      </c>
      <c r="C1" s="2"/>
      <c r="D1" s="2"/>
    </row>
    <row r="2" spans="1:5" x14ac:dyDescent="0.2">
      <c r="A2" s="3" t="s">
        <v>45</v>
      </c>
    </row>
    <row r="4" spans="1:5" ht="24" customHeight="1" x14ac:dyDescent="0.2">
      <c r="A4" s="6">
        <v>44012</v>
      </c>
      <c r="B4" s="4" t="s">
        <v>0</v>
      </c>
      <c r="C4" s="7" t="s">
        <v>37</v>
      </c>
      <c r="D4" s="7" t="s">
        <v>38</v>
      </c>
    </row>
    <row r="5" spans="1:5" x14ac:dyDescent="0.2">
      <c r="B5" s="4" t="s">
        <v>1</v>
      </c>
      <c r="C5" s="8">
        <v>22110</v>
      </c>
      <c r="D5" s="8">
        <v>21273</v>
      </c>
    </row>
    <row r="6" spans="1:5" x14ac:dyDescent="0.2">
      <c r="B6" s="4" t="s">
        <v>2</v>
      </c>
      <c r="C6" s="8">
        <v>40088</v>
      </c>
      <c r="D6" s="8">
        <v>40088</v>
      </c>
    </row>
    <row r="7" spans="1:5" s="9" customFormat="1" x14ac:dyDescent="0.2">
      <c r="B7" s="9" t="s">
        <v>3</v>
      </c>
      <c r="C7" s="10" t="s">
        <v>4</v>
      </c>
      <c r="D7" s="10" t="s">
        <v>5</v>
      </c>
      <c r="E7" s="9" t="s">
        <v>35</v>
      </c>
    </row>
    <row r="8" spans="1:5" x14ac:dyDescent="0.2">
      <c r="A8" s="4" t="s">
        <v>6</v>
      </c>
      <c r="B8" s="11"/>
      <c r="C8" s="11">
        <f>'2019'!C40</f>
        <v>0</v>
      </c>
      <c r="D8" s="11">
        <f>'2019'!D40</f>
        <v>231703.17816484839</v>
      </c>
    </row>
    <row r="9" spans="1:5" x14ac:dyDescent="0.2">
      <c r="A9" s="4" t="s">
        <v>7</v>
      </c>
      <c r="B9" s="11"/>
      <c r="C9" s="11">
        <f>'2019'!C41</f>
        <v>0</v>
      </c>
      <c r="D9" s="11">
        <f>'2019'!D41</f>
        <v>217335.95183515156</v>
      </c>
    </row>
    <row r="10" spans="1:5" ht="12.75" thickBot="1" x14ac:dyDescent="0.25">
      <c r="A10" s="4" t="s">
        <v>8</v>
      </c>
      <c r="B10" s="12">
        <f>SUM(C10:D10)</f>
        <v>449039.12999999995</v>
      </c>
      <c r="C10" s="12">
        <f>SUM(C8:C9)</f>
        <v>0</v>
      </c>
      <c r="D10" s="12">
        <f t="shared" ref="D10" si="0">SUM(D8:D9)</f>
        <v>449039.12999999995</v>
      </c>
    </row>
    <row r="11" spans="1:5" ht="12.75" thickTop="1" x14ac:dyDescent="0.2">
      <c r="A11" s="4" t="s">
        <v>9</v>
      </c>
      <c r="B11" s="11"/>
      <c r="C11" s="13">
        <f>C10/B10</f>
        <v>0</v>
      </c>
      <c r="D11" s="13">
        <f>D10/B10</f>
        <v>1</v>
      </c>
    </row>
    <row r="12" spans="1:5" x14ac:dyDescent="0.2">
      <c r="A12" s="4" t="s">
        <v>10</v>
      </c>
      <c r="B12" s="11">
        <f>'[1]Calcs 2015'!B16</f>
        <v>0</v>
      </c>
      <c r="C12" s="13">
        <v>0</v>
      </c>
      <c r="D12" s="13">
        <v>0</v>
      </c>
    </row>
    <row r="13" spans="1:5" x14ac:dyDescent="0.2">
      <c r="A13" s="4" t="s">
        <v>11</v>
      </c>
      <c r="B13" s="11"/>
      <c r="C13" s="11">
        <v>0</v>
      </c>
      <c r="D13" s="11">
        <v>0</v>
      </c>
    </row>
    <row r="14" spans="1:5" x14ac:dyDescent="0.2">
      <c r="A14" s="4" t="s">
        <v>12</v>
      </c>
      <c r="B14" s="11">
        <f>43017.6+796.35+723.62</f>
        <v>44537.57</v>
      </c>
      <c r="C14" s="11">
        <v>0</v>
      </c>
      <c r="D14" s="11">
        <f>B14</f>
        <v>44537.57</v>
      </c>
    </row>
    <row r="15" spans="1:5" x14ac:dyDescent="0.2">
      <c r="A15" s="4" t="s">
        <v>13</v>
      </c>
      <c r="B15" s="11">
        <f>7870+943+2225.77+13570.15+3687.11+3954.98+3929.6+7115.66</f>
        <v>43296.270000000004</v>
      </c>
      <c r="C15" s="11"/>
      <c r="D15" s="11">
        <f>B15</f>
        <v>43296.270000000004</v>
      </c>
    </row>
    <row r="16" spans="1:5" x14ac:dyDescent="0.2">
      <c r="A16" s="4" t="s">
        <v>14</v>
      </c>
      <c r="B16" s="11">
        <f>B14-B15</f>
        <v>1241.2999999999956</v>
      </c>
      <c r="C16" s="11">
        <v>0</v>
      </c>
      <c r="D16" s="11">
        <f>B16</f>
        <v>1241.2999999999956</v>
      </c>
    </row>
    <row r="17" spans="1:4" x14ac:dyDescent="0.2">
      <c r="A17" s="4" t="s">
        <v>15</v>
      </c>
      <c r="B17" s="11">
        <f>IF((B14-B15)&gt;0,(B14-B15)*0.15,0)</f>
        <v>186.19499999999934</v>
      </c>
      <c r="C17" s="11"/>
      <c r="D17" s="11">
        <f>B17</f>
        <v>186.19499999999934</v>
      </c>
    </row>
    <row r="18" spans="1:4" x14ac:dyDescent="0.2">
      <c r="B18" s="11"/>
      <c r="C18" s="11"/>
      <c r="D18" s="11"/>
    </row>
    <row r="19" spans="1:4" x14ac:dyDescent="0.2">
      <c r="A19" s="4" t="s">
        <v>16</v>
      </c>
      <c r="B19" s="11">
        <f t="shared" ref="B19:B36" si="1">SUM(C19:D19)</f>
        <v>0</v>
      </c>
      <c r="C19" s="11">
        <v>0</v>
      </c>
      <c r="D19" s="11">
        <v>0</v>
      </c>
    </row>
    <row r="20" spans="1:4" x14ac:dyDescent="0.2">
      <c r="A20" s="4" t="s">
        <v>17</v>
      </c>
      <c r="B20" s="11">
        <f t="shared" si="1"/>
        <v>0</v>
      </c>
      <c r="C20" s="11"/>
      <c r="D20" s="11"/>
    </row>
    <row r="21" spans="1:4" x14ac:dyDescent="0.2">
      <c r="A21" s="4" t="s">
        <v>18</v>
      </c>
      <c r="B21" s="11">
        <f t="shared" si="1"/>
        <v>0</v>
      </c>
      <c r="C21" s="11"/>
      <c r="D21" s="11"/>
    </row>
    <row r="22" spans="1:4" x14ac:dyDescent="0.2">
      <c r="A22" s="4" t="s">
        <v>19</v>
      </c>
      <c r="B22" s="11">
        <v>0</v>
      </c>
      <c r="C22" s="11">
        <v>0</v>
      </c>
      <c r="D22" s="11"/>
    </row>
    <row r="23" spans="1:4" x14ac:dyDescent="0.2">
      <c r="A23" s="4" t="s">
        <v>20</v>
      </c>
      <c r="B23" s="11">
        <v>0</v>
      </c>
      <c r="C23" s="11">
        <v>0</v>
      </c>
      <c r="D23" s="11"/>
    </row>
    <row r="24" spans="1:4" x14ac:dyDescent="0.2">
      <c r="A24" s="4" t="s">
        <v>32</v>
      </c>
      <c r="B24" s="11">
        <f t="shared" si="1"/>
        <v>0</v>
      </c>
      <c r="C24" s="11">
        <v>0</v>
      </c>
      <c r="D24" s="11">
        <v>0</v>
      </c>
    </row>
    <row r="25" spans="1:4" x14ac:dyDescent="0.2">
      <c r="A25" s="4" t="s">
        <v>21</v>
      </c>
      <c r="B25" s="11">
        <f t="shared" si="1"/>
        <v>1241.2999999999956</v>
      </c>
      <c r="C25" s="11">
        <f>C16-C24</f>
        <v>0</v>
      </c>
      <c r="D25" s="11">
        <f>D16-D24</f>
        <v>1241.2999999999956</v>
      </c>
    </row>
    <row r="26" spans="1:4" x14ac:dyDescent="0.2">
      <c r="A26" s="4" t="s">
        <v>10</v>
      </c>
      <c r="B26" s="11">
        <f t="shared" si="1"/>
        <v>0</v>
      </c>
      <c r="C26" s="11">
        <v>0</v>
      </c>
      <c r="D26" s="11">
        <v>0</v>
      </c>
    </row>
    <row r="27" spans="1:4" x14ac:dyDescent="0.2">
      <c r="A27" s="4" t="s">
        <v>11</v>
      </c>
      <c r="B27" s="11">
        <f t="shared" si="1"/>
        <v>0</v>
      </c>
      <c r="C27" s="11">
        <v>0</v>
      </c>
      <c r="D27" s="11">
        <v>0</v>
      </c>
    </row>
    <row r="28" spans="1:4" x14ac:dyDescent="0.2">
      <c r="A28" s="3" t="s">
        <v>33</v>
      </c>
      <c r="B28" s="15">
        <f>SUM(C28:D28)</f>
        <v>1241.2999999999956</v>
      </c>
      <c r="C28" s="15">
        <f>C19+C25+C32+C33+C26+C27+C22+C23</f>
        <v>0</v>
      </c>
      <c r="D28" s="15">
        <f>D19+D25+D32+D33+D26+D27</f>
        <v>1241.2999999999956</v>
      </c>
    </row>
    <row r="29" spans="1:4" x14ac:dyDescent="0.2">
      <c r="A29" s="4" t="s">
        <v>22</v>
      </c>
      <c r="B29" s="11">
        <f t="shared" si="1"/>
        <v>0</v>
      </c>
      <c r="C29" s="11">
        <v>0</v>
      </c>
      <c r="D29" s="11">
        <v>0</v>
      </c>
    </row>
    <row r="30" spans="1:4" x14ac:dyDescent="0.2">
      <c r="A30" s="4" t="s">
        <v>34</v>
      </c>
      <c r="B30" s="11">
        <f t="shared" si="1"/>
        <v>186.15499999999935</v>
      </c>
      <c r="C30" s="11">
        <v>0</v>
      </c>
      <c r="D30" s="11">
        <f>D28*0.15-0.04</f>
        <v>186.15499999999935</v>
      </c>
    </row>
    <row r="31" spans="1:4" ht="12.75" thickBot="1" x14ac:dyDescent="0.25">
      <c r="A31" s="4" t="s">
        <v>23</v>
      </c>
      <c r="B31" s="12">
        <f t="shared" si="1"/>
        <v>186.15499999999935</v>
      </c>
      <c r="C31" s="12">
        <f>SUM(C29:C30)</f>
        <v>0</v>
      </c>
      <c r="D31" s="12">
        <f t="shared" ref="D31" si="2">SUM(D29:D30)</f>
        <v>186.15499999999935</v>
      </c>
    </row>
    <row r="32" spans="1:4" ht="12.75" thickTop="1" x14ac:dyDescent="0.2">
      <c r="A32" s="4" t="s">
        <v>36</v>
      </c>
      <c r="B32" s="11">
        <f t="shared" si="1"/>
        <v>0</v>
      </c>
      <c r="C32" s="11">
        <v>0</v>
      </c>
      <c r="D32" s="11">
        <v>0</v>
      </c>
    </row>
    <row r="33" spans="1:6" x14ac:dyDescent="0.2">
      <c r="A33" s="4" t="s">
        <v>24</v>
      </c>
      <c r="B33" s="11">
        <f t="shared" si="1"/>
        <v>0</v>
      </c>
      <c r="C33" s="11">
        <v>0</v>
      </c>
      <c r="D33" s="11">
        <v>0</v>
      </c>
    </row>
    <row r="34" spans="1:6" x14ac:dyDescent="0.2">
      <c r="A34" s="4" t="s">
        <v>25</v>
      </c>
      <c r="B34" s="11">
        <f t="shared" si="1"/>
        <v>0</v>
      </c>
      <c r="C34" s="11"/>
      <c r="D34" s="11"/>
    </row>
    <row r="35" spans="1:6" x14ac:dyDescent="0.2">
      <c r="A35" s="4" t="s">
        <v>26</v>
      </c>
      <c r="B35" s="11">
        <v>0</v>
      </c>
      <c r="C35" s="11">
        <v>0</v>
      </c>
      <c r="D35" s="11"/>
    </row>
    <row r="36" spans="1:6" x14ac:dyDescent="0.2">
      <c r="A36" s="4" t="s">
        <v>27</v>
      </c>
      <c r="B36" s="11">
        <f t="shared" si="1"/>
        <v>0</v>
      </c>
      <c r="C36" s="11"/>
      <c r="D36" s="11"/>
    </row>
    <row r="37" spans="1:6" x14ac:dyDescent="0.2">
      <c r="B37" s="11"/>
      <c r="C37" s="11"/>
      <c r="D37" s="11"/>
    </row>
    <row r="38" spans="1:6" x14ac:dyDescent="0.2">
      <c r="A38" s="4" t="s">
        <v>28</v>
      </c>
      <c r="B38" s="11">
        <f>SUM(C38:D38)</f>
        <v>1055.1449999999963</v>
      </c>
      <c r="C38" s="11">
        <f>C25-C30+C26+C27</f>
        <v>0</v>
      </c>
      <c r="D38" s="11">
        <f>D25-D30+D26+D27</f>
        <v>1055.1449999999963</v>
      </c>
      <c r="E38" s="11">
        <f>C42-C8</f>
        <v>0</v>
      </c>
      <c r="F38" s="11">
        <f>D42-D10</f>
        <v>1055.1449999999604</v>
      </c>
    </row>
    <row r="39" spans="1:6" x14ac:dyDescent="0.2">
      <c r="B39" s="11"/>
      <c r="C39" s="11"/>
      <c r="D39" s="11"/>
    </row>
    <row r="40" spans="1:6" x14ac:dyDescent="0.2">
      <c r="A40" s="4" t="s">
        <v>29</v>
      </c>
      <c r="B40" s="11">
        <f>SUM(C40:D40)</f>
        <v>232758.32316484838</v>
      </c>
      <c r="C40" s="11">
        <f>C8+C16-C30-C35</f>
        <v>0</v>
      </c>
      <c r="D40" s="11">
        <f>D8+D25-D31</f>
        <v>232758.32316484838</v>
      </c>
    </row>
    <row r="41" spans="1:6" x14ac:dyDescent="0.2">
      <c r="A41" s="14" t="s">
        <v>30</v>
      </c>
      <c r="B41" s="11">
        <f>SUM(C41:D41)</f>
        <v>217335.95183515156</v>
      </c>
      <c r="C41" s="11">
        <f>C9</f>
        <v>0</v>
      </c>
      <c r="D41" s="11">
        <f>D9</f>
        <v>217335.95183515156</v>
      </c>
    </row>
    <row r="42" spans="1:6" ht="12.75" thickBot="1" x14ac:dyDescent="0.25">
      <c r="A42" s="4" t="s">
        <v>31</v>
      </c>
      <c r="B42" s="12">
        <f>SUM(C42:D42)</f>
        <v>450094.27499999991</v>
      </c>
      <c r="C42" s="12">
        <f>SUM(C40:C41)</f>
        <v>0</v>
      </c>
      <c r="D42" s="12">
        <f t="shared" ref="D42" si="3">SUM(D40:D41)</f>
        <v>450094.27499999991</v>
      </c>
    </row>
    <row r="43" spans="1:6" ht="12.75" thickTop="1" x14ac:dyDescent="0.2"/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E44D9-2632-42B2-90B6-80BE605C776F}">
  <dimension ref="A1:F43"/>
  <sheetViews>
    <sheetView tabSelected="1" workbookViewId="0">
      <selection activeCell="E43" sqref="E43"/>
    </sheetView>
  </sheetViews>
  <sheetFormatPr defaultRowHeight="12" x14ac:dyDescent="0.2"/>
  <cols>
    <col min="1" max="1" width="26.28515625" style="4" customWidth="1"/>
    <col min="2" max="2" width="11.85546875" style="4" customWidth="1"/>
    <col min="3" max="4" width="11.85546875" style="5" customWidth="1"/>
    <col min="5" max="8" width="18.28515625" style="4" customWidth="1"/>
    <col min="9" max="248" width="9.140625" style="4"/>
    <col min="249" max="249" width="26.28515625" style="4" customWidth="1"/>
    <col min="250" max="258" width="11.85546875" style="4" customWidth="1"/>
    <col min="259" max="259" width="9.140625" style="4"/>
    <col min="260" max="264" width="18.28515625" style="4" customWidth="1"/>
    <col min="265" max="504" width="9.140625" style="4"/>
    <col min="505" max="505" width="26.28515625" style="4" customWidth="1"/>
    <col min="506" max="514" width="11.85546875" style="4" customWidth="1"/>
    <col min="515" max="515" width="9.140625" style="4"/>
    <col min="516" max="520" width="18.28515625" style="4" customWidth="1"/>
    <col min="521" max="760" width="9.140625" style="4"/>
    <col min="761" max="761" width="26.28515625" style="4" customWidth="1"/>
    <col min="762" max="770" width="11.85546875" style="4" customWidth="1"/>
    <col min="771" max="771" width="9.140625" style="4"/>
    <col min="772" max="776" width="18.28515625" style="4" customWidth="1"/>
    <col min="777" max="1016" width="9.140625" style="4"/>
    <col min="1017" max="1017" width="26.28515625" style="4" customWidth="1"/>
    <col min="1018" max="1026" width="11.85546875" style="4" customWidth="1"/>
    <col min="1027" max="1027" width="9.140625" style="4"/>
    <col min="1028" max="1032" width="18.28515625" style="4" customWidth="1"/>
    <col min="1033" max="1272" width="9.140625" style="4"/>
    <col min="1273" max="1273" width="26.28515625" style="4" customWidth="1"/>
    <col min="1274" max="1282" width="11.85546875" style="4" customWidth="1"/>
    <col min="1283" max="1283" width="9.140625" style="4"/>
    <col min="1284" max="1288" width="18.28515625" style="4" customWidth="1"/>
    <col min="1289" max="1528" width="9.140625" style="4"/>
    <col min="1529" max="1529" width="26.28515625" style="4" customWidth="1"/>
    <col min="1530" max="1538" width="11.85546875" style="4" customWidth="1"/>
    <col min="1539" max="1539" width="9.140625" style="4"/>
    <col min="1540" max="1544" width="18.28515625" style="4" customWidth="1"/>
    <col min="1545" max="1784" width="9.140625" style="4"/>
    <col min="1785" max="1785" width="26.28515625" style="4" customWidth="1"/>
    <col min="1786" max="1794" width="11.85546875" style="4" customWidth="1"/>
    <col min="1795" max="1795" width="9.140625" style="4"/>
    <col min="1796" max="1800" width="18.28515625" style="4" customWidth="1"/>
    <col min="1801" max="2040" width="9.140625" style="4"/>
    <col min="2041" max="2041" width="26.28515625" style="4" customWidth="1"/>
    <col min="2042" max="2050" width="11.85546875" style="4" customWidth="1"/>
    <col min="2051" max="2051" width="9.140625" style="4"/>
    <col min="2052" max="2056" width="18.28515625" style="4" customWidth="1"/>
    <col min="2057" max="2296" width="9.140625" style="4"/>
    <col min="2297" max="2297" width="26.28515625" style="4" customWidth="1"/>
    <col min="2298" max="2306" width="11.85546875" style="4" customWidth="1"/>
    <col min="2307" max="2307" width="9.140625" style="4"/>
    <col min="2308" max="2312" width="18.28515625" style="4" customWidth="1"/>
    <col min="2313" max="2552" width="9.140625" style="4"/>
    <col min="2553" max="2553" width="26.28515625" style="4" customWidth="1"/>
    <col min="2554" max="2562" width="11.85546875" style="4" customWidth="1"/>
    <col min="2563" max="2563" width="9.140625" style="4"/>
    <col min="2564" max="2568" width="18.28515625" style="4" customWidth="1"/>
    <col min="2569" max="2808" width="9.140625" style="4"/>
    <col min="2809" max="2809" width="26.28515625" style="4" customWidth="1"/>
    <col min="2810" max="2818" width="11.85546875" style="4" customWidth="1"/>
    <col min="2819" max="2819" width="9.140625" style="4"/>
    <col min="2820" max="2824" width="18.28515625" style="4" customWidth="1"/>
    <col min="2825" max="3064" width="9.140625" style="4"/>
    <col min="3065" max="3065" width="26.28515625" style="4" customWidth="1"/>
    <col min="3066" max="3074" width="11.85546875" style="4" customWidth="1"/>
    <col min="3075" max="3075" width="9.140625" style="4"/>
    <col min="3076" max="3080" width="18.28515625" style="4" customWidth="1"/>
    <col min="3081" max="3320" width="9.140625" style="4"/>
    <col min="3321" max="3321" width="26.28515625" style="4" customWidth="1"/>
    <col min="3322" max="3330" width="11.85546875" style="4" customWidth="1"/>
    <col min="3331" max="3331" width="9.140625" style="4"/>
    <col min="3332" max="3336" width="18.28515625" style="4" customWidth="1"/>
    <col min="3337" max="3576" width="9.140625" style="4"/>
    <col min="3577" max="3577" width="26.28515625" style="4" customWidth="1"/>
    <col min="3578" max="3586" width="11.85546875" style="4" customWidth="1"/>
    <col min="3587" max="3587" width="9.140625" style="4"/>
    <col min="3588" max="3592" width="18.28515625" style="4" customWidth="1"/>
    <col min="3593" max="3832" width="9.140625" style="4"/>
    <col min="3833" max="3833" width="26.28515625" style="4" customWidth="1"/>
    <col min="3834" max="3842" width="11.85546875" style="4" customWidth="1"/>
    <col min="3843" max="3843" width="9.140625" style="4"/>
    <col min="3844" max="3848" width="18.28515625" style="4" customWidth="1"/>
    <col min="3849" max="4088" width="9.140625" style="4"/>
    <col min="4089" max="4089" width="26.28515625" style="4" customWidth="1"/>
    <col min="4090" max="4098" width="11.85546875" style="4" customWidth="1"/>
    <col min="4099" max="4099" width="9.140625" style="4"/>
    <col min="4100" max="4104" width="18.28515625" style="4" customWidth="1"/>
    <col min="4105" max="4344" width="9.140625" style="4"/>
    <col min="4345" max="4345" width="26.28515625" style="4" customWidth="1"/>
    <col min="4346" max="4354" width="11.85546875" style="4" customWidth="1"/>
    <col min="4355" max="4355" width="9.140625" style="4"/>
    <col min="4356" max="4360" width="18.28515625" style="4" customWidth="1"/>
    <col min="4361" max="4600" width="9.140625" style="4"/>
    <col min="4601" max="4601" width="26.28515625" style="4" customWidth="1"/>
    <col min="4602" max="4610" width="11.85546875" style="4" customWidth="1"/>
    <col min="4611" max="4611" width="9.140625" style="4"/>
    <col min="4612" max="4616" width="18.28515625" style="4" customWidth="1"/>
    <col min="4617" max="4856" width="9.140625" style="4"/>
    <col min="4857" max="4857" width="26.28515625" style="4" customWidth="1"/>
    <col min="4858" max="4866" width="11.85546875" style="4" customWidth="1"/>
    <col min="4867" max="4867" width="9.140625" style="4"/>
    <col min="4868" max="4872" width="18.28515625" style="4" customWidth="1"/>
    <col min="4873" max="5112" width="9.140625" style="4"/>
    <col min="5113" max="5113" width="26.28515625" style="4" customWidth="1"/>
    <col min="5114" max="5122" width="11.85546875" style="4" customWidth="1"/>
    <col min="5123" max="5123" width="9.140625" style="4"/>
    <col min="5124" max="5128" width="18.28515625" style="4" customWidth="1"/>
    <col min="5129" max="5368" width="9.140625" style="4"/>
    <col min="5369" max="5369" width="26.28515625" style="4" customWidth="1"/>
    <col min="5370" max="5378" width="11.85546875" style="4" customWidth="1"/>
    <col min="5379" max="5379" width="9.140625" style="4"/>
    <col min="5380" max="5384" width="18.28515625" style="4" customWidth="1"/>
    <col min="5385" max="5624" width="9.140625" style="4"/>
    <col min="5625" max="5625" width="26.28515625" style="4" customWidth="1"/>
    <col min="5626" max="5634" width="11.85546875" style="4" customWidth="1"/>
    <col min="5635" max="5635" width="9.140625" style="4"/>
    <col min="5636" max="5640" width="18.28515625" style="4" customWidth="1"/>
    <col min="5641" max="5880" width="9.140625" style="4"/>
    <col min="5881" max="5881" width="26.28515625" style="4" customWidth="1"/>
    <col min="5882" max="5890" width="11.85546875" style="4" customWidth="1"/>
    <col min="5891" max="5891" width="9.140625" style="4"/>
    <col min="5892" max="5896" width="18.28515625" style="4" customWidth="1"/>
    <col min="5897" max="6136" width="9.140625" style="4"/>
    <col min="6137" max="6137" width="26.28515625" style="4" customWidth="1"/>
    <col min="6138" max="6146" width="11.85546875" style="4" customWidth="1"/>
    <col min="6147" max="6147" width="9.140625" style="4"/>
    <col min="6148" max="6152" width="18.28515625" style="4" customWidth="1"/>
    <col min="6153" max="6392" width="9.140625" style="4"/>
    <col min="6393" max="6393" width="26.28515625" style="4" customWidth="1"/>
    <col min="6394" max="6402" width="11.85546875" style="4" customWidth="1"/>
    <col min="6403" max="6403" width="9.140625" style="4"/>
    <col min="6404" max="6408" width="18.28515625" style="4" customWidth="1"/>
    <col min="6409" max="6648" width="9.140625" style="4"/>
    <col min="6649" max="6649" width="26.28515625" style="4" customWidth="1"/>
    <col min="6650" max="6658" width="11.85546875" style="4" customWidth="1"/>
    <col min="6659" max="6659" width="9.140625" style="4"/>
    <col min="6660" max="6664" width="18.28515625" style="4" customWidth="1"/>
    <col min="6665" max="6904" width="9.140625" style="4"/>
    <col min="6905" max="6905" width="26.28515625" style="4" customWidth="1"/>
    <col min="6906" max="6914" width="11.85546875" style="4" customWidth="1"/>
    <col min="6915" max="6915" width="9.140625" style="4"/>
    <col min="6916" max="6920" width="18.28515625" style="4" customWidth="1"/>
    <col min="6921" max="7160" width="9.140625" style="4"/>
    <col min="7161" max="7161" width="26.28515625" style="4" customWidth="1"/>
    <col min="7162" max="7170" width="11.85546875" style="4" customWidth="1"/>
    <col min="7171" max="7171" width="9.140625" style="4"/>
    <col min="7172" max="7176" width="18.28515625" style="4" customWidth="1"/>
    <col min="7177" max="7416" width="9.140625" style="4"/>
    <col min="7417" max="7417" width="26.28515625" style="4" customWidth="1"/>
    <col min="7418" max="7426" width="11.85546875" style="4" customWidth="1"/>
    <col min="7427" max="7427" width="9.140625" style="4"/>
    <col min="7428" max="7432" width="18.28515625" style="4" customWidth="1"/>
    <col min="7433" max="7672" width="9.140625" style="4"/>
    <col min="7673" max="7673" width="26.28515625" style="4" customWidth="1"/>
    <col min="7674" max="7682" width="11.85546875" style="4" customWidth="1"/>
    <col min="7683" max="7683" width="9.140625" style="4"/>
    <col min="7684" max="7688" width="18.28515625" style="4" customWidth="1"/>
    <col min="7689" max="7928" width="9.140625" style="4"/>
    <col min="7929" max="7929" width="26.28515625" style="4" customWidth="1"/>
    <col min="7930" max="7938" width="11.85546875" style="4" customWidth="1"/>
    <col min="7939" max="7939" width="9.140625" style="4"/>
    <col min="7940" max="7944" width="18.28515625" style="4" customWidth="1"/>
    <col min="7945" max="8184" width="9.140625" style="4"/>
    <col min="8185" max="8185" width="26.28515625" style="4" customWidth="1"/>
    <col min="8186" max="8194" width="11.85546875" style="4" customWidth="1"/>
    <col min="8195" max="8195" width="9.140625" style="4"/>
    <col min="8196" max="8200" width="18.28515625" style="4" customWidth="1"/>
    <col min="8201" max="8440" width="9.140625" style="4"/>
    <col min="8441" max="8441" width="26.28515625" style="4" customWidth="1"/>
    <col min="8442" max="8450" width="11.85546875" style="4" customWidth="1"/>
    <col min="8451" max="8451" width="9.140625" style="4"/>
    <col min="8452" max="8456" width="18.28515625" style="4" customWidth="1"/>
    <col min="8457" max="8696" width="9.140625" style="4"/>
    <col min="8697" max="8697" width="26.28515625" style="4" customWidth="1"/>
    <col min="8698" max="8706" width="11.85546875" style="4" customWidth="1"/>
    <col min="8707" max="8707" width="9.140625" style="4"/>
    <col min="8708" max="8712" width="18.28515625" style="4" customWidth="1"/>
    <col min="8713" max="8952" width="9.140625" style="4"/>
    <col min="8953" max="8953" width="26.28515625" style="4" customWidth="1"/>
    <col min="8954" max="8962" width="11.85546875" style="4" customWidth="1"/>
    <col min="8963" max="8963" width="9.140625" style="4"/>
    <col min="8964" max="8968" width="18.28515625" style="4" customWidth="1"/>
    <col min="8969" max="9208" width="9.140625" style="4"/>
    <col min="9209" max="9209" width="26.28515625" style="4" customWidth="1"/>
    <col min="9210" max="9218" width="11.85546875" style="4" customWidth="1"/>
    <col min="9219" max="9219" width="9.140625" style="4"/>
    <col min="9220" max="9224" width="18.28515625" style="4" customWidth="1"/>
    <col min="9225" max="9464" width="9.140625" style="4"/>
    <col min="9465" max="9465" width="26.28515625" style="4" customWidth="1"/>
    <col min="9466" max="9474" width="11.85546875" style="4" customWidth="1"/>
    <col min="9475" max="9475" width="9.140625" style="4"/>
    <col min="9476" max="9480" width="18.28515625" style="4" customWidth="1"/>
    <col min="9481" max="9720" width="9.140625" style="4"/>
    <col min="9721" max="9721" width="26.28515625" style="4" customWidth="1"/>
    <col min="9722" max="9730" width="11.85546875" style="4" customWidth="1"/>
    <col min="9731" max="9731" width="9.140625" style="4"/>
    <col min="9732" max="9736" width="18.28515625" style="4" customWidth="1"/>
    <col min="9737" max="9976" width="9.140625" style="4"/>
    <col min="9977" max="9977" width="26.28515625" style="4" customWidth="1"/>
    <col min="9978" max="9986" width="11.85546875" style="4" customWidth="1"/>
    <col min="9987" max="9987" width="9.140625" style="4"/>
    <col min="9988" max="9992" width="18.28515625" style="4" customWidth="1"/>
    <col min="9993" max="10232" width="9.140625" style="4"/>
    <col min="10233" max="10233" width="26.28515625" style="4" customWidth="1"/>
    <col min="10234" max="10242" width="11.85546875" style="4" customWidth="1"/>
    <col min="10243" max="10243" width="9.140625" style="4"/>
    <col min="10244" max="10248" width="18.28515625" style="4" customWidth="1"/>
    <col min="10249" max="10488" width="9.140625" style="4"/>
    <col min="10489" max="10489" width="26.28515625" style="4" customWidth="1"/>
    <col min="10490" max="10498" width="11.85546875" style="4" customWidth="1"/>
    <col min="10499" max="10499" width="9.140625" style="4"/>
    <col min="10500" max="10504" width="18.28515625" style="4" customWidth="1"/>
    <col min="10505" max="10744" width="9.140625" style="4"/>
    <col min="10745" max="10745" width="26.28515625" style="4" customWidth="1"/>
    <col min="10746" max="10754" width="11.85546875" style="4" customWidth="1"/>
    <col min="10755" max="10755" width="9.140625" style="4"/>
    <col min="10756" max="10760" width="18.28515625" style="4" customWidth="1"/>
    <col min="10761" max="11000" width="9.140625" style="4"/>
    <col min="11001" max="11001" width="26.28515625" style="4" customWidth="1"/>
    <col min="11002" max="11010" width="11.85546875" style="4" customWidth="1"/>
    <col min="11011" max="11011" width="9.140625" style="4"/>
    <col min="11012" max="11016" width="18.28515625" style="4" customWidth="1"/>
    <col min="11017" max="11256" width="9.140625" style="4"/>
    <col min="11257" max="11257" width="26.28515625" style="4" customWidth="1"/>
    <col min="11258" max="11266" width="11.85546875" style="4" customWidth="1"/>
    <col min="11267" max="11267" width="9.140625" style="4"/>
    <col min="11268" max="11272" width="18.28515625" style="4" customWidth="1"/>
    <col min="11273" max="11512" width="9.140625" style="4"/>
    <col min="11513" max="11513" width="26.28515625" style="4" customWidth="1"/>
    <col min="11514" max="11522" width="11.85546875" style="4" customWidth="1"/>
    <col min="11523" max="11523" width="9.140625" style="4"/>
    <col min="11524" max="11528" width="18.28515625" style="4" customWidth="1"/>
    <col min="11529" max="11768" width="9.140625" style="4"/>
    <col min="11769" max="11769" width="26.28515625" style="4" customWidth="1"/>
    <col min="11770" max="11778" width="11.85546875" style="4" customWidth="1"/>
    <col min="11779" max="11779" width="9.140625" style="4"/>
    <col min="11780" max="11784" width="18.28515625" style="4" customWidth="1"/>
    <col min="11785" max="12024" width="9.140625" style="4"/>
    <col min="12025" max="12025" width="26.28515625" style="4" customWidth="1"/>
    <col min="12026" max="12034" width="11.85546875" style="4" customWidth="1"/>
    <col min="12035" max="12035" width="9.140625" style="4"/>
    <col min="12036" max="12040" width="18.28515625" style="4" customWidth="1"/>
    <col min="12041" max="12280" width="9.140625" style="4"/>
    <col min="12281" max="12281" width="26.28515625" style="4" customWidth="1"/>
    <col min="12282" max="12290" width="11.85546875" style="4" customWidth="1"/>
    <col min="12291" max="12291" width="9.140625" style="4"/>
    <col min="12292" max="12296" width="18.28515625" style="4" customWidth="1"/>
    <col min="12297" max="12536" width="9.140625" style="4"/>
    <col min="12537" max="12537" width="26.28515625" style="4" customWidth="1"/>
    <col min="12538" max="12546" width="11.85546875" style="4" customWidth="1"/>
    <col min="12547" max="12547" width="9.140625" style="4"/>
    <col min="12548" max="12552" width="18.28515625" style="4" customWidth="1"/>
    <col min="12553" max="12792" width="9.140625" style="4"/>
    <col min="12793" max="12793" width="26.28515625" style="4" customWidth="1"/>
    <col min="12794" max="12802" width="11.85546875" style="4" customWidth="1"/>
    <col min="12803" max="12803" width="9.140625" style="4"/>
    <col min="12804" max="12808" width="18.28515625" style="4" customWidth="1"/>
    <col min="12809" max="13048" width="9.140625" style="4"/>
    <col min="13049" max="13049" width="26.28515625" style="4" customWidth="1"/>
    <col min="13050" max="13058" width="11.85546875" style="4" customWidth="1"/>
    <col min="13059" max="13059" width="9.140625" style="4"/>
    <col min="13060" max="13064" width="18.28515625" style="4" customWidth="1"/>
    <col min="13065" max="13304" width="9.140625" style="4"/>
    <col min="13305" max="13305" width="26.28515625" style="4" customWidth="1"/>
    <col min="13306" max="13314" width="11.85546875" style="4" customWidth="1"/>
    <col min="13315" max="13315" width="9.140625" style="4"/>
    <col min="13316" max="13320" width="18.28515625" style="4" customWidth="1"/>
    <col min="13321" max="13560" width="9.140625" style="4"/>
    <col min="13561" max="13561" width="26.28515625" style="4" customWidth="1"/>
    <col min="13562" max="13570" width="11.85546875" style="4" customWidth="1"/>
    <col min="13571" max="13571" width="9.140625" style="4"/>
    <col min="13572" max="13576" width="18.28515625" style="4" customWidth="1"/>
    <col min="13577" max="13816" width="9.140625" style="4"/>
    <col min="13817" max="13817" width="26.28515625" style="4" customWidth="1"/>
    <col min="13818" max="13826" width="11.85546875" style="4" customWidth="1"/>
    <col min="13827" max="13827" width="9.140625" style="4"/>
    <col min="13828" max="13832" width="18.28515625" style="4" customWidth="1"/>
    <col min="13833" max="14072" width="9.140625" style="4"/>
    <col min="14073" max="14073" width="26.28515625" style="4" customWidth="1"/>
    <col min="14074" max="14082" width="11.85546875" style="4" customWidth="1"/>
    <col min="14083" max="14083" width="9.140625" style="4"/>
    <col min="14084" max="14088" width="18.28515625" style="4" customWidth="1"/>
    <col min="14089" max="14328" width="9.140625" style="4"/>
    <col min="14329" max="14329" width="26.28515625" style="4" customWidth="1"/>
    <col min="14330" max="14338" width="11.85546875" style="4" customWidth="1"/>
    <col min="14339" max="14339" width="9.140625" style="4"/>
    <col min="14340" max="14344" width="18.28515625" style="4" customWidth="1"/>
    <col min="14345" max="14584" width="9.140625" style="4"/>
    <col min="14585" max="14585" width="26.28515625" style="4" customWidth="1"/>
    <col min="14586" max="14594" width="11.85546875" style="4" customWidth="1"/>
    <col min="14595" max="14595" width="9.140625" style="4"/>
    <col min="14596" max="14600" width="18.28515625" style="4" customWidth="1"/>
    <col min="14601" max="14840" width="9.140625" style="4"/>
    <col min="14841" max="14841" width="26.28515625" style="4" customWidth="1"/>
    <col min="14842" max="14850" width="11.85546875" style="4" customWidth="1"/>
    <col min="14851" max="14851" width="9.140625" style="4"/>
    <col min="14852" max="14856" width="18.28515625" style="4" customWidth="1"/>
    <col min="14857" max="15096" width="9.140625" style="4"/>
    <col min="15097" max="15097" width="26.28515625" style="4" customWidth="1"/>
    <col min="15098" max="15106" width="11.85546875" style="4" customWidth="1"/>
    <col min="15107" max="15107" width="9.140625" style="4"/>
    <col min="15108" max="15112" width="18.28515625" style="4" customWidth="1"/>
    <col min="15113" max="15352" width="9.140625" style="4"/>
    <col min="15353" max="15353" width="26.28515625" style="4" customWidth="1"/>
    <col min="15354" max="15362" width="11.85546875" style="4" customWidth="1"/>
    <col min="15363" max="15363" width="9.140625" style="4"/>
    <col min="15364" max="15368" width="18.28515625" style="4" customWidth="1"/>
    <col min="15369" max="15608" width="9.140625" style="4"/>
    <col min="15609" max="15609" width="26.28515625" style="4" customWidth="1"/>
    <col min="15610" max="15618" width="11.85546875" style="4" customWidth="1"/>
    <col min="15619" max="15619" width="9.140625" style="4"/>
    <col min="15620" max="15624" width="18.28515625" style="4" customWidth="1"/>
    <col min="15625" max="15864" width="9.140625" style="4"/>
    <col min="15865" max="15865" width="26.28515625" style="4" customWidth="1"/>
    <col min="15866" max="15874" width="11.85546875" style="4" customWidth="1"/>
    <col min="15875" max="15875" width="9.140625" style="4"/>
    <col min="15876" max="15880" width="18.28515625" style="4" customWidth="1"/>
    <col min="15881" max="16120" width="9.140625" style="4"/>
    <col min="16121" max="16121" width="26.28515625" style="4" customWidth="1"/>
    <col min="16122" max="16130" width="11.85546875" style="4" customWidth="1"/>
    <col min="16131" max="16131" width="9.140625" style="4"/>
    <col min="16132" max="16136" width="18.28515625" style="4" customWidth="1"/>
    <col min="16137" max="16384" width="9.140625" style="4"/>
  </cols>
  <sheetData>
    <row r="1" spans="1:5" customFormat="1" ht="15" x14ac:dyDescent="0.25">
      <c r="A1" s="1" t="s">
        <v>39</v>
      </c>
      <c r="C1" s="2"/>
      <c r="D1" s="2"/>
    </row>
    <row r="2" spans="1:5" x14ac:dyDescent="0.2">
      <c r="A2" s="3" t="s">
        <v>45</v>
      </c>
    </row>
    <row r="4" spans="1:5" ht="24" customHeight="1" x14ac:dyDescent="0.2">
      <c r="A4" s="6">
        <v>44012</v>
      </c>
      <c r="B4" s="4" t="s">
        <v>0</v>
      </c>
      <c r="C4" s="7" t="s">
        <v>37</v>
      </c>
      <c r="D4" s="7" t="s">
        <v>38</v>
      </c>
    </row>
    <row r="5" spans="1:5" x14ac:dyDescent="0.2">
      <c r="B5" s="4" t="s">
        <v>1</v>
      </c>
      <c r="C5" s="8">
        <v>22110</v>
      </c>
      <c r="D5" s="8">
        <v>21273</v>
      </c>
    </row>
    <row r="6" spans="1:5" x14ac:dyDescent="0.2">
      <c r="B6" s="4" t="s">
        <v>2</v>
      </c>
      <c r="C6" s="8">
        <v>40088</v>
      </c>
      <c r="D6" s="8">
        <v>40088</v>
      </c>
    </row>
    <row r="7" spans="1:5" s="9" customFormat="1" x14ac:dyDescent="0.2">
      <c r="B7" s="9" t="s">
        <v>3</v>
      </c>
      <c r="C7" s="10" t="s">
        <v>4</v>
      </c>
      <c r="D7" s="10" t="s">
        <v>5</v>
      </c>
      <c r="E7" s="9" t="s">
        <v>35</v>
      </c>
    </row>
    <row r="8" spans="1:5" x14ac:dyDescent="0.2">
      <c r="A8" s="4" t="s">
        <v>6</v>
      </c>
      <c r="B8" s="11"/>
      <c r="C8" s="11">
        <f>'2019'!C40</f>
        <v>0</v>
      </c>
      <c r="D8" s="11">
        <f>'2020'!D40</f>
        <v>232758.32316484838</v>
      </c>
    </row>
    <row r="9" spans="1:5" x14ac:dyDescent="0.2">
      <c r="A9" s="4" t="s">
        <v>7</v>
      </c>
      <c r="B9" s="11"/>
      <c r="C9" s="11">
        <f>'2019'!C41</f>
        <v>0</v>
      </c>
      <c r="D9" s="11">
        <f>'2020'!D41</f>
        <v>217335.95183515156</v>
      </c>
    </row>
    <row r="10" spans="1:5" ht="12.75" thickBot="1" x14ac:dyDescent="0.25">
      <c r="A10" s="4" t="s">
        <v>8</v>
      </c>
      <c r="B10" s="12">
        <f>SUM(C10:D10)</f>
        <v>450094.27499999991</v>
      </c>
      <c r="C10" s="12">
        <f>SUM(C8:C9)</f>
        <v>0</v>
      </c>
      <c r="D10" s="12">
        <f t="shared" ref="D10" si="0">SUM(D8:D9)</f>
        <v>450094.27499999991</v>
      </c>
    </row>
    <row r="11" spans="1:5" ht="12.75" thickTop="1" x14ac:dyDescent="0.2">
      <c r="A11" s="4" t="s">
        <v>9</v>
      </c>
      <c r="B11" s="11"/>
      <c r="C11" s="13">
        <f>C10/B10</f>
        <v>0</v>
      </c>
      <c r="D11" s="13">
        <f>D10/B10</f>
        <v>1</v>
      </c>
    </row>
    <row r="12" spans="1:5" x14ac:dyDescent="0.2">
      <c r="A12" s="4" t="s">
        <v>10</v>
      </c>
      <c r="B12" s="11">
        <f>'[1]Calcs 2015'!B16</f>
        <v>0</v>
      </c>
      <c r="C12" s="13">
        <v>0</v>
      </c>
      <c r="D12" s="13">
        <v>0</v>
      </c>
    </row>
    <row r="13" spans="1:5" x14ac:dyDescent="0.2">
      <c r="A13" s="4" t="s">
        <v>11</v>
      </c>
      <c r="B13" s="11"/>
      <c r="C13" s="11">
        <v>0</v>
      </c>
      <c r="D13" s="11">
        <v>0</v>
      </c>
    </row>
    <row r="14" spans="1:5" x14ac:dyDescent="0.2">
      <c r="A14" s="4" t="s">
        <v>12</v>
      </c>
      <c r="B14" s="11">
        <f>SUM(C14:D14)</f>
        <v>45408.22</v>
      </c>
      <c r="C14" s="11">
        <v>0</v>
      </c>
      <c r="D14" s="11">
        <f>3388.61+42019.61</f>
        <v>45408.22</v>
      </c>
    </row>
    <row r="15" spans="1:5" x14ac:dyDescent="0.2">
      <c r="A15" s="4" t="s">
        <v>13</v>
      </c>
      <c r="B15" s="11">
        <f t="shared" ref="B15:B17" si="1">SUM(C15:D15)</f>
        <v>41949.73</v>
      </c>
      <c r="C15" s="11"/>
      <c r="D15" s="11">
        <v>41949.73</v>
      </c>
    </row>
    <row r="16" spans="1:5" x14ac:dyDescent="0.2">
      <c r="A16" s="4" t="s">
        <v>14</v>
      </c>
      <c r="B16" s="11">
        <f t="shared" si="1"/>
        <v>3458.489999999998</v>
      </c>
      <c r="C16" s="11">
        <v>0</v>
      </c>
      <c r="D16" s="11">
        <f>D14-D15</f>
        <v>3458.489999999998</v>
      </c>
    </row>
    <row r="17" spans="1:4" x14ac:dyDescent="0.2">
      <c r="A17" s="4" t="s">
        <v>15</v>
      </c>
      <c r="B17" s="11">
        <f>SUM(C17:D17)</f>
        <v>518.77349999999967</v>
      </c>
      <c r="C17" s="11"/>
      <c r="D17" s="11">
        <f>D16*0.15</f>
        <v>518.77349999999967</v>
      </c>
    </row>
    <row r="18" spans="1:4" x14ac:dyDescent="0.2">
      <c r="B18" s="11"/>
      <c r="C18" s="11"/>
      <c r="D18" s="11"/>
    </row>
    <row r="19" spans="1:4" x14ac:dyDescent="0.2">
      <c r="A19" s="4" t="s">
        <v>16</v>
      </c>
      <c r="B19" s="11">
        <f t="shared" ref="B19:B36" si="2">SUM(C19:D19)</f>
        <v>0</v>
      </c>
      <c r="C19" s="11">
        <v>0</v>
      </c>
      <c r="D19" s="11">
        <v>0</v>
      </c>
    </row>
    <row r="20" spans="1:4" x14ac:dyDescent="0.2">
      <c r="A20" s="4" t="s">
        <v>17</v>
      </c>
      <c r="B20" s="11">
        <f t="shared" si="2"/>
        <v>0</v>
      </c>
      <c r="C20" s="11"/>
      <c r="D20" s="11"/>
    </row>
    <row r="21" spans="1:4" x14ac:dyDescent="0.2">
      <c r="A21" s="4" t="s">
        <v>18</v>
      </c>
      <c r="B21" s="11">
        <f t="shared" si="2"/>
        <v>0</v>
      </c>
      <c r="C21" s="11"/>
      <c r="D21" s="11"/>
    </row>
    <row r="22" spans="1:4" x14ac:dyDescent="0.2">
      <c r="A22" s="4" t="s">
        <v>19</v>
      </c>
      <c r="B22" s="11">
        <v>0</v>
      </c>
      <c r="C22" s="11">
        <v>0</v>
      </c>
      <c r="D22" s="11"/>
    </row>
    <row r="23" spans="1:4" x14ac:dyDescent="0.2">
      <c r="A23" s="4" t="s">
        <v>20</v>
      </c>
      <c r="B23" s="11">
        <v>0</v>
      </c>
      <c r="C23" s="11">
        <v>0</v>
      </c>
      <c r="D23" s="11"/>
    </row>
    <row r="24" spans="1:4" x14ac:dyDescent="0.2">
      <c r="A24" s="4" t="s">
        <v>32</v>
      </c>
      <c r="B24" s="11">
        <f t="shared" si="2"/>
        <v>0</v>
      </c>
      <c r="C24" s="11">
        <v>0</v>
      </c>
      <c r="D24" s="11">
        <v>0</v>
      </c>
    </row>
    <row r="25" spans="1:4" x14ac:dyDescent="0.2">
      <c r="A25" s="4" t="s">
        <v>21</v>
      </c>
      <c r="B25" s="11">
        <f t="shared" si="2"/>
        <v>3458.489999999998</v>
      </c>
      <c r="C25" s="11">
        <f>C16-C24</f>
        <v>0</v>
      </c>
      <c r="D25" s="11">
        <f>D16-D24</f>
        <v>3458.489999999998</v>
      </c>
    </row>
    <row r="26" spans="1:4" x14ac:dyDescent="0.2">
      <c r="A26" s="4" t="s">
        <v>10</v>
      </c>
      <c r="B26" s="11">
        <f t="shared" si="2"/>
        <v>0</v>
      </c>
      <c r="C26" s="11">
        <v>0</v>
      </c>
      <c r="D26" s="11">
        <v>0</v>
      </c>
    </row>
    <row r="27" spans="1:4" x14ac:dyDescent="0.2">
      <c r="A27" s="4" t="s">
        <v>11</v>
      </c>
      <c r="B27" s="11">
        <f t="shared" si="2"/>
        <v>0</v>
      </c>
      <c r="C27" s="11">
        <v>0</v>
      </c>
      <c r="D27" s="11">
        <v>0</v>
      </c>
    </row>
    <row r="28" spans="1:4" x14ac:dyDescent="0.2">
      <c r="A28" s="3" t="s">
        <v>33</v>
      </c>
      <c r="B28" s="15">
        <f>SUM(C28:D28)</f>
        <v>3458.489999999998</v>
      </c>
      <c r="C28" s="15">
        <f>C19+C25+C32+C33+C26+C27+C22+C23</f>
        <v>0</v>
      </c>
      <c r="D28" s="15">
        <f>D19+D25+D32+D33+D26+D27</f>
        <v>3458.489999999998</v>
      </c>
    </row>
    <row r="29" spans="1:4" x14ac:dyDescent="0.2">
      <c r="A29" s="4" t="s">
        <v>22</v>
      </c>
      <c r="B29" s="11">
        <f t="shared" si="2"/>
        <v>0</v>
      </c>
      <c r="C29" s="11">
        <v>0</v>
      </c>
      <c r="D29" s="11">
        <v>0</v>
      </c>
    </row>
    <row r="30" spans="1:4" x14ac:dyDescent="0.2">
      <c r="A30" s="4" t="s">
        <v>34</v>
      </c>
      <c r="B30" s="11">
        <f t="shared" si="2"/>
        <v>518.73349999999971</v>
      </c>
      <c r="C30" s="11">
        <v>0</v>
      </c>
      <c r="D30" s="11">
        <f>D28*0.15-0.04</f>
        <v>518.73349999999971</v>
      </c>
    </row>
    <row r="31" spans="1:4" ht="12.75" thickBot="1" x14ac:dyDescent="0.25">
      <c r="A31" s="4" t="s">
        <v>23</v>
      </c>
      <c r="B31" s="12">
        <f t="shared" si="2"/>
        <v>518.73349999999971</v>
      </c>
      <c r="C31" s="12">
        <f>SUM(C29:C30)</f>
        <v>0</v>
      </c>
      <c r="D31" s="12">
        <f t="shared" ref="D31" si="3">SUM(D29:D30)</f>
        <v>518.73349999999971</v>
      </c>
    </row>
    <row r="32" spans="1:4" ht="12.75" thickTop="1" x14ac:dyDescent="0.2">
      <c r="A32" s="4" t="s">
        <v>36</v>
      </c>
      <c r="B32" s="11">
        <f t="shared" si="2"/>
        <v>0</v>
      </c>
      <c r="C32" s="11">
        <v>0</v>
      </c>
      <c r="D32" s="11">
        <v>0</v>
      </c>
    </row>
    <row r="33" spans="1:6" x14ac:dyDescent="0.2">
      <c r="A33" s="4" t="s">
        <v>24</v>
      </c>
      <c r="B33" s="11">
        <f t="shared" si="2"/>
        <v>0</v>
      </c>
      <c r="C33" s="11">
        <v>0</v>
      </c>
      <c r="D33" s="11">
        <v>0</v>
      </c>
    </row>
    <row r="34" spans="1:6" x14ac:dyDescent="0.2">
      <c r="A34" s="4" t="s">
        <v>25</v>
      </c>
      <c r="B34" s="11">
        <f t="shared" si="2"/>
        <v>0</v>
      </c>
      <c r="C34" s="11"/>
      <c r="D34" s="11"/>
    </row>
    <row r="35" spans="1:6" x14ac:dyDescent="0.2">
      <c r="A35" s="4" t="s">
        <v>26</v>
      </c>
      <c r="B35" s="11">
        <v>0</v>
      </c>
      <c r="C35" s="11">
        <v>0</v>
      </c>
      <c r="D35" s="11">
        <v>3818.45</v>
      </c>
    </row>
    <row r="36" spans="1:6" x14ac:dyDescent="0.2">
      <c r="A36" s="4" t="s">
        <v>27</v>
      </c>
      <c r="B36" s="11">
        <f t="shared" si="2"/>
        <v>0</v>
      </c>
      <c r="C36" s="11"/>
      <c r="D36" s="11"/>
    </row>
    <row r="37" spans="1:6" x14ac:dyDescent="0.2">
      <c r="B37" s="11"/>
      <c r="C37" s="11"/>
      <c r="D37" s="11"/>
    </row>
    <row r="38" spans="1:6" x14ac:dyDescent="0.2">
      <c r="A38" s="4" t="s">
        <v>28</v>
      </c>
      <c r="B38" s="11">
        <f>SUM(C38:D38)</f>
        <v>2939.7564999999981</v>
      </c>
      <c r="C38" s="11">
        <f>C25-C30+C26+C27</f>
        <v>0</v>
      </c>
      <c r="D38" s="11">
        <f>D25-D30+D26+D27</f>
        <v>2939.7564999999981</v>
      </c>
      <c r="E38" s="11">
        <f>C42-C8</f>
        <v>0</v>
      </c>
      <c r="F38" s="11">
        <f>D42-D10</f>
        <v>-878.69349999993574</v>
      </c>
    </row>
    <row r="39" spans="1:6" x14ac:dyDescent="0.2">
      <c r="B39" s="11"/>
      <c r="C39" s="11"/>
      <c r="D39" s="11"/>
    </row>
    <row r="40" spans="1:6" x14ac:dyDescent="0.2">
      <c r="A40" s="4" t="s">
        <v>29</v>
      </c>
      <c r="B40" s="11">
        <f>SUM(C40:D40)</f>
        <v>233723.43553259672</v>
      </c>
      <c r="C40" s="11">
        <f>C8+C16-C30-C35</f>
        <v>0</v>
      </c>
      <c r="D40" s="11">
        <f>D8+D25-D31-(D8/D10*D35)</f>
        <v>233723.43553259672</v>
      </c>
    </row>
    <row r="41" spans="1:6" x14ac:dyDescent="0.2">
      <c r="A41" s="14" t="s">
        <v>30</v>
      </c>
      <c r="B41" s="11">
        <f>SUM(C41:D41)</f>
        <v>215492.14596740322</v>
      </c>
      <c r="C41" s="11">
        <f>C9</f>
        <v>0</v>
      </c>
      <c r="D41" s="11">
        <f>D9-(D9/D10*D35)</f>
        <v>215492.14596740322</v>
      </c>
    </row>
    <row r="42" spans="1:6" ht="12.75" thickBot="1" x14ac:dyDescent="0.25">
      <c r="A42" s="4" t="s">
        <v>31</v>
      </c>
      <c r="B42" s="12">
        <f>SUM(C42:D42)</f>
        <v>449215.58149999997</v>
      </c>
      <c r="C42" s="12">
        <f>SUM(C40:C41)</f>
        <v>0</v>
      </c>
      <c r="D42" s="12">
        <f t="shared" ref="D42" si="4">SUM(D40:D41)</f>
        <v>449215.58149999997</v>
      </c>
      <c r="E42" s="11">
        <f>D42-D10</f>
        <v>-878.69349999993574</v>
      </c>
    </row>
    <row r="43" spans="1:6" ht="12.75" thickTop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KMS</dc:creator>
  <cp:lastModifiedBy>Collin McKenzie</cp:lastModifiedBy>
  <cp:lastPrinted>2020-12-18T06:16:21Z</cp:lastPrinted>
  <dcterms:created xsi:type="dcterms:W3CDTF">2020-01-20T00:51:48Z</dcterms:created>
  <dcterms:modified xsi:type="dcterms:W3CDTF">2022-07-11T10:59:43Z</dcterms:modified>
</cp:coreProperties>
</file>