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drawings/drawing1.xml" ContentType="application/vnd.openxmlformats-officedocument.drawing+xml"/>
  <Override PartName="/xl/printerSettings/printerSettings2.bin" ContentType="application/vnd.openxmlformats-officedocument.spreadsheetml.printerSettings"/>
  <Override PartName="/xl/drawings/drawing2.xml" ContentType="application/vnd.openxmlformats-officedocument.drawing+xml"/>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mc:AlternateContent xmlns:mc="http://schemas.openxmlformats.org/markup-compatibility/2006">
    <mc:Choice Requires="x15">
      <x15ac:absPath xmlns:x15ac="http://schemas.microsoft.com/office/spreadsheetml/2010/11/ac" url="X:\RPA SMSF Clients\Morrison Family Super Fund\2023 Tax Return\"/>
    </mc:Choice>
  </mc:AlternateContent>
  <xr:revisionPtr revIDLastSave="0" documentId="13_ncr:1_{DAC493A3-0506-4F86-A750-8C48F24A5C2D}" xr6:coauthVersionLast="47" xr6:coauthVersionMax="47" xr10:uidLastSave="{00000000-0000-0000-0000-000000000000}"/>
  <bookViews>
    <workbookView xWindow="22800" yWindow="0" windowWidth="25605" windowHeight="15480" tabRatio="874" firstSheet="3" activeTab="8" xr2:uid="{00000000-000D-0000-FFFF-FFFF00000000}"/>
  </bookViews>
  <sheets>
    <sheet name="HNSW_Properties" sheetId="37" state="veryHidden" r:id="rId1"/>
    <sheet name="HNSW_StatusLog" sheetId="35" state="veryHidden" r:id="rId2"/>
    <sheet name="HNSW_ItemsCount" sheetId="36" state="veryHidden" r:id="rId3"/>
    <sheet name="Home" sheetId="7" r:id="rId4"/>
    <sheet name="Index" sheetId="6" r:id="rId5"/>
    <sheet name="SF35 Other Assets" sheetId="38" r:id="rId6"/>
    <sheet name="SF41 Contributions" sheetId="39" r:id="rId7"/>
    <sheet name="SF44 Earnings" sheetId="41" r:id="rId8"/>
    <sheet name="SF45 Member Accounts" sheetId="40" r:id="rId9"/>
  </sheets>
  <externalReferences>
    <externalReference r:id="rId10"/>
  </externalReferences>
  <definedNames>
    <definedName name="AddWorkpaper">INDIRECT(_xll.CurrentCell())</definedName>
    <definedName name="BF_DocumentType" localSheetId="0">HNSW_Properties!$B$5</definedName>
    <definedName name="BF_LocalTemplateLocation" localSheetId="0">HNSW_Properties!$B$3</definedName>
    <definedName name="BF_ProductNumber" localSheetId="0">HNSW_Properties!$B$2</definedName>
    <definedName name="BF_StarterVersion" localSheetId="0">HNSW_Properties!$B$4</definedName>
    <definedName name="BF_WorkpaperId" localSheetId="0">HNSW_Properties!$B$1</definedName>
    <definedName name="Cl_ABNTFN">Home!$C$10</definedName>
    <definedName name="Cl_Code">Home!$C$8</definedName>
    <definedName name="Cl_Contact">Home!$C$30</definedName>
    <definedName name="Cl_Email">Home!$G$32</definedName>
    <definedName name="Cl_Member1">Home!$C$19</definedName>
    <definedName name="Cl_Member2">Home!$G$19</definedName>
    <definedName name="Cl_Member3">Home!$C$21</definedName>
    <definedName name="Cl_Member4">Home!$G$21</definedName>
    <definedName name="Cl_Member5">Home!$C$23</definedName>
    <definedName name="Cl_Member6">Home!$G$23</definedName>
    <definedName name="Cl_Member7">Home!$C$25</definedName>
    <definedName name="Cl_Member8">Home!$G$25</definedName>
    <definedName name="Cl_Name">Home!$C$6</definedName>
    <definedName name="Cl_Phone">Home!$C$32</definedName>
    <definedName name="Cl_SoftwareLogin">Home!$C$40</definedName>
    <definedName name="Cl_SoftwarePassword">Home!$L$40</definedName>
    <definedName name="Cl_SoftwareType">Home!$C$37</definedName>
    <definedName name="Cl_SoftwareVersion">Home!$G$37</definedName>
    <definedName name="Cl_WorkpaperTitle">Index!$E:$E</definedName>
    <definedName name="DeleteWorkpaper">INDIRECT(_xll.CurrentCell())</definedName>
    <definedName name="DynamicList_01" localSheetId="5">'SF35 Other Assets'!$B$35:$C$81</definedName>
    <definedName name="DynamicList_01" localSheetId="7">'SF44 Earnings'!$C$13:$H$15</definedName>
    <definedName name="DynamicList_01" localSheetId="8">'SF45 Member Accounts'!$C$13:$J$15</definedName>
    <definedName name="DynamicList_01">'SF41 Contributions'!$C$13:$O$15</definedName>
    <definedName name="DynamicList_02" localSheetId="5">'SF35 Other Assets'!$F$35:$I$81</definedName>
    <definedName name="DynamicList_03" localSheetId="5">'SF35 Other Assets'!$C$13:$H$15</definedName>
    <definedName name="Firm_Name">Home!$C$45</definedName>
    <definedName name="Firm_Partner">Home!$C$47</definedName>
    <definedName name="Firm_PartnerId">Home!$K$47</definedName>
    <definedName name="Firm_Preparer">Home!$C$49</definedName>
    <definedName name="Firm_PreparerDate">Home!$G$49</definedName>
    <definedName name="Firm_PreparerId">Home!$K$49</definedName>
    <definedName name="Firm_Reviewer">Home!$C$51</definedName>
    <definedName name="Firm_ReviewerDate">Home!$G$51</definedName>
    <definedName name="Firm_ReviewerId">Home!$K$51</definedName>
    <definedName name="FlaggedItems" localSheetId="4">Index!$AC$10</definedName>
    <definedName name="Gl_Code">Index!$Q:$Q</definedName>
    <definedName name="Gl_SubAcc">Index!$R:$R</definedName>
    <definedName name="Go_AddWorkpaper">INDIRECT(_xll.CurrentCell())</definedName>
    <definedName name="Go_Chat">INDIRECT(_xll.CurrentCell())</definedName>
    <definedName name="Go_DeleteWorkpaper">INDIRECT(_xll.CurrentCell())</definedName>
    <definedName name="Go_FollowHyperlink">INDIRECT(_xll.CurrentCell())</definedName>
    <definedName name="Go_Help">Index!$AC$4</definedName>
    <definedName name="Go_Index" localSheetId="5">'SF35 Other Assets'!$H$3</definedName>
    <definedName name="Go_Index" localSheetId="6">'SF41 Contributions'!$O$3</definedName>
    <definedName name="Go_Index" localSheetId="7">'SF44 Earnings'!$H$3</definedName>
    <definedName name="Go_Index" localSheetId="8">'SF45 Member Accounts'!$J$3</definedName>
    <definedName name="Go_Index">INDIRECT(_xll.CurrentCell())</definedName>
    <definedName name="Go_ManageItems" localSheetId="4">INDIRECT(_xll.CurrentCell())</definedName>
    <definedName name="Go_OpeningBalance">INDIRECT(_xll.CurrentCell())</definedName>
    <definedName name="Go_RollUp_01" localSheetId="5">'SF35 Other Assets'!$A$11:$C$11</definedName>
    <definedName name="Go_RollUp_01" localSheetId="6">'SF41 Contributions'!$A$33:$F$33</definedName>
    <definedName name="Go_RollUp_01" localSheetId="7">'SF44 Earnings'!$A$27:$D$27</definedName>
    <definedName name="Go_RollUp_01" localSheetId="8">'SF45 Member Accounts'!$A$29:$F$29</definedName>
    <definedName name="Go_RollUp_02" localSheetId="5">'SF35 Other Assets'!$A$18:$C$18</definedName>
    <definedName name="Go_RollUp_02" localSheetId="6">'SF41 Contributions'!$A$53:$F$53</definedName>
    <definedName name="Go_RollUp_02" localSheetId="7">'SF44 Earnings'!$A$51:$D$51</definedName>
    <definedName name="Go_RollUp_02" localSheetId="8">'SF45 Member Accounts'!$A$61:$F$61</definedName>
    <definedName name="Go_RollUp_03" localSheetId="6">'SF41 Contributions'!$A$70:$F$70</definedName>
    <definedName name="Go_RollUp_03" localSheetId="7">'SF44 Earnings'!$A$75:$D$75</definedName>
    <definedName name="Go_RollUp_03" localSheetId="8">'SF45 Member Accounts'!$A$93:$F$93</definedName>
    <definedName name="Go_RollUp_04" localSheetId="6">'SF41 Contributions'!$A$87:$F$87</definedName>
    <definedName name="Go_RollUp_04" localSheetId="7">'SF44 Earnings'!$A$99:$D$99</definedName>
    <definedName name="Go_RollUp_04" localSheetId="8">'SF45 Member Accounts'!$A$125:$F$125</definedName>
    <definedName name="Go_RollUp_05" localSheetId="6">'SF41 Contributions'!$A$112:$F$112</definedName>
    <definedName name="Go_RollUp_05" localSheetId="7">'SF44 Earnings'!$A$123:$D$123</definedName>
    <definedName name="Go_RollUp_05" localSheetId="8">'SF45 Member Accounts'!$A$157:$F$157</definedName>
    <definedName name="Go_RollUp_06" localSheetId="6">'SF41 Contributions'!$A$121:$F$121</definedName>
    <definedName name="Go_RollUp_06" localSheetId="7">'SF44 Earnings'!$A$147:$D$147</definedName>
    <definedName name="Go_RollUp_06" localSheetId="8">'SF45 Member Accounts'!$A$189:$F$189</definedName>
    <definedName name="Go_RollUp_07" localSheetId="6">'SF41 Contributions'!$A$132:$F$132</definedName>
    <definedName name="Go_RollUp_07" localSheetId="7">'SF44 Earnings'!$A$171:$D$171</definedName>
    <definedName name="Go_RollUp_07" localSheetId="8">'SF45 Member Accounts'!$A$221:$F$221</definedName>
    <definedName name="Go_RollUp_08" localSheetId="6">'SF41 Contributions'!$A$137:$F$137</definedName>
    <definedName name="Go_RollUp_08" localSheetId="7">'SF44 Earnings'!$A$195:$D$195</definedName>
    <definedName name="Go_RollUp_08" localSheetId="8">'SF45 Member Accounts'!$A$253:$F$253</definedName>
    <definedName name="Go_RollUp_09" localSheetId="6">'SF41 Contributions'!$A$142:$F$142</definedName>
    <definedName name="Go_RollUp_09" localSheetId="7">'SF44 Earnings'!$A$11:$D$11</definedName>
    <definedName name="Go_RollUp_09" localSheetId="8">'SF45 Member Accounts'!$A$11:$F$11</definedName>
    <definedName name="Go_RollUp_10" localSheetId="6">'SF41 Contributions'!$A$147:$F$147</definedName>
    <definedName name="Go_RollUp_10" localSheetId="7">'SF44 Earnings'!$A$18:$D$18</definedName>
    <definedName name="Go_RollUp_10" localSheetId="8">'SF45 Member Accounts'!$A$18:$F$18</definedName>
    <definedName name="Go_RollUp_11" localSheetId="6">'SF41 Contributions'!$A$153:$F$153</definedName>
    <definedName name="Go_RollUp_12" localSheetId="6">'SF41 Contributions'!$A$166:$F$166</definedName>
    <definedName name="Go_RollUp_13" localSheetId="6">'SF41 Contributions'!$A$171:$F$171</definedName>
    <definedName name="Go_RollUp_14" localSheetId="6">'SF41 Contributions'!$A$176:$F$176</definedName>
    <definedName name="Go_RollUp_15" localSheetId="6">'SF41 Contributions'!$A$181:$F$181</definedName>
    <definedName name="Go_RollUp_16" localSheetId="6">'SF41 Contributions'!$A$186:$F$186</definedName>
    <definedName name="Go_RollUp_17" localSheetId="6">'SF41 Contributions'!$A$192:$F$192</definedName>
    <definedName name="Go_RollUp_18" localSheetId="6">'SF41 Contributions'!$A$199:$F$199</definedName>
    <definedName name="Go_RollUp_19" localSheetId="6">'SF41 Contributions'!$A$160:$F$160</definedName>
    <definedName name="Go_RollUp_20" localSheetId="6">'SF41 Contributions'!$A$11:$F$11</definedName>
    <definedName name="Go_RollUp_21" localSheetId="6">'SF41 Contributions'!$A$18:$F$18</definedName>
    <definedName name="Go_SelectUser_Partner">Home!$H$47</definedName>
    <definedName name="Go_SelectUser_Preparer">Home!$E$49</definedName>
    <definedName name="Go_SelectUser_Reviewer">Home!$E$51</definedName>
    <definedName name="Go_StatusLog">INDIRECT(_xll.CurrentCell())</definedName>
    <definedName name="Go_SumRangeDetail_SMSF41_TotalContText1" localSheetId="8">'SF45 Member Accounts'!$F$36</definedName>
    <definedName name="Go_SumRangeDetail_SMSF41_TotalContText2" localSheetId="8">'SF45 Member Accounts'!$F$68</definedName>
    <definedName name="Go_SumRangeDetail_SMSF41_TotalContText3" localSheetId="8">'SF45 Member Accounts'!$F$100</definedName>
    <definedName name="Go_SumRangeDetail_SMSF41_TotalContText4" localSheetId="8">'SF45 Member Accounts'!$F$132</definedName>
    <definedName name="Go_SumRangeDetail_SMSF41_TotalContText5" localSheetId="8">'SF45 Member Accounts'!$F$164</definedName>
    <definedName name="Go_SumRangeDetail_SMSF41_TotalContText6" localSheetId="8">'SF45 Member Accounts'!$F$196</definedName>
    <definedName name="Go_SumRangeDetail_SMSF41_TotalContText7">'SF45 Member Accounts'!$F$228</definedName>
    <definedName name="Go_SumRangeDetail_SMSF41_TotalContText8" localSheetId="8">'SF45 Member Accounts'!$F$260</definedName>
    <definedName name="Go_SumRangeDetail_SMSF42_InwardPreservedText1" localSheetId="8">'SF45 Member Accounts'!$F$40</definedName>
    <definedName name="Go_SumRangeDetail_SMSF42_InwardPreservedText2" localSheetId="8">'SF45 Member Accounts'!$F$72</definedName>
    <definedName name="Go_SumRangeDetail_SMSF42_InwardPreservedText3" localSheetId="8">'SF45 Member Accounts'!$F$104</definedName>
    <definedName name="Go_SumRangeDetail_SMSF42_InwardPreservedText4" localSheetId="8">'SF45 Member Accounts'!$F$136</definedName>
    <definedName name="Go_SumRangeDetail_SMSF42_InwardPreservedText5" localSheetId="8">'SF45 Member Accounts'!$F$168</definedName>
    <definedName name="Go_SumRangeDetail_SMSF42_InwardPreservedText6" localSheetId="8">'SF45 Member Accounts'!$F$200</definedName>
    <definedName name="Go_SumRangeDetail_SMSF42_InwardPreservedText7" localSheetId="8">'SF45 Member Accounts'!$F$232</definedName>
    <definedName name="Go_SumRangeDetail_SMSF42_InwardPreservedText8" localSheetId="8">'SF45 Member Accounts'!$F$264</definedName>
    <definedName name="Go_SumRangeDetail_SMSF42_OutwardPreservedText1" localSheetId="8">'SF45 Member Accounts'!$F$41</definedName>
    <definedName name="Go_SumRangeDetail_SMSF42_OutwardPreservedText2" localSheetId="8">'SF45 Member Accounts'!$F$73</definedName>
    <definedName name="Go_SumRangeDetail_SMSF42_OutwardPreservedText3" localSheetId="8">'SF45 Member Accounts'!$F$105</definedName>
    <definedName name="Go_SumRangeDetail_SMSF42_OutwardPreservedText4" localSheetId="8">'SF45 Member Accounts'!$F$137</definedName>
    <definedName name="Go_SumRangeDetail_SMSF42_OutwardPreservedText5" localSheetId="8">'SF45 Member Accounts'!$F$169</definedName>
    <definedName name="Go_SumRangeDetail_SMSF42_OutwardPreservedText6" localSheetId="8">'SF45 Member Accounts'!$F$201</definedName>
    <definedName name="Go_SumRangeDetail_SMSF42_OutwardPreservedText7" localSheetId="8">'SF45 Member Accounts'!$F$233</definedName>
    <definedName name="Go_SumRangeDetail_SMSF42_OutwardPreservedText8" localSheetId="8">'SF45 Member Accounts'!$F$265</definedName>
    <definedName name="Go_SumRangeDetail_SMSF43_BenefitsText1" localSheetId="8">'SF45 Member Accounts'!$F$42</definedName>
    <definedName name="Go_SumRangeDetail_SMSF43_BenefitsText2" localSheetId="8">'SF45 Member Accounts'!$F$74</definedName>
    <definedName name="Go_SumRangeDetail_SMSF43_BenefitsText3" localSheetId="8">'SF45 Member Accounts'!$F$106</definedName>
    <definedName name="Go_SumRangeDetail_SMSF43_BenefitsText4" localSheetId="8">'SF45 Member Accounts'!$F$138</definedName>
    <definedName name="Go_SumRangeDetail_SMSF43_BenefitsText5" localSheetId="8">'SF45 Member Accounts'!$F$170</definedName>
    <definedName name="Go_SumRangeDetail_SMSF43_BenefitsText6" localSheetId="8">'SF45 Member Accounts'!$F$202</definedName>
    <definedName name="Go_SumRangeDetail_SMSF43_BenefitsText7" localSheetId="8">'SF45 Member Accounts'!$F$234</definedName>
    <definedName name="Go_SumRangeDetail_SMSF43_BenefitsText8" localSheetId="8">'SF45 Member Accounts'!$F$266</definedName>
    <definedName name="Go_SumRangeDetail_SMSF44_TotalText1" localSheetId="8">'SF45 Member Accounts'!$F$37</definedName>
    <definedName name="Go_SumRangeDetail_SMSF44_TotalText2" localSheetId="8">'SF45 Member Accounts'!$F$69</definedName>
    <definedName name="Go_SumRangeDetail_SMSF44_TotalText3" localSheetId="8">'SF45 Member Accounts'!$F$101</definedName>
    <definedName name="Go_SumRangeDetail_SMSF44_TotalText4" localSheetId="8">'SF45 Member Accounts'!$F$133</definedName>
    <definedName name="Go_SumRangeDetail_SMSF44_TotalText5" localSheetId="8">'SF45 Member Accounts'!$F$165</definedName>
    <definedName name="Go_SumRangeDetail_SMSF44_TotalText6" localSheetId="8">'SF45 Member Accounts'!$F$197</definedName>
    <definedName name="Go_SumRangeDetail_SMSF44_TotalText7" localSheetId="8">'SF45 Member Accounts'!$F$229</definedName>
    <definedName name="Go_SumRangeDetail_SMSF44_TotalText8" localSheetId="8">'SF45 Member Accounts'!$F$261</definedName>
    <definedName name="Go_TickBox">INDIRECT(_xll.CurrentCell())</definedName>
    <definedName name="Go_Toggle_O_P" localSheetId="4">INDIRECT(_xll.CurrentCell())</definedName>
    <definedName name="IssueTypes" localSheetId="4">Index!$Y$10</definedName>
    <definedName name="Options_Tolerance">Home!$C$56</definedName>
    <definedName name="PeriodEndDate" localSheetId="1">[1]Home!$E$14</definedName>
    <definedName name="PeriodEndDate">Home!$G$12</definedName>
    <definedName name="PeriodStartDate">Home!$C$12</definedName>
    <definedName name="_xlnm.Print_Area" localSheetId="5">'SF35 Other Assets'!$A:$I</definedName>
    <definedName name="_xlnm.Print_Area" localSheetId="6">'SF41 Contributions'!$B:$P</definedName>
    <definedName name="_xlnm.Print_Area" localSheetId="7">'SF44 Earnings'!$B:$I</definedName>
    <definedName name="_xlnm.Print_Area" localSheetId="8">'SF45 Member Accounts'!$B:$K</definedName>
    <definedName name="Reconcile_OtherAssets" localSheetId="5">'SF35 Other Assets'!$D$82</definedName>
    <definedName name="ShowAlert" localSheetId="4">Index!$Z$10</definedName>
    <definedName name="SMSF_TotalNCCont_01" localSheetId="6">'SF41 Contributions'!$G$206</definedName>
    <definedName name="SMSF_TotalNCCont_02" localSheetId="6">'SF41 Contributions'!$H$206</definedName>
    <definedName name="SMSF_TotalNCCont_03" localSheetId="6">'SF41 Contributions'!$I$206</definedName>
    <definedName name="SMSF_TotalNCCont_04" localSheetId="6">'SF41 Contributions'!$J$206</definedName>
    <definedName name="SMSF_TotalNCCont_05" localSheetId="6">'SF41 Contributions'!$K$206</definedName>
    <definedName name="SMSF_TotalNCCont_06" localSheetId="6">'SF41 Contributions'!$L$206</definedName>
    <definedName name="SMSF_TotalNCCont_07" localSheetId="6">'SF41 Contributions'!$M$206</definedName>
    <definedName name="SMSF_TotalNCCont_08" localSheetId="6">'SF41 Contributions'!$N$206</definedName>
    <definedName name="SMSF41_NCCont1" localSheetId="6">'SF41 Contributions'!$G$102</definedName>
    <definedName name="SMSF41_NCCont2" localSheetId="6">'SF41 Contributions'!$H$102</definedName>
    <definedName name="SMSF41_NCCont3" localSheetId="6">'SF41 Contributions'!$I$102</definedName>
    <definedName name="SMSF41_NCCont4" localSheetId="6">'SF41 Contributions'!$J$102</definedName>
    <definedName name="SMSF41_NCCont5" localSheetId="6">'SF41 Contributions'!$K$102</definedName>
    <definedName name="SMSF41_NCCont6" localSheetId="6">'SF41 Contributions'!$L$102</definedName>
    <definedName name="SMSF41_NCCont7" localSheetId="6">'SF41 Contributions'!$M$102</definedName>
    <definedName name="SMSF41_NCCont8" localSheetId="6">'SF41 Contributions'!$N$102</definedName>
    <definedName name="SMSF41_NoTFNContrib" localSheetId="6">'SF41 Contributions'!$O$118</definedName>
    <definedName name="SMSF41_TotalCont1" localSheetId="6">'SF41 Contributions'!$G$203</definedName>
    <definedName name="SMSF41_TotalCont2" localSheetId="6">'SF41 Contributions'!$H$203</definedName>
    <definedName name="SMSF41_TotalCont3" localSheetId="6">'SF41 Contributions'!$I$203</definedName>
    <definedName name="SMSF41_TotalCont4" localSheetId="6">'SF41 Contributions'!$J$203</definedName>
    <definedName name="SMSF41_TotalCont5" localSheetId="6">'SF41 Contributions'!$K$203</definedName>
    <definedName name="SMSF41_TotalCont6" localSheetId="6">'SF41 Contributions'!$L$203</definedName>
    <definedName name="SMSF41_TotalCont7" localSheetId="6">'SF41 Contributions'!$M$203</definedName>
    <definedName name="SMSF41_TotalCont8" localSheetId="6">'SF41 Contributions'!$N$203</definedName>
    <definedName name="SMSF41_TotalContText" localSheetId="6">'SF41 Contributions'!$C$203</definedName>
    <definedName name="SMSF44_TotalAccum1" localSheetId="7">'SF44 Earnings'!$E$48</definedName>
    <definedName name="SMSF44_TotalAccum2" localSheetId="7">'SF44 Earnings'!$E$72</definedName>
    <definedName name="SMSF44_TotalAccum3" localSheetId="7">'SF44 Earnings'!$E$96</definedName>
    <definedName name="SMSF44_TotalAccum4" localSheetId="7">'SF44 Earnings'!$E$120</definedName>
    <definedName name="SMSF44_TotalAccum5" localSheetId="7">'SF44 Earnings'!$E$144</definedName>
    <definedName name="SMSF44_TotalAccum6" localSheetId="7">'SF44 Earnings'!$E$168</definedName>
    <definedName name="SMSF44_TotalAccum7" localSheetId="7">'SF44 Earnings'!$E$192</definedName>
    <definedName name="SMSF44_TotalAccum8" localSheetId="7">'SF44 Earnings'!$E$216</definedName>
    <definedName name="SMSF44_TotalPension1" localSheetId="7">'SF44 Earnings'!$G$48</definedName>
    <definedName name="SMSF44_TotalPension2" localSheetId="7">'SF44 Earnings'!$G$72</definedName>
    <definedName name="SMSF44_TotalPension3" localSheetId="7">'SF44 Earnings'!$G$96</definedName>
    <definedName name="SMSF44_TotalPension4" localSheetId="7">'SF44 Earnings'!$G$120</definedName>
    <definedName name="SMSF44_TotalPension5" localSheetId="7">'SF44 Earnings'!$G$144</definedName>
    <definedName name="SMSF44_TotalPension6" localSheetId="7">'SF44 Earnings'!$G$168</definedName>
    <definedName name="SMSF44_TotalPension7" localSheetId="7">'SF44 Earnings'!$G$192</definedName>
    <definedName name="SMSF44_TotalPension8" localSheetId="7">'SF44 Earnings'!$G$216</definedName>
    <definedName name="SMSF44_TotalText1" localSheetId="7">'SF44 Earnings'!$C$48</definedName>
    <definedName name="SMSF44_TotalText2" localSheetId="7">'SF44 Earnings'!$C$72</definedName>
    <definedName name="SMSF44_TotalText3" localSheetId="7">'SF44 Earnings'!$C$96</definedName>
    <definedName name="SMSF44_TotalText4" localSheetId="7">'SF44 Earnings'!$C$120</definedName>
    <definedName name="SMSF44_TotalText5" localSheetId="7">'SF44 Earnings'!$C$144</definedName>
    <definedName name="SMSF44_TotalText6" localSheetId="7">'SF44 Earnings'!$C$168</definedName>
    <definedName name="SMSF44_TotalText7" localSheetId="7">'SF44 Earnings'!$C$192</definedName>
    <definedName name="SMSF44_TotalText8" localSheetId="7">'SF44 Earnings'!$C$216</definedName>
    <definedName name="SMSF44_TotalTRIS1" localSheetId="7">'SF44 Earnings'!$F$48</definedName>
    <definedName name="SMSF44_TotalTRIS2" localSheetId="7">'SF44 Earnings'!$F$72</definedName>
    <definedName name="SMSF44_TotalTRIS3" localSheetId="7">'SF44 Earnings'!$F$96</definedName>
    <definedName name="SMSF44_TotalTRIS4" localSheetId="7">'SF44 Earnings'!$F$120</definedName>
    <definedName name="SMSF44_TotalTRIS5" localSheetId="7">'SF44 Earnings'!$F$144</definedName>
    <definedName name="SMSF44_TotalTRIS6" localSheetId="7">'SF44 Earnings'!$F$168</definedName>
    <definedName name="SMSF44_TotalTRIS7" localSheetId="7">'SF44 Earnings'!$F$192</definedName>
    <definedName name="SMSF44_TotalTRIS8" localSheetId="7">'SF44 Earnings'!$F$216</definedName>
    <definedName name="SMSF45_Accumulation" localSheetId="8">'SF45 Member Accounts'!$E$46</definedName>
    <definedName name="SMSF45_Accumulation1" localSheetId="8">'SF45 Member Accounts'!$C$286</definedName>
    <definedName name="SMSF45_Accumulation2" localSheetId="8">'SF45 Member Accounts'!$C$287</definedName>
    <definedName name="SMSF45_Accumulation3" localSheetId="8">'SF45 Member Accounts'!$C$288</definedName>
    <definedName name="SMSF45_Accumulation4" localSheetId="8">'SF45 Member Accounts'!$C$289</definedName>
    <definedName name="SMSF45_Accumulation5" localSheetId="8">'SF45 Member Accounts'!$C$290</definedName>
    <definedName name="SMSF45_Accumulation6" localSheetId="8">'SF45 Member Accounts'!$C$291</definedName>
    <definedName name="SMSF45_Accumulation7" localSheetId="8">'SF45 Member Accounts'!$C$292</definedName>
    <definedName name="SMSF45_Accumulation8" localSheetId="8">'SF45 Member Accounts'!$C$293</definedName>
    <definedName name="SMSF45_Retirement" localSheetId="8">'SF45 Member Accounts'!$E$47</definedName>
    <definedName name="SMSF45_Retirement1" localSheetId="8">'SF45 Member Accounts'!$D$286</definedName>
    <definedName name="SMSF45_Retirement2" localSheetId="8">'SF45 Member Accounts'!$D$287</definedName>
    <definedName name="SMSF45_Retirement3" localSheetId="8">'SF45 Member Accounts'!$D$288</definedName>
    <definedName name="SMSF45_Retirement4" localSheetId="8">'SF45 Member Accounts'!$D$289</definedName>
    <definedName name="SMSF45_Retirement5" localSheetId="8">'SF45 Member Accounts'!$D$290</definedName>
    <definedName name="SMSF45_Retirement6" localSheetId="8">'SF45 Member Accounts'!$D$291</definedName>
    <definedName name="SMSF45_Retirement7" localSheetId="8">'SF45 Member Accounts'!$D$292</definedName>
    <definedName name="SMSF45_Retirement8" localSheetId="8">'SF45 Member Accounts'!$D$293</definedName>
    <definedName name="StatusDescriptions" localSheetId="1">[1]Home!$H$51:$H$57</definedName>
    <definedName name="StatusDescriptions">Home!$K$54:$K$62</definedName>
    <definedName name="Tax_Year">Home!$C$14</definedName>
    <definedName name="Tm_Account" localSheetId="6">'SF41 Contributions'!$N$7</definedName>
    <definedName name="Tm_Account" localSheetId="7">'SF44 Earnings'!$G$7</definedName>
    <definedName name="Tm_Account" localSheetId="8">'SF45 Member Accounts'!$I$7</definedName>
    <definedName name="Tm_Account_01" localSheetId="5">'SF35 Other Assets'!$G$7</definedName>
    <definedName name="Tm_EndRollUp_01" localSheetId="5">'SF35 Other Assets'!$B$16</definedName>
    <definedName name="Tm_EndRollUp_01" localSheetId="6">'SF41 Contributions'!$B$44</definedName>
    <definedName name="Tm_EndRollUp_01" localSheetId="7">'SF44 Earnings'!$B$49</definedName>
    <definedName name="Tm_EndRollUp_01" localSheetId="8">'SF45 Member Accounts'!$B$59</definedName>
    <definedName name="Tm_EndRollUp_02" localSheetId="5">'SF35 Other Assets'!$B$29</definedName>
    <definedName name="Tm_EndRollUp_02" localSheetId="6">'SF41 Contributions'!$B$68</definedName>
    <definedName name="Tm_EndRollUp_02" localSheetId="7">'SF44 Earnings'!$B$73</definedName>
    <definedName name="Tm_EndRollUp_02" localSheetId="8">'SF45 Member Accounts'!$B$91</definedName>
    <definedName name="Tm_EndRollUp_03" localSheetId="6">'SF41 Contributions'!$B$85</definedName>
    <definedName name="Tm_EndRollUp_03" localSheetId="7">'SF44 Earnings'!$B$97</definedName>
    <definedName name="Tm_EndRollUp_03" localSheetId="8">'SF45 Member Accounts'!$B$123</definedName>
    <definedName name="Tm_EndRollUp_04" localSheetId="6">'SF41 Contributions'!$B$102</definedName>
    <definedName name="Tm_EndRollUp_04" localSheetId="7">'SF44 Earnings'!$B$121</definedName>
    <definedName name="Tm_EndRollUp_04" localSheetId="8">'SF45 Member Accounts'!$B$155</definedName>
    <definedName name="Tm_EndRollUp_05" localSheetId="6">'SF41 Contributions'!$B$119</definedName>
    <definedName name="Tm_EndRollUp_05" localSheetId="7">'SF44 Earnings'!$B$145</definedName>
    <definedName name="Tm_EndRollUp_05" localSheetId="8">'SF45 Member Accounts'!$B$187</definedName>
    <definedName name="Tm_EndRollUp_06" localSheetId="6">'SF41 Contributions'!$B$130</definedName>
    <definedName name="Tm_EndRollUp_06" localSheetId="7">'SF44 Earnings'!$B$169</definedName>
    <definedName name="Tm_EndRollUp_06" localSheetId="8">'SF45 Member Accounts'!$B$219</definedName>
    <definedName name="Tm_EndRollUp_07" localSheetId="6">'SF41 Contributions'!$B$135</definedName>
    <definedName name="Tm_EndRollUp_07" localSheetId="7">'SF44 Earnings'!$B$193</definedName>
    <definedName name="Tm_EndRollUp_07" localSheetId="8">'SF45 Member Accounts'!$B$251</definedName>
    <definedName name="Tm_EndRollUp_08" localSheetId="6">'SF41 Contributions'!$B$140</definedName>
    <definedName name="Tm_EndRollUp_08" localSheetId="7">'SF44 Earnings'!$B$217</definedName>
    <definedName name="Tm_EndRollUp_08" localSheetId="8">'SF45 Member Accounts'!$B$283</definedName>
    <definedName name="Tm_EndRollUp_09" localSheetId="6">'SF41 Contributions'!$B$145</definedName>
    <definedName name="Tm_EndRollUp_09" localSheetId="7">'SF44 Earnings'!$B$16</definedName>
    <definedName name="Tm_EndRollUp_09" localSheetId="8">'SF45 Member Accounts'!$B$16</definedName>
    <definedName name="Tm_EndRollUp_10" localSheetId="6">'SF41 Contributions'!$B$151</definedName>
    <definedName name="Tm_EndRollUp_10" localSheetId="7">'SF44 Earnings'!$B$25</definedName>
    <definedName name="Tm_EndRollUp_10" localSheetId="8">'SF45 Member Accounts'!$B$27</definedName>
    <definedName name="Tm_EndRollUp_11" localSheetId="6">'SF41 Contributions'!$B$158</definedName>
    <definedName name="Tm_EndRollUp_12" localSheetId="6">'SF41 Contributions'!$B$169</definedName>
    <definedName name="Tm_EndRollUp_13" localSheetId="6">'SF41 Contributions'!$B$174</definedName>
    <definedName name="Tm_EndRollUp_14" localSheetId="6">'SF41 Contributions'!$B$179</definedName>
    <definedName name="Tm_EndRollUp_15" localSheetId="6">'SF41 Contributions'!$B$184</definedName>
    <definedName name="Tm_EndRollUp_16" localSheetId="6">'SF41 Contributions'!$B$190</definedName>
    <definedName name="Tm_EndRollUp_17" localSheetId="6">'SF41 Contributions'!$B$196</definedName>
    <definedName name="Tm_EndRollUp_18" localSheetId="6">'SF41 Contributions'!$B$204</definedName>
    <definedName name="Tm_EndRollUp_19" localSheetId="6">'SF41 Contributions'!$B$164</definedName>
    <definedName name="Tm_EndRollUp_20" localSheetId="6">'SF41 Contributions'!$B$16</definedName>
    <definedName name="Tm_EndRollUp_21" localSheetId="6">'SF41 Contributions'!$B$31</definedName>
    <definedName name="Tm_Help">Index!$Z$4</definedName>
    <definedName name="Tm_StartRollUp_01" localSheetId="5">'SF35 Other Assets'!$B$12</definedName>
    <definedName name="Tm_StartRollUp_01" localSheetId="6">'SF41 Contributions'!$B$34</definedName>
    <definedName name="Tm_StartRollUp_01" localSheetId="7">'SF44 Earnings'!$B$28</definedName>
    <definedName name="Tm_StartRollUp_01" localSheetId="8">'SF45 Member Accounts'!$B$30</definedName>
    <definedName name="Tm_StartRollUp_02" localSheetId="5">'SF35 Other Assets'!$B$19</definedName>
    <definedName name="Tm_StartRollUp_02" localSheetId="6">'SF41 Contributions'!$B$54</definedName>
    <definedName name="Tm_StartRollUp_02" localSheetId="7">'SF44 Earnings'!$B$52</definedName>
    <definedName name="Tm_StartRollUp_02" localSheetId="8">'SF45 Member Accounts'!$B$62</definedName>
    <definedName name="Tm_StartRollUp_03" localSheetId="6">'SF41 Contributions'!$B$71</definedName>
    <definedName name="Tm_StartRollUp_03" localSheetId="7">'SF44 Earnings'!$B$76</definedName>
    <definedName name="Tm_StartRollUp_03" localSheetId="8">'SF45 Member Accounts'!$B$94</definedName>
    <definedName name="Tm_StartRollUp_04" localSheetId="6">'SF41 Contributions'!$B$88</definedName>
    <definedName name="Tm_StartRollUp_04" localSheetId="7">'SF44 Earnings'!$B$100</definedName>
    <definedName name="Tm_StartRollUp_04" localSheetId="8">'SF45 Member Accounts'!$B$126</definedName>
    <definedName name="Tm_StartRollUp_05" localSheetId="6">'SF41 Contributions'!$B$113</definedName>
    <definedName name="Tm_StartRollUp_05" localSheetId="7">'SF44 Earnings'!$B$124</definedName>
    <definedName name="Tm_StartRollUp_05" localSheetId="8">'SF45 Member Accounts'!$B$158</definedName>
    <definedName name="Tm_StartRollUp_06" localSheetId="6">'SF41 Contributions'!$B$122</definedName>
    <definedName name="Tm_StartRollUp_06" localSheetId="7">'SF44 Earnings'!$B$148</definedName>
    <definedName name="Tm_StartRollUp_06" localSheetId="8">'SF45 Member Accounts'!$B$190</definedName>
    <definedName name="Tm_StartRollUp_07" localSheetId="6">'SF41 Contributions'!$B$133</definedName>
    <definedName name="Tm_StartRollUp_07" localSheetId="7">'SF44 Earnings'!$B$172</definedName>
    <definedName name="Tm_StartRollUp_07" localSheetId="8">'SF45 Member Accounts'!$B$222</definedName>
    <definedName name="Tm_StartRollUp_08" localSheetId="6">'SF41 Contributions'!$B$138</definedName>
    <definedName name="Tm_StartRollUp_08" localSheetId="7">'SF44 Earnings'!$B$196</definedName>
    <definedName name="Tm_StartRollUp_08" localSheetId="8">'SF45 Member Accounts'!$B$254</definedName>
    <definedName name="Tm_StartRollUp_09" localSheetId="6">'SF41 Contributions'!$B$143</definedName>
    <definedName name="Tm_StartRollUp_09" localSheetId="7">'SF44 Earnings'!$B$12</definedName>
    <definedName name="Tm_StartRollUp_09" localSheetId="8">'SF45 Member Accounts'!$B$12</definedName>
    <definedName name="Tm_StartRollUp_10" localSheetId="6">'SF41 Contributions'!$B$148</definedName>
    <definedName name="Tm_StartRollUp_10" localSheetId="7">'SF44 Earnings'!$B$19</definedName>
    <definedName name="Tm_StartRollUp_10" localSheetId="8">'SF45 Member Accounts'!$B$19</definedName>
    <definedName name="Tm_StartRollUp_11" localSheetId="6">'SF41 Contributions'!$B$154</definedName>
    <definedName name="Tm_StartRollUp_12" localSheetId="6">'SF41 Contributions'!$B$167</definedName>
    <definedName name="Tm_StartRollUp_13" localSheetId="6">'SF41 Contributions'!$B$172</definedName>
    <definedName name="Tm_StartRollUp_14" localSheetId="6">'SF41 Contributions'!$B$177</definedName>
    <definedName name="Tm_StartRollUp_15" localSheetId="6">'SF41 Contributions'!$B$182</definedName>
    <definedName name="Tm_StartRollUp_16" localSheetId="6">'SF41 Contributions'!$B$187</definedName>
    <definedName name="Tm_StartRollUp_17" localSheetId="6">'SF41 Contributions'!$B$193</definedName>
    <definedName name="Tm_StartRollUp_18" localSheetId="6">'SF41 Contributions'!$B$200</definedName>
    <definedName name="Tm_StartRollUp_19" localSheetId="6">'SF41 Contributions'!$B$161</definedName>
    <definedName name="Tm_StartRollUp_20" localSheetId="6">'SF41 Contributions'!$B$12</definedName>
    <definedName name="Tm_StartRollUp_21" localSheetId="6">'SF41 Contributions'!$B$19</definedName>
    <definedName name="Tm_Status" localSheetId="5">'SF35 Other Assets'!$G$3</definedName>
    <definedName name="Tm_Status" localSheetId="6">'SF41 Contributions'!$N$3</definedName>
    <definedName name="Tm_Status" localSheetId="7">'SF44 Earnings'!$G$3</definedName>
    <definedName name="Tm_Status" localSheetId="8">'SF45 Member Accounts'!$I$3</definedName>
    <definedName name="Tm_Sub" localSheetId="5">'SF35 Other Assets'!$H$7</definedName>
    <definedName name="Tm_Sub" localSheetId="6">'SF41 Contributions'!$O$7</definedName>
    <definedName name="Tm_Sub" localSheetId="7">'SF44 Earnings'!$H$7</definedName>
    <definedName name="Tm_Sub" localSheetId="8">'SF45 Member Accounts'!$J$7</definedName>
    <definedName name="Tm_TBAccount" localSheetId="5">'SF35 Other Assets'!$D$88</definedName>
    <definedName name="Tm_TBBalance" localSheetId="5">'SF35 Other Assets'!$D$83</definedName>
    <definedName name="Tm_Title" localSheetId="5">'SF35 Other Assets'!$G$6</definedName>
    <definedName name="Tm_Title" localSheetId="6">'SF41 Contributions'!$N$6</definedName>
    <definedName name="Tm_Title" localSheetId="8">'SF45 Member Accounts'!$I$6</definedName>
    <definedName name="Tm_WorksheetTitle" localSheetId="6">'SF41 Contributions'!$B$3</definedName>
    <definedName name="Tm_WorksheetTitle" localSheetId="7">'SF44 Earnings'!$B$3</definedName>
    <definedName name="Tm_WorksheetTitle" localSheetId="8">'SF45 Member Accounts'!$B$3</definedName>
    <definedName name="UnresolvedItems" localSheetId="4">Index!$AB$10</definedName>
    <definedName name="Z_558B4E49_BF54_4A2C_ACEB_D2B2F89A7C90_.wvu.PrintArea" localSheetId="4" hidden="1">Index!$E$12:$X$50</definedName>
    <definedName name="Z_558B4E49_BF54_4A2C_ACEB_D2B2F89A7C90_.wvu.PrintArea" localSheetId="5" hidden="1">'SF35 Other Assets'!$C$6:$H$82</definedName>
    <definedName name="Z_558B4E49_BF54_4A2C_ACEB_D2B2F89A7C90_.wvu.PrintTitles" localSheetId="4" hidden="1">Index!$12:$12</definedName>
    <definedName name="Z_558B4E49_BF54_4A2C_ACEB_D2B2F89A7C90_.wvu.PrintTitles" localSheetId="5" hidden="1">'SF35 Other Assets'!$33:$33</definedName>
    <definedName name="Z_833AC96D_4EBC_4216_8F63_12A77F8DCBC4_.wvu.PrintArea" localSheetId="4" hidden="1">Index!$E$12:$X$50</definedName>
    <definedName name="Z_833AC96D_4EBC_4216_8F63_12A77F8DCBC4_.wvu.PrintArea" localSheetId="5" hidden="1">'SF35 Other Assets'!$C$6:$H$82</definedName>
    <definedName name="Z_833AC96D_4EBC_4216_8F63_12A77F8DCBC4_.wvu.PrintTitles" localSheetId="4" hidden="1">Index!$12:$12</definedName>
    <definedName name="Z_833AC96D_4EBC_4216_8F63_12A77F8DCBC4_.wvu.PrintTitles" localSheetId="5" hidden="1">'SF35 Other Assets'!$33:$33</definedName>
    <definedName name="Z_CAD51596_6B73_4932_BD63_A9B6500D33A2_.wvu.PrintArea" localSheetId="4" hidden="1">Index!$E$12:$X$50</definedName>
    <definedName name="Z_CAD51596_6B73_4932_BD63_A9B6500D33A2_.wvu.PrintArea" localSheetId="5" hidden="1">'SF35 Other Assets'!$C$6:$H$82</definedName>
    <definedName name="Z_CAD51596_6B73_4932_BD63_A9B6500D33A2_.wvu.PrintTitles" localSheetId="4" hidden="1">Index!$12:$12</definedName>
    <definedName name="Z_CAD51596_6B73_4932_BD63_A9B6500D33A2_.wvu.PrintTitles" localSheetId="5" hidden="1">'SF35 Other Assets'!$33:$33</definedName>
    <definedName name="Z_F06FA0EF_5DFC_4395_A5DD_F477E9A4FEF3_.wvu.PrintTitles" localSheetId="5" hidden="1">'SF35 Other Assets'!$6:$10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38" l="1"/>
  <c r="D37" i="38"/>
  <c r="D38" i="38"/>
  <c r="D39" i="38"/>
  <c r="D35" i="38"/>
  <c r="B3" i="41"/>
  <c r="H7" i="41"/>
  <c r="G7" i="41"/>
  <c r="P48" i="6"/>
  <c r="W48" i="6" s="1"/>
  <c r="O48" i="6"/>
  <c r="V48" i="6" s="1"/>
  <c r="N48" i="6"/>
  <c r="H215" i="41"/>
  <c r="G214" i="41"/>
  <c r="F214" i="41"/>
  <c r="E214" i="41"/>
  <c r="H213" i="41"/>
  <c r="H212" i="41"/>
  <c r="H211" i="41"/>
  <c r="H210" i="41"/>
  <c r="H209" i="41"/>
  <c r="G208" i="41"/>
  <c r="F208" i="41"/>
  <c r="E208" i="41"/>
  <c r="H207" i="41"/>
  <c r="H206" i="41"/>
  <c r="H205" i="41"/>
  <c r="G204" i="41"/>
  <c r="F204" i="41"/>
  <c r="E204" i="41"/>
  <c r="H203" i="41"/>
  <c r="H202" i="41"/>
  <c r="K195" i="41"/>
  <c r="E195" i="41"/>
  <c r="A195" i="41"/>
  <c r="H191" i="41"/>
  <c r="G190" i="41"/>
  <c r="F190" i="41"/>
  <c r="E190" i="41"/>
  <c r="H189" i="41"/>
  <c r="H188" i="41"/>
  <c r="H187" i="41"/>
  <c r="H186" i="41"/>
  <c r="H185" i="41"/>
  <c r="G184" i="41"/>
  <c r="F184" i="41"/>
  <c r="E184" i="41"/>
  <c r="E192" i="41" s="1"/>
  <c r="H183" i="41"/>
  <c r="H182" i="41"/>
  <c r="H181" i="41"/>
  <c r="G180" i="41"/>
  <c r="G192" i="41" s="1"/>
  <c r="F180" i="41"/>
  <c r="E180" i="41"/>
  <c r="H179" i="41"/>
  <c r="H178" i="41"/>
  <c r="K171" i="41"/>
  <c r="E171" i="41"/>
  <c r="A171" i="41"/>
  <c r="H167" i="41"/>
  <c r="G166" i="41"/>
  <c r="F166" i="41"/>
  <c r="E166" i="41"/>
  <c r="H165" i="41"/>
  <c r="H164" i="41"/>
  <c r="H163" i="41"/>
  <c r="H162" i="41"/>
  <c r="H161" i="41"/>
  <c r="G160" i="41"/>
  <c r="F160" i="41"/>
  <c r="E160" i="41"/>
  <c r="H159" i="41"/>
  <c r="H158" i="41"/>
  <c r="H157" i="41"/>
  <c r="G156" i="41"/>
  <c r="F156" i="41"/>
  <c r="E156" i="41"/>
  <c r="H155" i="41"/>
  <c r="H154" i="41"/>
  <c r="H156" i="41" s="1"/>
  <c r="K147" i="41"/>
  <c r="E147" i="41"/>
  <c r="A147" i="41"/>
  <c r="H143" i="41"/>
  <c r="G142" i="41"/>
  <c r="F142" i="41"/>
  <c r="E142" i="41"/>
  <c r="H141" i="41"/>
  <c r="H140" i="41"/>
  <c r="H139" i="41"/>
  <c r="H138" i="41"/>
  <c r="H137" i="41"/>
  <c r="G136" i="41"/>
  <c r="F136" i="41"/>
  <c r="E136" i="41"/>
  <c r="H135" i="41"/>
  <c r="H134" i="41"/>
  <c r="H133" i="41"/>
  <c r="G132" i="41"/>
  <c r="F132" i="41"/>
  <c r="E132" i="41"/>
  <c r="H131" i="41"/>
  <c r="H130" i="41"/>
  <c r="K123" i="41"/>
  <c r="E123" i="41"/>
  <c r="A123" i="41"/>
  <c r="H119" i="41"/>
  <c r="G118" i="41"/>
  <c r="F118" i="41"/>
  <c r="E118" i="41"/>
  <c r="H117" i="41"/>
  <c r="H116" i="41"/>
  <c r="H115" i="41"/>
  <c r="H114" i="41"/>
  <c r="H113" i="41"/>
  <c r="G112" i="41"/>
  <c r="F112" i="41"/>
  <c r="E112" i="41"/>
  <c r="H111" i="41"/>
  <c r="H110" i="41"/>
  <c r="H109" i="41"/>
  <c r="G108" i="41"/>
  <c r="F108" i="41"/>
  <c r="E108" i="41"/>
  <c r="H107" i="41"/>
  <c r="H106" i="41"/>
  <c r="K99" i="41"/>
  <c r="E99" i="41"/>
  <c r="A99" i="41"/>
  <c r="H95" i="41"/>
  <c r="G94" i="41"/>
  <c r="F94" i="41"/>
  <c r="E94" i="41"/>
  <c r="H93" i="41"/>
  <c r="H92" i="41"/>
  <c r="H91" i="41"/>
  <c r="H90" i="41"/>
  <c r="H89" i="41"/>
  <c r="G88" i="41"/>
  <c r="F88" i="41"/>
  <c r="E88" i="41"/>
  <c r="H87" i="41"/>
  <c r="H86" i="41"/>
  <c r="H85" i="41"/>
  <c r="G84" i="41"/>
  <c r="F84" i="41"/>
  <c r="E84" i="41"/>
  <c r="H83" i="41"/>
  <c r="H82" i="41"/>
  <c r="H84" i="41" s="1"/>
  <c r="K75" i="41"/>
  <c r="E75" i="41"/>
  <c r="A75" i="41"/>
  <c r="H71" i="41"/>
  <c r="G70" i="41"/>
  <c r="F70" i="41"/>
  <c r="E70" i="41"/>
  <c r="H69" i="41"/>
  <c r="H68" i="41"/>
  <c r="H67" i="41"/>
  <c r="H66" i="41"/>
  <c r="H65" i="41"/>
  <c r="G64" i="41"/>
  <c r="F64" i="41"/>
  <c r="E64" i="41"/>
  <c r="H63" i="41"/>
  <c r="H62" i="41"/>
  <c r="H61" i="41"/>
  <c r="G60" i="41"/>
  <c r="F60" i="41"/>
  <c r="E60" i="41"/>
  <c r="H59" i="41"/>
  <c r="H58" i="41"/>
  <c r="K51" i="41"/>
  <c r="E51" i="41"/>
  <c r="A51" i="41"/>
  <c r="H47" i="41"/>
  <c r="G46" i="41"/>
  <c r="F46" i="41"/>
  <c r="E46" i="41"/>
  <c r="H45" i="41"/>
  <c r="H44" i="41"/>
  <c r="H43" i="41"/>
  <c r="H42" i="41"/>
  <c r="H41" i="41"/>
  <c r="G40" i="41"/>
  <c r="F40" i="41"/>
  <c r="E40" i="41"/>
  <c r="H39" i="41"/>
  <c r="H38" i="41"/>
  <c r="H37" i="41"/>
  <c r="G36" i="41"/>
  <c r="F36" i="41"/>
  <c r="E36" i="41"/>
  <c r="H35" i="41"/>
  <c r="H34" i="41"/>
  <c r="K27" i="41"/>
  <c r="E27" i="41"/>
  <c r="A27" i="41"/>
  <c r="E18" i="41"/>
  <c r="A18" i="41"/>
  <c r="E11" i="41"/>
  <c r="A11" i="41"/>
  <c r="B61" i="40"/>
  <c r="H9" i="41"/>
  <c r="B29" i="40"/>
  <c r="B6" i="41"/>
  <c r="B51" i="41"/>
  <c r="H8" i="41"/>
  <c r="B27" i="41"/>
  <c r="G8" i="41"/>
  <c r="G36" i="39"/>
  <c r="B8" i="41"/>
  <c r="G9" i="41"/>
  <c r="B7" i="41"/>
  <c r="H60" i="41" l="1"/>
  <c r="E96" i="41"/>
  <c r="E120" i="41"/>
  <c r="H118" i="41"/>
  <c r="H160" i="41"/>
  <c r="F192" i="41"/>
  <c r="H70" i="41"/>
  <c r="H94" i="41"/>
  <c r="H132" i="41"/>
  <c r="F216" i="41"/>
  <c r="H208" i="41"/>
  <c r="G120" i="41"/>
  <c r="H204" i="41"/>
  <c r="E216" i="41"/>
  <c r="H180" i="41"/>
  <c r="G216" i="41"/>
  <c r="F72" i="41"/>
  <c r="F120" i="41"/>
  <c r="G144" i="41"/>
  <c r="E48" i="41"/>
  <c r="H64" i="41"/>
  <c r="E72" i="41"/>
  <c r="G48" i="41"/>
  <c r="H40" i="41"/>
  <c r="G72" i="41"/>
  <c r="E168" i="41"/>
  <c r="H88" i="41"/>
  <c r="H96" i="41" s="1"/>
  <c r="H112" i="41"/>
  <c r="F144" i="41"/>
  <c r="H142" i="41"/>
  <c r="F168" i="41"/>
  <c r="H36" i="41"/>
  <c r="G168" i="41"/>
  <c r="F48" i="41"/>
  <c r="H136" i="41"/>
  <c r="H166" i="41"/>
  <c r="H190" i="41"/>
  <c r="H214" i="41"/>
  <c r="H216" i="41" s="1"/>
  <c r="G96" i="41"/>
  <c r="E144" i="41"/>
  <c r="H108" i="41"/>
  <c r="H46" i="41"/>
  <c r="F96" i="41"/>
  <c r="H184" i="41"/>
  <c r="H72" i="41" l="1"/>
  <c r="H168" i="41"/>
  <c r="H192" i="41"/>
  <c r="H144" i="41"/>
  <c r="H48" i="41"/>
  <c r="H120" i="41"/>
  <c r="B3" i="40"/>
  <c r="J7" i="40"/>
  <c r="I7" i="40"/>
  <c r="P47" i="6"/>
  <c r="W47" i="6" s="1"/>
  <c r="O47" i="6"/>
  <c r="V47" i="6" s="1"/>
  <c r="N47" i="6"/>
  <c r="D293" i="40"/>
  <c r="C293" i="40"/>
  <c r="D292" i="40"/>
  <c r="C292" i="40"/>
  <c r="D291" i="40"/>
  <c r="C291" i="40"/>
  <c r="D290" i="40"/>
  <c r="C290" i="40"/>
  <c r="D289" i="40"/>
  <c r="C289" i="40"/>
  <c r="D288" i="40"/>
  <c r="C288" i="40"/>
  <c r="D287" i="40"/>
  <c r="C287" i="40"/>
  <c r="D286" i="40"/>
  <c r="C286" i="40"/>
  <c r="J282" i="40"/>
  <c r="J273" i="40"/>
  <c r="J267" i="40"/>
  <c r="J257" i="40"/>
  <c r="M253" i="40"/>
  <c r="G253" i="40"/>
  <c r="A253" i="40"/>
  <c r="J250" i="40"/>
  <c r="J241" i="40"/>
  <c r="J235" i="40"/>
  <c r="J225" i="40"/>
  <c r="M221" i="40"/>
  <c r="G221" i="40"/>
  <c r="A221" i="40"/>
  <c r="J218" i="40"/>
  <c r="J209" i="40"/>
  <c r="J203" i="40"/>
  <c r="J193" i="40"/>
  <c r="M189" i="40"/>
  <c r="G189" i="40"/>
  <c r="A189" i="40"/>
  <c r="J186" i="40"/>
  <c r="J177" i="40"/>
  <c r="J171" i="40"/>
  <c r="J161" i="40"/>
  <c r="M157" i="40"/>
  <c r="G157" i="40"/>
  <c r="A157" i="40"/>
  <c r="J154" i="40"/>
  <c r="J145" i="40"/>
  <c r="J139" i="40"/>
  <c r="J129" i="40"/>
  <c r="M125" i="40"/>
  <c r="G125" i="40"/>
  <c r="A125" i="40"/>
  <c r="J122" i="40"/>
  <c r="J113" i="40"/>
  <c r="J107" i="40"/>
  <c r="J97" i="40"/>
  <c r="M93" i="40"/>
  <c r="G93" i="40"/>
  <c r="A93" i="40"/>
  <c r="J90" i="40"/>
  <c r="J81" i="40"/>
  <c r="J75" i="40"/>
  <c r="J65" i="40"/>
  <c r="M61" i="40"/>
  <c r="G61" i="40"/>
  <c r="A61" i="40"/>
  <c r="J58" i="40"/>
  <c r="J49" i="40"/>
  <c r="J43" i="40"/>
  <c r="J33" i="40"/>
  <c r="M29" i="40"/>
  <c r="G29" i="40"/>
  <c r="A29" i="40"/>
  <c r="G18" i="40"/>
  <c r="A18" i="40"/>
  <c r="G11" i="40"/>
  <c r="A11" i="40"/>
  <c r="I137" i="40"/>
  <c r="H170" i="40"/>
  <c r="G200" i="40"/>
  <c r="I232" i="40"/>
  <c r="I105" i="40"/>
  <c r="H134" i="40"/>
  <c r="H201" i="40"/>
  <c r="G201" i="40"/>
  <c r="G165" i="40"/>
  <c r="B7" i="40"/>
  <c r="I42" i="40"/>
  <c r="G230" i="40"/>
  <c r="G170" i="40"/>
  <c r="G264" i="40"/>
  <c r="G265" i="40"/>
  <c r="G198" i="40"/>
  <c r="I101" i="40"/>
  <c r="H233" i="40"/>
  <c r="G42" i="40"/>
  <c r="H74" i="40"/>
  <c r="I40" i="40"/>
  <c r="H168" i="40"/>
  <c r="B8" i="40"/>
  <c r="I72" i="40"/>
  <c r="I136" i="40"/>
  <c r="H70" i="40"/>
  <c r="G136" i="40"/>
  <c r="H266" i="40"/>
  <c r="I133" i="40"/>
  <c r="G105" i="40"/>
  <c r="G138" i="40"/>
  <c r="I198" i="40"/>
  <c r="H106" i="40"/>
  <c r="I104" i="40"/>
  <c r="G262" i="40"/>
  <c r="H104" i="40"/>
  <c r="H234" i="40"/>
  <c r="H232" i="40"/>
  <c r="I230" i="40"/>
  <c r="G168" i="40"/>
  <c r="G169" i="40"/>
  <c r="G104" i="40"/>
  <c r="I202" i="40"/>
  <c r="I266" i="40"/>
  <c r="H102" i="40"/>
  <c r="G166" i="40"/>
  <c r="H198" i="40"/>
  <c r="I41" i="40"/>
  <c r="I74" i="40"/>
  <c r="I197" i="40"/>
  <c r="I265" i="40"/>
  <c r="G74" i="40"/>
  <c r="H42" i="40"/>
  <c r="I73" i="40"/>
  <c r="H169" i="40"/>
  <c r="I169" i="40"/>
  <c r="H40" i="40"/>
  <c r="H137" i="40"/>
  <c r="G40" i="40"/>
  <c r="H265" i="40"/>
  <c r="H138" i="40"/>
  <c r="H166" i="40"/>
  <c r="I106" i="40"/>
  <c r="I201" i="40"/>
  <c r="G137" i="40"/>
  <c r="H105" i="40"/>
  <c r="I9" i="40"/>
  <c r="I37" i="40"/>
  <c r="H41" i="40"/>
  <c r="I102" i="40"/>
  <c r="I165" i="40"/>
  <c r="H264" i="40"/>
  <c r="H202" i="40"/>
  <c r="H200" i="40"/>
  <c r="I8" i="40"/>
  <c r="G234" i="40"/>
  <c r="G202" i="40"/>
  <c r="I234" i="40"/>
  <c r="H136" i="40"/>
  <c r="H230" i="40"/>
  <c r="I69" i="40"/>
  <c r="G133" i="40"/>
  <c r="H73" i="40"/>
  <c r="I262" i="40"/>
  <c r="I261" i="40"/>
  <c r="G41" i="40"/>
  <c r="J8" i="40"/>
  <c r="J9" i="40"/>
  <c r="G232" i="40"/>
  <c r="G266" i="40"/>
  <c r="G134" i="40"/>
  <c r="G37" i="40"/>
  <c r="I138" i="40"/>
  <c r="B6" i="40"/>
  <c r="I264" i="40"/>
  <c r="G69" i="40"/>
  <c r="G70" i="40"/>
  <c r="I229" i="40"/>
  <c r="G197" i="40"/>
  <c r="H72" i="40"/>
  <c r="I70" i="40"/>
  <c r="I168" i="40"/>
  <c r="G102" i="40"/>
  <c r="I166" i="40"/>
  <c r="I200" i="40"/>
  <c r="G233" i="40"/>
  <c r="H262" i="40"/>
  <c r="G261" i="40"/>
  <c r="G101" i="40"/>
  <c r="G72" i="40"/>
  <c r="G73" i="40"/>
  <c r="G106" i="40"/>
  <c r="G229" i="40"/>
  <c r="I170" i="40"/>
  <c r="I233" i="40"/>
  <c r="I134" i="40"/>
  <c r="H103" i="40" l="1"/>
  <c r="H108" i="40" s="1"/>
  <c r="J134" i="40"/>
  <c r="J136" i="40"/>
  <c r="J138" i="40"/>
  <c r="I199" i="40"/>
  <c r="I204" i="40" s="1"/>
  <c r="G231" i="40"/>
  <c r="J229" i="40"/>
  <c r="J265" i="40"/>
  <c r="H71" i="40"/>
  <c r="H76" i="40" s="1"/>
  <c r="J104" i="40"/>
  <c r="J41" i="40"/>
  <c r="H135" i="40"/>
  <c r="H140" i="40" s="1"/>
  <c r="J166" i="40"/>
  <c r="J168" i="40"/>
  <c r="J170" i="40"/>
  <c r="I231" i="40"/>
  <c r="I236" i="40" s="1"/>
  <c r="J261" i="40"/>
  <c r="G263" i="40"/>
  <c r="J198" i="40"/>
  <c r="I263" i="40"/>
  <c r="I268" i="40" s="1"/>
  <c r="J73" i="40"/>
  <c r="J202" i="40"/>
  <c r="J69" i="40"/>
  <c r="G71" i="40"/>
  <c r="J105" i="40"/>
  <c r="H199" i="40"/>
  <c r="H204" i="40" s="1"/>
  <c r="J230" i="40"/>
  <c r="J232" i="40"/>
  <c r="J234" i="40"/>
  <c r="H167" i="40"/>
  <c r="H172" i="40" s="1"/>
  <c r="J200" i="40"/>
  <c r="I71" i="40"/>
  <c r="I76" i="40" s="1"/>
  <c r="J101" i="40"/>
  <c r="G103" i="40"/>
  <c r="J137" i="40"/>
  <c r="H231" i="40"/>
  <c r="H236" i="40" s="1"/>
  <c r="J262" i="40"/>
  <c r="J264" i="40"/>
  <c r="J266" i="40"/>
  <c r="I167" i="40"/>
  <c r="I172" i="40" s="1"/>
  <c r="J42" i="40"/>
  <c r="I103" i="40"/>
  <c r="I108" i="40" s="1"/>
  <c r="J133" i="40"/>
  <c r="G135" i="40"/>
  <c r="J169" i="40"/>
  <c r="H263" i="40"/>
  <c r="H268" i="40" s="1"/>
  <c r="J106" i="40"/>
  <c r="J37" i="40"/>
  <c r="J40" i="40"/>
  <c r="J70" i="40"/>
  <c r="J72" i="40"/>
  <c r="J74" i="40"/>
  <c r="I135" i="40"/>
  <c r="I140" i="40" s="1"/>
  <c r="G167" i="40"/>
  <c r="J165" i="40"/>
  <c r="J201" i="40"/>
  <c r="J102" i="40"/>
  <c r="G199" i="40"/>
  <c r="J197" i="40"/>
  <c r="J233" i="40"/>
  <c r="J231" i="40" l="1"/>
  <c r="J167" i="40"/>
  <c r="J135" i="40"/>
  <c r="J103" i="40"/>
  <c r="J71" i="40"/>
  <c r="J263" i="40"/>
  <c r="J199" i="40"/>
  <c r="B3" i="39" l="1"/>
  <c r="O7" i="39"/>
  <c r="N7" i="39"/>
  <c r="P46" i="6"/>
  <c r="W46" i="6" s="1"/>
  <c r="O46" i="6"/>
  <c r="V46" i="6" s="1"/>
  <c r="N46" i="6"/>
  <c r="R199" i="39"/>
  <c r="A199" i="39"/>
  <c r="N196" i="39"/>
  <c r="M196" i="39"/>
  <c r="L196" i="39"/>
  <c r="K196" i="39"/>
  <c r="J196" i="39"/>
  <c r="I196" i="39"/>
  <c r="H196" i="39"/>
  <c r="G196" i="39"/>
  <c r="O195" i="39"/>
  <c r="O194" i="39"/>
  <c r="O196" i="39" s="1"/>
  <c r="G192" i="39"/>
  <c r="A192" i="39"/>
  <c r="N190" i="39"/>
  <c r="M190" i="39"/>
  <c r="L190" i="39"/>
  <c r="K190" i="39"/>
  <c r="J190" i="39"/>
  <c r="I190" i="39"/>
  <c r="H190" i="39"/>
  <c r="G190" i="39"/>
  <c r="O189" i="39"/>
  <c r="O188" i="39"/>
  <c r="O190" i="39" s="1"/>
  <c r="G186" i="39"/>
  <c r="A186" i="39"/>
  <c r="N184" i="39"/>
  <c r="M184" i="39"/>
  <c r="L184" i="39"/>
  <c r="K184" i="39"/>
  <c r="J184" i="39"/>
  <c r="I184" i="39"/>
  <c r="H184" i="39"/>
  <c r="G184" i="39"/>
  <c r="O183" i="39"/>
  <c r="O184" i="39" s="1"/>
  <c r="G181" i="39"/>
  <c r="A181" i="39"/>
  <c r="N179" i="39"/>
  <c r="M179" i="39"/>
  <c r="L179" i="39"/>
  <c r="K179" i="39"/>
  <c r="J179" i="39"/>
  <c r="I179" i="39"/>
  <c r="H179" i="39"/>
  <c r="G179" i="39"/>
  <c r="O178" i="39"/>
  <c r="O179" i="39" s="1"/>
  <c r="G176" i="39"/>
  <c r="A176" i="39"/>
  <c r="N174" i="39"/>
  <c r="M174" i="39"/>
  <c r="L174" i="39"/>
  <c r="K174" i="39"/>
  <c r="J174" i="39"/>
  <c r="I174" i="39"/>
  <c r="H174" i="39"/>
  <c r="G174" i="39"/>
  <c r="O173" i="39"/>
  <c r="O174" i="39" s="1"/>
  <c r="G171" i="39"/>
  <c r="A171" i="39"/>
  <c r="N169" i="39"/>
  <c r="M169" i="39"/>
  <c r="L169" i="39"/>
  <c r="K169" i="39"/>
  <c r="J169" i="39"/>
  <c r="I169" i="39"/>
  <c r="H169" i="39"/>
  <c r="G169" i="39"/>
  <c r="O168" i="39"/>
  <c r="O169" i="39" s="1"/>
  <c r="G166" i="39"/>
  <c r="A166" i="39"/>
  <c r="N164" i="39"/>
  <c r="M164" i="39"/>
  <c r="L164" i="39"/>
  <c r="K164" i="39"/>
  <c r="J164" i="39"/>
  <c r="I164" i="39"/>
  <c r="H164" i="39"/>
  <c r="G164" i="39"/>
  <c r="O163" i="39"/>
  <c r="O164" i="39" s="1"/>
  <c r="G160" i="39"/>
  <c r="A160" i="39"/>
  <c r="N158" i="39"/>
  <c r="M158" i="39"/>
  <c r="L158" i="39"/>
  <c r="K158" i="39"/>
  <c r="J158" i="39"/>
  <c r="I158" i="39"/>
  <c r="H158" i="39"/>
  <c r="G158" i="39"/>
  <c r="O157" i="39"/>
  <c r="O156" i="39"/>
  <c r="O155" i="39"/>
  <c r="G153" i="39"/>
  <c r="A153" i="39"/>
  <c r="N151" i="39"/>
  <c r="M151" i="39"/>
  <c r="L151" i="39"/>
  <c r="K151" i="39"/>
  <c r="J151" i="39"/>
  <c r="I151" i="39"/>
  <c r="H151" i="39"/>
  <c r="G151" i="39"/>
  <c r="O150" i="39"/>
  <c r="O149" i="39"/>
  <c r="G147" i="39"/>
  <c r="A147" i="39"/>
  <c r="N145" i="39"/>
  <c r="M145" i="39"/>
  <c r="L145" i="39"/>
  <c r="K145" i="39"/>
  <c r="J145" i="39"/>
  <c r="I145" i="39"/>
  <c r="H145" i="39"/>
  <c r="G145" i="39"/>
  <c r="O144" i="39"/>
  <c r="O145" i="39" s="1"/>
  <c r="G142" i="39"/>
  <c r="A142" i="39"/>
  <c r="N140" i="39"/>
  <c r="M140" i="39"/>
  <c r="L140" i="39"/>
  <c r="K140" i="39"/>
  <c r="J140" i="39"/>
  <c r="I140" i="39"/>
  <c r="H140" i="39"/>
  <c r="G140" i="39"/>
  <c r="O139" i="39"/>
  <c r="O140" i="39" s="1"/>
  <c r="G137" i="39"/>
  <c r="A137" i="39"/>
  <c r="N135" i="39"/>
  <c r="M135" i="39"/>
  <c r="L135" i="39"/>
  <c r="K135" i="39"/>
  <c r="J135" i="39"/>
  <c r="I135" i="39"/>
  <c r="H135" i="39"/>
  <c r="G135" i="39"/>
  <c r="O134" i="39"/>
  <c r="O135" i="39" s="1"/>
  <c r="G132" i="39"/>
  <c r="A132" i="39"/>
  <c r="O129" i="39"/>
  <c r="O128" i="39"/>
  <c r="O127" i="39"/>
  <c r="O126" i="39"/>
  <c r="O125" i="39"/>
  <c r="G121" i="39"/>
  <c r="A121" i="39"/>
  <c r="O118" i="39"/>
  <c r="O117" i="39"/>
  <c r="O116" i="39"/>
  <c r="O115" i="39"/>
  <c r="G112" i="39"/>
  <c r="A112" i="39"/>
  <c r="R105" i="39"/>
  <c r="N102" i="39"/>
  <c r="N124" i="39" s="1"/>
  <c r="M102" i="39"/>
  <c r="M124" i="39" s="1"/>
  <c r="L102" i="39"/>
  <c r="L124" i="39" s="1"/>
  <c r="K102" i="39"/>
  <c r="K124" i="39" s="1"/>
  <c r="J102" i="39"/>
  <c r="J124" i="39" s="1"/>
  <c r="I102" i="39"/>
  <c r="I124" i="39" s="1"/>
  <c r="H102" i="39"/>
  <c r="H124" i="39" s="1"/>
  <c r="G102" i="39"/>
  <c r="G124" i="39" s="1"/>
  <c r="O101" i="39"/>
  <c r="O100" i="39"/>
  <c r="O99" i="39"/>
  <c r="O98" i="39"/>
  <c r="O97" i="39"/>
  <c r="O96" i="39"/>
  <c r="O95" i="39"/>
  <c r="O94" i="39"/>
  <c r="O93" i="39"/>
  <c r="O92" i="39"/>
  <c r="O91" i="39"/>
  <c r="O90" i="39"/>
  <c r="O89" i="39"/>
  <c r="O88" i="39"/>
  <c r="G87" i="39"/>
  <c r="A87" i="39"/>
  <c r="N85" i="39"/>
  <c r="N123" i="39" s="1"/>
  <c r="N130" i="39" s="1"/>
  <c r="M85" i="39"/>
  <c r="M123" i="39" s="1"/>
  <c r="L85" i="39"/>
  <c r="L123" i="39" s="1"/>
  <c r="L130" i="39" s="1"/>
  <c r="K85" i="39"/>
  <c r="K123" i="39" s="1"/>
  <c r="K130" i="39" s="1"/>
  <c r="J85" i="39"/>
  <c r="J123" i="39" s="1"/>
  <c r="J130" i="39" s="1"/>
  <c r="I85" i="39"/>
  <c r="I123" i="39" s="1"/>
  <c r="H85" i="39"/>
  <c r="H123" i="39" s="1"/>
  <c r="H130" i="39" s="1"/>
  <c r="G85" i="39"/>
  <c r="G123" i="39" s="1"/>
  <c r="O84" i="39"/>
  <c r="O83" i="39"/>
  <c r="O82" i="39"/>
  <c r="O81" i="39"/>
  <c r="O80" i="39"/>
  <c r="O79" i="39"/>
  <c r="O78" i="39"/>
  <c r="O77" i="39"/>
  <c r="O76" i="39"/>
  <c r="O75" i="39"/>
  <c r="O74" i="39"/>
  <c r="O72" i="39"/>
  <c r="G70" i="39"/>
  <c r="A70" i="39"/>
  <c r="N68" i="39"/>
  <c r="N114" i="39" s="1"/>
  <c r="N119" i="39" s="1"/>
  <c r="M68" i="39"/>
  <c r="M114" i="39" s="1"/>
  <c r="M119" i="39" s="1"/>
  <c r="L68" i="39"/>
  <c r="L114" i="39" s="1"/>
  <c r="L119" i="39" s="1"/>
  <c r="K68" i="39"/>
  <c r="K114" i="39" s="1"/>
  <c r="K119" i="39" s="1"/>
  <c r="J68" i="39"/>
  <c r="J114" i="39" s="1"/>
  <c r="J119" i="39" s="1"/>
  <c r="I68" i="39"/>
  <c r="I114" i="39" s="1"/>
  <c r="I119" i="39" s="1"/>
  <c r="H68" i="39"/>
  <c r="H114" i="39" s="1"/>
  <c r="H119" i="39" s="1"/>
  <c r="G68" i="39"/>
  <c r="G114" i="39" s="1"/>
  <c r="O67" i="39"/>
  <c r="O66" i="39"/>
  <c r="O65" i="39"/>
  <c r="O64" i="39"/>
  <c r="O63" i="39"/>
  <c r="O62" i="39"/>
  <c r="O61" i="39"/>
  <c r="O60" i="39"/>
  <c r="O59" i="39"/>
  <c r="O57" i="39"/>
  <c r="O56" i="39"/>
  <c r="O55" i="39"/>
  <c r="G53" i="39"/>
  <c r="A53" i="39"/>
  <c r="R46" i="39"/>
  <c r="N39" i="39"/>
  <c r="M39" i="39"/>
  <c r="L39" i="39"/>
  <c r="K39" i="39"/>
  <c r="J39" i="39"/>
  <c r="I39" i="39"/>
  <c r="R33" i="39"/>
  <c r="G33" i="39"/>
  <c r="A33" i="39"/>
  <c r="G18" i="39"/>
  <c r="A18" i="39"/>
  <c r="G11" i="39"/>
  <c r="A11" i="39"/>
  <c r="K36" i="39"/>
  <c r="B6" i="39"/>
  <c r="G51" i="39"/>
  <c r="I110" i="39"/>
  <c r="J110" i="39"/>
  <c r="O8" i="39"/>
  <c r="I201" i="39"/>
  <c r="M201" i="39"/>
  <c r="G110" i="39"/>
  <c r="O9" i="39"/>
  <c r="J51" i="39"/>
  <c r="N201" i="39"/>
  <c r="J201" i="39"/>
  <c r="L110" i="39"/>
  <c r="I36" i="39"/>
  <c r="H201" i="39"/>
  <c r="N36" i="39"/>
  <c r="M36" i="39"/>
  <c r="L201" i="39"/>
  <c r="I51" i="39"/>
  <c r="K110" i="39"/>
  <c r="H36" i="39"/>
  <c r="H110" i="39"/>
  <c r="M51" i="39"/>
  <c r="B7" i="39"/>
  <c r="M110" i="39"/>
  <c r="N110" i="39"/>
  <c r="L51" i="39"/>
  <c r="B8" i="39"/>
  <c r="J36" i="39"/>
  <c r="K201" i="39"/>
  <c r="K51" i="39"/>
  <c r="N51" i="39"/>
  <c r="N9" i="39"/>
  <c r="H51" i="39"/>
  <c r="G201" i="39"/>
  <c r="N8" i="39"/>
  <c r="L36" i="39"/>
  <c r="K203" i="39" l="1"/>
  <c r="I206" i="39"/>
  <c r="H203" i="39"/>
  <c r="H39" i="39"/>
  <c r="G39" i="39"/>
  <c r="O158" i="39"/>
  <c r="M130" i="39"/>
  <c r="M203" i="39" s="1"/>
  <c r="G206" i="39"/>
  <c r="O102" i="39"/>
  <c r="H206" i="39"/>
  <c r="M206" i="39"/>
  <c r="O68" i="39"/>
  <c r="O85" i="39"/>
  <c r="I130" i="39"/>
  <c r="I203" i="39" s="1"/>
  <c r="K206" i="39"/>
  <c r="O151" i="39"/>
  <c r="N206" i="39"/>
  <c r="L206" i="39"/>
  <c r="O114" i="39"/>
  <c r="O119" i="39" s="1"/>
  <c r="G119" i="39"/>
  <c r="J203" i="39"/>
  <c r="J206" i="39"/>
  <c r="L203" i="39"/>
  <c r="O123" i="39"/>
  <c r="G130" i="39"/>
  <c r="O124" i="39"/>
  <c r="N203" i="39"/>
  <c r="G164" i="40"/>
  <c r="G259" i="40"/>
  <c r="G68" i="40"/>
  <c r="G260" i="40"/>
  <c r="G131" i="40"/>
  <c r="G132" i="40"/>
  <c r="G99" i="40"/>
  <c r="G100" i="40"/>
  <c r="G163" i="40"/>
  <c r="G228" i="40"/>
  <c r="G35" i="40"/>
  <c r="G67" i="40"/>
  <c r="G196" i="40"/>
  <c r="G195" i="40"/>
  <c r="G227" i="40"/>
  <c r="G172" i="40" l="1"/>
  <c r="J164" i="40"/>
  <c r="J172" i="40" s="1"/>
  <c r="H177" i="40" s="1"/>
  <c r="J259" i="40"/>
  <c r="J35" i="40"/>
  <c r="J163" i="40"/>
  <c r="G162" i="40"/>
  <c r="J162" i="40" s="1"/>
  <c r="J99" i="40"/>
  <c r="J131" i="40"/>
  <c r="J227" i="40"/>
  <c r="J195" i="40"/>
  <c r="J67" i="40"/>
  <c r="G76" i="40"/>
  <c r="J68" i="40"/>
  <c r="J76" i="40" s="1"/>
  <c r="H81" i="40" s="1"/>
  <c r="G66" i="40"/>
  <c r="J66" i="40" s="1"/>
  <c r="J196" i="40"/>
  <c r="J204" i="40" s="1"/>
  <c r="H209" i="40" s="1"/>
  <c r="G194" i="40"/>
  <c r="J194" i="40" s="1"/>
  <c r="G204" i="40"/>
  <c r="J228" i="40"/>
  <c r="J236" i="40" s="1"/>
  <c r="H241" i="40" s="1"/>
  <c r="G226" i="40"/>
  <c r="J226" i="40" s="1"/>
  <c r="G236" i="40"/>
  <c r="G98" i="40"/>
  <c r="J98" i="40" s="1"/>
  <c r="J100" i="40"/>
  <c r="J108" i="40" s="1"/>
  <c r="H113" i="40" s="1"/>
  <c r="G108" i="40"/>
  <c r="G130" i="40"/>
  <c r="J130" i="40" s="1"/>
  <c r="J132" i="40"/>
  <c r="J140" i="40" s="1"/>
  <c r="H145" i="40" s="1"/>
  <c r="G140" i="40"/>
  <c r="G258" i="40"/>
  <c r="J258" i="40" s="1"/>
  <c r="J260" i="40"/>
  <c r="J268" i="40" s="1"/>
  <c r="H273" i="40" s="1"/>
  <c r="G268" i="40"/>
  <c r="O206" i="39"/>
  <c r="O130" i="39"/>
  <c r="O203" i="39" s="1"/>
  <c r="G203" i="39"/>
  <c r="G36" i="40"/>
  <c r="G34" i="40" l="1"/>
  <c r="J34" i="40" s="1"/>
  <c r="J36" i="40"/>
  <c r="G199" i="39"/>
  <c r="G38" i="40"/>
  <c r="H38" i="40"/>
  <c r="I38" i="40" s="1"/>
  <c r="I39" i="40" l="1"/>
  <c r="I44" i="40" s="1"/>
  <c r="H39" i="40"/>
  <c r="H44" i="40" s="1"/>
  <c r="J38" i="40"/>
  <c r="J39" i="40" s="1"/>
  <c r="J44" i="40" s="1"/>
  <c r="H49" i="40" s="1"/>
  <c r="G39" i="40"/>
  <c r="G44" i="40" s="1"/>
  <c r="H7" i="38"/>
  <c r="P35" i="6"/>
  <c r="W35" i="6" s="1"/>
  <c r="O35" i="6"/>
  <c r="V35" i="6" s="1"/>
  <c r="N35" i="6"/>
  <c r="D82" i="38"/>
  <c r="D84" i="38" s="1"/>
  <c r="K31" i="38"/>
  <c r="D18" i="38"/>
  <c r="A18" i="38"/>
  <c r="D11" i="38"/>
  <c r="A11" i="38"/>
  <c r="B7" i="38"/>
  <c r="G8" i="38"/>
  <c r="E84" i="38"/>
  <c r="H9" i="38"/>
  <c r="G9" i="38"/>
  <c r="H8" i="38"/>
  <c r="B8" i="38"/>
  <c r="B6" i="38"/>
  <c r="D31" i="38" l="1"/>
  <c r="AB10" i="6"/>
  <c r="AC10" i="6"/>
  <c r="Z10" i="6" l="1"/>
  <c r="AE10" i="6" s="1"/>
  <c r="Y10" i="6"/>
  <c r="W10" i="6"/>
  <c r="C10" i="6" l="1"/>
  <c r="P2" i="6" l="1"/>
  <c r="W2" i="6" s="1"/>
  <c r="O2" i="6" l="1"/>
  <c r="V2" i="6" s="1"/>
  <c r="O3" i="6"/>
  <c r="N3" i="6"/>
  <c r="N2" i="6"/>
  <c r="C14" i="7"/>
  <c r="B8" i="6"/>
</calcChain>
</file>

<file path=xl/sharedStrings.xml><?xml version="1.0" encoding="utf-8"?>
<sst xmlns="http://schemas.openxmlformats.org/spreadsheetml/2006/main" count="1092" uniqueCount="359">
  <si>
    <t>Date</t>
  </si>
  <si>
    <t>Worksheet Title</t>
  </si>
  <si>
    <t>Links</t>
  </si>
  <si>
    <t>GL Code</t>
  </si>
  <si>
    <t>Notes</t>
  </si>
  <si>
    <t>Status</t>
  </si>
  <si>
    <t>Job Management</t>
  </si>
  <si>
    <t xml:space="preserve">Financial Statements </t>
  </si>
  <si>
    <t>Enter number</t>
  </si>
  <si>
    <t>Enter email address</t>
  </si>
  <si>
    <t>Enter login name</t>
  </si>
  <si>
    <t>Enter password</t>
  </si>
  <si>
    <t>Status Updated By</t>
  </si>
  <si>
    <t>Status Change Date</t>
  </si>
  <si>
    <t>Journals</t>
  </si>
  <si>
    <t>Balance Sheet - Liabilities</t>
  </si>
  <si>
    <t>Template</t>
  </si>
  <si>
    <t>Reviewer</t>
  </si>
  <si>
    <t>Preparer</t>
  </si>
  <si>
    <t>Enter name here</t>
  </si>
  <si>
    <t>Partner</t>
  </si>
  <si>
    <t>Name of firm</t>
  </si>
  <si>
    <t>Firm Details</t>
  </si>
  <si>
    <t>Password</t>
  </si>
  <si>
    <t>Login name</t>
  </si>
  <si>
    <t>Enter version</t>
  </si>
  <si>
    <t>Enter software type</t>
  </si>
  <si>
    <t>Software version</t>
  </si>
  <si>
    <t>Client software</t>
  </si>
  <si>
    <t>Software Details</t>
  </si>
  <si>
    <t>Email</t>
  </si>
  <si>
    <t>Telephone</t>
  </si>
  <si>
    <t>Contact name</t>
  </si>
  <si>
    <t>Contact Details</t>
  </si>
  <si>
    <t>Tax year</t>
  </si>
  <si>
    <t>Period end date</t>
  </si>
  <si>
    <t>Period start date</t>
  </si>
  <si>
    <t>ABN/TFN</t>
  </si>
  <si>
    <t>Client code</t>
  </si>
  <si>
    <t>Name of client</t>
  </si>
  <si>
    <t>Entity Details</t>
  </si>
  <si>
    <t>Q</t>
  </si>
  <si>
    <t>Mode</t>
  </si>
  <si>
    <t>Add</t>
  </si>
  <si>
    <t>Ref</t>
  </si>
  <si>
    <t>add workpaper</t>
  </si>
  <si>
    <t>WPType</t>
  </si>
  <si>
    <t>Title</t>
  </si>
  <si>
    <t>AddA</t>
  </si>
  <si>
    <t>Del</t>
  </si>
  <si>
    <t>AddH</t>
  </si>
  <si>
    <t>AddF</t>
  </si>
  <si>
    <t>AddE</t>
  </si>
  <si>
    <t>AddC</t>
  </si>
  <si>
    <t>AddB</t>
  </si>
  <si>
    <t>Insert</t>
  </si>
  <si>
    <t>Click on the 'links' column to go to the underlying workpaper</t>
  </si>
  <si>
    <t xml:space="preserve">Closing Balances </t>
  </si>
  <si>
    <t>Ready for Review</t>
  </si>
  <si>
    <t>Sub Acc</t>
  </si>
  <si>
    <t>Enter code here</t>
  </si>
  <si>
    <t>Enter ABN/TFN here</t>
  </si>
  <si>
    <t>Status Descriptions</t>
  </si>
  <si>
    <t>Started</t>
  </si>
  <si>
    <t>Client Query</t>
  </si>
  <si>
    <t>Rework Required</t>
  </si>
  <si>
    <t>Rework Complete</t>
  </si>
  <si>
    <t>Complete</t>
  </si>
  <si>
    <t>Select Status</t>
  </si>
  <si>
    <t>Balance Sheet - Assets</t>
  </si>
  <si>
    <t/>
  </si>
  <si>
    <t>Trail</t>
  </si>
  <si>
    <t>UpdatedTime</t>
  </si>
  <si>
    <t>UpdatedBy</t>
  </si>
  <si>
    <t>UniqueRef</t>
  </si>
  <si>
    <t>WorkpaperType</t>
  </si>
  <si>
    <t>Created</t>
  </si>
  <si>
    <t>Member Details</t>
  </si>
  <si>
    <t>Member 1</t>
  </si>
  <si>
    <t>Member 2</t>
  </si>
  <si>
    <t>Member 3</t>
  </si>
  <si>
    <t>Member 4</t>
  </si>
  <si>
    <t>Member 5</t>
  </si>
  <si>
    <t>Member 6</t>
  </si>
  <si>
    <t>Member 7</t>
  </si>
  <si>
    <t>Member 8</t>
  </si>
  <si>
    <t>Enter name</t>
  </si>
  <si>
    <t>Members' Balances</t>
  </si>
  <si>
    <t>Profit and Loss Items</t>
  </si>
  <si>
    <t>AddD</t>
  </si>
  <si>
    <t>AddG</t>
  </si>
  <si>
    <t>Content</t>
  </si>
  <si>
    <t>LogType</t>
  </si>
  <si>
    <t>Commands</t>
  </si>
  <si>
    <t>LinkWorksheetTitle</t>
  </si>
  <si>
    <t>HasChat</t>
  </si>
  <si>
    <t>HasUnreadChat</t>
  </si>
  <si>
    <t>Chat</t>
  </si>
  <si>
    <t>]</t>
  </si>
  <si>
    <t>Taxation</t>
  </si>
  <si>
    <t>q</t>
  </si>
  <si>
    <t>SheetId</t>
  </si>
  <si>
    <t>Unresolved</t>
  </si>
  <si>
    <t>Resolved</t>
  </si>
  <si>
    <t>Total</t>
  </si>
  <si>
    <t>Flag</t>
  </si>
  <si>
    <t>Items</t>
  </si>
  <si>
    <t>P</t>
  </si>
  <si>
    <t>HasUnresolvedItems</t>
  </si>
  <si>
    <t>}</t>
  </si>
  <si>
    <t>UndownloadedTemplate</t>
  </si>
  <si>
    <t>Import opening balances</t>
  </si>
  <si>
    <t>?</t>
  </si>
  <si>
    <t>Reviewed</t>
  </si>
  <si>
    <t>Partner Approved</t>
  </si>
  <si>
    <t>Options</t>
  </si>
  <si>
    <t xml:space="preserve">Reconciliation Accuracy (Tolerance) </t>
  </si>
  <si>
    <t>Workpaper Id</t>
  </si>
  <si>
    <t>Product Number</t>
  </si>
  <si>
    <t>Local Template Location</t>
  </si>
  <si>
    <t>Starter Version</t>
  </si>
  <si>
    <t>2.2.0.0</t>
  </si>
  <si>
    <t>Document Type</t>
  </si>
  <si>
    <t>BF_Document</t>
  </si>
  <si>
    <t>Press Ctrl+Shift+Z to return to Index page at any time</t>
  </si>
  <si>
    <t>ChecklistCount</t>
  </si>
  <si>
    <t>Check
list</t>
  </si>
  <si>
    <t>RollOver</t>
  </si>
  <si>
    <t>R/O</t>
  </si>
  <si>
    <t>SMSF Compliance 2021</t>
  </si>
  <si>
    <t>YB</t>
  </si>
  <si>
    <t>Perry Morrison</t>
  </si>
  <si>
    <t>Workpaper ID:</t>
  </si>
  <si>
    <t>0CC19AAA-800B-4724-A92F-5961DB666C52</t>
  </si>
  <si>
    <t>Version:</t>
  </si>
  <si>
    <t>3.22.1</t>
  </si>
  <si>
    <t>Other Assets</t>
  </si>
  <si>
    <t>Index</t>
  </si>
  <si>
    <t>Workpaper</t>
  </si>
  <si>
    <t>Account/sub</t>
  </si>
  <si>
    <t>Prepared by</t>
  </si>
  <si>
    <t>Reviewed by</t>
  </si>
  <si>
    <t>Permanent notes</t>
  </si>
  <si>
    <t xml:space="preserve"> </t>
  </si>
  <si>
    <t>General notes</t>
  </si>
  <si>
    <r>
      <rPr>
        <b/>
        <sz val="11"/>
        <color rgb="FF27A9E1"/>
        <rFont val="Webdings"/>
        <family val="1"/>
        <charset val="2"/>
      </rPr>
      <t>i</t>
    </r>
    <r>
      <rPr>
        <b/>
        <sz val="11"/>
        <color rgb="FF27A9E1"/>
        <rFont val="Calibri"/>
        <family val="1"/>
        <charset val="2"/>
        <scheme val="minor"/>
      </rPr>
      <t xml:space="preserve"> The purpose of this worksheet is to summarise any assets that do not have their own ledger account.</t>
    </r>
  </si>
  <si>
    <t>This worksheet could also be used to calculate the value of assets when determining if the 'other assets' test is met for carrying forward business losses.</t>
  </si>
  <si>
    <r>
      <t xml:space="preserve">Refer to the </t>
    </r>
    <r>
      <rPr>
        <b/>
        <u/>
        <sz val="11"/>
        <color rgb="FF27A9E1"/>
        <rFont val="Calibri"/>
        <family val="2"/>
        <scheme val="minor"/>
      </rPr>
      <t>ATO's guidelines</t>
    </r>
    <r>
      <rPr>
        <b/>
        <sz val="11"/>
        <color rgb="FF27A9E1"/>
        <rFont val="Calibri"/>
        <family val="1"/>
        <charset val="2"/>
        <scheme val="minor"/>
      </rPr>
      <t xml:space="preserve"> for valuing assets for the other assets test.</t>
    </r>
  </si>
  <si>
    <t>Detail</t>
  </si>
  <si>
    <t>Amount $</t>
  </si>
  <si>
    <t>Notes or comments</t>
  </si>
  <si>
    <t>Total other assets</t>
  </si>
  <si>
    <t>Ledger balance</t>
  </si>
  <si>
    <t>Variance</t>
  </si>
  <si>
    <t>SF35 Other Assets</t>
  </si>
  <si>
    <t>Worksheet</t>
  </si>
  <si>
    <t>23f8f590-20d9-4cce-bfdd-35211c28cd7c</t>
  </si>
  <si>
    <t>0cc19aaa-800b-4724-a92f-5961db666c52</t>
  </si>
  <si>
    <t>}_23f8f590-20d9-4cce-bfdd-35211c28cd7c</t>
  </si>
  <si>
    <t>Darko Kulesko CPA</t>
  </si>
  <si>
    <t>D7E074C3-B972-4EB7-9370-94814199A189</t>
  </si>
  <si>
    <t>Contributions</t>
  </si>
  <si>
    <r>
      <rPr>
        <b/>
        <sz val="11"/>
        <color rgb="FF27A9E1"/>
        <rFont val="Webdings"/>
        <family val="1"/>
        <charset val="2"/>
      </rPr>
      <t>i</t>
    </r>
    <r>
      <rPr>
        <b/>
        <sz val="11"/>
        <color rgb="FF27A9E1"/>
        <rFont val="Calibri"/>
        <family val="2"/>
      </rPr>
      <t xml:space="preserve"> The purpose of this worksheet is to enter contributions for the year for all members (including former members). </t>
    </r>
  </si>
  <si>
    <t>Enter contributions for a member who later had an outward rollover in each section, as you would for a continuing member. Do not enter contributions made to another superannuation fund that formed part of an inward rollover amount for a member.</t>
  </si>
  <si>
    <t>Refer to:</t>
  </si>
  <si>
    <t>ATO Understanding Contribution Caps</t>
  </si>
  <si>
    <t>ATO Non-Concessional Contributions</t>
  </si>
  <si>
    <t>Member details</t>
  </si>
  <si>
    <t>Information for</t>
  </si>
  <si>
    <t>Date of birth of member</t>
  </si>
  <si>
    <t>Age of member</t>
  </si>
  <si>
    <t>Concessional contributions cap</t>
  </si>
  <si>
    <t>Non-concessional contributions cap</t>
  </si>
  <si>
    <t>Account status code</t>
  </si>
  <si>
    <t>If deceased, date of death</t>
  </si>
  <si>
    <t>Common types of contributions</t>
  </si>
  <si>
    <t>Breakdown of common types of contributions. The totals of each section are transferred into the full analysis of contributions further down the page.</t>
  </si>
  <si>
    <t>Received from</t>
  </si>
  <si>
    <t>On behalf of</t>
  </si>
  <si>
    <t>Employer contributions - concessional</t>
  </si>
  <si>
    <t>Total employer contributions - concessional</t>
  </si>
  <si>
    <t>Member contributions - concessional</t>
  </si>
  <si>
    <t>Total member contributions - concessional</t>
  </si>
  <si>
    <t>Member contributions - non concessional</t>
  </si>
  <si>
    <t>Total member contributions - non concessional</t>
  </si>
  <si>
    <t>Less common types of contributions</t>
  </si>
  <si>
    <t>Full analysis of contributions. Common types of contributions are transferred from above. Less common types of contributions should be entered here.</t>
  </si>
  <si>
    <t>Category</t>
  </si>
  <si>
    <t>Section B label</t>
  </si>
  <si>
    <t>Section F label</t>
  </si>
  <si>
    <t>Employer contributions</t>
  </si>
  <si>
    <t>R1</t>
  </si>
  <si>
    <t>Shortfall components of superannuation guarantee charge</t>
  </si>
  <si>
    <t>Transfers from Superannuation Holding Accounts Special Account (except co-contributions or low income super contributions)</t>
  </si>
  <si>
    <t>Defined benefit funds - notional taxed contributions</t>
  </si>
  <si>
    <t>No-TFN employer contributions</t>
  </si>
  <si>
    <t>R3</t>
  </si>
  <si>
    <t>Subtotal employer contributions</t>
  </si>
  <si>
    <t>A</t>
  </si>
  <si>
    <t>Personal contributions</t>
  </si>
  <si>
    <t>Member contributions with a valid Section 290-170 notice</t>
  </si>
  <si>
    <t>R2</t>
  </si>
  <si>
    <t>Member contributions without a valid Section 290-170 notice (excluding Section F labels C-M)</t>
  </si>
  <si>
    <t>-</t>
  </si>
  <si>
    <t>Employment termination payments the member directs an employer to pay to the SMSF after 1 July 2014</t>
  </si>
  <si>
    <t>Amounts transferred to the SMSF from a non-complying superannuation fund</t>
  </si>
  <si>
    <t>CGT small business retirement exemption amounts without a Capital Gains Tax Cap Election</t>
  </si>
  <si>
    <t>CGT small business 15-year exemption amounts without a Capital Gains Tax Cap Election</t>
  </si>
  <si>
    <t>Personal injury amounts without a Contributions for Personal Injury form</t>
  </si>
  <si>
    <t>Subtotal personal contributions</t>
  </si>
  <si>
    <t>B</t>
  </si>
  <si>
    <t>CGT small business retirement exemption</t>
  </si>
  <si>
    <t>Personal contributions shown in a Capital Gains Tax Cap Election</t>
  </si>
  <si>
    <t>Subtotal CGT small business retirement exemption</t>
  </si>
  <si>
    <t>C</t>
  </si>
  <si>
    <t>CGT small business 15-year exemption amount</t>
  </si>
  <si>
    <t>Subtotal CGT small business 15-year exemption amount</t>
  </si>
  <si>
    <t>D</t>
  </si>
  <si>
    <t>Personal injury election</t>
  </si>
  <si>
    <t>Personal contributions shown in a Contributions for Personal Injury form</t>
  </si>
  <si>
    <t>Subtotal personal injury election</t>
  </si>
  <si>
    <t>E</t>
  </si>
  <si>
    <t>Spouse and child contributions</t>
  </si>
  <si>
    <t>Contributions by the member's current spouse</t>
  </si>
  <si>
    <t>Contributions by parents, relatives or other persons for a member under 18 (excluding employer contributions)</t>
  </si>
  <si>
    <t>Subtotal spouse and child contributions</t>
  </si>
  <si>
    <t>F</t>
  </si>
  <si>
    <t>Other third party contributions</t>
  </si>
  <si>
    <t>Contributions by the member's former spouse</t>
  </si>
  <si>
    <t>Contributions by other third parties under an obligation to contribute e.g. insurer, government agency or deceased estate</t>
  </si>
  <si>
    <t>Contributions by relatives, friends or other persons for a member over 18 (excluding employer contributions)</t>
  </si>
  <si>
    <t>Subtotal other third party contributions</t>
  </si>
  <si>
    <t>G</t>
  </si>
  <si>
    <t>Proceeds from primary residence disposal</t>
  </si>
  <si>
    <t xml:space="preserve">Receipt of contribution date </t>
  </si>
  <si>
    <t>H1</t>
  </si>
  <si>
    <t>Downsizer contribution with a valid downsizer contribution into super form</t>
  </si>
  <si>
    <t>Subtotal proceeds from primary residence disposal amount</t>
  </si>
  <si>
    <t>H</t>
  </si>
  <si>
    <t>Assessable foreign superannuation fund amount</t>
  </si>
  <si>
    <t>Transfers from foreign funds that exceeded the amount vested in the member (section 295-200)</t>
  </si>
  <si>
    <t>Subtotal assessable foreign superannuation fund amount</t>
  </si>
  <si>
    <t>I</t>
  </si>
  <si>
    <t>Non-assessable foreign superannuation fund amount</t>
  </si>
  <si>
    <t>Transfers from foreign funds that did not exceed the amount vested in the member</t>
  </si>
  <si>
    <t>Subtotal non-assessable foreign superannuation fund amount</t>
  </si>
  <si>
    <t>J</t>
  </si>
  <si>
    <t>Transfer from reserve: assessable amount</t>
  </si>
  <si>
    <t>Assessable amounts transferred from reserves</t>
  </si>
  <si>
    <t>Subtotal transfer from reserve: assessable amount</t>
  </si>
  <si>
    <t>K</t>
  </si>
  <si>
    <t>Transfer from reserve: non-assessable amount</t>
  </si>
  <si>
    <t>Non-assessable amounts transferred from reserves</t>
  </si>
  <si>
    <t>Subtotal transfer from reserve: non-assessable amount</t>
  </si>
  <si>
    <t>L</t>
  </si>
  <si>
    <t>Contributions from non-complying funds and previously non-complying funds</t>
  </si>
  <si>
    <t>The SMSF was a non-complying fund and changed status to a complying SMSF at the beginning of current income year</t>
  </si>
  <si>
    <t>The SMSF received a rollover from a previously non-complying fund during the income year in that fund's first year of compliance</t>
  </si>
  <si>
    <t>Subtotal contributions from non-complying funds and previously non-complying funds</t>
  </si>
  <si>
    <t>T</t>
  </si>
  <si>
    <t>Any other contributions (incl. super co-contributions and low income super contributions)</t>
  </si>
  <si>
    <t>Super co-contributions and low income super contributions from the ATO (including transfers from SHA Special Account)</t>
  </si>
  <si>
    <t>Transfers from foreign funds by way of a written choice by the member (Section 305-80)</t>
  </si>
  <si>
    <t>Subtotal any other contributions (including super co-contributions and low income super contributions)</t>
  </si>
  <si>
    <t>M</t>
  </si>
  <si>
    <t>Total contributions</t>
  </si>
  <si>
    <t>N</t>
  </si>
  <si>
    <t>Total Non-concessional contributions</t>
  </si>
  <si>
    <t>SF41 Contributions</t>
  </si>
  <si>
    <t>f1d39d03-2267-4369-9e70-bff94ab54535</t>
  </si>
  <si>
    <t>d7e074c3-b972-4eb7-9370-94814199a189</t>
  </si>
  <si>
    <t>}_f1d39d03-2267-4369-9e70-bff94ab54535</t>
  </si>
  <si>
    <t>53807516-A959-42BF-B800-B9B289E3BC07</t>
  </si>
  <si>
    <t>Member Accounts</t>
  </si>
  <si>
    <r>
      <rPr>
        <b/>
        <sz val="11"/>
        <color rgb="FF27A9E1"/>
        <rFont val="Webdings"/>
        <family val="1"/>
        <charset val="2"/>
      </rPr>
      <t>i</t>
    </r>
    <r>
      <rPr>
        <b/>
        <sz val="11"/>
        <color rgb="FF27A9E1"/>
        <rFont val="Calibri"/>
        <family val="2"/>
      </rPr>
      <t xml:space="preserve"> The purpose of this worksheet is to calculate members' accounts.</t>
    </r>
  </si>
  <si>
    <t>This worksheet relies on information from Contributions, Rollovers, Benefits and Earnings worksheets.</t>
  </si>
  <si>
    <t>Description</t>
  </si>
  <si>
    <t>Preserved</t>
  </si>
  <si>
    <t>Restricted non preserved</t>
  </si>
  <si>
    <t>Unrestricted non preserved</t>
  </si>
  <si>
    <t>Opening balance at 1 July</t>
  </si>
  <si>
    <t>Concessional contributions</t>
  </si>
  <si>
    <t>Non-concessional contributions</t>
  </si>
  <si>
    <t>Allocated earnings</t>
  </si>
  <si>
    <t>Allocated losses</t>
  </si>
  <si>
    <t>Allocated net earnings/(losses)</t>
  </si>
  <si>
    <t>O</t>
  </si>
  <si>
    <t>Inward rollovers and transfers</t>
  </si>
  <si>
    <t>Outward rollovers and transfers</t>
  </si>
  <si>
    <t>Benefits paid</t>
  </si>
  <si>
    <t>R</t>
  </si>
  <si>
    <t>Transfers between PB/RNPB/UNPB</t>
  </si>
  <si>
    <t>Closing balance at 30 June</t>
  </si>
  <si>
    <t>S</t>
  </si>
  <si>
    <t>TRIS count</t>
  </si>
  <si>
    <t>Accumulation phase account balance</t>
  </si>
  <si>
    <t>S1</t>
  </si>
  <si>
    <t>Retirement phase account balance - Non CDBIS</t>
  </si>
  <si>
    <t>S2</t>
  </si>
  <si>
    <t>Retirement phase account balance - CDBIS</t>
  </si>
  <si>
    <t>S3</t>
  </si>
  <si>
    <t>Total S1+S2+S3 (must be equal to S)</t>
  </si>
  <si>
    <t>Accumulation phase value</t>
  </si>
  <si>
    <t>X1</t>
  </si>
  <si>
    <t>Retirement phase value</t>
  </si>
  <si>
    <t>X2</t>
  </si>
  <si>
    <t>Outstanding limited recourse borrowing arrangement amount</t>
  </si>
  <si>
    <t>Y</t>
  </si>
  <si>
    <t>Tax-free component</t>
  </si>
  <si>
    <t>Taxable component</t>
  </si>
  <si>
    <t>Closing balance per above</t>
  </si>
  <si>
    <t>SF45 Member Accounts</t>
  </si>
  <si>
    <t>33f12695-5da7-4fb2-8022-843337441e7d</t>
  </si>
  <si>
    <t>53807516-a959-42bf-b800-b9b289e3bc07</t>
  </si>
  <si>
    <t>}_33f12695-5da7-4fb2-8022-843337441e7d</t>
  </si>
  <si>
    <t>BF3B5B42-67AA-45FA-A491-42FAA1184D0D</t>
  </si>
  <si>
    <t>Earnings</t>
  </si>
  <si>
    <r>
      <rPr>
        <b/>
        <sz val="11"/>
        <color rgb="FF27A9E1"/>
        <rFont val="Webdings"/>
        <family val="1"/>
        <charset val="2"/>
      </rPr>
      <t>i</t>
    </r>
    <r>
      <rPr>
        <b/>
        <sz val="11"/>
        <color rgb="FF27A9E1"/>
        <rFont val="Calibri"/>
        <family val="2"/>
      </rPr>
      <t xml:space="preserve"> The purpose of this worksheet is to enter the share of earnings for the year for all members. </t>
    </r>
  </si>
  <si>
    <t>Does the fund use the segregated assets method for benefits paid to this member?</t>
  </si>
  <si>
    <t>If using an actuarial certificate, enter the tax exempt percentage</t>
  </si>
  <si>
    <t>Accumulation phase</t>
  </si>
  <si>
    <t>TRIS</t>
  </si>
  <si>
    <t>Pension phase</t>
  </si>
  <si>
    <t>Proceeds of insurance policies</t>
  </si>
  <si>
    <t>Share of investment income</t>
  </si>
  <si>
    <t>Subtotal income</t>
  </si>
  <si>
    <t>Share of general admin expenses</t>
  </si>
  <si>
    <t>Share of investment expenses</t>
  </si>
  <si>
    <t>Member expenses</t>
  </si>
  <si>
    <t>Subtotal expenses</t>
  </si>
  <si>
    <t>Tax on earnings</t>
  </si>
  <si>
    <t>Tax on contributions</t>
  </si>
  <si>
    <t>Supervisory levy</t>
  </si>
  <si>
    <t>Excess contributions tax</t>
  </si>
  <si>
    <t>Superannuation surcharge</t>
  </si>
  <si>
    <t>Subtotal tax</t>
  </si>
  <si>
    <t>Other</t>
  </si>
  <si>
    <t>SF44 Earnings</t>
  </si>
  <si>
    <t>6d914917-51c3-4e22-a3da-6a0162afc16a</t>
  </si>
  <si>
    <t>bf3b5b42-67aa-45fa-a491-42faa1184d0d</t>
  </si>
  <si>
    <t>}_6d914917-51c3-4e22-a3da-6a0162afc16a</t>
  </si>
  <si>
    <t>1kg GOLD = 32.15 troy ounces</t>
  </si>
  <si>
    <t>10oz GOLD</t>
  </si>
  <si>
    <t>5oz x 2 GOLD</t>
  </si>
  <si>
    <t>32.15</t>
  </si>
  <si>
    <t>10</t>
  </si>
  <si>
    <t>2oz x 2 GOLD</t>
  </si>
  <si>
    <t>4</t>
  </si>
  <si>
    <t>1oz x 3 GOLD</t>
  </si>
  <si>
    <t>3</t>
  </si>
  <si>
    <t>GOLD VALUE:</t>
  </si>
  <si>
    <t>https://www.abcbullion.com.au/products-pricing/eofy-price-history</t>
  </si>
  <si>
    <t>Amount</t>
  </si>
  <si>
    <t>JUST CHANGE THE VALUE FOR THIS YEAR - AUTO CAL SHOWING IN THIS LIST</t>
  </si>
  <si>
    <t>PERRY</t>
  </si>
  <si>
    <t>DOROTHY</t>
  </si>
  <si>
    <t>Dorothy Morrison</t>
  </si>
  <si>
    <t>SMSF Workpapers 2023</t>
  </si>
  <si>
    <t>Value at 30/6/2023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</si>
</sst>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43" formatCode="_-* #,##0.00_-;\-* #,##0.00_-;_-* &quot;-&quot;??_-;_-@_-"/>
    <numFmt numFmtId="164" formatCode="[$-C09]d\ mmmm\ yyyy;@"/>
    <numFmt numFmtId="165" formatCode="d/mm/yyyy;@"/>
    <numFmt numFmtId="166" formatCode="yyyy"/>
    <numFmt numFmtId="167" formatCode="&quot;$&quot;#,##0.00"/>
    <numFmt numFmtId="168" formatCode="_(* #,##0.00_);_(* \(#,##0.00\);_(* &quot;-&quot;_);_(@_)"/>
    <numFmt numFmtId="169" formatCode="_(&quot;$&quot;* #,##0.00_);_(&quot;$&quot;* \(#,##0.00\);_(&quot;$&quot;* &quot;-&quot;_);_(@_)"/>
  </numFmts>
  <fonts count="95">
    <font>
      <sz val="11"/>
      <color theme="1"/>
      <name val="Calibri"/>
      <family val="2"/>
      <scheme val="minor"/>
    </font>
    <font>
      <sz val="11"/>
      <color theme="1"/>
      <name val="Calibri"/>
      <family val="2"/>
      <scheme val="minor"/>
    </font>
    <font>
      <b/>
      <sz val="10"/>
      <color rgb="FF333333"/>
      <name val="Calibri"/>
      <family val="2"/>
    </font>
    <font>
      <sz val="9"/>
      <color rgb="FF333333"/>
      <name val="Calibri"/>
      <family val="2"/>
    </font>
    <font>
      <b/>
      <sz val="10"/>
      <color rgb="FF333333"/>
      <name val="Calibri"/>
      <family val="2"/>
      <scheme val="minor"/>
    </font>
    <font>
      <b/>
      <sz val="11"/>
      <color rgb="FF333333"/>
      <name val="Calibri"/>
      <family val="2"/>
      <scheme val="minor"/>
    </font>
    <font>
      <b/>
      <sz val="16"/>
      <color rgb="FF333333"/>
      <name val="Calibri"/>
      <family val="2"/>
      <scheme val="minor"/>
    </font>
    <font>
      <b/>
      <sz val="11"/>
      <color rgb="FF333333"/>
      <name val="Calibri"/>
      <family val="2"/>
    </font>
    <font>
      <sz val="10"/>
      <color rgb="FF333333"/>
      <name val="Calibri"/>
      <family val="2"/>
    </font>
    <font>
      <sz val="9"/>
      <color theme="0"/>
      <name val="Calibri"/>
      <family val="2"/>
    </font>
    <font>
      <sz val="10"/>
      <color theme="0"/>
      <name val="Calibri"/>
      <family val="2"/>
    </font>
    <font>
      <sz val="11"/>
      <color rgb="FF333333"/>
      <name val="Calibri"/>
      <family val="2"/>
    </font>
    <font>
      <sz val="8"/>
      <color theme="1" tint="0.34998626667073579"/>
      <name val="Calibri"/>
      <family val="2"/>
      <scheme val="minor"/>
    </font>
    <font>
      <b/>
      <sz val="10"/>
      <color rgb="FF333333"/>
      <name val="Segoe UI Light"/>
      <family val="2"/>
    </font>
    <font>
      <sz val="10"/>
      <color rgb="FF333333"/>
      <name val="Segoe UI Light"/>
      <family val="2"/>
    </font>
    <font>
      <i/>
      <sz val="10"/>
      <color theme="0" tint="-0.499984740745262"/>
      <name val="Calibri"/>
      <family val="2"/>
    </font>
    <font>
      <sz val="12"/>
      <color theme="0" tint="-0.499984740745262"/>
      <name val="Wingdings 2"/>
      <family val="1"/>
      <charset val="2"/>
    </font>
    <font>
      <i/>
      <sz val="10"/>
      <color rgb="FF333333"/>
      <name val="Calibri"/>
      <family val="2"/>
      <scheme val="minor"/>
    </font>
    <font>
      <b/>
      <sz val="20"/>
      <color rgb="FF00ACD4"/>
      <name val="Segoe UI"/>
      <family val="2"/>
    </font>
    <font>
      <sz val="18"/>
      <color theme="3"/>
      <name val="Calibri Light"/>
      <family val="2"/>
      <scheme val="major"/>
    </font>
    <font>
      <sz val="12"/>
      <color theme="0" tint="-0.499984740745262"/>
      <name val="Wingdings"/>
      <charset val="2"/>
    </font>
    <font>
      <b/>
      <sz val="11"/>
      <color theme="0"/>
      <name val="Calibri"/>
      <family val="2"/>
      <scheme val="minor"/>
    </font>
    <font>
      <u/>
      <sz val="11"/>
      <color theme="10"/>
      <name val="Calibri"/>
      <family val="2"/>
      <scheme val="minor"/>
    </font>
    <font>
      <b/>
      <sz val="11"/>
      <color theme="1"/>
      <name val="Calibri"/>
      <family val="2"/>
      <scheme val="minor"/>
    </font>
    <font>
      <sz val="14"/>
      <color theme="0"/>
      <name val="Webdings"/>
      <family val="1"/>
      <charset val="2"/>
    </font>
    <font>
      <b/>
      <sz val="12"/>
      <color theme="0"/>
      <name val="Calibri"/>
      <family val="2"/>
      <scheme val="minor"/>
    </font>
    <font>
      <b/>
      <sz val="10"/>
      <color theme="0"/>
      <name val="Wingdings 3"/>
      <family val="1"/>
      <charset val="2"/>
    </font>
    <font>
      <u/>
      <sz val="11"/>
      <color theme="11"/>
      <name val="Calibri"/>
      <family val="2"/>
      <scheme val="minor"/>
    </font>
    <font>
      <sz val="11"/>
      <color rgb="FFFF0000"/>
      <name val="Calibri"/>
      <family val="2"/>
      <scheme val="minor"/>
    </font>
    <font>
      <sz val="11"/>
      <color theme="9" tint="-0.499984740745262"/>
      <name val="Calibri"/>
      <family val="2"/>
      <scheme val="minor"/>
    </font>
    <font>
      <sz val="11"/>
      <color theme="4" tint="-0.249977111117893"/>
      <name val="Calibri"/>
      <family val="2"/>
      <scheme val="minor"/>
    </font>
    <font>
      <b/>
      <sz val="20"/>
      <color rgb="FF0C9EFF"/>
      <name val="Segoe UI"/>
      <family val="2"/>
    </font>
    <font>
      <sz val="10"/>
      <color theme="7" tint="-0.249977111117893"/>
      <name val="Calibri"/>
      <family val="2"/>
    </font>
    <font>
      <sz val="10"/>
      <color rgb="FFFF0000"/>
      <name val="Calibri"/>
      <family val="2"/>
      <scheme val="minor"/>
    </font>
    <font>
      <sz val="10"/>
      <color theme="4"/>
      <name val="Calibri"/>
      <family val="2"/>
      <scheme val="minor"/>
    </font>
    <font>
      <sz val="10"/>
      <color rgb="FFC00000"/>
      <name val="Calibri"/>
      <family val="2"/>
      <scheme val="minor"/>
    </font>
    <font>
      <sz val="10"/>
      <color theme="4" tint="-0.249977111117893"/>
      <name val="Calibri"/>
      <family val="2"/>
      <scheme val="minor"/>
    </font>
    <font>
      <sz val="10"/>
      <color theme="9"/>
      <name val="Calibri"/>
      <family val="2"/>
      <scheme val="minor"/>
    </font>
    <font>
      <sz val="10"/>
      <color theme="9" tint="-0.499984740745262"/>
      <name val="Calibri"/>
      <family val="2"/>
      <scheme val="minor"/>
    </font>
    <font>
      <sz val="10"/>
      <color theme="8" tint="-0.249977111117893"/>
      <name val="Calibri"/>
      <family val="2"/>
      <scheme val="minor"/>
    </font>
    <font>
      <sz val="11"/>
      <color theme="7" tint="-0.249977111117893"/>
      <name val="Calibri"/>
      <family val="2"/>
    </font>
    <font>
      <sz val="11"/>
      <color theme="4"/>
      <name val="Calibri"/>
      <family val="2"/>
      <scheme val="minor"/>
    </font>
    <font>
      <sz val="11"/>
      <color rgb="FFC00000"/>
      <name val="Calibri"/>
      <family val="2"/>
      <scheme val="minor"/>
    </font>
    <font>
      <sz val="11"/>
      <color theme="9"/>
      <name val="Calibri"/>
      <family val="2"/>
      <scheme val="minor"/>
    </font>
    <font>
      <sz val="11"/>
      <color theme="8" tint="-0.249977111117893"/>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theme="0"/>
      <name val="Calibri"/>
      <family val="2"/>
      <scheme val="minor"/>
    </font>
    <font>
      <b/>
      <sz val="10"/>
      <color rgb="FFC00000"/>
      <name val="Calibri"/>
      <family val="2"/>
      <scheme val="minor"/>
    </font>
    <font>
      <sz val="11"/>
      <color theme="0" tint="-4.9989318521683403E-2"/>
      <name val="Calibri"/>
      <family val="2"/>
      <scheme val="minor"/>
    </font>
    <font>
      <sz val="9"/>
      <color theme="0" tint="-4.9989318521683403E-2"/>
      <name val="Calibri"/>
      <family val="2"/>
    </font>
    <font>
      <b/>
      <sz val="10"/>
      <color rgb="FF333333"/>
      <name val="Wingdings 2"/>
      <family val="1"/>
      <charset val="2"/>
    </font>
    <font>
      <b/>
      <sz val="12"/>
      <color rgb="FF333333"/>
      <name val="Wingdings 2"/>
      <family val="1"/>
      <charset val="2"/>
    </font>
    <font>
      <b/>
      <sz val="10"/>
      <name val="Calibri"/>
      <family val="2"/>
    </font>
    <font>
      <b/>
      <sz val="10"/>
      <color rgb="FF0C9EFF"/>
      <name val="Wingdings 3"/>
      <family val="1"/>
      <charset val="2"/>
    </font>
    <font>
      <b/>
      <sz val="14"/>
      <color theme="0"/>
      <name val="Wingdings"/>
      <charset val="2"/>
    </font>
    <font>
      <b/>
      <sz val="10"/>
      <color theme="0"/>
      <name val="Calibri"/>
      <family val="2"/>
      <scheme val="minor"/>
    </font>
    <font>
      <b/>
      <sz val="9"/>
      <color rgb="FF333333"/>
      <name val="Calibri"/>
      <family val="2"/>
    </font>
    <font>
      <b/>
      <sz val="9"/>
      <color rgb="FF333333"/>
      <name val="Calibri"/>
      <family val="2"/>
      <scheme val="minor"/>
    </font>
    <font>
      <b/>
      <sz val="11"/>
      <name val="Calibri"/>
      <family val="2"/>
      <scheme val="minor"/>
    </font>
    <font>
      <b/>
      <sz val="14"/>
      <color rgb="FF333333"/>
      <name val="Calibri"/>
      <family val="2"/>
    </font>
    <font>
      <u/>
      <sz val="11"/>
      <color rgb="FF27A9E1"/>
      <name val="Calibri"/>
      <family val="2"/>
      <scheme val="minor"/>
    </font>
    <font>
      <b/>
      <sz val="11"/>
      <color rgb="FF27A9E1"/>
      <name val="Calibri"/>
      <family val="1"/>
      <charset val="2"/>
      <scheme val="minor"/>
    </font>
    <font>
      <b/>
      <sz val="11"/>
      <color rgb="FF27A9E1"/>
      <name val="Webdings"/>
      <family val="1"/>
      <charset val="2"/>
    </font>
    <font>
      <sz val="11"/>
      <color rgb="FF27A9E1"/>
      <name val="Calibri"/>
      <family val="2"/>
      <scheme val="minor"/>
    </font>
    <font>
      <b/>
      <u/>
      <sz val="11"/>
      <color rgb="FF27A9E1"/>
      <name val="Calibri"/>
      <family val="2"/>
      <scheme val="minor"/>
    </font>
    <font>
      <sz val="10"/>
      <name val="Calibri"/>
      <family val="2"/>
    </font>
    <font>
      <sz val="10"/>
      <color indexed="8"/>
      <name val="Calibri"/>
      <family val="2"/>
    </font>
    <font>
      <sz val="10"/>
      <name val="Arial"/>
      <family val="2"/>
    </font>
    <font>
      <b/>
      <sz val="10"/>
      <name val="Arial"/>
      <family val="2"/>
    </font>
    <font>
      <b/>
      <sz val="12"/>
      <name val="Arial"/>
      <family val="2"/>
    </font>
    <font>
      <b/>
      <sz val="14"/>
      <name val="Arial"/>
      <family val="2"/>
    </font>
    <font>
      <b/>
      <sz val="9"/>
      <name val="Arial"/>
      <family val="2"/>
    </font>
    <font>
      <sz val="9"/>
      <name val="Arial"/>
      <family val="2"/>
    </font>
    <font>
      <b/>
      <sz val="11"/>
      <color rgb="FF27A9E1"/>
      <name val="Calibri"/>
      <family val="1"/>
      <charset val="2"/>
    </font>
    <font>
      <b/>
      <sz val="11"/>
      <color rgb="FF27A9E1"/>
      <name val="Calibri"/>
      <family val="2"/>
    </font>
    <font>
      <sz val="11"/>
      <color rgb="FF27A9E1"/>
      <name val="Calibri"/>
      <family val="2"/>
    </font>
    <font>
      <b/>
      <u/>
      <sz val="11"/>
      <color rgb="FF27A9E1"/>
      <name val="Calibri"/>
      <family val="2"/>
    </font>
    <font>
      <sz val="11"/>
      <color rgb="FF0C9EFF"/>
      <name val="Calibri"/>
      <family val="2"/>
    </font>
    <font>
      <b/>
      <sz val="10"/>
      <name val="Calibri"/>
      <family val="2"/>
      <scheme val="minor"/>
    </font>
    <font>
      <sz val="11"/>
      <color indexed="8"/>
      <name val="Calibri"/>
      <family val="2"/>
    </font>
    <font>
      <b/>
      <i/>
      <sz val="10"/>
      <color rgb="FF333333"/>
      <name val="Calibri"/>
      <family val="2"/>
      <scheme val="minor"/>
    </font>
    <font>
      <b/>
      <sz val="11"/>
      <color rgb="FF0C9EFF"/>
      <name val="Calibri"/>
      <family val="1"/>
      <charset val="2"/>
      <scheme val="minor"/>
    </font>
    <font>
      <b/>
      <sz val="11"/>
      <color rgb="FFFF0000"/>
      <name val="Calibri"/>
      <family val="2"/>
      <scheme val="minor"/>
    </font>
    <font>
      <b/>
      <sz val="10"/>
      <color rgb="FFFF0000"/>
      <name val="Calibri"/>
      <family val="2"/>
    </font>
    <font>
      <b/>
      <sz val="11"/>
      <color rgb="FF0C9EFF"/>
      <name val="Calibri"/>
      <family val="1"/>
      <charset val="2"/>
    </font>
  </fonts>
  <fills count="43">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gradientFill degree="45">
        <stop position="0">
          <color rgb="FF00C1ED"/>
        </stop>
        <stop position="1">
          <color rgb="FF00ACD4"/>
        </stop>
      </gradientFill>
    </fill>
    <fill>
      <patternFill patternType="solid">
        <fgColor theme="0" tint="-0.14999847407452621"/>
        <bgColor indexed="64"/>
      </patternFill>
    </fill>
    <fill>
      <patternFill patternType="solid">
        <fgColor rgb="FF0C9E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7A9E1"/>
        <bgColor indexed="64"/>
      </patternFill>
    </fill>
    <fill>
      <patternFill patternType="solid">
        <fgColor rgb="FFBFBFBF"/>
        <bgColor indexed="64"/>
      </patternFill>
    </fill>
    <fill>
      <patternFill patternType="solid">
        <fgColor theme="7"/>
        <bgColor indexed="64"/>
      </patternFill>
    </fill>
    <fill>
      <patternFill patternType="solid">
        <fgColor indexed="9"/>
        <bgColor indexed="64"/>
      </patternFill>
    </fill>
    <fill>
      <patternFill patternType="solid">
        <fgColor rgb="FFFFFF00"/>
        <bgColor indexed="64"/>
      </patternFill>
    </fill>
  </fills>
  <borders count="86">
    <border>
      <left/>
      <right/>
      <top/>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right style="thin">
        <color theme="0"/>
      </right>
      <top/>
      <bottom style="thin">
        <color theme="0"/>
      </bottom>
      <diagonal/>
    </border>
    <border>
      <left/>
      <right style="thin">
        <color theme="0" tint="-0.14999847407452621"/>
      </right>
      <top/>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right/>
      <top style="thin">
        <color theme="0"/>
      </top>
      <bottom style="thin">
        <color theme="0"/>
      </bottom>
      <diagonal/>
    </border>
    <border>
      <left/>
      <right/>
      <top/>
      <bottom style="thin">
        <color theme="0" tint="-0.14993743705557422"/>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style="thin">
        <color theme="0" tint="-0.14993743705557422"/>
      </right>
      <top/>
      <bottom style="thin">
        <color theme="0" tint="-0.14993743705557422"/>
      </bottom>
      <diagonal/>
    </border>
    <border>
      <left/>
      <right/>
      <top style="thin">
        <color theme="0" tint="-0.14996795556505021"/>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theme="0" tint="-0.14999847407452621"/>
      </top>
      <bottom style="thin">
        <color theme="0"/>
      </bottom>
      <diagonal/>
    </border>
    <border>
      <left/>
      <right/>
      <top/>
      <bottom style="thin">
        <color theme="0"/>
      </bottom>
      <diagonal/>
    </border>
    <border>
      <left/>
      <right/>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top style="thin">
        <color theme="0" tint="-0.14996795556505021"/>
      </top>
      <bottom style="thin">
        <color theme="0" tint="-0.14996795556505021"/>
      </bottom>
      <diagonal/>
    </border>
    <border>
      <left/>
      <right/>
      <top style="thin">
        <color theme="0" tint="-0.24994659260841701"/>
      </top>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medium">
        <color theme="0"/>
      </left>
      <right/>
      <top style="thin">
        <color theme="0" tint="-0.14996795556505021"/>
      </top>
      <bottom/>
      <diagonal/>
    </border>
    <border>
      <left/>
      <right style="thin">
        <color theme="0"/>
      </right>
      <top style="thin">
        <color theme="0" tint="-0.14996795556505021"/>
      </top>
      <bottom/>
      <diagonal/>
    </border>
    <border>
      <left style="thin">
        <color theme="0" tint="-0.14999847407452621"/>
      </left>
      <right/>
      <top style="thin">
        <color theme="0" tint="-0.14996795556505021"/>
      </top>
      <bottom/>
      <diagonal/>
    </border>
    <border>
      <left/>
      <right style="thin">
        <color theme="0" tint="-0.14999847407452621"/>
      </right>
      <top style="thin">
        <color theme="0" tint="-0.14996795556505021"/>
      </top>
      <bottom/>
      <diagonal/>
    </border>
    <border>
      <left style="thin">
        <color theme="0" tint="-0.14999847407452621"/>
      </left>
      <right style="thin">
        <color theme="0"/>
      </right>
      <top/>
      <bottom/>
      <diagonal/>
    </border>
    <border>
      <left style="thin">
        <color theme="0" tint="-0.14996795556505021"/>
      </left>
      <right style="thin">
        <color theme="0" tint="-0.14993743705557422"/>
      </right>
      <top style="thin">
        <color theme="0" tint="-0.14996795556505021"/>
      </top>
      <bottom style="thin">
        <color theme="0" tint="-0.14996795556505021"/>
      </bottom>
      <diagonal/>
    </border>
    <border>
      <left style="thin">
        <color theme="0" tint="-0.14993743705557422"/>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3743705557422"/>
      </right>
      <top style="thin">
        <color theme="0" tint="-0.14996795556505021"/>
      </top>
      <bottom style="thin">
        <color theme="0" tint="-0.14996795556505021"/>
      </bottom>
      <diagonal/>
    </border>
    <border>
      <left/>
      <right style="thin">
        <color theme="0" tint="-0.14996795556505021"/>
      </right>
      <top style="thin">
        <color theme="0"/>
      </top>
      <bottom style="thin">
        <color theme="0"/>
      </bottom>
      <diagonal/>
    </border>
    <border>
      <left/>
      <right/>
      <top style="thin">
        <color theme="0"/>
      </top>
      <bottom/>
      <diagonal/>
    </border>
    <border>
      <left style="medium">
        <color theme="0"/>
      </left>
      <right/>
      <top/>
      <bottom style="thin">
        <color theme="0" tint="-0.14996795556505021"/>
      </bottom>
      <diagonal/>
    </border>
    <border>
      <left/>
      <right style="thin">
        <color theme="0"/>
      </right>
      <top/>
      <bottom style="thin">
        <color theme="0" tint="-0.14996795556505021"/>
      </bottom>
      <diagonal/>
    </border>
    <border>
      <left style="thin">
        <color theme="0" tint="-0.14999847407452621"/>
      </left>
      <right/>
      <top/>
      <bottom style="thin">
        <color theme="0" tint="-0.14996795556505021"/>
      </bottom>
      <diagonal/>
    </border>
    <border>
      <left style="thin">
        <color theme="0" tint="-0.14993743705557422"/>
      </left>
      <right/>
      <top style="thin">
        <color theme="0" tint="-0.14996795556505021"/>
      </top>
      <bottom/>
      <diagonal/>
    </border>
    <border>
      <left/>
      <right style="thin">
        <color theme="0" tint="-0.14993743705557422"/>
      </right>
      <top style="thin">
        <color theme="0" tint="-0.14996795556505021"/>
      </top>
      <bottom/>
      <diagonal/>
    </border>
    <border>
      <left style="thin">
        <color theme="0"/>
      </left>
      <right style="thin">
        <color theme="0"/>
      </right>
      <top/>
      <bottom style="thin">
        <color theme="0"/>
      </bottom>
      <diagonal/>
    </border>
    <border>
      <left/>
      <right style="thin">
        <color theme="0"/>
      </right>
      <top/>
      <bottom/>
      <diagonal/>
    </border>
    <border>
      <left style="thin">
        <color theme="0" tint="-0.14993743705557422"/>
      </left>
      <right/>
      <top/>
      <bottom style="thin">
        <color theme="0" tint="-0.14996795556505021"/>
      </bottom>
      <diagonal/>
    </border>
    <border>
      <left/>
      <right style="thin">
        <color theme="0" tint="-0.14993743705557422"/>
      </right>
      <top/>
      <bottom style="thin">
        <color theme="0" tint="-0.14996795556505021"/>
      </bottom>
      <diagonal/>
    </border>
    <border>
      <left style="thin">
        <color theme="0" tint="-0.14990691854609822"/>
      </left>
      <right/>
      <top style="thin">
        <color theme="0" tint="-0.14990691854609822"/>
      </top>
      <bottom/>
      <diagonal/>
    </border>
    <border>
      <left/>
      <right/>
      <top style="thin">
        <color theme="0" tint="-0.14990691854609822"/>
      </top>
      <bottom/>
      <diagonal/>
    </border>
    <border>
      <left/>
      <right style="thin">
        <color theme="0" tint="-0.14990691854609822"/>
      </right>
      <top style="thin">
        <color theme="0" tint="-0.14990691854609822"/>
      </top>
      <bottom/>
      <diagonal/>
    </border>
    <border>
      <left style="thin">
        <color theme="0" tint="-0.14990691854609822"/>
      </left>
      <right/>
      <top/>
      <bottom/>
      <diagonal/>
    </border>
    <border>
      <left/>
      <right style="thin">
        <color theme="0" tint="-0.14990691854609822"/>
      </right>
      <top/>
      <bottom/>
      <diagonal/>
    </border>
    <border>
      <left style="thin">
        <color theme="0" tint="-0.14990691854609822"/>
      </left>
      <right/>
      <top/>
      <bottom style="thin">
        <color theme="0" tint="-0.149906918546098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right style="thin">
        <color theme="0" tint="-0.14996795556505021"/>
      </right>
      <top style="thin">
        <color theme="0" tint="-0.14996795556505021"/>
      </top>
      <bottom style="thin">
        <color theme="0" tint="-0.14996795556505021"/>
      </bottom>
      <diagonal/>
    </border>
    <border>
      <left/>
      <right style="thin">
        <color theme="0" tint="-0.14999847407452621"/>
      </right>
      <top style="thin">
        <color theme="0" tint="-0.14996795556505021"/>
      </top>
      <bottom style="thin">
        <color theme="0"/>
      </bottom>
      <diagonal/>
    </border>
    <border>
      <left/>
      <right style="thin">
        <color theme="0" tint="-0.14996795556505021"/>
      </right>
      <top style="thin">
        <color theme="0" tint="-0.14996795556505021"/>
      </top>
      <bottom style="thin">
        <color theme="0"/>
      </bottom>
      <diagonal/>
    </border>
    <border>
      <left/>
      <right style="thin">
        <color theme="0" tint="-0.14996795556505021"/>
      </right>
      <top/>
      <bottom style="thin">
        <color theme="0" tint="-0.14999847407452621"/>
      </bottom>
      <diagonal/>
    </border>
  </borders>
  <cellStyleXfs count="91">
    <xf numFmtId="0" fontId="0" fillId="0" borderId="0"/>
    <xf numFmtId="0" fontId="11" fillId="3" borderId="1">
      <alignment horizontal="left" vertical="center" wrapText="1"/>
    </xf>
    <xf numFmtId="0" fontId="8" fillId="3" borderId="1">
      <alignment vertical="center" wrapText="1"/>
      <protection locked="0"/>
    </xf>
    <xf numFmtId="49" fontId="17" fillId="0" borderId="0">
      <alignment vertical="center" wrapText="1"/>
    </xf>
    <xf numFmtId="49" fontId="8" fillId="3" borderId="1">
      <alignment vertical="center" wrapText="1"/>
      <protection locked="0"/>
    </xf>
    <xf numFmtId="0" fontId="8" fillId="3" borderId="1">
      <alignment horizontal="center" vertical="center" wrapText="1"/>
      <protection locked="0"/>
    </xf>
    <xf numFmtId="0" fontId="8" fillId="0" borderId="0">
      <alignment horizontal="left" vertical="center" wrapText="1"/>
    </xf>
    <xf numFmtId="0" fontId="7" fillId="3" borderId="1">
      <alignment horizontal="left" vertical="center" wrapText="1"/>
      <protection locked="0"/>
    </xf>
    <xf numFmtId="43" fontId="1" fillId="0" borderId="0" applyFont="0" applyFill="0" applyBorder="0" applyAlignment="0" applyProtection="0"/>
    <xf numFmtId="0" fontId="22" fillId="0" borderId="0" applyNumberFormat="0" applyFill="0" applyBorder="0" applyAlignment="0" applyProtection="0"/>
    <xf numFmtId="0" fontId="2" fillId="3" borderId="1">
      <alignment horizontal="center" vertical="center" wrapText="1"/>
      <protection locked="0"/>
    </xf>
    <xf numFmtId="0" fontId="7" fillId="2" borderId="49">
      <alignment vertical="center" wrapText="1"/>
    </xf>
    <xf numFmtId="164" fontId="7" fillId="3" borderId="1">
      <alignment horizontal="left" vertical="center"/>
      <protection locked="0"/>
    </xf>
    <xf numFmtId="0" fontId="2" fillId="0" borderId="0">
      <alignment horizontal="center" vertical="center" wrapText="1"/>
    </xf>
    <xf numFmtId="0" fontId="11" fillId="0" borderId="0">
      <alignment horizontal="left" vertical="center" wrapText="1"/>
    </xf>
    <xf numFmtId="49" fontId="17" fillId="2" borderId="34">
      <alignment horizontal="center" vertical="center" wrapText="1"/>
    </xf>
    <xf numFmtId="0" fontId="19" fillId="0" borderId="0" applyNumberFormat="0" applyFill="0" applyBorder="0" applyAlignment="0" applyProtection="0"/>
    <xf numFmtId="0" fontId="21" fillId="6" borderId="1" applyProtection="0">
      <alignment horizontal="center" vertical="center" wrapText="1"/>
    </xf>
    <xf numFmtId="0" fontId="7" fillId="2" borderId="1">
      <alignment vertical="center" wrapText="1"/>
    </xf>
    <xf numFmtId="0" fontId="27" fillId="0" borderId="0" applyNumberFormat="0" applyFill="0" applyBorder="0" applyAlignment="0" applyProtection="0"/>
    <xf numFmtId="167" fontId="2" fillId="3" borderId="1">
      <alignment vertical="center"/>
      <protection locked="0"/>
    </xf>
    <xf numFmtId="0" fontId="26" fillId="6" borderId="1" applyProtection="0">
      <alignment horizontal="center" vertical="center" wrapText="1"/>
    </xf>
    <xf numFmtId="0" fontId="45" fillId="0" borderId="40" applyNumberFormat="0" applyFill="0" applyAlignment="0" applyProtection="0"/>
    <xf numFmtId="0" fontId="46" fillId="0" borderId="41" applyNumberFormat="0" applyFill="0" applyAlignment="0" applyProtection="0"/>
    <xf numFmtId="0" fontId="47" fillId="0" borderId="42" applyNumberFormat="0" applyFill="0" applyAlignment="0" applyProtection="0"/>
    <xf numFmtId="0" fontId="47" fillId="0" borderId="0" applyNumberFormat="0" applyFill="0" applyBorder="0" applyAlignment="0" applyProtection="0"/>
    <xf numFmtId="0" fontId="48" fillId="7" borderId="0" applyNumberFormat="0" applyBorder="0" applyAlignment="0" applyProtection="0"/>
    <xf numFmtId="0" fontId="49" fillId="8" borderId="0" applyNumberFormat="0" applyBorder="0" applyAlignment="0" applyProtection="0"/>
    <xf numFmtId="0" fontId="50" fillId="9" borderId="0" applyNumberFormat="0" applyBorder="0" applyAlignment="0" applyProtection="0"/>
    <xf numFmtId="0" fontId="51" fillId="10" borderId="43" applyNumberFormat="0" applyAlignment="0" applyProtection="0"/>
    <xf numFmtId="0" fontId="52" fillId="11" borderId="44" applyNumberFormat="0" applyAlignment="0" applyProtection="0"/>
    <xf numFmtId="0" fontId="53" fillId="11" borderId="43" applyNumberFormat="0" applyAlignment="0" applyProtection="0"/>
    <xf numFmtId="0" fontId="54" fillId="0" borderId="45" applyNumberFormat="0" applyFill="0" applyAlignment="0" applyProtection="0"/>
    <xf numFmtId="0" fontId="21" fillId="12" borderId="46" applyNumberFormat="0" applyAlignment="0" applyProtection="0"/>
    <xf numFmtId="0" fontId="28" fillId="0" borderId="0" applyNumberFormat="0" applyFill="0" applyBorder="0" applyAlignment="0" applyProtection="0"/>
    <xf numFmtId="0" fontId="1" fillId="13" borderId="47" applyNumberFormat="0" applyFont="0" applyAlignment="0" applyProtection="0"/>
    <xf numFmtId="0" fontId="55" fillId="0" borderId="0" applyNumberFormat="0" applyFill="0" applyBorder="0" applyAlignment="0" applyProtection="0"/>
    <xf numFmtId="0" fontId="23" fillId="0" borderId="48" applyNumberFormat="0" applyFill="0" applyAlignment="0" applyProtection="0"/>
    <xf numFmtId="0" fontId="5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5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5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5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5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56"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49" fontId="60" fillId="3" borderId="1">
      <alignment horizontal="center" vertical="center" wrapText="1"/>
      <protection locked="0"/>
    </xf>
    <xf numFmtId="0" fontId="22" fillId="0" borderId="0" applyNumberFormat="0" applyFill="0" applyBorder="0" applyAlignment="0" applyProtection="0"/>
    <xf numFmtId="0" fontId="69" fillId="0" borderId="0">
      <alignment vertical="center" wrapText="1"/>
      <protection locked="0"/>
    </xf>
    <xf numFmtId="0" fontId="21" fillId="38" borderId="1" applyProtection="0">
      <alignment horizontal="center" vertical="center" wrapText="1"/>
    </xf>
    <xf numFmtId="0" fontId="8" fillId="0" borderId="0">
      <alignment horizontal="left" vertical="center" wrapText="1"/>
    </xf>
    <xf numFmtId="0" fontId="8" fillId="3" borderId="1">
      <alignment horizontal="center" vertical="center" wrapText="1"/>
    </xf>
    <xf numFmtId="49" fontId="8" fillId="3" borderId="1">
      <alignment horizontal="center" vertical="center" wrapText="1"/>
      <protection locked="0"/>
    </xf>
    <xf numFmtId="164" fontId="11" fillId="3" borderId="1">
      <alignment horizontal="left" vertical="center" wrapText="1"/>
    </xf>
    <xf numFmtId="14" fontId="8" fillId="3" borderId="1">
      <alignment horizontal="center" vertical="center" wrapText="1"/>
    </xf>
    <xf numFmtId="0" fontId="70" fillId="0" borderId="0" applyNumberFormat="0" applyFill="0" applyBorder="0" applyAlignment="0" applyProtection="0"/>
    <xf numFmtId="0" fontId="21" fillId="39" borderId="35">
      <alignment horizontal="center" vertical="center"/>
    </xf>
    <xf numFmtId="0" fontId="21" fillId="40" borderId="35">
      <alignment horizontal="center" vertical="center"/>
    </xf>
    <xf numFmtId="49" fontId="8" fillId="3" borderId="20">
      <alignment vertical="center"/>
      <protection locked="0"/>
    </xf>
    <xf numFmtId="0" fontId="71" fillId="0" borderId="0">
      <alignment vertical="center"/>
    </xf>
    <xf numFmtId="0" fontId="19" fillId="0" borderId="0" applyNumberFormat="0" applyFill="0" applyBorder="0" applyAlignment="0" applyProtection="0"/>
    <xf numFmtId="168" fontId="8" fillId="3" borderId="1">
      <alignment vertical="center"/>
      <protection locked="0"/>
    </xf>
    <xf numFmtId="49" fontId="8" fillId="3" borderId="1">
      <alignment horizontal="center" vertical="center" wrapText="1"/>
      <protection locked="0"/>
    </xf>
    <xf numFmtId="0" fontId="2" fillId="0" borderId="0">
      <alignment horizontal="left" vertical="center" wrapText="1"/>
    </xf>
    <xf numFmtId="169" fontId="8" fillId="2" borderId="1">
      <alignment vertical="center"/>
    </xf>
    <xf numFmtId="14" fontId="8" fillId="3" borderId="1">
      <alignment horizontal="center" vertical="center"/>
      <protection locked="0"/>
    </xf>
    <xf numFmtId="1" fontId="8" fillId="2" borderId="1">
      <alignment horizontal="center" vertical="center" wrapText="1"/>
    </xf>
    <xf numFmtId="5" fontId="2" fillId="0" borderId="0">
      <alignment horizontal="center" vertical="center" wrapText="1"/>
    </xf>
    <xf numFmtId="168" fontId="8" fillId="2" borderId="1">
      <alignment vertical="center"/>
    </xf>
    <xf numFmtId="0" fontId="7" fillId="2" borderId="59">
      <alignment horizontal="center" vertical="center" wrapText="1"/>
    </xf>
    <xf numFmtId="49" fontId="2" fillId="0" borderId="0">
      <alignment horizontal="center" vertical="center" wrapText="1"/>
    </xf>
    <xf numFmtId="49" fontId="90" fillId="0" borderId="0">
      <alignment vertical="center" wrapText="1"/>
    </xf>
    <xf numFmtId="0" fontId="26" fillId="38" borderId="1" applyProtection="0">
      <alignment horizontal="center" vertical="center" wrapText="1"/>
    </xf>
    <xf numFmtId="0" fontId="2" fillId="0" borderId="0">
      <alignment horizontal="center" vertical="center" wrapText="1"/>
    </xf>
    <xf numFmtId="10" fontId="8" fillId="3" borderId="1">
      <alignment horizontal="center" vertical="center"/>
      <protection locked="0"/>
    </xf>
  </cellStyleXfs>
  <cellXfs count="408">
    <xf numFmtId="0" fontId="0" fillId="0" borderId="0" xfId="0"/>
    <xf numFmtId="164" fontId="7" fillId="3" borderId="1" xfId="12">
      <alignment horizontal="left" vertical="center"/>
      <protection locked="0"/>
    </xf>
    <xf numFmtId="0" fontId="11" fillId="0" borderId="0" xfId="14">
      <alignment horizontal="left" vertical="center" wrapText="1"/>
    </xf>
    <xf numFmtId="0" fontId="6" fillId="0" borderId="0" xfId="0" applyFont="1" applyAlignment="1">
      <alignment horizontal="center" vertical="center" wrapText="1"/>
    </xf>
    <xf numFmtId="0" fontId="8" fillId="0" borderId="0" xfId="6">
      <alignment horizontal="left" vertical="center" wrapText="1"/>
    </xf>
    <xf numFmtId="49" fontId="4" fillId="0" borderId="0" xfId="3" applyFont="1" applyAlignment="1" applyProtection="1">
      <alignment horizontal="center" vertical="center" wrapText="1"/>
      <protection locked="0"/>
    </xf>
    <xf numFmtId="49" fontId="8" fillId="0" borderId="0" xfId="4" applyFill="1" applyBorder="1" applyAlignment="1">
      <alignment horizontal="center" vertical="center" wrapText="1"/>
      <protection locked="0"/>
    </xf>
    <xf numFmtId="49" fontId="17" fillId="0" borderId="0" xfId="3">
      <alignment vertical="center" wrapText="1"/>
    </xf>
    <xf numFmtId="0" fontId="8" fillId="0" borderId="0" xfId="0" applyFont="1"/>
    <xf numFmtId="0" fontId="8" fillId="0" borderId="0" xfId="0" applyFont="1" applyAlignment="1">
      <alignment horizontal="left" indent="1"/>
    </xf>
    <xf numFmtId="0" fontId="8" fillId="0" borderId="0" xfId="2" applyFill="1" applyBorder="1" applyAlignment="1">
      <protection locked="0"/>
    </xf>
    <xf numFmtId="0" fontId="9" fillId="0" borderId="0" xfId="0" applyFont="1"/>
    <xf numFmtId="0" fontId="10" fillId="0" borderId="0" xfId="0" applyFont="1"/>
    <xf numFmtId="0" fontId="0" fillId="0" borderId="2" xfId="0" applyBorder="1"/>
    <xf numFmtId="0" fontId="8" fillId="0" borderId="0" xfId="0" applyFont="1" applyAlignment="1">
      <alignment horizontal="left" vertical="center"/>
    </xf>
    <xf numFmtId="0" fontId="13" fillId="0" borderId="0" xfId="5" applyFont="1" applyFill="1" applyBorder="1" applyAlignment="1">
      <alignment horizontal="left" vertical="center" wrapText="1"/>
      <protection locked="0"/>
    </xf>
    <xf numFmtId="0" fontId="14" fillId="0" borderId="0" xfId="0" applyFont="1" applyAlignment="1">
      <alignment horizontal="left" vertical="center" wrapText="1"/>
    </xf>
    <xf numFmtId="166" fontId="13" fillId="0" borderId="0" xfId="5" applyNumberFormat="1" applyFont="1" applyFill="1" applyBorder="1" applyAlignment="1">
      <alignment horizontal="left" vertical="center" wrapText="1"/>
      <protection locked="0"/>
    </xf>
    <xf numFmtId="165" fontId="13" fillId="0" borderId="0" xfId="5" applyNumberFormat="1" applyFont="1" applyFill="1" applyBorder="1" applyAlignment="1">
      <alignment horizontal="left" vertical="center" wrapText="1"/>
      <protection locked="0"/>
    </xf>
    <xf numFmtId="0" fontId="0" fillId="0" borderId="0" xfId="0" applyAlignment="1">
      <alignment wrapText="1"/>
    </xf>
    <xf numFmtId="166" fontId="5" fillId="0" borderId="0" xfId="5" applyNumberFormat="1" applyFont="1" applyFill="1" applyBorder="1" applyAlignment="1">
      <alignment horizontal="left" vertical="center" wrapText="1"/>
      <protection locked="0"/>
    </xf>
    <xf numFmtId="0" fontId="0" fillId="0" borderId="5" xfId="0" applyBorder="1"/>
    <xf numFmtId="0" fontId="14"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0" fillId="0" borderId="8" xfId="0" applyBorder="1"/>
    <xf numFmtId="0" fontId="8" fillId="0" borderId="4" xfId="6" applyBorder="1">
      <alignment horizontal="left" vertical="center" wrapText="1"/>
    </xf>
    <xf numFmtId="0" fontId="6" fillId="0" borderId="4" xfId="0" applyFont="1" applyBorder="1" applyAlignment="1">
      <alignment horizontal="center" vertical="center" wrapText="1"/>
    </xf>
    <xf numFmtId="0" fontId="0" fillId="0" borderId="9" xfId="0" applyBorder="1"/>
    <xf numFmtId="166" fontId="5" fillId="0" borderId="10" xfId="5" applyNumberFormat="1" applyFont="1" applyFill="1" applyBorder="1" applyAlignment="1">
      <alignment horizontal="left" vertical="center" wrapText="1"/>
      <protection locked="0"/>
    </xf>
    <xf numFmtId="166" fontId="13" fillId="0" borderId="10" xfId="5" applyNumberFormat="1" applyFont="1" applyFill="1" applyBorder="1" applyAlignment="1">
      <alignment horizontal="left" vertical="center" wrapText="1"/>
      <protection locked="0"/>
    </xf>
    <xf numFmtId="0" fontId="8" fillId="0" borderId="11" xfId="6" applyBorder="1">
      <alignment horizontal="left" vertical="center" wrapText="1"/>
    </xf>
    <xf numFmtId="0" fontId="0" fillId="0" borderId="12" xfId="0" applyBorder="1"/>
    <xf numFmtId="0" fontId="14" fillId="0" borderId="13" xfId="0" applyFont="1" applyBorder="1" applyAlignment="1">
      <alignment horizontal="left" vertical="center" wrapText="1"/>
    </xf>
    <xf numFmtId="0" fontId="6" fillId="0" borderId="14" xfId="0" applyFont="1" applyBorder="1" applyAlignment="1">
      <alignment horizontal="center" vertical="center" wrapText="1"/>
    </xf>
    <xf numFmtId="0" fontId="0" fillId="0" borderId="15" xfId="0" applyBorder="1"/>
    <xf numFmtId="0" fontId="0" fillId="0" borderId="17" xfId="0" applyBorder="1"/>
    <xf numFmtId="0" fontId="0" fillId="0" borderId="18" xfId="0" applyBorder="1"/>
    <xf numFmtId="0" fontId="6" fillId="0" borderId="13" xfId="0" applyFont="1" applyBorder="1" applyAlignment="1">
      <alignment horizontal="center" vertical="center" wrapText="1"/>
    </xf>
    <xf numFmtId="0" fontId="8" fillId="0" borderId="16" xfId="6" applyBorder="1">
      <alignment horizontal="left" vertical="center" wrapText="1"/>
    </xf>
    <xf numFmtId="0" fontId="6" fillId="0" borderId="16" xfId="0" applyFont="1" applyBorder="1" applyAlignment="1">
      <alignment horizontal="center" vertical="center" wrapText="1"/>
    </xf>
    <xf numFmtId="0" fontId="0" fillId="0" borderId="16" xfId="0" applyBorder="1"/>
    <xf numFmtId="0" fontId="2" fillId="0" borderId="0" xfId="0" applyFont="1"/>
    <xf numFmtId="0" fontId="2" fillId="0" borderId="0" xfId="0" applyFont="1" applyAlignment="1">
      <alignment horizontal="center" vertical="center" wrapText="1"/>
    </xf>
    <xf numFmtId="0" fontId="3" fillId="0" borderId="0" xfId="2" applyFont="1" applyFill="1" applyBorder="1" applyAlignment="1">
      <alignment horizontal="center" vertical="center"/>
      <protection locked="0"/>
    </xf>
    <xf numFmtId="0" fontId="0" fillId="0" borderId="0" xfId="0" applyAlignment="1">
      <alignment vertical="center"/>
    </xf>
    <xf numFmtId="49" fontId="17" fillId="0" borderId="6" xfId="3" applyBorder="1" applyAlignment="1">
      <alignment horizontal="center" vertical="center" wrapText="1"/>
    </xf>
    <xf numFmtId="49" fontId="17" fillId="0" borderId="6" xfId="3" applyBorder="1">
      <alignment vertical="center" wrapText="1"/>
    </xf>
    <xf numFmtId="0" fontId="9" fillId="0" borderId="6" xfId="0" applyFont="1" applyBorder="1"/>
    <xf numFmtId="0" fontId="0" fillId="0" borderId="7" xfId="0" applyBorder="1"/>
    <xf numFmtId="0" fontId="0" fillId="0" borderId="4" xfId="0" applyBorder="1"/>
    <xf numFmtId="49" fontId="4" fillId="0" borderId="10" xfId="3" applyFont="1" applyBorder="1" applyAlignment="1" applyProtection="1">
      <alignment horizontal="center" vertical="center" wrapText="1"/>
      <protection locked="0"/>
    </xf>
    <xf numFmtId="0" fontId="3" fillId="0" borderId="10" xfId="2" applyFont="1" applyFill="1" applyBorder="1" applyAlignment="1">
      <alignment horizontal="center" vertical="center"/>
      <protection locked="0"/>
    </xf>
    <xf numFmtId="49" fontId="8" fillId="0" borderId="10" xfId="4" applyFill="1" applyBorder="1" applyAlignment="1">
      <alignment horizontal="center" vertical="center" wrapText="1"/>
      <protection locked="0"/>
    </xf>
    <xf numFmtId="0" fontId="9" fillId="0" borderId="10" xfId="0" applyFont="1" applyBorder="1"/>
    <xf numFmtId="0" fontId="0" fillId="0" borderId="11" xfId="0" applyBorder="1"/>
    <xf numFmtId="0" fontId="0" fillId="0" borderId="1" xfId="0" applyBorder="1"/>
    <xf numFmtId="165" fontId="16" fillId="3" borderId="1" xfId="4" applyNumberFormat="1" applyFont="1" applyAlignment="1">
      <alignment horizontal="center" vertical="center"/>
      <protection locked="0"/>
    </xf>
    <xf numFmtId="49" fontId="4" fillId="0" borderId="1" xfId="3" applyFont="1" applyBorder="1" applyAlignment="1" applyProtection="1">
      <alignment horizontal="center" vertical="center" wrapText="1"/>
      <protection locked="0"/>
    </xf>
    <xf numFmtId="0" fontId="3" fillId="0" borderId="1" xfId="2" applyFont="1" applyFill="1" applyAlignment="1">
      <alignment horizontal="center" vertical="center"/>
      <protection locked="0"/>
    </xf>
    <xf numFmtId="49" fontId="8" fillId="0" borderId="1" xfId="4" applyFill="1" applyAlignment="1">
      <alignment horizontal="center" vertical="center" wrapText="1"/>
      <protection locked="0"/>
    </xf>
    <xf numFmtId="0" fontId="2" fillId="0" borderId="19" xfId="0" applyFont="1" applyBorder="1"/>
    <xf numFmtId="0" fontId="9" fillId="0" borderId="0" xfId="0" applyFont="1" applyAlignment="1">
      <alignment vertical="center"/>
    </xf>
    <xf numFmtId="0" fontId="0" fillId="0" borderId="5" xfId="0" applyBorder="1" applyAlignment="1">
      <alignment vertical="center"/>
    </xf>
    <xf numFmtId="0" fontId="0" fillId="0" borderId="6" xfId="0" applyBorder="1" applyAlignment="1">
      <alignment vertical="center"/>
    </xf>
    <xf numFmtId="0" fontId="9" fillId="0" borderId="6"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9" fillId="0" borderId="1" xfId="0" applyFont="1"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15" fillId="0" borderId="10" xfId="0" applyFont="1" applyBorder="1" applyAlignment="1">
      <alignment horizontal="left" vertical="center"/>
    </xf>
    <xf numFmtId="0" fontId="9" fillId="0" borderId="10" xfId="0" applyFont="1" applyBorder="1" applyAlignment="1">
      <alignment vertical="center"/>
    </xf>
    <xf numFmtId="0" fontId="0" fillId="0" borderId="11" xfId="0" applyBorder="1" applyAlignment="1">
      <alignment vertical="center"/>
    </xf>
    <xf numFmtId="49" fontId="12" fillId="0" borderId="0" xfId="3" applyFont="1" applyAlignment="1"/>
    <xf numFmtId="0" fontId="15" fillId="0" borderId="0" xfId="0" applyFont="1" applyAlignment="1">
      <alignment horizontal="left" vertical="center" indent="1"/>
    </xf>
    <xf numFmtId="0" fontId="3" fillId="3" borderId="1" xfId="2" applyFont="1" applyAlignment="1">
      <alignment horizontal="left" vertical="center" wrapText="1" indent="1"/>
      <protection locked="0"/>
    </xf>
    <xf numFmtId="0" fontId="15" fillId="0" borderId="1" xfId="0" applyFont="1" applyBorder="1" applyAlignment="1">
      <alignment horizontal="left" vertical="center" indent="1"/>
    </xf>
    <xf numFmtId="0" fontId="0" fillId="0" borderId="25" xfId="0" applyBorder="1"/>
    <xf numFmtId="0" fontId="0" fillId="0" borderId="27" xfId="0" applyBorder="1"/>
    <xf numFmtId="0" fontId="2" fillId="0" borderId="19" xfId="0" applyFont="1" applyBorder="1" applyAlignment="1">
      <alignment horizontal="center" vertical="center" wrapText="1"/>
    </xf>
    <xf numFmtId="0" fontId="3" fillId="3" borderId="1" xfId="2" applyFont="1" applyAlignment="1">
      <alignment horizontal="left" vertical="center" wrapText="1"/>
      <protection locked="0"/>
    </xf>
    <xf numFmtId="14" fontId="2" fillId="0" borderId="19" xfId="0" applyNumberFormat="1" applyFont="1" applyBorder="1"/>
    <xf numFmtId="0" fontId="11" fillId="0" borderId="29" xfId="14" applyBorder="1">
      <alignment horizontal="left" vertical="center" wrapText="1"/>
    </xf>
    <xf numFmtId="0" fontId="4" fillId="0" borderId="0" xfId="3" applyNumberFormat="1" applyFont="1" applyAlignment="1" applyProtection="1">
      <alignment horizontal="center" vertical="center" wrapText="1"/>
      <protection locked="0"/>
    </xf>
    <xf numFmtId="14" fontId="2" fillId="0" borderId="0" xfId="0" applyNumberFormat="1" applyFont="1"/>
    <xf numFmtId="0" fontId="20" fillId="3" borderId="1" xfId="4" applyNumberFormat="1" applyFont="1" applyAlignment="1">
      <alignment horizontal="left" vertical="top"/>
      <protection locked="0"/>
    </xf>
    <xf numFmtId="0" fontId="7" fillId="3" borderId="1" xfId="7">
      <alignment horizontal="left" vertical="center" wrapText="1"/>
      <protection locked="0"/>
    </xf>
    <xf numFmtId="0" fontId="0" fillId="0" borderId="22" xfId="0" applyBorder="1"/>
    <xf numFmtId="0" fontId="11" fillId="0" borderId="23" xfId="14" applyBorder="1">
      <alignment horizontal="left" vertical="center" wrapText="1"/>
    </xf>
    <xf numFmtId="166" fontId="13" fillId="0" borderId="23" xfId="5" applyNumberFormat="1" applyFont="1" applyFill="1" applyBorder="1" applyAlignment="1">
      <alignment horizontal="left" vertical="center" wrapText="1"/>
      <protection locked="0"/>
    </xf>
    <xf numFmtId="0" fontId="8" fillId="0" borderId="24" xfId="6" applyBorder="1">
      <alignment horizontal="left" vertical="center" wrapText="1"/>
    </xf>
    <xf numFmtId="0" fontId="8" fillId="0" borderId="26" xfId="6" applyBorder="1">
      <alignment horizontal="left" vertical="center" wrapText="1"/>
    </xf>
    <xf numFmtId="166" fontId="5" fillId="0" borderId="21" xfId="5" applyNumberFormat="1" applyFont="1" applyFill="1" applyBorder="1" applyAlignment="1">
      <alignment horizontal="left" vertical="center" wrapText="1"/>
      <protection locked="0"/>
    </xf>
    <xf numFmtId="166" fontId="13" fillId="0" borderId="21" xfId="5" applyNumberFormat="1" applyFont="1" applyFill="1" applyBorder="1" applyAlignment="1">
      <alignment horizontal="left" vertical="center" wrapText="1"/>
      <protection locked="0"/>
    </xf>
    <xf numFmtId="0" fontId="8" fillId="0" borderId="28" xfId="6" applyBorder="1">
      <alignment horizontal="left" vertical="center" wrapText="1"/>
    </xf>
    <xf numFmtId="0" fontId="11" fillId="0" borderId="13" xfId="14" applyBorder="1">
      <alignment horizontal="left" vertical="center" wrapText="1"/>
    </xf>
    <xf numFmtId="0" fontId="23" fillId="0" borderId="0" xfId="0" applyFont="1"/>
    <xf numFmtId="0" fontId="24" fillId="5" borderId="1" xfId="3" applyNumberFormat="1" applyFont="1" applyFill="1" applyBorder="1" applyAlignment="1" applyProtection="1">
      <alignment horizontal="center" vertical="center" wrapText="1"/>
      <protection locked="0"/>
    </xf>
    <xf numFmtId="0" fontId="25" fillId="5" borderId="1" xfId="3" applyNumberFormat="1" applyFont="1" applyFill="1" applyBorder="1" applyAlignment="1">
      <alignment horizontal="center" vertical="center" wrapText="1"/>
    </xf>
    <xf numFmtId="0" fontId="18" fillId="0" borderId="0" xfId="0" applyFont="1" applyAlignment="1">
      <alignment horizontal="left" vertical="center" indent="4"/>
    </xf>
    <xf numFmtId="0" fontId="31" fillId="0" borderId="0" xfId="0" applyFont="1" applyAlignment="1">
      <alignment horizontal="left" vertical="center" indent="6"/>
    </xf>
    <xf numFmtId="0" fontId="8" fillId="0" borderId="10" xfId="6" applyBorder="1">
      <alignment horizontal="left" vertical="center" wrapText="1"/>
    </xf>
    <xf numFmtId="0" fontId="0" fillId="0" borderId="10" xfId="0" applyBorder="1"/>
    <xf numFmtId="0" fontId="7" fillId="0" borderId="38" xfId="14" applyFont="1" applyBorder="1" applyAlignment="1">
      <alignment wrapText="1"/>
    </xf>
    <xf numFmtId="0" fontId="26" fillId="6" borderId="1" xfId="21" applyProtection="1">
      <alignment horizontal="center" vertical="center" wrapText="1"/>
      <protection locked="0"/>
    </xf>
    <xf numFmtId="0" fontId="21" fillId="6" borderId="1" xfId="17" applyProtection="1">
      <alignment horizontal="center" vertical="center" wrapText="1"/>
      <protection locked="0"/>
    </xf>
    <xf numFmtId="0" fontId="32" fillId="0" borderId="35" xfId="10" applyFont="1" applyFill="1" applyBorder="1" applyAlignment="1">
      <alignment horizontal="left" wrapText="1"/>
      <protection locked="0"/>
    </xf>
    <xf numFmtId="0" fontId="33" fillId="0" borderId="35" xfId="0" applyFont="1" applyBorder="1" applyAlignment="1">
      <alignment horizontal="left"/>
    </xf>
    <xf numFmtId="0" fontId="34" fillId="0" borderId="35" xfId="0" applyFont="1" applyBorder="1" applyAlignment="1">
      <alignment horizontal="left"/>
    </xf>
    <xf numFmtId="0" fontId="35" fillId="0" borderId="35" xfId="0" applyFont="1" applyBorder="1" applyAlignment="1">
      <alignment horizontal="left"/>
    </xf>
    <xf numFmtId="0" fontId="36" fillId="0" borderId="35" xfId="0" applyFont="1" applyBorder="1" applyAlignment="1">
      <alignment horizontal="left"/>
    </xf>
    <xf numFmtId="0" fontId="37" fillId="0" borderId="35" xfId="0" applyFont="1" applyBorder="1" applyAlignment="1">
      <alignment horizontal="left"/>
    </xf>
    <xf numFmtId="0" fontId="38" fillId="0" borderId="35" xfId="0" applyFont="1" applyBorder="1" applyAlignment="1">
      <alignment horizontal="left"/>
    </xf>
    <xf numFmtId="0" fontId="39" fillId="0" borderId="35" xfId="0" applyFont="1" applyBorder="1" applyAlignment="1">
      <alignment horizontal="left"/>
    </xf>
    <xf numFmtId="0" fontId="40" fillId="0" borderId="35" xfId="10" applyFont="1" applyFill="1" applyBorder="1" applyAlignment="1">
      <alignment horizontal="left" wrapText="1"/>
      <protection locked="0"/>
    </xf>
    <xf numFmtId="0" fontId="28" fillId="0" borderId="35" xfId="0" applyFont="1" applyBorder="1" applyAlignment="1">
      <alignment horizontal="left"/>
    </xf>
    <xf numFmtId="0" fontId="41" fillId="0" borderId="35" xfId="0" applyFont="1" applyBorder="1" applyAlignment="1">
      <alignment horizontal="left"/>
    </xf>
    <xf numFmtId="0" fontId="42" fillId="0" borderId="35" xfId="0" applyFont="1" applyBorder="1" applyAlignment="1">
      <alignment horizontal="left"/>
    </xf>
    <xf numFmtId="0" fontId="30" fillId="0" borderId="35" xfId="0" applyFont="1" applyBorder="1" applyAlignment="1">
      <alignment horizontal="left"/>
    </xf>
    <xf numFmtId="0" fontId="43" fillId="0" borderId="35" xfId="0" applyFont="1" applyBorder="1" applyAlignment="1">
      <alignment horizontal="left"/>
    </xf>
    <xf numFmtId="0" fontId="29" fillId="0" borderId="35" xfId="0" applyFont="1" applyBorder="1" applyAlignment="1">
      <alignment horizontal="left"/>
    </xf>
    <xf numFmtId="0" fontId="44" fillId="0" borderId="35" xfId="0" applyFont="1" applyBorder="1" applyAlignment="1">
      <alignment horizontal="left"/>
    </xf>
    <xf numFmtId="0" fontId="2" fillId="0" borderId="39" xfId="13" applyBorder="1">
      <alignment horizontal="center" vertical="center" wrapText="1"/>
    </xf>
    <xf numFmtId="49" fontId="4" fillId="6" borderId="3" xfId="3" applyFont="1" applyFill="1" applyBorder="1" applyAlignment="1" applyProtection="1">
      <alignment horizontal="center" vertical="center" wrapText="1"/>
      <protection locked="0"/>
    </xf>
    <xf numFmtId="49" fontId="4" fillId="6" borderId="1" xfId="3" applyFont="1" applyFill="1" applyBorder="1" applyAlignment="1" applyProtection="1">
      <alignment horizontal="center" vertical="center" wrapText="1"/>
      <protection locked="0"/>
    </xf>
    <xf numFmtId="49" fontId="4" fillId="6" borderId="0" xfId="3" applyFont="1" applyFill="1" applyAlignment="1" applyProtection="1">
      <alignment horizontal="center" vertical="center" wrapText="1"/>
      <protection locked="0"/>
    </xf>
    <xf numFmtId="0" fontId="4" fillId="6" borderId="1" xfId="3" applyNumberFormat="1" applyFont="1" applyFill="1" applyBorder="1" applyAlignment="1" applyProtection="1">
      <alignment horizontal="center" vertical="center" wrapText="1"/>
      <protection locked="0"/>
    </xf>
    <xf numFmtId="49" fontId="17" fillId="0" borderId="0" xfId="3" applyAlignment="1">
      <alignment vertical="top" wrapText="1"/>
    </xf>
    <xf numFmtId="0" fontId="2" fillId="0" borderId="0" xfId="13">
      <alignment horizontal="center" vertical="center" wrapText="1"/>
    </xf>
    <xf numFmtId="0" fontId="0" fillId="0" borderId="50" xfId="0" applyBorder="1"/>
    <xf numFmtId="49" fontId="17" fillId="0" borderId="0" xfId="3" applyAlignment="1">
      <alignment horizontal="right" vertical="top"/>
    </xf>
    <xf numFmtId="0" fontId="0" fillId="3" borderId="51" xfId="0" applyFill="1" applyBorder="1" applyAlignment="1">
      <alignment vertical="center"/>
    </xf>
    <xf numFmtId="0" fontId="57" fillId="3" borderId="52" xfId="0" applyFont="1" applyFill="1" applyBorder="1" applyAlignment="1">
      <alignment horizontal="left" vertical="center"/>
    </xf>
    <xf numFmtId="0" fontId="0" fillId="3" borderId="52" xfId="0" applyFill="1" applyBorder="1"/>
    <xf numFmtId="0" fontId="8" fillId="3" borderId="52" xfId="2" applyBorder="1" applyAlignment="1">
      <protection locked="0"/>
    </xf>
    <xf numFmtId="0" fontId="0" fillId="3" borderId="52" xfId="0" applyFill="1" applyBorder="1" applyAlignment="1">
      <alignment vertical="center"/>
    </xf>
    <xf numFmtId="0" fontId="58" fillId="3" borderId="52" xfId="0" applyFont="1" applyFill="1" applyBorder="1" applyAlignment="1" applyProtection="1">
      <alignment vertical="center"/>
      <protection hidden="1"/>
    </xf>
    <xf numFmtId="0" fontId="58" fillId="3" borderId="52" xfId="0" applyFont="1" applyFill="1" applyBorder="1" applyProtection="1">
      <protection hidden="1"/>
    </xf>
    <xf numFmtId="0" fontId="59" fillId="3" borderId="52" xfId="0" applyFont="1" applyFill="1" applyBorder="1" applyProtection="1">
      <protection hidden="1"/>
    </xf>
    <xf numFmtId="0" fontId="0" fillId="3" borderId="53" xfId="0" applyFill="1" applyBorder="1" applyProtection="1">
      <protection hidden="1"/>
    </xf>
    <xf numFmtId="0" fontId="56" fillId="0" borderId="0" xfId="0" applyFont="1" applyProtection="1">
      <protection hidden="1"/>
    </xf>
    <xf numFmtId="0" fontId="2" fillId="0" borderId="13" xfId="13" applyBorder="1">
      <alignment horizontal="center" vertical="center" wrapText="1"/>
    </xf>
    <xf numFmtId="49" fontId="61" fillId="3" borderId="1" xfId="62" applyFont="1">
      <alignment horizontal="center" vertical="center" wrapText="1"/>
      <protection locked="0"/>
    </xf>
    <xf numFmtId="0" fontId="62" fillId="0" borderId="39" xfId="13" applyFont="1" applyBorder="1">
      <alignment horizontal="center" vertical="center" wrapText="1"/>
    </xf>
    <xf numFmtId="49" fontId="63" fillId="4" borderId="1" xfId="3" applyFont="1" applyFill="1" applyBorder="1" applyAlignment="1" applyProtection="1">
      <alignment horizontal="center" vertical="center" wrapText="1"/>
      <protection locked="0"/>
    </xf>
    <xf numFmtId="165" fontId="64" fillId="5" borderId="1" xfId="4" applyNumberFormat="1" applyFont="1" applyFill="1" applyAlignment="1">
      <alignment horizontal="center" vertical="center" wrapText="1"/>
      <protection locked="0"/>
    </xf>
    <xf numFmtId="0" fontId="66" fillId="3" borderId="1" xfId="10" applyFont="1">
      <alignment horizontal="center" vertical="center" wrapText="1"/>
      <protection locked="0"/>
    </xf>
    <xf numFmtId="49" fontId="3" fillId="3" borderId="1" xfId="4" applyFont="1" applyAlignment="1">
      <alignment horizontal="center" vertical="center" wrapText="1"/>
      <protection locked="0"/>
    </xf>
    <xf numFmtId="165" fontId="3" fillId="3" borderId="1" xfId="4" applyNumberFormat="1" applyFont="1" applyAlignment="1">
      <alignment horizontal="center" vertical="center" wrapText="1"/>
      <protection locked="0"/>
    </xf>
    <xf numFmtId="49" fontId="67" fillId="3" borderId="1" xfId="3" quotePrefix="1" applyFont="1" applyFill="1" applyBorder="1" applyAlignment="1" applyProtection="1">
      <alignment horizontal="center" vertical="center" wrapText="1"/>
      <protection locked="0"/>
    </xf>
    <xf numFmtId="0" fontId="65" fillId="6" borderId="1" xfId="17" applyFont="1" applyProtection="1">
      <alignment horizontal="center" vertical="center" wrapText="1"/>
      <protection locked="0"/>
    </xf>
    <xf numFmtId="0" fontId="23" fillId="0" borderId="0" xfId="0" applyFont="1" applyAlignment="1">
      <alignment horizontal="right"/>
    </xf>
    <xf numFmtId="0" fontId="68" fillId="0" borderId="0" xfId="0" applyFont="1" applyAlignment="1">
      <alignment horizontal="right"/>
    </xf>
    <xf numFmtId="0" fontId="69" fillId="0" borderId="0" xfId="64">
      <alignment vertical="center" wrapText="1"/>
      <protection locked="0"/>
    </xf>
    <xf numFmtId="0" fontId="21" fillId="38" borderId="1" xfId="65" applyProtection="1">
      <alignment horizontal="center" vertical="center" wrapText="1"/>
      <protection locked="0"/>
    </xf>
    <xf numFmtId="0" fontId="69" fillId="0" borderId="2" xfId="64" applyBorder="1">
      <alignment vertical="center" wrapText="1"/>
      <protection locked="0"/>
    </xf>
    <xf numFmtId="0" fontId="8" fillId="0" borderId="0" xfId="66" applyAlignment="1">
      <alignment horizontal="left" vertical="center"/>
    </xf>
    <xf numFmtId="0" fontId="0" fillId="0" borderId="31" xfId="0" applyBorder="1" applyAlignment="1">
      <alignment horizontal="center" vertical="center" wrapText="1"/>
    </xf>
    <xf numFmtId="0" fontId="8" fillId="3" borderId="1" xfId="68" applyNumberFormat="1">
      <alignment horizontal="center" vertical="center" wrapText="1"/>
      <protection locked="0"/>
    </xf>
    <xf numFmtId="0" fontId="8" fillId="0" borderId="31" xfId="68" applyNumberFormat="1" applyFill="1" applyBorder="1">
      <alignment horizontal="center" vertical="center" wrapText="1"/>
      <protection locked="0"/>
    </xf>
    <xf numFmtId="0" fontId="8" fillId="3" borderId="1" xfId="67">
      <alignment horizontal="center" vertical="center" wrapText="1"/>
    </xf>
    <xf numFmtId="14" fontId="8" fillId="3" borderId="30" xfId="70" applyBorder="1">
      <alignment horizontal="center" vertical="center" wrapText="1"/>
    </xf>
    <xf numFmtId="14" fontId="8" fillId="0" borderId="31" xfId="70" applyFill="1" applyBorder="1">
      <alignment horizontal="center" vertical="center" wrapText="1"/>
    </xf>
    <xf numFmtId="0" fontId="68" fillId="5" borderId="0" xfId="71" applyFont="1" applyFill="1" applyAlignment="1">
      <alignment horizontal="center" vertical="center" wrapText="1"/>
    </xf>
    <xf numFmtId="0" fontId="21" fillId="39" borderId="35" xfId="72">
      <alignment horizontal="center" vertical="center"/>
    </xf>
    <xf numFmtId="0" fontId="21" fillId="0" borderId="0" xfId="73" applyFill="1" applyBorder="1">
      <alignment horizontal="center" vertical="center"/>
    </xf>
    <xf numFmtId="0" fontId="68" fillId="0" borderId="4" xfId="0" applyFont="1" applyBorder="1" applyAlignment="1">
      <alignment horizontal="center" vertical="center" wrapText="1"/>
    </xf>
    <xf numFmtId="0" fontId="0" fillId="0" borderId="56" xfId="0" applyBorder="1"/>
    <xf numFmtId="0" fontId="0" fillId="0" borderId="13" xfId="0" applyBorder="1"/>
    <xf numFmtId="0" fontId="0" fillId="0" borderId="57" xfId="0" applyBorder="1"/>
    <xf numFmtId="0" fontId="0" fillId="0" borderId="58" xfId="0" applyBorder="1"/>
    <xf numFmtId="0" fontId="68" fillId="0" borderId="0" xfId="0" applyFont="1" applyAlignment="1">
      <alignment horizontal="center" vertical="center" wrapText="1"/>
    </xf>
    <xf numFmtId="0" fontId="68" fillId="0" borderId="4" xfId="75" applyFont="1" applyBorder="1" applyAlignment="1">
      <alignment horizontal="center" vertical="center" wrapText="1"/>
    </xf>
    <xf numFmtId="0" fontId="41" fillId="0" borderId="8" xfId="75" applyFont="1" applyBorder="1">
      <alignment vertical="center"/>
    </xf>
    <xf numFmtId="0" fontId="41" fillId="0" borderId="4" xfId="75" applyFont="1" applyBorder="1">
      <alignment vertical="center"/>
    </xf>
    <xf numFmtId="0" fontId="73" fillId="0" borderId="0" xfId="75" applyFont="1" applyAlignment="1">
      <alignment horizontal="left" vertical="center"/>
    </xf>
    <xf numFmtId="0" fontId="73" fillId="0" borderId="0" xfId="0" applyFont="1" applyAlignment="1">
      <alignment horizontal="left"/>
    </xf>
    <xf numFmtId="0" fontId="73" fillId="0" borderId="38" xfId="0" applyFont="1" applyBorder="1" applyAlignment="1">
      <alignment horizontal="left"/>
    </xf>
    <xf numFmtId="0" fontId="21" fillId="40" borderId="35" xfId="73">
      <alignment horizontal="center" vertical="center"/>
    </xf>
    <xf numFmtId="0" fontId="2" fillId="0" borderId="59" xfId="13" applyBorder="1">
      <alignment horizontal="center" vertical="center" wrapText="1"/>
    </xf>
    <xf numFmtId="0" fontId="0" fillId="0" borderId="14" xfId="0" applyBorder="1"/>
    <xf numFmtId="0" fontId="2" fillId="0" borderId="60" xfId="13" applyBorder="1">
      <alignment horizontal="center" vertical="center" wrapText="1"/>
    </xf>
    <xf numFmtId="0" fontId="2" fillId="0" borderId="61" xfId="13" applyBorder="1">
      <alignment horizontal="center" vertical="center" wrapText="1"/>
    </xf>
    <xf numFmtId="0" fontId="8" fillId="0" borderId="20" xfId="74" applyNumberFormat="1" applyFill="1">
      <alignment vertical="center"/>
      <protection locked="0"/>
    </xf>
    <xf numFmtId="0" fontId="66" fillId="0" borderId="0" xfId="76" applyFont="1" applyBorder="1" applyAlignment="1">
      <alignment horizontal="center" vertical="center" wrapText="1"/>
    </xf>
    <xf numFmtId="0" fontId="19" fillId="0" borderId="0" xfId="76" applyBorder="1" applyAlignment="1">
      <alignment horizontal="center" vertical="center" wrapText="1"/>
    </xf>
    <xf numFmtId="49" fontId="8" fillId="3" borderId="1" xfId="4">
      <alignment vertical="center" wrapText="1"/>
      <protection locked="0"/>
    </xf>
    <xf numFmtId="168" fontId="8" fillId="3" borderId="1" xfId="77">
      <alignment vertical="center"/>
      <protection locked="0"/>
    </xf>
    <xf numFmtId="49" fontId="8" fillId="3" borderId="1" xfId="78">
      <alignment horizontal="center" vertical="center" wrapText="1"/>
      <protection locked="0"/>
    </xf>
    <xf numFmtId="49" fontId="8" fillId="3" borderId="20" xfId="74">
      <alignment vertical="center"/>
      <protection locked="0"/>
    </xf>
    <xf numFmtId="0" fontId="0" fillId="0" borderId="63" xfId="0" applyBorder="1" applyAlignment="1">
      <alignment vertical="center"/>
    </xf>
    <xf numFmtId="0" fontId="8" fillId="3" borderId="20" xfId="74" applyNumberFormat="1">
      <alignment vertical="center"/>
      <protection locked="0"/>
    </xf>
    <xf numFmtId="0" fontId="2" fillId="0" borderId="64" xfId="79" applyBorder="1">
      <alignment horizontal="left" vertical="center" wrapText="1"/>
    </xf>
    <xf numFmtId="169" fontId="8" fillId="2" borderId="1" xfId="80">
      <alignment vertical="center"/>
    </xf>
    <xf numFmtId="0" fontId="2" fillId="0" borderId="0" xfId="79">
      <alignment horizontal="left" vertical="center" wrapText="1"/>
    </xf>
    <xf numFmtId="0" fontId="2" fillId="3" borderId="1" xfId="10">
      <alignment horizontal="center" vertical="center" wrapText="1"/>
      <protection locked="0"/>
    </xf>
    <xf numFmtId="22" fontId="0" fillId="0" borderId="0" xfId="0" applyNumberFormat="1"/>
    <xf numFmtId="49" fontId="8" fillId="3" borderId="30" xfId="68" applyBorder="1">
      <alignment horizontal="center" vertical="center" wrapText="1"/>
      <protection locked="0"/>
    </xf>
    <xf numFmtId="0" fontId="0" fillId="0" borderId="0" xfId="0" applyAlignment="1">
      <alignment horizontal="center"/>
    </xf>
    <xf numFmtId="0" fontId="21" fillId="38" borderId="1" xfId="65">
      <alignment horizontal="center" vertical="center" wrapText="1"/>
    </xf>
    <xf numFmtId="0" fontId="0" fillId="0" borderId="2" xfId="0" applyBorder="1" applyAlignment="1">
      <alignment horizontal="center"/>
    </xf>
    <xf numFmtId="0" fontId="76" fillId="0" borderId="0" xfId="0" applyFont="1"/>
    <xf numFmtId="0" fontId="77" fillId="0" borderId="0" xfId="0" applyFont="1"/>
    <xf numFmtId="0" fontId="8" fillId="0" borderId="0" xfId="66">
      <alignment horizontal="left" vertical="center" wrapText="1"/>
    </xf>
    <xf numFmtId="0" fontId="8" fillId="0" borderId="1" xfId="67" applyFill="1">
      <alignment horizontal="center" vertical="center" wrapText="1"/>
    </xf>
    <xf numFmtId="14" fontId="8" fillId="3" borderId="1" xfId="70">
      <alignment horizontal="center" vertical="center" wrapText="1"/>
    </xf>
    <xf numFmtId="14" fontId="8" fillId="0" borderId="1" xfId="70" applyFill="1">
      <alignment horizontal="center" vertical="center" wrapText="1"/>
    </xf>
    <xf numFmtId="0" fontId="78" fillId="0" borderId="0" xfId="0" applyFont="1"/>
    <xf numFmtId="0" fontId="79" fillId="0" borderId="0" xfId="0" applyFont="1"/>
    <xf numFmtId="15" fontId="79" fillId="0" borderId="0" xfId="0" applyNumberFormat="1" applyFont="1" applyAlignment="1">
      <alignment horizontal="left" indent="1"/>
    </xf>
    <xf numFmtId="0" fontId="80" fillId="0" borderId="0" xfId="0" applyFont="1"/>
    <xf numFmtId="0" fontId="81" fillId="0" borderId="0" xfId="0" applyFont="1"/>
    <xf numFmtId="15" fontId="82" fillId="0" borderId="0" xfId="0" applyNumberFormat="1" applyFont="1"/>
    <xf numFmtId="0" fontId="21" fillId="0" borderId="35" xfId="73" applyFill="1">
      <alignment horizontal="center" vertical="center"/>
    </xf>
    <xf numFmtId="0" fontId="0" fillId="0" borderId="29" xfId="0" applyBorder="1"/>
    <xf numFmtId="0" fontId="81" fillId="0" borderId="13" xfId="0" applyFont="1" applyBorder="1"/>
    <xf numFmtId="15" fontId="82" fillId="0" borderId="13" xfId="0" applyNumberFormat="1" applyFont="1" applyBorder="1"/>
    <xf numFmtId="0" fontId="77" fillId="0" borderId="13" xfId="0" applyFont="1" applyBorder="1"/>
    <xf numFmtId="0" fontId="77" fillId="0" borderId="14" xfId="0" applyFont="1" applyBorder="1"/>
    <xf numFmtId="0" fontId="77" fillId="0" borderId="16" xfId="0" applyFont="1" applyBorder="1"/>
    <xf numFmtId="0" fontId="0" fillId="0" borderId="67" xfId="0" applyBorder="1"/>
    <xf numFmtId="0" fontId="81" fillId="0" borderId="2" xfId="0" applyFont="1" applyBorder="1"/>
    <xf numFmtId="15" fontId="82" fillId="0" borderId="2" xfId="0" applyNumberFormat="1" applyFont="1" applyBorder="1"/>
    <xf numFmtId="0" fontId="77" fillId="0" borderId="2" xfId="0" applyFont="1" applyBorder="1"/>
    <xf numFmtId="0" fontId="77" fillId="0" borderId="18" xfId="0" applyFont="1" applyBorder="1"/>
    <xf numFmtId="0" fontId="83" fillId="0" borderId="0" xfId="75" applyFont="1" applyAlignment="1">
      <alignment horizontal="left" vertical="center" wrapText="1"/>
    </xf>
    <xf numFmtId="0" fontId="85" fillId="0" borderId="0" xfId="75" applyFont="1" applyAlignment="1">
      <alignment horizontal="left" vertical="center" wrapText="1"/>
    </xf>
    <xf numFmtId="0" fontId="84" fillId="0" borderId="0" xfId="75" applyFont="1" applyAlignment="1">
      <alignment horizontal="left" vertical="center" wrapText="1"/>
    </xf>
    <xf numFmtId="0" fontId="86" fillId="0" borderId="0" xfId="75" applyFont="1" applyAlignment="1">
      <alignment horizontal="left" vertical="center" wrapText="1"/>
    </xf>
    <xf numFmtId="0" fontId="87" fillId="0" borderId="0" xfId="75" applyFont="1" applyAlignment="1">
      <alignment horizontal="left" vertical="center" wrapText="1"/>
    </xf>
    <xf numFmtId="0" fontId="76" fillId="0" borderId="13" xfId="0" applyFont="1" applyBorder="1"/>
    <xf numFmtId="0" fontId="0" fillId="0" borderId="13" xfId="0" applyBorder="1" applyAlignment="1">
      <alignment horizontal="center"/>
    </xf>
    <xf numFmtId="0" fontId="2" fillId="0" borderId="17" xfId="13" applyBorder="1">
      <alignment horizontal="center" vertical="center" wrapText="1"/>
    </xf>
    <xf numFmtId="0" fontId="2" fillId="0" borderId="2" xfId="13" applyBorder="1">
      <alignment horizontal="center" vertical="center" wrapText="1"/>
    </xf>
    <xf numFmtId="0" fontId="2" fillId="0" borderId="18" xfId="13" applyBorder="1">
      <alignment horizontal="center" vertical="center" wrapText="1"/>
    </xf>
    <xf numFmtId="14" fontId="8" fillId="3" borderId="1" xfId="81">
      <alignment horizontal="center" vertical="center"/>
      <protection locked="0"/>
    </xf>
    <xf numFmtId="0" fontId="19" fillId="0" borderId="0" xfId="76" applyFill="1" applyBorder="1" applyAlignment="1">
      <alignment horizontal="center" vertical="center" wrapText="1"/>
    </xf>
    <xf numFmtId="1" fontId="8" fillId="2" borderId="1" xfId="82">
      <alignment horizontal="center" vertical="center" wrapText="1"/>
    </xf>
    <xf numFmtId="5" fontId="2" fillId="0" borderId="0" xfId="83">
      <alignment horizontal="center" vertical="center" wrapText="1"/>
    </xf>
    <xf numFmtId="0" fontId="8" fillId="3" borderId="1" xfId="5">
      <alignment horizontal="center" vertical="center" wrapText="1"/>
      <protection locked="0"/>
    </xf>
    <xf numFmtId="49" fontId="17" fillId="0" borderId="0" xfId="3" applyAlignment="1">
      <alignment vertical="center"/>
    </xf>
    <xf numFmtId="0" fontId="88" fillId="2" borderId="59" xfId="71" applyFont="1" applyFill="1" applyBorder="1" applyAlignment="1">
      <alignment horizontal="center" vertical="center" wrapText="1"/>
    </xf>
    <xf numFmtId="0" fontId="88" fillId="0" borderId="15" xfId="71" applyFont="1" applyBorder="1"/>
    <xf numFmtId="0" fontId="88" fillId="0" borderId="0" xfId="71" applyFont="1" applyAlignment="1">
      <alignment vertical="center" wrapText="1"/>
    </xf>
    <xf numFmtId="0" fontId="70" fillId="0" borderId="0" xfId="71" applyNumberFormat="1"/>
    <xf numFmtId="0" fontId="70" fillId="0" borderId="0" xfId="71" applyBorder="1"/>
    <xf numFmtId="168" fontId="8" fillId="0" borderId="1" xfId="77" applyFill="1">
      <alignment vertical="center"/>
      <protection locked="0"/>
    </xf>
    <xf numFmtId="168" fontId="8" fillId="0" borderId="1" xfId="84" applyFill="1">
      <alignment vertical="center"/>
    </xf>
    <xf numFmtId="49" fontId="8" fillId="0" borderId="20" xfId="74" applyFill="1">
      <alignment vertical="center"/>
      <protection locked="0"/>
    </xf>
    <xf numFmtId="0" fontId="8" fillId="3" borderId="1" xfId="2">
      <alignment vertical="center" wrapText="1"/>
      <protection locked="0"/>
    </xf>
    <xf numFmtId="168" fontId="8" fillId="2" borderId="1" xfId="84">
      <alignment vertical="center"/>
    </xf>
    <xf numFmtId="0" fontId="0" fillId="0" borderId="68" xfId="0" applyBorder="1"/>
    <xf numFmtId="0" fontId="0" fillId="0" borderId="69" xfId="0" applyBorder="1"/>
    <xf numFmtId="0" fontId="0" fillId="0" borderId="26" xfId="0" applyBorder="1"/>
    <xf numFmtId="0" fontId="7" fillId="0" borderId="0" xfId="85" applyFill="1" applyBorder="1">
      <alignment horizontal="center" vertical="center" wrapText="1"/>
    </xf>
    <xf numFmtId="0" fontId="2" fillId="0" borderId="0" xfId="79" applyAlignment="1">
      <alignment vertical="center" wrapText="1"/>
    </xf>
    <xf numFmtId="0" fontId="21" fillId="0" borderId="35" xfId="72" applyFill="1">
      <alignment horizontal="center" vertical="center"/>
    </xf>
    <xf numFmtId="49" fontId="2" fillId="0" borderId="0" xfId="86">
      <alignment horizontal="center" vertical="center" wrapText="1"/>
    </xf>
    <xf numFmtId="0" fontId="21" fillId="0" borderId="0" xfId="72" applyFill="1" applyBorder="1">
      <alignment horizontal="center" vertical="center"/>
    </xf>
    <xf numFmtId="168" fontId="8" fillId="2" borderId="70" xfId="84" applyBorder="1">
      <alignment vertical="center"/>
    </xf>
    <xf numFmtId="49" fontId="8" fillId="3" borderId="38" xfId="74" applyBorder="1">
      <alignment vertical="center"/>
      <protection locked="0"/>
    </xf>
    <xf numFmtId="168" fontId="8" fillId="3" borderId="0" xfId="77" applyBorder="1">
      <alignment vertical="center"/>
      <protection locked="0"/>
    </xf>
    <xf numFmtId="168" fontId="8" fillId="2" borderId="0" xfId="84" applyBorder="1">
      <alignment vertical="center"/>
    </xf>
    <xf numFmtId="168" fontId="8" fillId="3" borderId="70" xfId="77" applyBorder="1">
      <alignment vertical="center"/>
      <protection locked="0"/>
    </xf>
    <xf numFmtId="14" fontId="8" fillId="3" borderId="70" xfId="81" applyBorder="1">
      <alignment horizontal="center" vertical="center"/>
      <protection locked="0"/>
    </xf>
    <xf numFmtId="0" fontId="88" fillId="2" borderId="12" xfId="71" applyFont="1" applyFill="1" applyBorder="1" applyAlignment="1">
      <alignment horizontal="center" vertical="center" wrapText="1"/>
    </xf>
    <xf numFmtId="0" fontId="88" fillId="0" borderId="25" xfId="71" applyFont="1" applyBorder="1"/>
    <xf numFmtId="0" fontId="0" fillId="0" borderId="72" xfId="0" applyBorder="1"/>
    <xf numFmtId="0" fontId="76" fillId="41" borderId="2" xfId="0" applyFont="1" applyFill="1" applyBorder="1"/>
    <xf numFmtId="0" fontId="2" fillId="0" borderId="2" xfId="79" applyBorder="1" applyAlignment="1">
      <alignment horizontal="center" vertical="center" wrapText="1"/>
    </xf>
    <xf numFmtId="0" fontId="89" fillId="41" borderId="2" xfId="0" applyFont="1" applyFill="1" applyBorder="1"/>
    <xf numFmtId="0" fontId="0" fillId="0" borderId="73" xfId="0" applyBorder="1"/>
    <xf numFmtId="0" fontId="76" fillId="41" borderId="0" xfId="0" applyFont="1" applyFill="1"/>
    <xf numFmtId="0" fontId="2" fillId="0" borderId="0" xfId="79" applyAlignment="1">
      <alignment horizontal="center" vertical="center" wrapText="1"/>
    </xf>
    <xf numFmtId="0" fontId="89" fillId="41" borderId="0" xfId="0" applyFont="1" applyFill="1"/>
    <xf numFmtId="0" fontId="0" fillId="0" borderId="74" xfId="0" applyBorder="1"/>
    <xf numFmtId="0" fontId="76" fillId="41" borderId="75" xfId="0" applyFont="1" applyFill="1" applyBorder="1"/>
    <xf numFmtId="0" fontId="0" fillId="0" borderId="75" xfId="0" applyBorder="1"/>
    <xf numFmtId="0" fontId="2" fillId="0" borderId="75" xfId="79" applyBorder="1" applyAlignment="1">
      <alignment horizontal="center" vertical="center" wrapText="1"/>
    </xf>
    <xf numFmtId="0" fontId="89" fillId="41" borderId="75" xfId="0" applyFont="1" applyFill="1" applyBorder="1"/>
    <xf numFmtId="0" fontId="0" fillId="0" borderId="76" xfId="0" applyBorder="1"/>
    <xf numFmtId="0" fontId="0" fillId="0" borderId="77" xfId="0" applyBorder="1"/>
    <xf numFmtId="0" fontId="0" fillId="0" borderId="78" xfId="0" applyBorder="1"/>
    <xf numFmtId="169" fontId="8" fillId="2" borderId="0" xfId="80" applyBorder="1">
      <alignment vertical="center"/>
    </xf>
    <xf numFmtId="0" fontId="0" fillId="0" borderId="79" xfId="0" applyBorder="1"/>
    <xf numFmtId="0" fontId="0" fillId="0" borderId="80" xfId="0" applyBorder="1"/>
    <xf numFmtId="0" fontId="76" fillId="0" borderId="80" xfId="0" applyFont="1" applyBorder="1"/>
    <xf numFmtId="0" fontId="0" fillId="0" borderId="80" xfId="0" applyBorder="1" applyAlignment="1">
      <alignment horizontal="center"/>
    </xf>
    <xf numFmtId="0" fontId="0" fillId="0" borderId="81" xfId="0" applyBorder="1"/>
    <xf numFmtId="0" fontId="0" fillId="0" borderId="0" xfId="0" applyAlignment="1">
      <alignment horizontal="left" vertical="center" wrapText="1"/>
    </xf>
    <xf numFmtId="49" fontId="8" fillId="3" borderId="1" xfId="68">
      <alignment horizontal="center" vertical="center" wrapText="1"/>
      <protection locked="0"/>
    </xf>
    <xf numFmtId="0" fontId="0" fillId="0" borderId="0" xfId="0" applyAlignment="1">
      <alignment horizontal="left" wrapText="1"/>
    </xf>
    <xf numFmtId="0" fontId="8" fillId="0" borderId="0" xfId="67" applyFill="1" applyBorder="1">
      <alignment horizontal="center" vertical="center" wrapText="1"/>
    </xf>
    <xf numFmtId="0" fontId="8" fillId="0" borderId="0" xfId="68" applyNumberFormat="1" applyFill="1" applyBorder="1">
      <alignment horizontal="center" vertical="center" wrapText="1"/>
      <protection locked="0"/>
    </xf>
    <xf numFmtId="14" fontId="8" fillId="0" borderId="0" xfId="70" applyFill="1" applyBorder="1">
      <alignment horizontal="center" vertical="center" wrapText="1"/>
    </xf>
    <xf numFmtId="49" fontId="90" fillId="0" borderId="0" xfId="87">
      <alignment vertical="center" wrapText="1"/>
    </xf>
    <xf numFmtId="49" fontId="90" fillId="0" borderId="13" xfId="87" applyBorder="1">
      <alignment vertical="center" wrapText="1"/>
    </xf>
    <xf numFmtId="49" fontId="90" fillId="0" borderId="14" xfId="87" applyBorder="1">
      <alignment vertical="center" wrapText="1"/>
    </xf>
    <xf numFmtId="49" fontId="90" fillId="0" borderId="16" xfId="87" applyBorder="1">
      <alignment vertical="center" wrapText="1"/>
    </xf>
    <xf numFmtId="49" fontId="90" fillId="0" borderId="2" xfId="87" applyBorder="1">
      <alignment vertical="center" wrapText="1"/>
    </xf>
    <xf numFmtId="49" fontId="90" fillId="0" borderId="18" xfId="87" applyBorder="1">
      <alignment vertical="center" wrapText="1"/>
    </xf>
    <xf numFmtId="0" fontId="17" fillId="0" borderId="0" xfId="3" applyNumberFormat="1" applyAlignment="1">
      <alignment horizontal="left" vertical="center" wrapText="1"/>
    </xf>
    <xf numFmtId="0" fontId="2" fillId="0" borderId="82" xfId="13" applyBorder="1">
      <alignment horizontal="center" vertical="center" wrapText="1"/>
    </xf>
    <xf numFmtId="0" fontId="0" fillId="0" borderId="16" xfId="0" applyBorder="1" applyAlignment="1">
      <alignment horizontal="center" vertical="center"/>
    </xf>
    <xf numFmtId="0" fontId="82" fillId="41" borderId="0" xfId="0" applyFont="1" applyFill="1" applyProtection="1">
      <protection locked="0"/>
    </xf>
    <xf numFmtId="0" fontId="26" fillId="38" borderId="1" xfId="88">
      <alignment horizontal="center" vertical="center" wrapText="1"/>
    </xf>
    <xf numFmtId="0" fontId="8" fillId="3" borderId="64" xfId="74" applyNumberFormat="1" applyBorder="1">
      <alignment vertical="center"/>
      <protection locked="0"/>
    </xf>
    <xf numFmtId="0" fontId="0" fillId="0" borderId="0" xfId="0" applyAlignment="1">
      <alignment horizontal="center" vertical="center"/>
    </xf>
    <xf numFmtId="14" fontId="0" fillId="0" borderId="0" xfId="0" applyNumberFormat="1" applyAlignment="1">
      <alignment horizontal="center" vertical="center"/>
    </xf>
    <xf numFmtId="0" fontId="0" fillId="0" borderId="83" xfId="0" applyBorder="1"/>
    <xf numFmtId="0" fontId="0" fillId="0" borderId="84" xfId="0" applyBorder="1"/>
    <xf numFmtId="0" fontId="94" fillId="0" borderId="16" xfId="75" applyFont="1" applyBorder="1" applyAlignment="1">
      <alignment horizontal="left" vertical="center" wrapText="1"/>
    </xf>
    <xf numFmtId="0" fontId="94" fillId="0" borderId="0" xfId="75" applyFont="1" applyAlignment="1">
      <alignment horizontal="left" vertical="center" wrapText="1"/>
    </xf>
    <xf numFmtId="0" fontId="94" fillId="0" borderId="26" xfId="75" applyFont="1" applyBorder="1" applyAlignment="1">
      <alignment horizontal="left" vertical="center" wrapText="1"/>
    </xf>
    <xf numFmtId="0" fontId="0" fillId="0" borderId="38" xfId="0" applyBorder="1"/>
    <xf numFmtId="0" fontId="0" fillId="0" borderId="85" xfId="0" applyBorder="1"/>
    <xf numFmtId="10" fontId="8" fillId="3" borderId="1" xfId="90">
      <alignment horizontal="center" vertical="center"/>
      <protection locked="0"/>
    </xf>
    <xf numFmtId="0" fontId="82" fillId="0" borderId="16" xfId="0" applyFont="1" applyBorder="1" applyAlignment="1">
      <alignment horizontal="center" vertical="center"/>
    </xf>
    <xf numFmtId="0" fontId="0" fillId="0" borderId="0" xfId="0" applyAlignment="1">
      <alignment horizontal="right"/>
    </xf>
    <xf numFmtId="0" fontId="0" fillId="42" borderId="0" xfId="0" applyFill="1"/>
    <xf numFmtId="0" fontId="7" fillId="2" borderId="10" xfId="18" applyBorder="1" applyAlignment="1">
      <alignment horizontal="center" vertical="center" wrapText="1"/>
    </xf>
    <xf numFmtId="0" fontId="11" fillId="0" borderId="37" xfId="14" applyBorder="1">
      <alignment horizontal="left" vertical="center" wrapText="1"/>
    </xf>
    <xf numFmtId="0" fontId="0" fillId="0" borderId="37" xfId="0" applyBorder="1" applyAlignment="1">
      <alignment wrapText="1"/>
    </xf>
    <xf numFmtId="167" fontId="2" fillId="3" borderId="1" xfId="20">
      <alignment vertical="center"/>
      <protection locked="0"/>
    </xf>
    <xf numFmtId="0" fontId="7" fillId="2" borderId="49" xfId="11">
      <alignment vertical="center" wrapText="1"/>
    </xf>
    <xf numFmtId="0" fontId="11" fillId="0" borderId="36" xfId="7" applyFont="1" applyFill="1" applyBorder="1" applyProtection="1">
      <alignment horizontal="left" vertical="center" wrapText="1"/>
    </xf>
    <xf numFmtId="0" fontId="11" fillId="0" borderId="32" xfId="7" applyFont="1" applyFill="1" applyBorder="1" applyProtection="1">
      <alignment horizontal="left" vertical="center" wrapText="1"/>
    </xf>
    <xf numFmtId="0" fontId="7" fillId="3" borderId="30" xfId="7" applyBorder="1">
      <alignment horizontal="left" vertical="center" wrapText="1"/>
      <protection locked="0"/>
    </xf>
    <xf numFmtId="0" fontId="7" fillId="3" borderId="20" xfId="7" applyBorder="1">
      <alignment horizontal="left" vertical="center" wrapText="1"/>
      <protection locked="0"/>
    </xf>
    <xf numFmtId="0" fontId="0" fillId="0" borderId="31" xfId="0" applyBorder="1" applyAlignment="1">
      <alignment horizontal="left" vertical="center" wrapText="1"/>
    </xf>
    <xf numFmtId="164" fontId="7" fillId="3" borderId="30" xfId="12" applyBorder="1">
      <alignment horizontal="left" vertical="center"/>
      <protection locked="0"/>
    </xf>
    <xf numFmtId="0" fontId="0" fillId="0" borderId="31" xfId="0" applyBorder="1" applyAlignment="1">
      <alignment horizontal="left" vertical="center"/>
    </xf>
    <xf numFmtId="0" fontId="7" fillId="3" borderId="35" xfId="7" applyBorder="1">
      <alignment horizontal="left" vertical="center" wrapText="1"/>
      <protection locked="0"/>
    </xf>
    <xf numFmtId="0" fontId="7" fillId="3" borderId="0" xfId="7" applyBorder="1">
      <alignment horizontal="left" vertical="center" wrapText="1"/>
      <protection locked="0"/>
    </xf>
    <xf numFmtId="0" fontId="11" fillId="0" borderId="33" xfId="7" applyFont="1" applyFill="1" applyBorder="1" applyProtection="1">
      <alignment horizontal="left" vertical="center" wrapText="1"/>
    </xf>
    <xf numFmtId="0" fontId="2" fillId="0" borderId="39" xfId="13" applyBorder="1">
      <alignment horizontal="center" vertical="center" wrapText="1"/>
    </xf>
    <xf numFmtId="0" fontId="21" fillId="6" borderId="1" xfId="17">
      <alignment horizontal="center" vertical="center" wrapText="1"/>
    </xf>
    <xf numFmtId="49" fontId="17" fillId="2" borderId="34" xfId="15">
      <alignment horizontal="center" vertical="center" wrapText="1"/>
    </xf>
    <xf numFmtId="0" fontId="11" fillId="3" borderId="1" xfId="1">
      <alignment horizontal="left" vertical="center" wrapText="1"/>
    </xf>
    <xf numFmtId="0" fontId="21" fillId="6" borderId="30" xfId="17" applyBorder="1">
      <alignment horizontal="center" vertical="center" wrapText="1"/>
    </xf>
    <xf numFmtId="0" fontId="21" fillId="6" borderId="20" xfId="17" applyBorder="1">
      <alignment horizontal="center" vertical="center" wrapText="1"/>
    </xf>
    <xf numFmtId="0" fontId="21" fillId="6" borderId="31" xfId="17" applyBorder="1">
      <alignment horizontal="center" vertical="center" wrapText="1"/>
    </xf>
    <xf numFmtId="0" fontId="71" fillId="0" borderId="0" xfId="75" applyAlignment="1">
      <alignment horizontal="left" vertical="center"/>
    </xf>
    <xf numFmtId="0" fontId="69" fillId="0" borderId="0" xfId="64" applyAlignment="1">
      <alignment horizontal="left" vertical="center"/>
      <protection locked="0"/>
    </xf>
    <xf numFmtId="0" fontId="8" fillId="3" borderId="30" xfId="67" applyBorder="1">
      <alignment horizontal="center" vertical="center" wrapText="1"/>
    </xf>
    <xf numFmtId="0" fontId="8" fillId="3" borderId="20" xfId="67" applyBorder="1">
      <alignment horizontal="center" vertical="center" wrapText="1"/>
    </xf>
    <xf numFmtId="164" fontId="11" fillId="3" borderId="1" xfId="69">
      <alignment horizontal="left" vertical="center" wrapText="1"/>
    </xf>
    <xf numFmtId="0" fontId="68" fillId="2" borderId="54" xfId="71" applyFont="1" applyFill="1" applyBorder="1" applyAlignment="1">
      <alignment horizontal="left" vertical="center" wrapText="1"/>
    </xf>
    <xf numFmtId="0" fontId="68" fillId="2" borderId="55" xfId="71" applyFont="1" applyFill="1" applyBorder="1" applyAlignment="1">
      <alignment horizontal="left" vertical="center" wrapText="1"/>
    </xf>
    <xf numFmtId="0" fontId="8" fillId="3" borderId="30" xfId="74" applyNumberFormat="1" applyBorder="1" applyAlignment="1">
      <alignment horizontal="left" vertical="center" wrapText="1"/>
      <protection locked="0"/>
    </xf>
    <xf numFmtId="0" fontId="8" fillId="3" borderId="20" xfId="74" applyNumberFormat="1" applyAlignment="1">
      <alignment horizontal="left" vertical="center" wrapText="1"/>
      <protection locked="0"/>
    </xf>
    <xf numFmtId="0" fontId="8" fillId="3" borderId="38" xfId="74" applyNumberFormat="1" applyBorder="1" applyAlignment="1">
      <alignment horizontal="left" vertical="center" wrapText="1"/>
      <protection locked="0"/>
    </xf>
    <xf numFmtId="0" fontId="71" fillId="0" borderId="0" xfId="75" applyAlignment="1">
      <alignment horizontal="left" vertical="center" wrapText="1"/>
    </xf>
    <xf numFmtId="0" fontId="2" fillId="0" borderId="61" xfId="13" applyBorder="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0" fontId="0" fillId="0" borderId="0" xfId="0"/>
    <xf numFmtId="0" fontId="73" fillId="0" borderId="0" xfId="75" applyFont="1" applyAlignment="1">
      <alignment vertical="center" wrapText="1"/>
    </xf>
    <xf numFmtId="0" fontId="71" fillId="0" borderId="0" xfId="75">
      <alignment vertical="center"/>
    </xf>
    <xf numFmtId="0" fontId="41" fillId="0" borderId="38" xfId="75" applyFont="1" applyBorder="1" applyAlignment="1">
      <alignment horizontal="left" vertical="center" wrapText="1"/>
    </xf>
    <xf numFmtId="0" fontId="75" fillId="3" borderId="30" xfId="74" applyNumberFormat="1" applyFont="1" applyBorder="1" applyAlignment="1">
      <alignment horizontal="left" vertical="center" wrapText="1"/>
      <protection locked="0"/>
    </xf>
    <xf numFmtId="0" fontId="75" fillId="3" borderId="20" xfId="74" applyNumberFormat="1" applyFont="1" applyAlignment="1">
      <alignment horizontal="left" vertical="center" wrapText="1"/>
      <protection locked="0"/>
    </xf>
    <xf numFmtId="0" fontId="22" fillId="3" borderId="30" xfId="63" applyNumberFormat="1" applyFill="1" applyBorder="1" applyAlignment="1" applyProtection="1">
      <alignment horizontal="left" vertical="center" wrapText="1"/>
      <protection locked="0"/>
    </xf>
    <xf numFmtId="0" fontId="68" fillId="2" borderId="65" xfId="71" applyFont="1" applyFill="1" applyBorder="1" applyAlignment="1">
      <alignment vertical="center" wrapText="1"/>
    </xf>
    <xf numFmtId="0" fontId="68" fillId="2" borderId="2" xfId="71" applyFont="1" applyFill="1" applyBorder="1" applyAlignment="1">
      <alignment vertical="center" wrapText="1"/>
    </xf>
    <xf numFmtId="0" fontId="68" fillId="2" borderId="66" xfId="71" applyFont="1" applyFill="1" applyBorder="1" applyAlignment="1">
      <alignment vertical="center" wrapText="1"/>
    </xf>
    <xf numFmtId="0" fontId="8" fillId="3" borderId="35" xfId="74" applyNumberFormat="1" applyBorder="1" applyAlignment="1">
      <alignment horizontal="left" vertical="center" wrapText="1"/>
      <protection locked="0"/>
    </xf>
    <xf numFmtId="0" fontId="8" fillId="3" borderId="0" xfId="74" applyNumberFormat="1" applyBorder="1" applyAlignment="1">
      <alignment horizontal="left" vertical="center" wrapText="1"/>
      <protection locked="0"/>
    </xf>
    <xf numFmtId="0" fontId="8" fillId="3" borderId="1" xfId="68" applyNumberFormat="1">
      <alignment horizontal="center" vertical="center" wrapText="1"/>
      <protection locked="0"/>
    </xf>
    <xf numFmtId="0" fontId="8" fillId="3" borderId="30" xfId="68" applyNumberFormat="1" applyBorder="1">
      <alignment horizontal="center" vertical="center" wrapText="1"/>
      <protection locked="0"/>
    </xf>
    <xf numFmtId="0" fontId="8" fillId="3" borderId="20" xfId="68" applyNumberFormat="1" applyBorder="1">
      <alignment horizontal="center" vertical="center" wrapText="1"/>
      <protection locked="0"/>
    </xf>
    <xf numFmtId="0" fontId="8" fillId="3" borderId="31" xfId="68" applyNumberFormat="1" applyBorder="1">
      <alignment horizontal="center" vertical="center" wrapText="1"/>
      <protection locked="0"/>
    </xf>
    <xf numFmtId="0" fontId="83" fillId="0" borderId="0" xfId="75" applyFont="1" applyAlignment="1">
      <alignment horizontal="left" vertical="center" wrapText="1"/>
    </xf>
    <xf numFmtId="0" fontId="69" fillId="0" borderId="0" xfId="64" applyAlignment="1">
      <alignment horizontal="left" vertical="center" wrapText="1"/>
      <protection locked="0"/>
    </xf>
    <xf numFmtId="0" fontId="8" fillId="3" borderId="31" xfId="67" applyBorder="1">
      <alignment horizontal="center" vertical="center" wrapText="1"/>
    </xf>
    <xf numFmtId="0" fontId="19" fillId="0" borderId="0" xfId="76" applyBorder="1" applyAlignment="1">
      <alignment horizontal="center" vertical="center" wrapText="1"/>
    </xf>
    <xf numFmtId="0" fontId="2" fillId="0" borderId="12" xfId="13" applyBorder="1">
      <alignment horizontal="center" vertical="center" wrapText="1"/>
    </xf>
    <xf numFmtId="0" fontId="2" fillId="0" borderId="13" xfId="13" applyBorder="1">
      <alignment horizontal="center" vertical="center" wrapText="1"/>
    </xf>
    <xf numFmtId="0" fontId="2" fillId="0" borderId="14" xfId="13" applyBorder="1">
      <alignment horizontal="center" vertical="center" wrapText="1"/>
    </xf>
    <xf numFmtId="0" fontId="8" fillId="0" borderId="0" xfId="6">
      <alignment horizontal="left" vertical="center" wrapText="1"/>
    </xf>
    <xf numFmtId="0" fontId="21" fillId="0" borderId="1" xfId="65" applyFill="1">
      <alignment horizontal="center" vertical="center" wrapText="1"/>
    </xf>
    <xf numFmtId="0" fontId="85" fillId="0" borderId="0" xfId="75" applyFont="1" applyAlignment="1">
      <alignment horizontal="left" vertical="center" wrapText="1"/>
    </xf>
    <xf numFmtId="0" fontId="70" fillId="2" borderId="49" xfId="71" applyFill="1" applyBorder="1" applyAlignment="1">
      <alignment vertical="center" wrapText="1"/>
    </xf>
    <xf numFmtId="0" fontId="2" fillId="0" borderId="18" xfId="13" applyBorder="1">
      <alignment horizontal="center" vertical="center" wrapText="1"/>
    </xf>
    <xf numFmtId="0" fontId="8" fillId="0" borderId="1" xfId="2" applyFill="1">
      <alignment vertical="center" wrapText="1"/>
      <protection locked="0"/>
    </xf>
    <xf numFmtId="14" fontId="8" fillId="0" borderId="1" xfId="81" applyFill="1">
      <alignment horizontal="center" vertical="center"/>
      <protection locked="0"/>
    </xf>
    <xf numFmtId="0" fontId="8" fillId="3" borderId="1" xfId="2">
      <alignment vertical="center" wrapText="1"/>
      <protection locked="0"/>
    </xf>
    <xf numFmtId="14" fontId="8" fillId="3" borderId="1" xfId="81">
      <alignment horizontal="center" vertical="center"/>
      <protection locked="0"/>
    </xf>
    <xf numFmtId="0" fontId="2" fillId="0" borderId="0" xfId="79">
      <alignment horizontal="left" vertical="center" wrapText="1"/>
    </xf>
    <xf numFmtId="0" fontId="2" fillId="0" borderId="17" xfId="13" applyBorder="1">
      <alignment horizontal="center" vertical="center" wrapText="1"/>
    </xf>
    <xf numFmtId="0" fontId="2" fillId="0" borderId="2" xfId="13" applyBorder="1">
      <alignment horizontal="center" vertical="center" wrapText="1"/>
    </xf>
    <xf numFmtId="0" fontId="88" fillId="0" borderId="0" xfId="71" applyFont="1" applyBorder="1" applyAlignment="1">
      <alignment vertical="center" wrapText="1"/>
    </xf>
    <xf numFmtId="0" fontId="88" fillId="0" borderId="71" xfId="71" applyFont="1" applyBorder="1" applyAlignment="1">
      <alignment vertical="center" wrapText="1"/>
    </xf>
    <xf numFmtId="0" fontId="0" fillId="0" borderId="0" xfId="0" applyAlignment="1">
      <alignment horizontal="left" vertical="center" wrapText="1"/>
    </xf>
    <xf numFmtId="0" fontId="68" fillId="2" borderId="13" xfId="71" applyFont="1" applyFill="1" applyBorder="1" applyAlignment="1">
      <alignment horizontal="left" vertical="center" wrapText="1"/>
    </xf>
    <xf numFmtId="0" fontId="2" fillId="0" borderId="49" xfId="13" applyBorder="1">
      <alignment horizontal="center" vertical="center" wrapText="1"/>
    </xf>
    <xf numFmtId="49" fontId="90" fillId="0" borderId="0" xfId="87">
      <alignment vertical="center" wrapText="1"/>
    </xf>
    <xf numFmtId="0" fontId="68" fillId="2" borderId="65" xfId="71" applyFont="1" applyFill="1" applyBorder="1" applyAlignment="1">
      <alignment horizontal="left" vertical="center" wrapText="1"/>
    </xf>
    <xf numFmtId="0" fontId="68" fillId="2" borderId="2" xfId="71" applyFont="1" applyFill="1" applyBorder="1" applyAlignment="1">
      <alignment horizontal="left" vertical="center" wrapText="1"/>
    </xf>
    <xf numFmtId="0" fontId="68" fillId="2" borderId="66" xfId="71" applyFont="1" applyFill="1" applyBorder="1" applyAlignment="1">
      <alignment horizontal="left" vertical="center" wrapText="1"/>
    </xf>
    <xf numFmtId="0" fontId="8" fillId="3" borderId="20" xfId="74" applyNumberFormat="1">
      <alignment vertical="center"/>
      <protection locked="0"/>
    </xf>
    <xf numFmtId="0" fontId="91" fillId="0" borderId="0" xfId="75" applyFont="1" applyAlignment="1">
      <alignment horizontal="left" vertical="center"/>
    </xf>
    <xf numFmtId="0" fontId="92" fillId="0" borderId="0" xfId="75" applyFont="1" applyAlignment="1">
      <alignment vertical="center" wrapText="1"/>
    </xf>
    <xf numFmtId="0" fontId="41" fillId="0" borderId="0" xfId="75" applyFont="1" applyAlignment="1">
      <alignment horizontal="left" vertical="center" wrapText="1"/>
    </xf>
    <xf numFmtId="0" fontId="93" fillId="0" borderId="0" xfId="89" applyFont="1">
      <alignment horizontal="center" vertical="center" wrapText="1"/>
    </xf>
  </cellXfs>
  <cellStyles count="91">
    <cellStyle name="20% - Accent1" xfId="39" builtinId="30" hidden="1"/>
    <cellStyle name="20% - Accent2" xfId="43" builtinId="34" hidden="1"/>
    <cellStyle name="20% - Accent3" xfId="47" builtinId="38" hidden="1"/>
    <cellStyle name="20% - Accent4" xfId="51" builtinId="42" hidden="1"/>
    <cellStyle name="20% - Accent5" xfId="55" builtinId="46" hidden="1"/>
    <cellStyle name="20% - Accent6" xfId="59" builtinId="50" hidden="1"/>
    <cellStyle name="40% - Accent1" xfId="40" builtinId="31" hidden="1"/>
    <cellStyle name="40% - Accent2" xfId="44" builtinId="35" hidden="1"/>
    <cellStyle name="40% - Accent3" xfId="48" builtinId="39" hidden="1"/>
    <cellStyle name="40% - Accent4" xfId="52" builtinId="43" hidden="1"/>
    <cellStyle name="40% - Accent5" xfId="56" builtinId="47" hidden="1"/>
    <cellStyle name="40% - Accent6" xfId="60" builtinId="51" hidden="1"/>
    <cellStyle name="60% - Accent1" xfId="41" builtinId="32" hidden="1"/>
    <cellStyle name="60% - Accent2" xfId="45" builtinId="36" hidden="1"/>
    <cellStyle name="60% - Accent3" xfId="49" builtinId="40" hidden="1"/>
    <cellStyle name="60% - Accent4" xfId="53" builtinId="44" hidden="1"/>
    <cellStyle name="60% - Accent5" xfId="57" builtinId="48" hidden="1"/>
    <cellStyle name="60% - Accent6" xfId="61" builtinId="52" hidden="1"/>
    <cellStyle name="Accent1" xfId="38" builtinId="29" hidden="1"/>
    <cellStyle name="Accent2" xfId="42" builtinId="33" hidden="1"/>
    <cellStyle name="Accent3" xfId="46" builtinId="37" hidden="1"/>
    <cellStyle name="Accent4" xfId="50" builtinId="41" hidden="1"/>
    <cellStyle name="Accent5" xfId="54" builtinId="45" hidden="1"/>
    <cellStyle name="Accent6" xfId="58" builtinId="49" hidden="1"/>
    <cellStyle name="Bad" xfId="27" builtinId="27" hidden="1"/>
    <cellStyle name="Blank Bold Center" xfId="89" xr:uid="{08BF6D84-81E9-49C7-9372-7E5BDFCAEB5C}"/>
    <cellStyle name="Calculation" xfId="31" builtinId="22" hidden="1"/>
    <cellStyle name="Check Cell" xfId="33" builtinId="23" hidden="1"/>
    <cellStyle name="Comma" xfId="8" builtinId="3" customBuiltin="1"/>
    <cellStyle name="DataField" xfId="2" xr:uid="{00000000-0005-0000-0000-00000A000000}"/>
    <cellStyle name="DataField Center" xfId="5" xr:uid="{00000000-0005-0000-0000-00000B000000}"/>
    <cellStyle name="DataField Center Bold" xfId="10" xr:uid="{00000000-0005-0000-0000-00000C000000}"/>
    <cellStyle name="DataField Date" xfId="81" xr:uid="{AA21D3FE-E304-44C3-8725-B8729ED9FC86}"/>
    <cellStyle name="DataField Text" xfId="4" xr:uid="{00000000-0005-0000-0000-00000E000000}"/>
    <cellStyle name="DataField Text Center" xfId="78" xr:uid="{DF2C74F0-14C8-41F7-95C4-2C570CAFCF79}"/>
    <cellStyle name="DataField$" xfId="77" xr:uid="{660DA0F4-4EBD-45EA-B123-691AA512D9CC}"/>
    <cellStyle name="DataField% 2" xfId="90" xr:uid="{8177CBA0-8897-4FC3-ACEF-5A870F4F031D}"/>
    <cellStyle name="Explanatory Text" xfId="36" builtinId="53" hidden="1"/>
    <cellStyle name="Followed Hyperlink" xfId="19" builtinId="9" hidden="1" customBuiltin="1"/>
    <cellStyle name="Formula #" xfId="82" xr:uid="{1C3C1C5C-B3B1-48EF-8B77-987DA601D3EF}"/>
    <cellStyle name="Formula$" xfId="84" xr:uid="{56677DD6-78CB-458D-A45F-865B3ED0CD5A}"/>
    <cellStyle name="Good" xfId="26" builtinId="26" hidden="1"/>
    <cellStyle name="Heading 1" xfId="22" builtinId="16" hidden="1"/>
    <cellStyle name="Heading 2" xfId="23" builtinId="17" hidden="1"/>
    <cellStyle name="Heading 3" xfId="24" builtinId="18" hidden="1"/>
    <cellStyle name="Heading 4" xfId="25" builtinId="19" hidden="1"/>
    <cellStyle name="HomePage Date" xfId="12" xr:uid="{00000000-0005-0000-0000-000027000000}"/>
    <cellStyle name="HomePage Text" xfId="14" xr:uid="{00000000-0005-0000-0000-000028000000}"/>
    <cellStyle name="HomePage Text Bold" xfId="7" xr:uid="{00000000-0005-0000-0000-000029000000}"/>
    <cellStyle name="HomePage$" xfId="20" xr:uid="{7284284B-C38C-41C6-B92B-688B3E928B2B}"/>
    <cellStyle name="Hyperlink" xfId="9" builtinId="8" hidden="1" customBuiltin="1"/>
    <cellStyle name="Hyperlink" xfId="63" builtinId="8"/>
    <cellStyle name="Hyperlink 2" xfId="71" xr:uid="{688F9671-EF6D-4686-8AD8-0AAFCCA233F4}"/>
    <cellStyle name="Hyperlinks" xfId="21" xr:uid="{C725F7CD-7441-4529-A117-5131A306335F}"/>
    <cellStyle name="Hyperlinks 2" xfId="88" xr:uid="{41DD5959-A45E-486F-AFF4-4BB1CDDD4886}"/>
    <cellStyle name="Index" xfId="17" xr:uid="{00000000-0005-0000-0000-00002D000000}"/>
    <cellStyle name="Index 2" xfId="65" xr:uid="{2DE9DF61-68F7-4279-B417-FE6006216326}"/>
    <cellStyle name="Index Information" xfId="15" xr:uid="{00000000-0005-0000-0000-00002E000000}"/>
    <cellStyle name="Information" xfId="3" xr:uid="{00000000-0005-0000-0000-00002F000000}"/>
    <cellStyle name="Information Bold" xfId="87" xr:uid="{E4A3BED2-25F7-4F3C-9528-DBDC069DCAB1}"/>
    <cellStyle name="Input" xfId="29" builtinId="20" hidden="1"/>
    <cellStyle name="Linked Cell" xfId="32" builtinId="24" hidden="1"/>
    <cellStyle name="Neutral" xfId="28" builtinId="28" hidden="1"/>
    <cellStyle name="Normal" xfId="0" builtinId="0" customBuiltin="1"/>
    <cellStyle name="Note" xfId="35" builtinId="10" hidden="1"/>
    <cellStyle name="Notes" xfId="74" xr:uid="{B8BC40E3-BF66-41F3-A879-B7500D3295E1}"/>
    <cellStyle name="Output" xfId="30" builtinId="21" hidden="1"/>
    <cellStyle name="Page Title" xfId="64" xr:uid="{7F84963F-B1B7-4F0B-B4E2-136DFDD1E0FC}"/>
    <cellStyle name="Rollup - Non Tab Header" xfId="85" xr:uid="{D8EA17DB-D18E-40E8-9CFD-CE5B28CBE4F6}"/>
    <cellStyle name="Sheet Title" xfId="13" xr:uid="{00000000-0005-0000-0000-000041000000}"/>
    <cellStyle name="Sheet Title $" xfId="83" xr:uid="{B89F6383-3085-4957-AE8A-B12DCD4BF4A0}"/>
    <cellStyle name="Subtotal$" xfId="80" xr:uid="{8861D2BA-865B-4EE9-B7EA-EDBA44D5318F}"/>
    <cellStyle name="Tab Name" xfId="11" xr:uid="{00000000-0005-0000-0000-000047000000}"/>
    <cellStyle name="Tab Name 2" xfId="18" xr:uid="{00000000-0005-0000-0000-000048000000}"/>
    <cellStyle name="TemplateInfoTitle" xfId="75" xr:uid="{A8925BE0-DEAF-498F-BADA-F7E3D14BDE9F}"/>
    <cellStyle name="TextNoLine" xfId="6" xr:uid="{00000000-0005-0000-0000-000049000000}"/>
    <cellStyle name="TextNoLineBold" xfId="79" xr:uid="{A6F5DE59-F215-4190-8086-58FAC7ACB42D}"/>
    <cellStyle name="TextNoLineBold Center" xfId="86" xr:uid="{F8CDDA16-6873-41DF-9E2B-A2A2ACC23D44}"/>
    <cellStyle name="Tick Boxes" xfId="62" xr:uid="{81B0DF08-CC10-4D99-BCB0-7F91DE6CE883}"/>
    <cellStyle name="Title" xfId="16" builtinId="15" hidden="1" customBuiltin="1"/>
    <cellStyle name="Title" xfId="76" builtinId="15"/>
    <cellStyle name="TL - Grey" xfId="72" xr:uid="{80955485-23DC-4A78-BE63-C1BCBDEACFCE}"/>
    <cellStyle name="TL - Yellow" xfId="73" xr:uid="{462DB867-D7A5-4BDD-A9F8-72DD5063AB21}"/>
    <cellStyle name="Total" xfId="37" builtinId="25" hidden="1"/>
    <cellStyle name="Warning Text" xfId="34" builtinId="11" hidden="1"/>
    <cellStyle name="WP Client" xfId="1" xr:uid="{00000000-0005-0000-0000-000052000000}"/>
    <cellStyle name="WP Client Date" xfId="69" xr:uid="{D975A654-535D-49B7-B2F0-D05DA2E5DE23}"/>
    <cellStyle name="WP Ref" xfId="67" xr:uid="{968B1EE3-47A2-4EDF-801D-68E01EE97975}"/>
    <cellStyle name="WP Ref Date" xfId="70" xr:uid="{9AAAD1D0-C725-4954-AC24-5924EF274B06}"/>
    <cellStyle name="WP Ref Head" xfId="66" xr:uid="{152B2E92-757B-4500-B51C-250F0F9AEC65}"/>
    <cellStyle name="WP Ref Text" xfId="68" xr:uid="{33750D86-3B82-4965-BB35-E7DC826EF59F}"/>
  </cellStyles>
  <dxfs count="115">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FF0000"/>
        </patternFill>
      </fill>
    </dxf>
    <dxf>
      <fill>
        <patternFill>
          <bgColor rgb="FF27A9E1"/>
        </patternFill>
      </fill>
    </dxf>
    <dxf>
      <fill>
        <patternFill>
          <bgColor theme="9"/>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fill>
        <patternFill>
          <bgColor rgb="FFFF0000"/>
        </patternFill>
      </fill>
    </dxf>
    <dxf>
      <fill>
        <patternFill>
          <bgColor theme="9"/>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border>
        <right style="thin">
          <color theme="9" tint="-0.24994659260841701"/>
        </right>
        <top style="thin">
          <color theme="9" tint="-0.24994659260841701"/>
        </top>
        <bottom style="thin">
          <color theme="9" tint="-0.24994659260841701"/>
        </bottom>
        <vertical/>
        <horizontal/>
      </border>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ont>
        <color theme="0"/>
      </font>
      <fill>
        <patternFill>
          <bgColor rgb="FFFFC719"/>
        </patternFill>
      </fill>
    </dxf>
    <dxf>
      <fill>
        <patternFill patternType="solid">
          <fgColor auto="1"/>
          <bgColor theme="9"/>
        </patternFill>
      </fill>
    </dxf>
    <dxf>
      <font>
        <color theme="0"/>
      </font>
      <fill>
        <patternFill patternType="solid">
          <fgColor auto="1"/>
          <bgColor rgb="FF0C9EFF"/>
        </patternFill>
      </fill>
    </dxf>
    <dxf>
      <font>
        <color theme="0"/>
      </font>
      <fill>
        <patternFill>
          <bgColor rgb="FFFF0000"/>
        </patternFill>
      </fill>
    </dxf>
    <dxf>
      <font>
        <color theme="0"/>
      </font>
      <fill>
        <patternFill patternType="solid">
          <fgColor auto="1"/>
          <bgColor theme="4"/>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theme="0" tint="-4.9989318521683403E-2"/>
        </patternFill>
      </fill>
    </dxf>
    <dxf>
      <border>
        <left/>
        <right/>
        <top style="thin">
          <color theme="9" tint="-0.24994659260841701"/>
        </top>
        <bottom style="thin">
          <color theme="9" tint="-0.24994659260841701"/>
        </bottom>
        <vertical/>
        <horizontal/>
      </border>
    </dxf>
    <dxf>
      <font>
        <color theme="9" tint="-0.24994659260841701"/>
      </font>
    </dxf>
    <dxf>
      <border>
        <left style="thin">
          <color theme="9" tint="-0.24994659260841701"/>
        </left>
        <top style="thin">
          <color theme="9" tint="-0.24994659260841701"/>
        </top>
        <bottom style="thin">
          <color theme="9" tint="-0.24994659260841701"/>
        </bottom>
        <vertical/>
        <horizontal/>
      </border>
    </dxf>
  </dxfs>
  <tableStyles count="0" defaultTableStyle="TableStyleMedium2" defaultPivotStyle="PivotStyleLight16"/>
  <colors>
    <mruColors>
      <color rgb="FFFFC734"/>
      <color rgb="FF0C9EFF"/>
      <color rgb="FF00ACD4"/>
      <color rgb="FF333333"/>
      <color rgb="FF97EBFF"/>
      <color rgb="FF00C1ED"/>
      <color rgb="FF8DC63F"/>
      <color rgb="FFB7D8A0"/>
      <color rgb="FF5D85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26670</xdr:colOff>
      <xdr:row>0</xdr:row>
      <xdr:rowOff>91440</xdr:rowOff>
    </xdr:from>
    <xdr:to>
      <xdr:col>2</xdr:col>
      <xdr:colOff>301030</xdr:colOff>
      <xdr:row>1</xdr:row>
      <xdr:rowOff>433640</xdr:rowOff>
    </xdr:to>
    <xdr:pic>
      <xdr:nvPicPr>
        <xdr:cNvPr id="4" name="Picture 3">
          <a:extLst>
            <a:ext uri="{FF2B5EF4-FFF2-40B4-BE49-F238E27FC236}">
              <a16:creationId xmlns:a16="http://schemas.microsoft.com/office/drawing/2014/main" id="{542C93ED-393B-40D4-BC59-03B23E8B92DF}"/>
            </a:ext>
          </a:extLst>
        </xdr:cNvPr>
        <xdr:cNvPicPr>
          <a:picLocks noChangeAspect="1"/>
        </xdr:cNvPicPr>
      </xdr:nvPicPr>
      <xdr:blipFill>
        <a:blip xmlns:r="http://schemas.openxmlformats.org/officeDocument/2006/relationships" r:embed="rId1"/>
        <a:stretch>
          <a:fillRect/>
        </a:stretch>
      </xdr:blipFill>
      <xdr:spPr>
        <a:xfrm>
          <a:off x="302895" y="91440"/>
          <a:ext cx="455335" cy="589850"/>
        </a:xfrm>
        <a:prstGeom prst="rect">
          <a:avLst/>
        </a:prstGeom>
      </xdr:spPr>
    </xdr:pic>
    <xdr:clientData/>
  </xdr:twoCellAnchor>
  <xdr:twoCellAnchor editAs="oneCell">
    <xdr:from>
      <xdr:col>1</xdr:col>
      <xdr:colOff>26670</xdr:colOff>
      <xdr:row>0</xdr:row>
      <xdr:rowOff>72390</xdr:rowOff>
    </xdr:from>
    <xdr:to>
      <xdr:col>2</xdr:col>
      <xdr:colOff>301030</xdr:colOff>
      <xdr:row>2</xdr:row>
      <xdr:rowOff>43115</xdr:rowOff>
    </xdr:to>
    <xdr:pic>
      <xdr:nvPicPr>
        <xdr:cNvPr id="5" name="Picture 4">
          <a:extLst>
            <a:ext uri="{FF2B5EF4-FFF2-40B4-BE49-F238E27FC236}">
              <a16:creationId xmlns:a16="http://schemas.microsoft.com/office/drawing/2014/main" id="{D1FAEAB9-C97F-49B1-8344-9A7B940F019C}"/>
            </a:ext>
          </a:extLst>
        </xdr:cNvPr>
        <xdr:cNvPicPr>
          <a:picLocks noChangeAspect="1"/>
        </xdr:cNvPicPr>
      </xdr:nvPicPr>
      <xdr:blipFill>
        <a:blip xmlns:r="http://schemas.openxmlformats.org/officeDocument/2006/relationships" r:embed="rId1"/>
        <a:stretch>
          <a:fillRect/>
        </a:stretch>
      </xdr:blipFill>
      <xdr:spPr>
        <a:xfrm>
          <a:off x="302895" y="72390"/>
          <a:ext cx="455335" cy="723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3</xdr:row>
      <xdr:rowOff>66675</xdr:rowOff>
    </xdr:from>
    <xdr:to>
      <xdr:col>2</xdr:col>
      <xdr:colOff>400049</xdr:colOff>
      <xdr:row>5</xdr:row>
      <xdr:rowOff>320093</xdr:rowOff>
    </xdr:to>
    <xdr:pic>
      <xdr:nvPicPr>
        <xdr:cNvPr id="11" name="Picture 10">
          <a:extLst>
            <a:ext uri="{FF2B5EF4-FFF2-40B4-BE49-F238E27FC236}">
              <a16:creationId xmlns:a16="http://schemas.microsoft.com/office/drawing/2014/main" id="{FA831816-8AD3-444C-8DD9-D285FE0E6425}"/>
            </a:ext>
          </a:extLst>
        </xdr:cNvPr>
        <xdr:cNvPicPr>
          <a:picLocks noChangeAspect="1"/>
        </xdr:cNvPicPr>
      </xdr:nvPicPr>
      <xdr:blipFill>
        <a:blip xmlns:r="http://schemas.openxmlformats.org/officeDocument/2006/relationships" r:embed="rId1"/>
        <a:stretch>
          <a:fillRect/>
        </a:stretch>
      </xdr:blipFill>
      <xdr:spPr>
        <a:xfrm>
          <a:off x="285750" y="66675"/>
          <a:ext cx="457199" cy="71061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orkpapers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Index"/>
      <sheetName val="Rep_Settings"/>
      <sheetName val="TR1 Tax Rates"/>
      <sheetName val="MV1 MV Rates"/>
      <sheetName val="HNSW_StatusLog"/>
      <sheetName val="Rep_Status"/>
      <sheetName val="HNSW_ItemsCount"/>
    </sheetNames>
    <sheetDataSet>
      <sheetData sheetId="0">
        <row r="51">
          <cell r="H51" t="str">
            <v>Started</v>
          </cell>
        </row>
        <row r="52">
          <cell r="H52" t="str">
            <v>Client Query</v>
          </cell>
        </row>
        <row r="53">
          <cell r="H53" t="str">
            <v>Ready for Review</v>
          </cell>
        </row>
        <row r="54">
          <cell r="H54" t="str">
            <v>Rework Required</v>
          </cell>
        </row>
        <row r="55">
          <cell r="H55" t="str">
            <v>Rework Complete</v>
          </cell>
        </row>
        <row r="56">
          <cell r="H56" t="str">
            <v>Complete</v>
          </cell>
        </row>
        <row r="57">
          <cell r="H57" t="str">
            <v>Superceded</v>
          </cell>
        </row>
      </sheetData>
      <sheetData sheetId="1">
        <row r="1">
          <cell r="C1" t="str">
            <v>SortId</v>
          </cell>
        </row>
      </sheetData>
      <sheetData sheetId="2"/>
      <sheetData sheetId="3"/>
      <sheetData sheetId="4"/>
      <sheetData sheetId="5" refreshError="1"/>
      <sheetData sheetId="6">
        <row r="2">
          <cell r="A2" t="str">
            <v>Not Started</v>
          </cell>
        </row>
      </sheetData>
      <sheetData sheetId="7"/>
    </sheetDataSet>
  </externalBook>
</externalLink>
</file>

<file path=xl/theme/theme1.xml><?xml version="1.0" encoding="utf-8"?>
<a:theme xmlns:a="http://schemas.openxmlformats.org/drawingml/2006/main" name="HowNow Colours">
  <a:themeElements>
    <a:clrScheme name="Custom 1">
      <a:dk1>
        <a:sysClr val="windowText" lastClr="000000"/>
      </a:dk1>
      <a:lt1>
        <a:sysClr val="window" lastClr="FFFFFF"/>
      </a:lt1>
      <a:dk2>
        <a:srgbClr val="44546A"/>
      </a:dk2>
      <a:lt2>
        <a:srgbClr val="E7E6E6"/>
      </a:lt2>
      <a:accent1>
        <a:srgbClr val="0C9EFF"/>
      </a:accent1>
      <a:accent2>
        <a:srgbClr val="ED7D31"/>
      </a:accent2>
      <a:accent3>
        <a:srgbClr val="A5A5A5"/>
      </a:accent3>
      <a:accent4>
        <a:srgbClr val="FFC734"/>
      </a:accent4>
      <a:accent5>
        <a:srgbClr val="1400FA"/>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4.bin"/><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5.bin"/><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cbullion.com.au/products-pricing/eofy-price-history" TargetMode="External"/><Relationship Id="rId1" Type="http://schemas.openxmlformats.org/officeDocument/2006/relationships/hyperlink" Target="https://www.ato.gov.au/Business/Non-commercial-losses/in-detail/How-to-value-assets/?page=3" TargetMode="External"/><Relationship Id="rId4"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to.gov.au/super/self-managed-super-funds/contributions-and-rollovers/contribution-caps/" TargetMode="External"/><Relationship Id="rId1" Type="http://schemas.openxmlformats.org/officeDocument/2006/relationships/hyperlink" Target="https://www.ato.gov.au/Individuals/Super/In-detail/Growing-your-super/Super-contributions---too-much-can-mean-extra-tax/?page=2" TargetMode="External"/><Relationship Id="rId4"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DA924-14CC-41C2-A3F6-8C5C64E452B8}">
  <sheetPr codeName="Sheet3"/>
  <dimension ref="A1:B5"/>
  <sheetViews>
    <sheetView workbookViewId="0">
      <selection activeCell="B4" sqref="B4"/>
    </sheetView>
  </sheetViews>
  <sheetFormatPr defaultRowHeight="15"/>
  <sheetData>
    <row r="1" spans="1:2">
      <c r="A1" t="s">
        <v>117</v>
      </c>
    </row>
    <row r="2" spans="1:2">
      <c r="A2" t="s">
        <v>118</v>
      </c>
      <c r="B2">
        <v>10</v>
      </c>
    </row>
    <row r="3" spans="1:2">
      <c r="A3" t="s">
        <v>119</v>
      </c>
      <c r="B3" t="s">
        <v>129</v>
      </c>
    </row>
    <row r="4" spans="1:2">
      <c r="A4" t="s">
        <v>120</v>
      </c>
      <c r="B4" t="s">
        <v>121</v>
      </c>
    </row>
    <row r="5" spans="1:2">
      <c r="A5" t="s">
        <v>122</v>
      </c>
      <c r="B5" t="s">
        <v>123</v>
      </c>
    </row>
  </sheetData>
  <pageMargins left="0.7" right="0.7" top="0.75" bottom="0.75" header="0.3" footer="0.3"/>
  <customProperties>
    <customPr name="Sheet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5"/>
  <sheetViews>
    <sheetView workbookViewId="0">
      <selection sqref="A1:H1"/>
    </sheetView>
  </sheetViews>
  <sheetFormatPr defaultColWidth="9.140625" defaultRowHeight="15"/>
  <sheetData>
    <row r="1" spans="1:8">
      <c r="A1" t="s">
        <v>75</v>
      </c>
      <c r="B1" t="s">
        <v>74</v>
      </c>
      <c r="C1" t="s">
        <v>5</v>
      </c>
      <c r="D1" t="s">
        <v>73</v>
      </c>
      <c r="E1" t="s">
        <v>72</v>
      </c>
      <c r="F1" t="s">
        <v>76</v>
      </c>
      <c r="G1" t="s">
        <v>91</v>
      </c>
      <c r="H1" t="s">
        <v>92</v>
      </c>
    </row>
    <row r="2" spans="1:8">
      <c r="A2" t="s">
        <v>155</v>
      </c>
      <c r="B2" t="s">
        <v>158</v>
      </c>
      <c r="D2" t="s">
        <v>159</v>
      </c>
      <c r="E2" s="199">
        <v>45009.446180555555</v>
      </c>
      <c r="F2" t="b">
        <v>0</v>
      </c>
      <c r="H2" t="s">
        <v>76</v>
      </c>
    </row>
    <row r="3" spans="1:8">
      <c r="A3" t="s">
        <v>155</v>
      </c>
      <c r="B3" t="s">
        <v>271</v>
      </c>
      <c r="D3" t="s">
        <v>159</v>
      </c>
      <c r="E3" s="199">
        <v>45009.446261574078</v>
      </c>
      <c r="F3" t="b">
        <v>0</v>
      </c>
      <c r="H3" t="s">
        <v>76</v>
      </c>
    </row>
    <row r="4" spans="1:8">
      <c r="A4" t="s">
        <v>155</v>
      </c>
      <c r="B4" t="s">
        <v>314</v>
      </c>
      <c r="D4" t="s">
        <v>159</v>
      </c>
      <c r="E4" s="199">
        <v>45009.446331018517</v>
      </c>
      <c r="F4" t="b">
        <v>0</v>
      </c>
      <c r="H4" t="s">
        <v>76</v>
      </c>
    </row>
    <row r="5" spans="1:8">
      <c r="A5" t="s">
        <v>155</v>
      </c>
      <c r="B5" t="s">
        <v>340</v>
      </c>
      <c r="D5" t="s">
        <v>159</v>
      </c>
      <c r="E5" s="199">
        <v>45009.446400462963</v>
      </c>
      <c r="F5" t="b">
        <v>0</v>
      </c>
      <c r="H5" t="s">
        <v>76</v>
      </c>
    </row>
  </sheetData>
  <pageMargins left="0.7" right="0.7" top="0.75" bottom="0.75" header="0.3" footer="0.3"/>
  <customProperties>
    <customPr name="Sheet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14999847407452621"/>
  </sheetPr>
  <dimension ref="A1:D1"/>
  <sheetViews>
    <sheetView workbookViewId="0">
      <selection activeCell="D1" sqref="D1"/>
    </sheetView>
  </sheetViews>
  <sheetFormatPr defaultRowHeight="15"/>
  <cols>
    <col min="2" max="2" width="11.140625" customWidth="1"/>
  </cols>
  <sheetData>
    <row r="1" spans="1:4">
      <c r="A1" s="99" t="s">
        <v>101</v>
      </c>
      <c r="B1" s="99" t="s">
        <v>102</v>
      </c>
      <c r="C1" s="99" t="s">
        <v>103</v>
      </c>
      <c r="D1" s="99" t="s">
        <v>104</v>
      </c>
    </row>
  </sheetData>
  <pageMargins left="0.7" right="0.7" top="0.75" bottom="0.75" header="0.3" footer="0.3"/>
  <customProperties>
    <customPr name="Sheet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me">
    <tabColor theme="0" tint="-0.14999847407452621"/>
    <pageSetUpPr fitToPage="1"/>
  </sheetPr>
  <dimension ref="B1:L62"/>
  <sheetViews>
    <sheetView showGridLines="0" showRowColHeaders="0" topLeftCell="A25" zoomScaleNormal="100" zoomScaleSheetLayoutView="100" workbookViewId="0">
      <selection activeCell="G50" sqref="G50"/>
    </sheetView>
  </sheetViews>
  <sheetFormatPr defaultColWidth="9.140625" defaultRowHeight="15"/>
  <cols>
    <col min="1" max="1" width="4.140625" customWidth="1"/>
    <col min="2" max="2" width="2.7109375" customWidth="1"/>
    <col min="3" max="3" width="40.7109375" customWidth="1"/>
    <col min="4" max="4" width="2.7109375" customWidth="1"/>
    <col min="5" max="5" width="4.42578125" customWidth="1"/>
    <col min="6" max="6" width="2.7109375" customWidth="1"/>
    <col min="7" max="7" width="40.7109375" customWidth="1"/>
    <col min="8" max="8" width="4.42578125" customWidth="1"/>
    <col min="9" max="9" width="2.7109375" customWidth="1"/>
    <col min="10" max="10" width="7.5703125" hidden="1" customWidth="1"/>
    <col min="11" max="11" width="33.5703125" hidden="1" customWidth="1"/>
    <col min="12" max="13" width="13.5703125" customWidth="1"/>
    <col min="14" max="14" width="26.42578125" customWidth="1"/>
    <col min="15" max="15" width="7.140625" customWidth="1"/>
    <col min="16" max="16" width="7.5703125" customWidth="1"/>
  </cols>
  <sheetData>
    <row r="1" spans="2:11" ht="20.100000000000001" customHeight="1"/>
    <row r="2" spans="2:11" ht="39.950000000000003" customHeight="1">
      <c r="C2" s="103" t="s">
        <v>357</v>
      </c>
      <c r="K2" s="19"/>
    </row>
    <row r="3" spans="2:11" ht="7.5" customHeight="1">
      <c r="C3" s="3"/>
      <c r="D3" s="3"/>
      <c r="E3" s="3"/>
      <c r="F3" s="3"/>
      <c r="G3" s="3"/>
      <c r="H3" s="3"/>
      <c r="I3" s="3"/>
    </row>
    <row r="4" spans="2:11" ht="18.75" customHeight="1">
      <c r="B4" s="327" t="s">
        <v>40</v>
      </c>
      <c r="C4" s="327"/>
      <c r="D4" s="3"/>
      <c r="E4" s="3"/>
      <c r="F4" s="3"/>
      <c r="G4" s="3"/>
      <c r="H4" s="3"/>
      <c r="I4" s="3"/>
    </row>
    <row r="5" spans="2:11" ht="18.75" customHeight="1">
      <c r="B5" s="21"/>
      <c r="C5" s="2" t="s">
        <v>39</v>
      </c>
      <c r="D5" s="22"/>
      <c r="E5" s="22"/>
      <c r="F5" s="22"/>
      <c r="G5" s="23"/>
      <c r="H5" s="23"/>
      <c r="I5" s="24"/>
    </row>
    <row r="6" spans="2:11" ht="18.75" customHeight="1">
      <c r="B6" s="25"/>
      <c r="C6" s="330" t="s">
        <v>19</v>
      </c>
      <c r="D6" s="331"/>
      <c r="E6" s="331"/>
      <c r="F6" s="331"/>
      <c r="G6" s="331"/>
      <c r="H6" s="332"/>
      <c r="I6" s="26"/>
    </row>
    <row r="7" spans="2:11" ht="18.75" customHeight="1">
      <c r="B7" s="25"/>
      <c r="C7" s="2" t="s">
        <v>38</v>
      </c>
      <c r="D7" s="16"/>
      <c r="E7" s="16"/>
      <c r="F7" s="16"/>
      <c r="G7" s="3"/>
      <c r="H7" s="3"/>
      <c r="I7" s="27"/>
    </row>
    <row r="8" spans="2:11" ht="18.75" customHeight="1">
      <c r="B8" s="25"/>
      <c r="C8" s="330" t="s">
        <v>60</v>
      </c>
      <c r="D8" s="331"/>
      <c r="E8" s="331"/>
      <c r="F8" s="331"/>
      <c r="G8" s="331"/>
      <c r="H8" s="332"/>
      <c r="I8" s="26"/>
    </row>
    <row r="9" spans="2:11" ht="18.75" customHeight="1">
      <c r="B9" s="25"/>
      <c r="C9" s="2" t="s">
        <v>37</v>
      </c>
      <c r="D9" s="16"/>
      <c r="E9" s="16"/>
      <c r="F9" s="16"/>
      <c r="G9" s="3"/>
      <c r="H9" s="3"/>
      <c r="I9" s="27"/>
    </row>
    <row r="10" spans="2:11" ht="18.75" customHeight="1">
      <c r="B10" s="25"/>
      <c r="C10" s="330" t="s">
        <v>61</v>
      </c>
      <c r="D10" s="331"/>
      <c r="E10" s="331"/>
      <c r="F10" s="331"/>
      <c r="G10" s="331"/>
      <c r="H10" s="332"/>
      <c r="I10" s="26"/>
    </row>
    <row r="11" spans="2:11" ht="18.75" customHeight="1">
      <c r="B11" s="25"/>
      <c r="C11" s="2" t="s">
        <v>36</v>
      </c>
      <c r="D11" s="16"/>
      <c r="E11" s="16"/>
      <c r="F11" s="16"/>
      <c r="G11" s="2" t="s">
        <v>35</v>
      </c>
      <c r="H11" s="2"/>
      <c r="I11" s="27"/>
    </row>
    <row r="12" spans="2:11" ht="18.75" customHeight="1">
      <c r="B12" s="25"/>
      <c r="C12" s="1">
        <v>44743</v>
      </c>
      <c r="D12" s="18"/>
      <c r="E12" s="18"/>
      <c r="F12" s="18"/>
      <c r="G12" s="333">
        <v>45107</v>
      </c>
      <c r="H12" s="334"/>
      <c r="I12" s="26"/>
    </row>
    <row r="13" spans="2:11" ht="18.75" customHeight="1">
      <c r="B13" s="25"/>
      <c r="C13" s="2" t="s">
        <v>34</v>
      </c>
      <c r="D13" s="16"/>
      <c r="E13" s="16"/>
      <c r="F13" s="16"/>
      <c r="G13" s="2"/>
      <c r="H13" s="2"/>
      <c r="I13" s="27"/>
    </row>
    <row r="14" spans="2:11" ht="18.75" customHeight="1">
      <c r="B14" s="25"/>
      <c r="C14" s="89">
        <f>IF(ISBLANK(PeriodEndDate),"",IF(MONTH(PeriodEndDate)&lt;=6,YEAR(PeriodEndDate),YEAR(PeriodEndDate)+1))</f>
        <v>2023</v>
      </c>
      <c r="D14" s="17"/>
      <c r="E14" s="17"/>
      <c r="F14" s="17"/>
      <c r="G14" s="2"/>
      <c r="H14" s="2"/>
      <c r="I14" s="26"/>
    </row>
    <row r="15" spans="2:11" ht="7.5" customHeight="1">
      <c r="B15" s="28"/>
      <c r="C15" s="29"/>
      <c r="D15" s="30"/>
      <c r="E15" s="30"/>
      <c r="F15" s="30"/>
      <c r="G15" s="29"/>
      <c r="H15" s="29"/>
      <c r="I15" s="31"/>
    </row>
    <row r="16" spans="2:11" ht="7.5" customHeight="1">
      <c r="C16" s="20"/>
      <c r="D16" s="17"/>
      <c r="E16" s="17"/>
      <c r="F16" s="17"/>
      <c r="G16" s="20"/>
      <c r="H16" s="20"/>
      <c r="I16" s="4"/>
    </row>
    <row r="17" spans="2:9" ht="18.75" customHeight="1">
      <c r="B17" s="327" t="s">
        <v>77</v>
      </c>
      <c r="C17" s="327"/>
      <c r="D17" s="17"/>
      <c r="E17" s="17"/>
      <c r="F17" s="17"/>
      <c r="G17" s="20"/>
      <c r="H17" s="20"/>
      <c r="I17" s="4"/>
    </row>
    <row r="18" spans="2:9" ht="18.75" customHeight="1">
      <c r="B18" s="90"/>
      <c r="C18" s="91" t="s">
        <v>78</v>
      </c>
      <c r="D18" s="92"/>
      <c r="E18" s="92"/>
      <c r="F18" s="92"/>
      <c r="G18" s="91" t="s">
        <v>79</v>
      </c>
      <c r="H18" s="91"/>
      <c r="I18" s="93"/>
    </row>
    <row r="19" spans="2:9" ht="18.75" customHeight="1">
      <c r="B19" s="80"/>
      <c r="C19" s="89" t="s">
        <v>131</v>
      </c>
      <c r="D19" s="17"/>
      <c r="E19" s="17"/>
      <c r="F19" s="17"/>
      <c r="G19" s="335" t="s">
        <v>356</v>
      </c>
      <c r="H19" s="336"/>
      <c r="I19" s="94"/>
    </row>
    <row r="20" spans="2:9" ht="18.75" customHeight="1">
      <c r="B20" s="80"/>
      <c r="C20" s="2" t="s">
        <v>80</v>
      </c>
      <c r="D20" s="17"/>
      <c r="E20" s="17"/>
      <c r="F20" s="17"/>
      <c r="G20" s="2" t="s">
        <v>81</v>
      </c>
      <c r="H20" s="2"/>
      <c r="I20" s="94"/>
    </row>
    <row r="21" spans="2:9" ht="18.75" customHeight="1">
      <c r="B21" s="80"/>
      <c r="C21" s="89" t="s">
        <v>86</v>
      </c>
      <c r="D21" s="17"/>
      <c r="E21" s="17"/>
      <c r="F21" s="17"/>
      <c r="G21" s="335" t="s">
        <v>86</v>
      </c>
      <c r="H21" s="336"/>
      <c r="I21" s="94"/>
    </row>
    <row r="22" spans="2:9" ht="18.75" customHeight="1">
      <c r="B22" s="80"/>
      <c r="C22" s="2" t="s">
        <v>82</v>
      </c>
      <c r="D22" s="17"/>
      <c r="E22" s="17"/>
      <c r="F22" s="17"/>
      <c r="G22" s="2" t="s">
        <v>83</v>
      </c>
      <c r="H22" s="2"/>
      <c r="I22" s="94"/>
    </row>
    <row r="23" spans="2:9" ht="18.75" customHeight="1">
      <c r="B23" s="80"/>
      <c r="C23" s="89" t="s">
        <v>86</v>
      </c>
      <c r="D23" s="17"/>
      <c r="E23" s="17"/>
      <c r="F23" s="17"/>
      <c r="G23" s="335" t="s">
        <v>86</v>
      </c>
      <c r="H23" s="336"/>
      <c r="I23" s="94"/>
    </row>
    <row r="24" spans="2:9" ht="18.75" customHeight="1">
      <c r="B24" s="80"/>
      <c r="C24" s="2" t="s">
        <v>84</v>
      </c>
      <c r="D24" s="17"/>
      <c r="E24" s="17"/>
      <c r="F24" s="17"/>
      <c r="G24" s="2" t="s">
        <v>85</v>
      </c>
      <c r="H24" s="2"/>
      <c r="I24" s="94"/>
    </row>
    <row r="25" spans="2:9" ht="18.75" customHeight="1">
      <c r="B25" s="80"/>
      <c r="C25" s="89" t="s">
        <v>86</v>
      </c>
      <c r="D25" s="17"/>
      <c r="E25" s="17"/>
      <c r="F25" s="17"/>
      <c r="G25" s="335" t="s">
        <v>86</v>
      </c>
      <c r="H25" s="336"/>
      <c r="I25" s="94"/>
    </row>
    <row r="26" spans="2:9" ht="7.5" customHeight="1">
      <c r="B26" s="81"/>
      <c r="C26" s="95"/>
      <c r="D26" s="96"/>
      <c r="E26" s="96"/>
      <c r="F26" s="96"/>
      <c r="G26" s="95"/>
      <c r="H26" s="95"/>
      <c r="I26" s="97"/>
    </row>
    <row r="27" spans="2:9" ht="7.5" customHeight="1">
      <c r="C27" s="20"/>
      <c r="D27" s="17"/>
      <c r="E27" s="17"/>
      <c r="F27" s="17"/>
      <c r="G27" s="20"/>
      <c r="H27" s="20"/>
      <c r="I27" s="4"/>
    </row>
    <row r="28" spans="2:9" ht="18.75" customHeight="1">
      <c r="B28" s="327" t="s">
        <v>33</v>
      </c>
      <c r="C28" s="327"/>
      <c r="D28" s="4"/>
      <c r="E28" s="4"/>
      <c r="F28" s="4"/>
      <c r="G28" s="4"/>
      <c r="H28" s="4"/>
      <c r="I28" s="4"/>
    </row>
    <row r="29" spans="2:9" ht="18.75" customHeight="1">
      <c r="B29" s="32"/>
      <c r="C29" s="2" t="s">
        <v>32</v>
      </c>
      <c r="D29" s="33"/>
      <c r="E29" s="33"/>
      <c r="F29" s="33"/>
      <c r="G29" s="38"/>
      <c r="H29" s="38"/>
      <c r="I29" s="34"/>
    </row>
    <row r="30" spans="2:9" ht="18.75" customHeight="1">
      <c r="B30" s="35"/>
      <c r="C30" s="330" t="s">
        <v>19</v>
      </c>
      <c r="D30" s="331"/>
      <c r="E30" s="331"/>
      <c r="F30" s="331"/>
      <c r="G30" s="331"/>
      <c r="H30" s="332"/>
      <c r="I30" s="39"/>
    </row>
    <row r="31" spans="2:9" ht="18.75" customHeight="1">
      <c r="B31" s="35"/>
      <c r="C31" s="2" t="s">
        <v>31</v>
      </c>
      <c r="D31" s="16"/>
      <c r="E31" s="16"/>
      <c r="F31" s="16"/>
      <c r="G31" s="2" t="s">
        <v>30</v>
      </c>
      <c r="H31" s="2"/>
      <c r="I31" s="40"/>
    </row>
    <row r="32" spans="2:9" ht="18.75" customHeight="1">
      <c r="B32" s="35"/>
      <c r="C32" s="89" t="s">
        <v>8</v>
      </c>
      <c r="D32" s="15"/>
      <c r="E32" s="15"/>
      <c r="F32" s="15"/>
      <c r="G32" s="330" t="s">
        <v>9</v>
      </c>
      <c r="H32" s="332"/>
      <c r="I32" s="39"/>
    </row>
    <row r="33" spans="2:9" ht="7.5" customHeight="1">
      <c r="B33" s="36"/>
      <c r="C33" s="13"/>
      <c r="D33" s="13"/>
      <c r="E33" s="13"/>
      <c r="F33" s="13"/>
      <c r="G33" s="13"/>
      <c r="H33" s="13"/>
      <c r="I33" s="37"/>
    </row>
    <row r="34" spans="2:9" ht="7.5" customHeight="1"/>
    <row r="35" spans="2:9" ht="18.75" customHeight="1">
      <c r="B35" s="327" t="s">
        <v>29</v>
      </c>
      <c r="C35" s="327"/>
      <c r="D35" s="4"/>
      <c r="E35" s="4"/>
      <c r="F35" s="4"/>
    </row>
    <row r="36" spans="2:9" ht="18.75" customHeight="1">
      <c r="B36" s="32"/>
      <c r="C36" s="2" t="s">
        <v>28</v>
      </c>
      <c r="D36" s="33"/>
      <c r="E36" s="33"/>
      <c r="F36" s="33"/>
      <c r="G36" s="85" t="s">
        <v>27</v>
      </c>
      <c r="H36" s="98"/>
      <c r="I36" s="34"/>
    </row>
    <row r="37" spans="2:9" ht="18.75" customHeight="1">
      <c r="B37" s="35"/>
      <c r="C37" s="89" t="s">
        <v>26</v>
      </c>
      <c r="D37" s="15"/>
      <c r="E37" s="15"/>
      <c r="F37" s="15"/>
      <c r="G37" s="330" t="s">
        <v>25</v>
      </c>
      <c r="H37" s="332"/>
      <c r="I37" s="39"/>
    </row>
    <row r="38" spans="2:9" ht="3.75" customHeight="1">
      <c r="B38" s="35"/>
      <c r="I38" s="41"/>
    </row>
    <row r="39" spans="2:9" ht="18.75" customHeight="1">
      <c r="B39" s="35"/>
      <c r="C39" s="2" t="s">
        <v>24</v>
      </c>
      <c r="D39" s="16"/>
      <c r="E39" s="16"/>
      <c r="F39" s="16"/>
      <c r="G39" s="2" t="s">
        <v>23</v>
      </c>
      <c r="H39" s="2"/>
      <c r="I39" s="40"/>
    </row>
    <row r="40" spans="2:9" ht="18.75" customHeight="1">
      <c r="B40" s="35"/>
      <c r="C40" s="89" t="s">
        <v>10</v>
      </c>
      <c r="D40" s="15"/>
      <c r="E40" s="15"/>
      <c r="F40" s="15"/>
      <c r="G40" s="330" t="s">
        <v>11</v>
      </c>
      <c r="H40" s="332"/>
      <c r="I40" s="39"/>
    </row>
    <row r="41" spans="2:9" ht="7.5" customHeight="1">
      <c r="B41" s="36"/>
      <c r="C41" s="13"/>
      <c r="D41" s="13"/>
      <c r="E41" s="13"/>
      <c r="F41" s="13"/>
      <c r="G41" s="13"/>
      <c r="H41" s="13"/>
      <c r="I41" s="37"/>
    </row>
    <row r="42" spans="2:9" ht="7.5" customHeight="1"/>
    <row r="43" spans="2:9" ht="18.75" customHeight="1">
      <c r="B43" s="327" t="s">
        <v>22</v>
      </c>
      <c r="C43" s="327"/>
      <c r="D43" s="4"/>
      <c r="E43" s="4"/>
      <c r="F43" s="4"/>
      <c r="I43" s="4"/>
    </row>
    <row r="44" spans="2:9" ht="18.75" customHeight="1">
      <c r="B44" s="32"/>
      <c r="C44" s="2" t="s">
        <v>21</v>
      </c>
      <c r="D44" s="33"/>
      <c r="E44" s="33"/>
      <c r="F44" s="33"/>
      <c r="G44" s="38"/>
      <c r="H44" s="38"/>
      <c r="I44" s="34"/>
    </row>
    <row r="45" spans="2:9" ht="18.75" customHeight="1">
      <c r="B45" s="35"/>
      <c r="C45" s="330"/>
      <c r="D45" s="331"/>
      <c r="E45" s="331"/>
      <c r="F45" s="331"/>
      <c r="G45" s="331"/>
      <c r="H45" s="332"/>
      <c r="I45" s="39"/>
    </row>
    <row r="46" spans="2:9" ht="18.75" customHeight="1">
      <c r="B46" s="35"/>
      <c r="C46" s="2" t="s">
        <v>20</v>
      </c>
      <c r="D46" s="16"/>
      <c r="E46" s="16"/>
      <c r="F46" s="16"/>
      <c r="G46" s="3"/>
      <c r="H46" s="3"/>
      <c r="I46" s="40"/>
    </row>
    <row r="47" spans="2:9" ht="18.75" customHeight="1">
      <c r="B47" s="35"/>
      <c r="C47" s="329"/>
      <c r="D47" s="337"/>
      <c r="E47" s="337"/>
      <c r="F47" s="337"/>
      <c r="G47" s="337"/>
      <c r="H47" s="107" t="s">
        <v>100</v>
      </c>
      <c r="I47" s="39"/>
    </row>
    <row r="48" spans="2:9" ht="18.75" customHeight="1">
      <c r="B48" s="35"/>
      <c r="C48" s="2" t="s">
        <v>18</v>
      </c>
      <c r="D48" s="16"/>
      <c r="E48" s="16"/>
      <c r="F48" s="16"/>
      <c r="G48" s="2" t="s">
        <v>0</v>
      </c>
      <c r="H48" s="2"/>
      <c r="I48" s="40"/>
    </row>
    <row r="49" spans="2:12" ht="18.75" customHeight="1">
      <c r="B49" s="35"/>
      <c r="C49" s="328" t="s">
        <v>130</v>
      </c>
      <c r="D49" s="329"/>
      <c r="E49" s="107" t="s">
        <v>100</v>
      </c>
      <c r="F49" s="15"/>
      <c r="G49" s="1">
        <v>45303</v>
      </c>
      <c r="H49" s="2"/>
      <c r="I49" s="39"/>
    </row>
    <row r="50" spans="2:12" ht="18.75" customHeight="1">
      <c r="B50" s="35"/>
      <c r="C50" s="2" t="s">
        <v>17</v>
      </c>
      <c r="D50" s="16"/>
      <c r="E50" s="16"/>
      <c r="F50" s="16"/>
      <c r="G50" s="2" t="s">
        <v>0</v>
      </c>
      <c r="H50" s="2"/>
      <c r="I50" s="40"/>
    </row>
    <row r="51" spans="2:12" ht="18.75" customHeight="1">
      <c r="B51" s="35"/>
      <c r="C51" s="328"/>
      <c r="D51" s="329"/>
      <c r="E51" s="107" t="s">
        <v>100</v>
      </c>
      <c r="F51" s="15"/>
      <c r="G51" s="1"/>
      <c r="H51" s="2"/>
      <c r="I51" s="39"/>
    </row>
    <row r="52" spans="2:12" ht="7.5" customHeight="1">
      <c r="B52" s="36"/>
      <c r="C52" s="13"/>
      <c r="D52" s="13"/>
      <c r="E52" s="13"/>
      <c r="F52" s="13"/>
      <c r="G52" s="13"/>
      <c r="H52" s="13"/>
      <c r="I52" s="37"/>
    </row>
    <row r="53" spans="2:12" ht="7.5" customHeight="1">
      <c r="K53" t="s">
        <v>62</v>
      </c>
    </row>
    <row r="54" spans="2:12">
      <c r="B54" s="323" t="s">
        <v>115</v>
      </c>
      <c r="C54" s="323"/>
      <c r="D54" s="323"/>
      <c r="E54" s="323"/>
      <c r="F54" s="104"/>
      <c r="G54" s="105"/>
      <c r="H54" s="105"/>
      <c r="I54" s="104"/>
      <c r="K54" t="s">
        <v>68</v>
      </c>
    </row>
    <row r="55" spans="2:12" ht="21">
      <c r="B55" s="25"/>
      <c r="C55" s="324" t="s">
        <v>116</v>
      </c>
      <c r="D55" s="325"/>
      <c r="E55" s="325"/>
      <c r="F55" s="106"/>
      <c r="G55" s="106"/>
      <c r="H55" s="106"/>
      <c r="I55" s="27"/>
      <c r="K55" s="117" t="s">
        <v>63</v>
      </c>
      <c r="L55" s="109"/>
    </row>
    <row r="56" spans="2:12">
      <c r="B56" s="35"/>
      <c r="C56" s="326">
        <v>0.01</v>
      </c>
      <c r="D56" s="326"/>
      <c r="E56" s="106"/>
      <c r="F56" s="106"/>
      <c r="G56" s="106"/>
      <c r="H56" s="106"/>
      <c r="I56" s="39"/>
      <c r="K56" s="118" t="s">
        <v>64</v>
      </c>
      <c r="L56" s="110"/>
    </row>
    <row r="57" spans="2:12">
      <c r="B57" s="36"/>
      <c r="C57" s="13"/>
      <c r="D57" s="13"/>
      <c r="E57" s="13"/>
      <c r="F57" s="13"/>
      <c r="G57" s="13"/>
      <c r="H57" s="13"/>
      <c r="I57" s="37"/>
      <c r="K57" s="119" t="s">
        <v>58</v>
      </c>
      <c r="L57" s="111"/>
    </row>
    <row r="58" spans="2:12">
      <c r="K58" s="120" t="s">
        <v>65</v>
      </c>
      <c r="L58" s="112"/>
    </row>
    <row r="59" spans="2:12">
      <c r="K59" s="121" t="s">
        <v>66</v>
      </c>
      <c r="L59" s="113"/>
    </row>
    <row r="60" spans="2:12">
      <c r="K60" s="122" t="s">
        <v>113</v>
      </c>
      <c r="L60" s="114"/>
    </row>
    <row r="61" spans="2:12">
      <c r="K61" s="123" t="s">
        <v>114</v>
      </c>
      <c r="L61" s="115"/>
    </row>
    <row r="62" spans="2:12">
      <c r="K62" s="124" t="s">
        <v>67</v>
      </c>
      <c r="L62" s="116"/>
    </row>
  </sheetData>
  <sheetProtection sheet="1" objects="1" scenarios="1"/>
  <dataConsolidate/>
  <mergeCells count="24">
    <mergeCell ref="G40:H40"/>
    <mergeCell ref="C45:H45"/>
    <mergeCell ref="C47:G47"/>
    <mergeCell ref="G23:H23"/>
    <mergeCell ref="G25:H25"/>
    <mergeCell ref="C30:H30"/>
    <mergeCell ref="G32:H32"/>
    <mergeCell ref="G37:H37"/>
    <mergeCell ref="B54:E54"/>
    <mergeCell ref="C55:E55"/>
    <mergeCell ref="C56:D56"/>
    <mergeCell ref="B17:C17"/>
    <mergeCell ref="B4:C4"/>
    <mergeCell ref="B28:C28"/>
    <mergeCell ref="B35:C35"/>
    <mergeCell ref="B43:C43"/>
    <mergeCell ref="C49:D49"/>
    <mergeCell ref="C51:D51"/>
    <mergeCell ref="C6:H6"/>
    <mergeCell ref="C8:H8"/>
    <mergeCell ref="C10:H10"/>
    <mergeCell ref="G12:H12"/>
    <mergeCell ref="G19:H19"/>
    <mergeCell ref="G21:H21"/>
  </mergeCells>
  <dataValidations count="2">
    <dataValidation type="date" operator="greaterThan" allowBlank="1" showErrorMessage="1" errorTitle="Date" error="Please enter a valid date" sqref="C12 G12" xr:uid="{00000000-0002-0000-0200-000000000000}">
      <formula1>1</formula1>
    </dataValidation>
    <dataValidation type="list" allowBlank="1" showInputMessage="1" showErrorMessage="1" sqref="D15:F17 D26:F27" xr:uid="{00000000-0002-0000-0200-000001000000}">
      <formula1>"Yes, No"</formula1>
    </dataValidation>
  </dataValidations>
  <hyperlinks>
    <hyperlink ref="H47" location="Go_SelectUser_Partner" tooltip="Select Partner" display="q" xr:uid="{00000000-0004-0000-0200-000000000000}"/>
    <hyperlink ref="E49" location="Go_SelectUser_Preparer" tooltip="Select Preparer" display="q" xr:uid="{00000000-0004-0000-0200-000001000000}"/>
    <hyperlink ref="E51" location="Go_SelectUser_Reviewer" tooltip="Select Reviewer" display="q" xr:uid="{00000000-0004-0000-0200-000002000000}"/>
  </hyperlinks>
  <printOptions horizontalCentered="1"/>
  <pageMargins left="0.74803149606299213" right="0.74803149606299213" top="0.98425196850393704" bottom="0.98425196850393704" header="0.51181102362204722" footer="0.51181102362204722"/>
  <pageSetup paperSize="9" scale="38" orientation="portrait" horizontalDpi="300" verticalDpi="300" r:id="rId1"/>
  <headerFooter alignWithMargins="0">
    <oddFooter>&amp;L&amp;F
Copyright&amp;X©&amp;X 2003-Present Business Fitness Pty Ltd&amp;R&amp;A  Page   &amp;P</oddFooter>
  </headerFooter>
  <customProperties>
    <customPr name="SheetId" r:id="rId2"/>
  </customProperties>
  <ignoredErrors>
    <ignoredError sqref="C14" unlockedFormula="1"/>
  </ignoredError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Index">
    <tabColor theme="0" tint="-0.14999847407452621"/>
    <pageSetUpPr fitToPage="1"/>
  </sheetPr>
  <dimension ref="A1:AF80"/>
  <sheetViews>
    <sheetView showGridLines="0" showRowColHeaders="0" zoomScaleNormal="100" workbookViewId="0">
      <pane ySplit="6" topLeftCell="A19" activePane="bottomLeft" state="frozen"/>
      <selection activeCell="A4" sqref="A4"/>
      <selection pane="bottomLeft" activeCell="E48" sqref="E48"/>
    </sheetView>
  </sheetViews>
  <sheetFormatPr defaultColWidth="9.140625" defaultRowHeight="15"/>
  <cols>
    <col min="1" max="1" width="4.140625" customWidth="1"/>
    <col min="2" max="2" width="1" customWidth="1"/>
    <col min="3" max="3" width="6.28515625" customWidth="1"/>
    <col min="4" max="4" width="1" customWidth="1"/>
    <col min="5" max="5" width="42.7109375" customWidth="1"/>
    <col min="6" max="6" width="7.140625" customWidth="1"/>
    <col min="7" max="7" width="9.28515625" hidden="1" customWidth="1"/>
    <col min="8" max="8" width="10.42578125" hidden="1" customWidth="1"/>
    <col min="9" max="10" width="11.28515625" hidden="1" customWidth="1"/>
    <col min="11" max="16" width="13.42578125" hidden="1" customWidth="1"/>
    <col min="17" max="18" width="9.7109375" customWidth="1"/>
    <col min="19" max="19" width="45.7109375" customWidth="1"/>
    <col min="20" max="22" width="5.5703125" customWidth="1"/>
    <col min="23" max="23" width="5.5703125" hidden="1" customWidth="1"/>
    <col min="24" max="24" width="16.140625" customWidth="1"/>
    <col min="25" max="26" width="15.7109375" customWidth="1"/>
    <col min="27" max="27" width="4.28515625" hidden="1" customWidth="1"/>
    <col min="28" max="28" width="4.28515625" customWidth="1"/>
    <col min="29" max="29" width="3.28515625" style="11" customWidth="1"/>
    <col min="30" max="30" width="1.5703125" customWidth="1"/>
  </cols>
  <sheetData>
    <row r="1" spans="1:31" s="8" customFormat="1" ht="21.75" hidden="1" customHeight="1">
      <c r="A1" s="8" t="s">
        <v>57</v>
      </c>
      <c r="E1" s="61" t="s">
        <v>47</v>
      </c>
      <c r="F1" s="61" t="s">
        <v>2</v>
      </c>
      <c r="G1" s="61" t="s">
        <v>42</v>
      </c>
      <c r="H1" s="61" t="s">
        <v>93</v>
      </c>
      <c r="I1" s="61" t="s">
        <v>46</v>
      </c>
      <c r="J1" s="61" t="s">
        <v>44</v>
      </c>
      <c r="K1" s="61" t="s">
        <v>16</v>
      </c>
      <c r="L1" s="61" t="s">
        <v>95</v>
      </c>
      <c r="M1" s="61" t="s">
        <v>96</v>
      </c>
      <c r="N1" s="61" t="s">
        <v>108</v>
      </c>
      <c r="O1" s="61" t="s">
        <v>106</v>
      </c>
      <c r="P1" s="61" t="s">
        <v>125</v>
      </c>
      <c r="Q1" s="61" t="s">
        <v>3</v>
      </c>
      <c r="R1" s="61" t="s">
        <v>59</v>
      </c>
      <c r="S1" s="82" t="s">
        <v>4</v>
      </c>
      <c r="T1" s="82" t="s">
        <v>105</v>
      </c>
      <c r="U1" s="82" t="s">
        <v>97</v>
      </c>
      <c r="V1" s="82" t="s">
        <v>106</v>
      </c>
      <c r="W1" s="82" t="s">
        <v>126</v>
      </c>
      <c r="X1" s="61" t="s">
        <v>5</v>
      </c>
      <c r="Y1" s="61" t="s">
        <v>12</v>
      </c>
      <c r="Z1" s="84" t="s">
        <v>13</v>
      </c>
      <c r="AA1" s="87" t="s">
        <v>71</v>
      </c>
      <c r="AB1" s="144" t="s">
        <v>127</v>
      </c>
      <c r="AC1" s="12"/>
    </row>
    <row r="2" spans="1:31" ht="17.25" hidden="1" customHeight="1">
      <c r="B2" s="25"/>
      <c r="C2" s="153" t="s">
        <v>55</v>
      </c>
      <c r="D2" s="56"/>
      <c r="E2" s="78"/>
      <c r="F2" s="107" t="s">
        <v>109</v>
      </c>
      <c r="G2" s="127" t="s">
        <v>43</v>
      </c>
      <c r="H2" s="127"/>
      <c r="I2" s="127"/>
      <c r="J2" s="127"/>
      <c r="K2" s="127"/>
      <c r="L2" s="127"/>
      <c r="M2" s="127"/>
      <c r="N2" s="129" t="b">
        <f>IFERROR(VLOOKUP(J2,HNSW_ItemsCount!A:D,2,0)&gt;0,FALSE)</f>
        <v>0</v>
      </c>
      <c r="O2" s="129">
        <f>IFERROR(VLOOKUP(J2,HNSW_ItemsCount!A:D,4,0),0)</f>
        <v>0</v>
      </c>
      <c r="P2" s="129" t="str">
        <f>""</f>
        <v/>
      </c>
      <c r="Q2" s="152" t="s">
        <v>70</v>
      </c>
      <c r="R2" s="152" t="s">
        <v>70</v>
      </c>
      <c r="S2" s="83"/>
      <c r="T2" s="148" t="s">
        <v>107</v>
      </c>
      <c r="U2" s="100" t="s">
        <v>98</v>
      </c>
      <c r="V2" s="101" t="str">
        <f>IF(O2=0,"",O2)</f>
        <v/>
      </c>
      <c r="W2" s="101" t="str">
        <f>IF(ISBLANK(P2),"",IF(P2=0,"✓",P2))</f>
        <v/>
      </c>
      <c r="X2" s="149" t="s">
        <v>68</v>
      </c>
      <c r="Y2" s="150"/>
      <c r="Z2" s="151"/>
      <c r="AA2" s="88">
        <v>4</v>
      </c>
      <c r="AB2" s="145" t="s">
        <v>107</v>
      </c>
      <c r="AC2" s="57" t="s">
        <v>41</v>
      </c>
      <c r="AD2" s="50"/>
    </row>
    <row r="3" spans="1:31" ht="17.25" hidden="1" customHeight="1">
      <c r="B3" s="25"/>
      <c r="C3" s="153" t="s">
        <v>55</v>
      </c>
      <c r="D3" s="56"/>
      <c r="E3" s="78"/>
      <c r="F3" s="147" t="s">
        <v>100</v>
      </c>
      <c r="G3" s="127" t="s">
        <v>43</v>
      </c>
      <c r="H3" s="127"/>
      <c r="I3" s="127" t="s">
        <v>110</v>
      </c>
      <c r="J3" s="127"/>
      <c r="K3" s="127"/>
      <c r="L3" s="127"/>
      <c r="M3" s="127"/>
      <c r="N3" s="129" t="b">
        <f>IFERROR(VLOOKUP(J3,HNSW_ItemsCount!A:D,2,0)&gt;0,FALSE)</f>
        <v>0</v>
      </c>
      <c r="O3" s="129">
        <f>IFERROR(VLOOKUP(J3,HNSW_ItemsCount!A:D,4,0),0)</f>
        <v>0</v>
      </c>
      <c r="AB3" s="145" t="s">
        <v>107</v>
      </c>
      <c r="AC3" s="57" t="s">
        <v>41</v>
      </c>
      <c r="AD3" s="69"/>
    </row>
    <row r="4" spans="1:31" ht="21" customHeight="1">
      <c r="U4" s="130"/>
      <c r="W4" s="130"/>
      <c r="X4" s="130"/>
      <c r="Y4" s="342" t="s">
        <v>111</v>
      </c>
      <c r="Z4" s="343"/>
      <c r="AA4" s="343"/>
      <c r="AB4" s="344"/>
      <c r="AC4" s="339" t="s">
        <v>112</v>
      </c>
      <c r="AD4" s="339"/>
    </row>
    <row r="5" spans="1:31" ht="15" customHeight="1">
      <c r="E5" s="102"/>
      <c r="U5" s="130"/>
      <c r="V5" s="130"/>
      <c r="W5" s="130"/>
      <c r="X5" s="130"/>
      <c r="Y5" s="7"/>
      <c r="Z5" s="7"/>
      <c r="AA5" s="7"/>
      <c r="AB5" s="7"/>
      <c r="AC5" s="7"/>
      <c r="AD5" s="133" t="s">
        <v>124</v>
      </c>
    </row>
    <row r="6" spans="1:31" ht="30" customHeight="1">
      <c r="B6" s="338"/>
      <c r="C6" s="338"/>
      <c r="D6" s="338"/>
      <c r="E6" s="125" t="s">
        <v>1</v>
      </c>
      <c r="F6" s="125" t="s">
        <v>2</v>
      </c>
      <c r="G6" s="125" t="s">
        <v>42</v>
      </c>
      <c r="H6" s="125" t="s">
        <v>93</v>
      </c>
      <c r="I6" s="125" t="s">
        <v>46</v>
      </c>
      <c r="J6" s="125" t="s">
        <v>44</v>
      </c>
      <c r="K6" s="125" t="s">
        <v>16</v>
      </c>
      <c r="L6" s="125" t="s">
        <v>95</v>
      </c>
      <c r="M6" s="125" t="s">
        <v>96</v>
      </c>
      <c r="N6" s="125"/>
      <c r="O6" s="125"/>
      <c r="P6" s="131"/>
      <c r="Q6" s="125" t="s">
        <v>3</v>
      </c>
      <c r="R6" s="125" t="s">
        <v>59</v>
      </c>
      <c r="S6" s="125" t="s">
        <v>4</v>
      </c>
      <c r="T6" s="125" t="s">
        <v>105</v>
      </c>
      <c r="U6" s="125" t="s">
        <v>97</v>
      </c>
      <c r="V6" s="125" t="s">
        <v>106</v>
      </c>
      <c r="W6" s="131" t="s">
        <v>126</v>
      </c>
      <c r="X6" s="125" t="s">
        <v>5</v>
      </c>
      <c r="Y6" s="125" t="s">
        <v>12</v>
      </c>
      <c r="Z6" s="125" t="s">
        <v>13</v>
      </c>
      <c r="AA6" s="125" t="s">
        <v>71</v>
      </c>
      <c r="AB6" s="146" t="s">
        <v>128</v>
      </c>
      <c r="AC6" s="338" t="s">
        <v>49</v>
      </c>
      <c r="AD6" s="338"/>
    </row>
    <row r="7" spans="1:31" ht="7.5" customHeight="1">
      <c r="P7" s="132"/>
      <c r="W7" s="132"/>
    </row>
    <row r="8" spans="1:31" ht="23.25" customHeight="1">
      <c r="B8" s="341" t="str">
        <f>Cl_Name</f>
        <v>Enter name here</v>
      </c>
      <c r="C8" s="341"/>
      <c r="D8" s="341"/>
      <c r="E8" s="341"/>
      <c r="G8" s="10"/>
      <c r="H8" s="10"/>
      <c r="I8" s="10"/>
      <c r="J8" s="10"/>
      <c r="K8" s="10"/>
      <c r="L8" s="10"/>
      <c r="M8" s="10"/>
      <c r="N8" s="10"/>
      <c r="O8" s="10"/>
      <c r="P8" s="10"/>
      <c r="X8" s="14"/>
      <c r="AA8" s="11"/>
      <c r="AB8" s="11"/>
    </row>
    <row r="9" spans="1:31" s="8" customFormat="1" ht="7.5" customHeight="1">
      <c r="E9" s="42"/>
      <c r="F9" s="42"/>
      <c r="G9" s="42"/>
      <c r="H9" s="42"/>
      <c r="I9" s="42"/>
      <c r="J9" s="42"/>
      <c r="K9" s="42"/>
      <c r="L9" s="42"/>
      <c r="M9" s="42"/>
      <c r="N9" s="42"/>
      <c r="O9" s="42"/>
      <c r="P9" s="10"/>
      <c r="Q9" s="42"/>
      <c r="R9" s="42"/>
      <c r="S9" s="43"/>
      <c r="T9" s="43"/>
      <c r="U9" s="43"/>
      <c r="V9" s="43"/>
      <c r="W9"/>
      <c r="X9" s="42"/>
      <c r="Y9" s="42"/>
      <c r="Z9" s="42"/>
      <c r="AA9" s="42"/>
      <c r="AB9" s="42"/>
      <c r="AC9" s="12"/>
    </row>
    <row r="10" spans="1:31" ht="23.65" customHeight="1">
      <c r="B10" s="134"/>
      <c r="C10" s="135" t="str">
        <f>AE10</f>
        <v>These workpapers have no outstanding issues.</v>
      </c>
      <c r="D10" s="136"/>
      <c r="E10" s="136"/>
      <c r="F10" s="136"/>
      <c r="G10" s="137"/>
      <c r="H10" s="137"/>
      <c r="I10" s="137"/>
      <c r="J10" s="137"/>
      <c r="K10" s="137"/>
      <c r="L10" s="137"/>
      <c r="M10" s="137"/>
      <c r="N10" s="137"/>
      <c r="O10" s="137"/>
      <c r="P10" s="137"/>
      <c r="Q10" s="136"/>
      <c r="R10" s="136"/>
      <c r="S10" s="138"/>
      <c r="T10" s="138"/>
      <c r="U10" s="138"/>
      <c r="V10" s="138"/>
      <c r="W10" s="139">
        <f>IF(FlaggedItems&gt;0,1,0) + IF(UnresolvedItems&gt;0,1,0)</f>
        <v>0</v>
      </c>
      <c r="X10" s="139"/>
      <c r="Y10" s="140">
        <f>IF(FlaggedItems&gt;0,1,0) + IF(UnresolvedItems&gt;0,1,0)</f>
        <v>0</v>
      </c>
      <c r="Z10" s="141" t="b">
        <f>AND(UnresolvedItems=0,FlaggedItems=0)</f>
        <v>1</v>
      </c>
      <c r="AA10" s="140"/>
      <c r="AB10" s="140">
        <f>SUM(HNSW_ItemsCount!B:B)</f>
        <v>0</v>
      </c>
      <c r="AC10" s="141">
        <f>COUNTIF(T:T,"O")</f>
        <v>0</v>
      </c>
      <c r="AD10" s="142"/>
      <c r="AE10" s="143" t="str">
        <f>IF(ShowAlert,"These workpapers have no outstanding issues.",
"These workpapers currently have "&amp;
IF(UnresolvedItems&gt;0,UnresolvedItems&amp;" unresolved item"&amp;IF(UnresolvedItems&gt;1,"s",""),"")&amp;
IF(AND(IssueTypes&gt;1,FlaggedItems&gt;0)," and ","")&amp;
IF(FlaggedItems&gt;0,FlaggedItems&amp;" flag"&amp;IF(FlaggedItems&gt;1,"s",""),"")&amp;".")</f>
        <v>These workpapers have no outstanding issues.</v>
      </c>
    </row>
    <row r="11" spans="1:31" ht="7.5" customHeight="1">
      <c r="B11" s="7"/>
      <c r="C11" s="7"/>
      <c r="D11" s="7"/>
      <c r="E11" s="7"/>
      <c r="F11" s="7"/>
      <c r="G11" s="10"/>
      <c r="H11" s="10"/>
      <c r="I11" s="10"/>
      <c r="J11" s="10"/>
      <c r="K11" s="10"/>
      <c r="L11" s="10"/>
      <c r="M11" s="10"/>
      <c r="N11" s="10"/>
      <c r="O11" s="10"/>
      <c r="P11" s="10"/>
      <c r="S11" s="45"/>
      <c r="T11" s="45"/>
      <c r="U11" s="45"/>
      <c r="V11" s="45"/>
      <c r="W11" s="45"/>
      <c r="X11" s="45"/>
      <c r="Y11" s="11"/>
      <c r="Z11" s="11"/>
      <c r="AA11" s="11"/>
      <c r="AB11" s="11"/>
      <c r="AC11"/>
    </row>
    <row r="12" spans="1:31" ht="15" customHeight="1">
      <c r="B12" s="76" t="s">
        <v>56</v>
      </c>
      <c r="C12" s="76"/>
      <c r="F12" s="7"/>
      <c r="I12" s="7"/>
      <c r="J12" s="7"/>
      <c r="K12" s="7"/>
      <c r="L12" s="7"/>
      <c r="M12" s="7"/>
      <c r="N12" s="7"/>
      <c r="O12" s="7"/>
      <c r="P12" s="7"/>
      <c r="Q12" s="7"/>
      <c r="R12" s="7"/>
      <c r="S12" s="7"/>
      <c r="T12" s="7"/>
      <c r="U12" s="7"/>
      <c r="V12" s="7"/>
      <c r="W12" s="7"/>
      <c r="X12" s="7"/>
      <c r="Y12" s="7"/>
      <c r="Z12" s="7"/>
      <c r="AA12" s="7"/>
      <c r="AB12" s="7"/>
    </row>
    <row r="13" spans="1:31" s="45" customFormat="1" ht="19.5" customHeight="1">
      <c r="B13" s="340" t="s">
        <v>6</v>
      </c>
      <c r="C13" s="340"/>
      <c r="D13" s="340"/>
      <c r="E13" s="340"/>
      <c r="F13" s="7"/>
      <c r="G13" s="7"/>
      <c r="H13" s="7"/>
      <c r="I13" s="7"/>
      <c r="J13" s="7"/>
      <c r="K13" s="7"/>
      <c r="L13" s="7"/>
      <c r="M13" s="7"/>
      <c r="N13" s="7"/>
      <c r="O13" s="7"/>
      <c r="P13" s="7"/>
      <c r="Q13" s="7"/>
      <c r="R13" s="7"/>
      <c r="S13" s="7"/>
      <c r="T13" s="7"/>
      <c r="U13" s="7"/>
      <c r="V13" s="7"/>
      <c r="W13" s="7"/>
      <c r="X13" s="7"/>
      <c r="Y13" s="7"/>
      <c r="Z13" s="7"/>
      <c r="AA13" s="7"/>
      <c r="AB13" s="7"/>
      <c r="AC13" s="62"/>
    </row>
    <row r="14" spans="1:31" s="45" customFormat="1" ht="7.5" customHeight="1">
      <c r="B14" s="63"/>
      <c r="C14" s="64"/>
      <c r="D14" s="64"/>
      <c r="E14" s="46"/>
      <c r="F14" s="47"/>
      <c r="G14" s="47"/>
      <c r="H14" s="47"/>
      <c r="I14" s="47"/>
      <c r="J14" s="47"/>
      <c r="K14" s="47"/>
      <c r="L14" s="47"/>
      <c r="M14" s="47"/>
      <c r="N14" s="47"/>
      <c r="O14" s="47"/>
      <c r="P14" s="47"/>
      <c r="Q14" s="47"/>
      <c r="R14" s="47"/>
      <c r="S14" s="47"/>
      <c r="T14" s="47"/>
      <c r="U14" s="47"/>
      <c r="V14" s="47"/>
      <c r="W14" s="47"/>
      <c r="X14" s="47"/>
      <c r="Y14" s="47"/>
      <c r="Z14" s="47"/>
      <c r="AA14" s="47"/>
      <c r="AB14" s="47"/>
      <c r="AC14" s="65"/>
      <c r="AD14" s="66"/>
    </row>
    <row r="15" spans="1:31" s="45" customFormat="1" ht="17.25" customHeight="1">
      <c r="B15" s="67"/>
      <c r="C15" s="108" t="s">
        <v>55</v>
      </c>
      <c r="D15" s="68"/>
      <c r="E15" s="79" t="s">
        <v>45</v>
      </c>
      <c r="F15" s="58"/>
      <c r="G15" s="127" t="s">
        <v>48</v>
      </c>
      <c r="H15" s="127" t="s">
        <v>94</v>
      </c>
      <c r="I15" s="58"/>
      <c r="J15" s="58"/>
      <c r="K15" s="58"/>
      <c r="L15" s="58"/>
      <c r="M15" s="58"/>
      <c r="N15" s="58"/>
      <c r="O15" s="58"/>
      <c r="P15" s="58"/>
      <c r="Q15" s="58"/>
      <c r="R15" s="58"/>
      <c r="S15" s="59"/>
      <c r="T15" s="59"/>
      <c r="U15" s="59"/>
      <c r="V15" s="59"/>
      <c r="W15" s="59"/>
      <c r="X15" s="60"/>
      <c r="Y15" s="60"/>
      <c r="Z15" s="60"/>
      <c r="AA15" s="60"/>
      <c r="AB15" s="60"/>
      <c r="AC15" s="70"/>
      <c r="AD15" s="69"/>
    </row>
    <row r="16" spans="1:31" s="45" customFormat="1" ht="7.5" customHeight="1">
      <c r="B16" s="71"/>
      <c r="C16" s="72"/>
      <c r="D16" s="72"/>
      <c r="E16" s="73"/>
      <c r="F16" s="51"/>
      <c r="G16" s="51"/>
      <c r="H16" s="51"/>
      <c r="I16" s="51"/>
      <c r="J16" s="51"/>
      <c r="K16" s="51"/>
      <c r="L16" s="51"/>
      <c r="M16" s="51"/>
      <c r="N16" s="51"/>
      <c r="O16" s="51"/>
      <c r="P16" s="51"/>
      <c r="Q16" s="51"/>
      <c r="R16" s="51"/>
      <c r="S16" s="52"/>
      <c r="T16" s="52"/>
      <c r="U16" s="52"/>
      <c r="V16" s="52"/>
      <c r="W16" s="52"/>
      <c r="X16" s="53"/>
      <c r="Y16" s="53"/>
      <c r="Z16" s="53"/>
      <c r="AA16" s="53"/>
      <c r="AB16" s="53"/>
      <c r="AC16" s="74"/>
      <c r="AD16" s="75"/>
    </row>
    <row r="17" spans="1:32" ht="18" customHeight="1">
      <c r="F17" s="5"/>
      <c r="G17" s="5"/>
      <c r="H17" s="5"/>
      <c r="I17" s="5"/>
      <c r="J17" s="5"/>
      <c r="K17" s="5"/>
      <c r="L17" s="5"/>
      <c r="M17" s="5"/>
      <c r="N17" s="5"/>
      <c r="O17" s="5"/>
      <c r="P17" s="5"/>
      <c r="Q17" s="5"/>
      <c r="R17" s="5"/>
      <c r="S17" s="44"/>
      <c r="T17" s="44"/>
      <c r="U17" s="44"/>
      <c r="V17" s="44"/>
      <c r="W17" s="44"/>
      <c r="X17" s="6"/>
      <c r="Y17" s="6"/>
      <c r="Z17" s="6"/>
      <c r="AA17" s="6"/>
      <c r="AB17" s="6"/>
    </row>
    <row r="18" spans="1:32" ht="19.5" customHeight="1">
      <c r="B18" s="340" t="s">
        <v>7</v>
      </c>
      <c r="C18" s="340"/>
      <c r="D18" s="340"/>
      <c r="E18" s="340"/>
      <c r="F18" s="7"/>
      <c r="G18" s="7"/>
      <c r="H18" s="7"/>
      <c r="I18" s="7"/>
      <c r="J18" s="7"/>
      <c r="K18" s="7"/>
      <c r="L18" s="7"/>
      <c r="M18" s="7"/>
      <c r="N18" s="7"/>
      <c r="O18" s="7"/>
      <c r="P18" s="7"/>
      <c r="Q18" s="7"/>
      <c r="R18" s="7"/>
      <c r="S18" s="7"/>
      <c r="T18" s="7"/>
      <c r="U18" s="7"/>
      <c r="V18" s="7"/>
      <c r="W18" s="7"/>
      <c r="X18" s="7"/>
      <c r="Y18" s="7"/>
      <c r="Z18" s="7"/>
      <c r="AA18" s="7"/>
      <c r="AB18" s="7"/>
    </row>
    <row r="19" spans="1:32" ht="7.5" customHeight="1">
      <c r="B19" s="63"/>
      <c r="C19" s="64"/>
      <c r="D19" s="64"/>
      <c r="E19" s="46"/>
      <c r="F19" s="47"/>
      <c r="G19" s="47"/>
      <c r="H19" s="47"/>
      <c r="I19" s="47"/>
      <c r="J19" s="47"/>
      <c r="K19" s="47"/>
      <c r="L19" s="47"/>
      <c r="M19" s="47"/>
      <c r="N19" s="47"/>
      <c r="O19" s="47"/>
      <c r="P19" s="47"/>
      <c r="Q19" s="47"/>
      <c r="R19" s="47"/>
      <c r="S19" s="47"/>
      <c r="T19" s="47"/>
      <c r="U19" s="47"/>
      <c r="V19" s="47"/>
      <c r="W19" s="47"/>
      <c r="X19" s="47"/>
      <c r="Y19" s="47"/>
      <c r="Z19" s="47"/>
      <c r="AA19" s="47"/>
      <c r="AB19" s="47"/>
      <c r="AC19" s="65"/>
      <c r="AD19" s="66"/>
    </row>
    <row r="20" spans="1:32" ht="17.25" customHeight="1">
      <c r="B20" s="67"/>
      <c r="C20" s="108" t="s">
        <v>55</v>
      </c>
      <c r="D20" s="45"/>
      <c r="E20" s="77" t="s">
        <v>45</v>
      </c>
      <c r="F20" s="86"/>
      <c r="G20" s="128" t="s">
        <v>54</v>
      </c>
      <c r="H20" s="127" t="s">
        <v>94</v>
      </c>
      <c r="I20" s="5"/>
      <c r="J20" s="5"/>
      <c r="K20" s="5"/>
      <c r="L20" s="5"/>
      <c r="M20" s="5"/>
      <c r="N20" s="5"/>
      <c r="O20" s="5"/>
      <c r="P20" s="5"/>
      <c r="Q20" s="5"/>
      <c r="R20" s="5"/>
      <c r="S20" s="44"/>
      <c r="T20" s="44"/>
      <c r="U20" s="44"/>
      <c r="V20" s="44"/>
      <c r="W20" s="44"/>
      <c r="X20" s="6"/>
      <c r="Y20" s="6"/>
      <c r="Z20" s="6"/>
      <c r="AA20" s="6"/>
      <c r="AB20" s="6"/>
      <c r="AC20" s="62"/>
      <c r="AD20" s="69"/>
    </row>
    <row r="21" spans="1:32" ht="7.5" customHeight="1">
      <c r="B21" s="71"/>
      <c r="C21" s="72"/>
      <c r="D21" s="72"/>
      <c r="E21" s="73"/>
      <c r="F21" s="51"/>
      <c r="G21" s="51"/>
      <c r="H21" s="51"/>
      <c r="I21" s="51"/>
      <c r="J21" s="51"/>
      <c r="K21" s="51"/>
      <c r="L21" s="51"/>
      <c r="M21" s="51"/>
      <c r="N21" s="51"/>
      <c r="O21" s="51"/>
      <c r="P21" s="51"/>
      <c r="Q21" s="51"/>
      <c r="R21" s="51"/>
      <c r="S21" s="52"/>
      <c r="T21" s="52"/>
      <c r="U21" s="52"/>
      <c r="V21" s="52"/>
      <c r="W21" s="52"/>
      <c r="X21" s="53"/>
      <c r="Y21" s="53"/>
      <c r="Z21" s="53"/>
      <c r="AA21" s="53"/>
      <c r="AB21" s="53"/>
      <c r="AC21" s="74"/>
      <c r="AD21" s="75"/>
    </row>
    <row r="22" spans="1:32" ht="18" customHeight="1">
      <c r="E22" s="9"/>
      <c r="F22" s="5"/>
      <c r="G22" s="5"/>
      <c r="H22" s="5"/>
      <c r="I22" s="5"/>
      <c r="J22" s="5"/>
      <c r="K22" s="5"/>
      <c r="L22" s="5"/>
      <c r="M22" s="5"/>
      <c r="N22" s="5"/>
      <c r="O22" s="5"/>
      <c r="P22" s="5"/>
      <c r="Q22" s="5"/>
      <c r="R22" s="5"/>
      <c r="S22" s="44"/>
      <c r="T22" s="44"/>
      <c r="U22" s="44"/>
      <c r="V22" s="44"/>
      <c r="W22" s="44"/>
      <c r="X22" s="6"/>
      <c r="Y22" s="6"/>
      <c r="Z22" s="6"/>
      <c r="AA22" s="6"/>
      <c r="AB22" s="6"/>
    </row>
    <row r="23" spans="1:32" ht="19.5" customHeight="1">
      <c r="B23" s="340" t="s">
        <v>99</v>
      </c>
      <c r="C23" s="340"/>
      <c r="D23" s="340"/>
      <c r="E23" s="340"/>
      <c r="F23" s="7"/>
      <c r="G23" s="7"/>
      <c r="H23" s="7"/>
      <c r="I23" s="7"/>
      <c r="J23" s="7"/>
      <c r="K23" s="7"/>
      <c r="L23" s="7"/>
      <c r="M23" s="7"/>
      <c r="N23" s="7"/>
      <c r="O23" s="7"/>
      <c r="P23" s="7"/>
      <c r="Q23" s="7"/>
      <c r="R23" s="7"/>
      <c r="S23" s="7"/>
      <c r="T23" s="7"/>
      <c r="U23" s="7"/>
      <c r="V23" s="7"/>
      <c r="W23" s="7"/>
      <c r="X23" s="7"/>
      <c r="Y23" s="7"/>
      <c r="Z23" s="7"/>
      <c r="AA23" s="7"/>
      <c r="AB23" s="7"/>
    </row>
    <row r="24" spans="1:32" ht="7.5" customHeight="1">
      <c r="B24" s="63"/>
      <c r="C24" s="64"/>
      <c r="D24" s="64"/>
      <c r="E24" s="46"/>
      <c r="F24" s="47"/>
      <c r="G24" s="47"/>
      <c r="H24" s="47"/>
      <c r="I24" s="47"/>
      <c r="J24" s="47"/>
      <c r="K24" s="47"/>
      <c r="L24" s="47"/>
      <c r="M24" s="47"/>
      <c r="N24" s="47"/>
      <c r="O24" s="47"/>
      <c r="P24" s="47"/>
      <c r="Q24" s="47"/>
      <c r="R24" s="47"/>
      <c r="S24" s="47"/>
      <c r="T24" s="47"/>
      <c r="U24" s="47"/>
      <c r="V24" s="47"/>
      <c r="W24" s="47"/>
      <c r="X24" s="47"/>
      <c r="Y24" s="47"/>
      <c r="Z24" s="47"/>
      <c r="AA24" s="47"/>
      <c r="AB24" s="47"/>
      <c r="AC24" s="48"/>
      <c r="AD24" s="49"/>
    </row>
    <row r="25" spans="1:32" ht="17.25" customHeight="1">
      <c r="B25" s="67"/>
      <c r="C25" s="108" t="s">
        <v>55</v>
      </c>
      <c r="D25" s="45"/>
      <c r="E25" s="77" t="s">
        <v>45</v>
      </c>
      <c r="F25" s="5"/>
      <c r="G25" s="126" t="s">
        <v>53</v>
      </c>
      <c r="H25" s="127" t="s">
        <v>94</v>
      </c>
      <c r="I25" s="5"/>
      <c r="J25" s="5"/>
      <c r="K25" s="5"/>
      <c r="L25" s="5"/>
      <c r="M25" s="5"/>
      <c r="N25" s="5"/>
      <c r="O25" s="5"/>
      <c r="P25" s="5"/>
      <c r="Q25" s="5"/>
      <c r="R25" s="5"/>
      <c r="S25" s="44"/>
      <c r="T25" s="44"/>
      <c r="U25" s="44"/>
      <c r="V25" s="44"/>
      <c r="W25" s="44"/>
      <c r="X25" s="6"/>
      <c r="Y25" s="6"/>
      <c r="Z25" s="6"/>
      <c r="AA25" s="6"/>
      <c r="AB25" s="6"/>
      <c r="AD25" s="50"/>
    </row>
    <row r="26" spans="1:32" ht="7.5" customHeight="1">
      <c r="B26" s="71"/>
      <c r="C26" s="72"/>
      <c r="D26" s="72"/>
      <c r="E26" s="73"/>
      <c r="F26" s="51"/>
      <c r="G26" s="51"/>
      <c r="H26" s="51"/>
      <c r="I26" s="51"/>
      <c r="J26" s="51"/>
      <c r="K26" s="51"/>
      <c r="L26" s="51"/>
      <c r="M26" s="51"/>
      <c r="N26" s="51"/>
      <c r="O26" s="51"/>
      <c r="P26" s="51"/>
      <c r="Q26" s="51"/>
      <c r="R26" s="51"/>
      <c r="S26" s="52"/>
      <c r="T26" s="52"/>
      <c r="U26" s="52"/>
      <c r="V26" s="52"/>
      <c r="W26" s="52"/>
      <c r="X26" s="53"/>
      <c r="Y26" s="53"/>
      <c r="Z26" s="53"/>
      <c r="AA26" s="53"/>
      <c r="AB26" s="53"/>
      <c r="AC26" s="54"/>
      <c r="AD26" s="55"/>
    </row>
    <row r="27" spans="1:32" s="11" customFormat="1" ht="18" customHeight="1">
      <c r="A27"/>
      <c r="B27"/>
      <c r="C27"/>
      <c r="D27"/>
      <c r="E27"/>
      <c r="F27"/>
      <c r="G27" s="45"/>
      <c r="H27" s="45"/>
      <c r="I27" s="45"/>
      <c r="J27" s="45"/>
      <c r="K27" s="45"/>
      <c r="L27" s="45"/>
      <c r="M27" s="45"/>
      <c r="N27" s="45"/>
      <c r="O27" s="45"/>
      <c r="P27" s="45"/>
      <c r="Q27" s="45"/>
      <c r="R27" s="45"/>
      <c r="S27" s="45"/>
      <c r="T27" s="45"/>
      <c r="U27" s="45"/>
      <c r="V27" s="45"/>
      <c r="W27" s="45"/>
      <c r="X27" s="45"/>
      <c r="Y27" s="45"/>
      <c r="Z27" s="45"/>
      <c r="AA27" s="45"/>
      <c r="AB27" s="45"/>
      <c r="AD27"/>
      <c r="AE27"/>
      <c r="AF27"/>
    </row>
    <row r="28" spans="1:32" s="11" customFormat="1" ht="19.5" customHeight="1">
      <c r="A28"/>
      <c r="B28" s="340" t="s">
        <v>14</v>
      </c>
      <c r="C28" s="340"/>
      <c r="D28" s="340"/>
      <c r="E28" s="340"/>
      <c r="F28" s="7"/>
      <c r="G28" s="7"/>
      <c r="H28" s="7"/>
      <c r="I28" s="7"/>
      <c r="J28" s="7"/>
      <c r="K28" s="7"/>
      <c r="L28" s="7"/>
      <c r="M28" s="7"/>
      <c r="N28" s="7"/>
      <c r="O28" s="7"/>
      <c r="P28" s="7"/>
      <c r="Q28" s="7"/>
      <c r="R28" s="7"/>
      <c r="S28" s="7"/>
      <c r="T28" s="7"/>
      <c r="U28" s="7"/>
      <c r="V28" s="7"/>
      <c r="W28" s="7"/>
      <c r="X28" s="7"/>
      <c r="Y28" s="7"/>
      <c r="Z28" s="7"/>
      <c r="AA28" s="7"/>
      <c r="AB28" s="7"/>
      <c r="AD28"/>
      <c r="AE28"/>
      <c r="AF28"/>
    </row>
    <row r="29" spans="1:32" ht="7.5" customHeight="1">
      <c r="B29" s="63"/>
      <c r="C29" s="64"/>
      <c r="D29" s="64"/>
      <c r="E29" s="46"/>
      <c r="F29" s="47"/>
      <c r="G29" s="47"/>
      <c r="H29" s="47"/>
      <c r="I29" s="47"/>
      <c r="J29" s="47"/>
      <c r="K29" s="47"/>
      <c r="L29" s="47"/>
      <c r="M29" s="47"/>
      <c r="N29" s="47"/>
      <c r="O29" s="47"/>
      <c r="P29" s="47"/>
      <c r="Q29" s="47"/>
      <c r="R29" s="47"/>
      <c r="S29" s="47"/>
      <c r="T29" s="47"/>
      <c r="U29" s="47"/>
      <c r="V29" s="47"/>
      <c r="W29" s="47"/>
      <c r="X29" s="47"/>
      <c r="Y29" s="47"/>
      <c r="Z29" s="47"/>
      <c r="AA29" s="47"/>
      <c r="AB29" s="47"/>
      <c r="AC29" s="48"/>
      <c r="AD29" s="49"/>
    </row>
    <row r="30" spans="1:32" ht="17.25" customHeight="1">
      <c r="B30" s="67"/>
      <c r="C30" s="108" t="s">
        <v>55</v>
      </c>
      <c r="D30" s="45"/>
      <c r="E30" s="77" t="s">
        <v>45</v>
      </c>
      <c r="F30" s="5"/>
      <c r="G30" s="126" t="s">
        <v>89</v>
      </c>
      <c r="H30" s="127" t="s">
        <v>94</v>
      </c>
      <c r="I30" s="5"/>
      <c r="J30" s="5"/>
      <c r="K30" s="5"/>
      <c r="L30" s="5"/>
      <c r="M30" s="5"/>
      <c r="N30" s="5"/>
      <c r="O30" s="5"/>
      <c r="P30" s="5"/>
      <c r="Q30" s="5"/>
      <c r="R30" s="5"/>
      <c r="S30" s="44"/>
      <c r="T30" s="44"/>
      <c r="U30" s="44"/>
      <c r="V30" s="44"/>
      <c r="W30" s="44"/>
      <c r="X30" s="6"/>
      <c r="Y30" s="6"/>
      <c r="Z30" s="6"/>
      <c r="AA30" s="6"/>
      <c r="AB30" s="6"/>
      <c r="AD30" s="50"/>
    </row>
    <row r="31" spans="1:32" ht="7.5" customHeight="1">
      <c r="B31" s="71"/>
      <c r="C31" s="72"/>
      <c r="D31" s="72"/>
      <c r="E31" s="73"/>
      <c r="F31" s="51"/>
      <c r="G31" s="51"/>
      <c r="H31" s="51"/>
      <c r="I31" s="51"/>
      <c r="J31" s="51"/>
      <c r="K31" s="51"/>
      <c r="L31" s="51"/>
      <c r="M31" s="51"/>
      <c r="N31" s="51"/>
      <c r="O31" s="51"/>
      <c r="P31" s="51"/>
      <c r="Q31" s="51"/>
      <c r="R31" s="51"/>
      <c r="S31" s="52"/>
      <c r="T31" s="52"/>
      <c r="U31" s="52"/>
      <c r="V31" s="52"/>
      <c r="W31" s="52"/>
      <c r="X31" s="53"/>
      <c r="Y31" s="53"/>
      <c r="Z31" s="53"/>
      <c r="AA31" s="53"/>
      <c r="AB31" s="53"/>
      <c r="AC31" s="54"/>
      <c r="AD31" s="55"/>
    </row>
    <row r="32" spans="1:32" s="11" customFormat="1" ht="18" customHeight="1">
      <c r="A32"/>
      <c r="B32"/>
      <c r="C32"/>
      <c r="D32"/>
      <c r="E32"/>
      <c r="F32"/>
      <c r="G32" s="45"/>
      <c r="H32" s="45"/>
      <c r="I32" s="45"/>
      <c r="J32" s="45"/>
      <c r="K32" s="45"/>
      <c r="L32" s="45"/>
      <c r="M32" s="45"/>
      <c r="N32" s="45"/>
      <c r="O32" s="45"/>
      <c r="P32" s="45"/>
      <c r="Q32" s="45"/>
      <c r="R32" s="45"/>
      <c r="S32" s="45"/>
      <c r="T32" s="45"/>
      <c r="U32" s="45"/>
      <c r="V32" s="45"/>
      <c r="W32" s="45"/>
      <c r="X32" s="45"/>
      <c r="Y32" s="45"/>
      <c r="Z32" s="45"/>
      <c r="AA32" s="45"/>
      <c r="AB32" s="45"/>
      <c r="AD32"/>
      <c r="AE32"/>
      <c r="AF32"/>
    </row>
    <row r="33" spans="1:32" s="11" customFormat="1" ht="19.5" customHeight="1">
      <c r="A33"/>
      <c r="B33" s="340" t="s">
        <v>69</v>
      </c>
      <c r="C33" s="340"/>
      <c r="D33" s="340"/>
      <c r="E33" s="340"/>
      <c r="F33" s="7"/>
      <c r="G33" s="7"/>
      <c r="H33" s="7"/>
      <c r="I33" s="7"/>
      <c r="J33" s="7"/>
      <c r="K33" s="7"/>
      <c r="L33" s="7"/>
      <c r="M33" s="7"/>
      <c r="N33" s="7"/>
      <c r="O33" s="7"/>
      <c r="P33" s="7"/>
      <c r="Q33" s="7"/>
      <c r="R33" s="7"/>
      <c r="S33" s="7"/>
      <c r="T33" s="7"/>
      <c r="U33" s="7"/>
      <c r="V33" s="7"/>
      <c r="W33" s="7"/>
      <c r="X33" s="7"/>
      <c r="Y33" s="7"/>
      <c r="Z33" s="7"/>
      <c r="AA33" s="7"/>
      <c r="AB33" s="7"/>
      <c r="AD33"/>
      <c r="AE33"/>
      <c r="AF33"/>
    </row>
    <row r="34" spans="1:32" ht="7.5" customHeight="1">
      <c r="B34" s="63"/>
      <c r="C34" s="64"/>
      <c r="D34" s="64"/>
      <c r="E34" s="46"/>
      <c r="F34" s="47"/>
      <c r="G34" s="47"/>
      <c r="H34" s="47"/>
      <c r="I34" s="47"/>
      <c r="J34" s="47"/>
      <c r="K34" s="47"/>
      <c r="L34" s="47"/>
      <c r="M34" s="47"/>
      <c r="N34" s="47"/>
      <c r="O34" s="47"/>
      <c r="P34" s="47"/>
      <c r="Q34" s="47"/>
      <c r="R34" s="47"/>
      <c r="S34" s="47"/>
      <c r="T34" s="47"/>
      <c r="U34" s="47"/>
      <c r="V34" s="47"/>
      <c r="W34" s="47"/>
      <c r="X34" s="47"/>
      <c r="Y34" s="47"/>
      <c r="Z34" s="47"/>
      <c r="AA34" s="47"/>
      <c r="AB34" s="47"/>
      <c r="AC34" s="48"/>
      <c r="AD34" s="49"/>
    </row>
    <row r="35" spans="1:32" ht="17.25" customHeight="1">
      <c r="B35" s="25"/>
      <c r="C35" s="153" t="s">
        <v>55</v>
      </c>
      <c r="D35" s="56"/>
      <c r="E35" s="78" t="s">
        <v>154</v>
      </c>
      <c r="F35" s="107" t="s">
        <v>109</v>
      </c>
      <c r="G35" s="127" t="s">
        <v>52</v>
      </c>
      <c r="H35" s="127" t="s">
        <v>94</v>
      </c>
      <c r="I35" s="127" t="s">
        <v>155</v>
      </c>
      <c r="J35" s="127" t="s">
        <v>156</v>
      </c>
      <c r="K35" s="127" t="s">
        <v>157</v>
      </c>
      <c r="L35" s="127" t="b">
        <v>0</v>
      </c>
      <c r="M35" s="127" t="b">
        <v>0</v>
      </c>
      <c r="N35" s="129" t="b">
        <f>IFERROR(VLOOKUP(J35,HNSW_ItemsCount!A:D,2,0)&gt;0,FALSE)</f>
        <v>0</v>
      </c>
      <c r="O35" s="129">
        <f>IFERROR(VLOOKUP(J35,HNSW_ItemsCount!A:D,4,0),0)</f>
        <v>0</v>
      </c>
      <c r="P35" s="129" t="str">
        <f>""</f>
        <v/>
      </c>
      <c r="Q35" s="152" t="s">
        <v>70</v>
      </c>
      <c r="R35" s="152" t="s">
        <v>70</v>
      </c>
      <c r="S35" s="83"/>
      <c r="T35" s="148" t="s">
        <v>107</v>
      </c>
      <c r="U35" s="100" t="s">
        <v>98</v>
      </c>
      <c r="V35" s="101" t="str">
        <f>IF(O35=0,"",O35)</f>
        <v/>
      </c>
      <c r="W35" s="101" t="str">
        <f>IF(ISBLANK(P35),"",IF(P35=0,"✓",P35))</f>
        <v/>
      </c>
      <c r="X35" s="149" t="s">
        <v>68</v>
      </c>
      <c r="Y35" s="150"/>
      <c r="Z35" s="151"/>
      <c r="AA35" s="88">
        <v>4</v>
      </c>
      <c r="AB35" s="145" t="s">
        <v>107</v>
      </c>
      <c r="AC35" s="57" t="s">
        <v>41</v>
      </c>
      <c r="AD35" s="50"/>
    </row>
    <row r="36" spans="1:32" ht="17.25" customHeight="1">
      <c r="B36" s="67"/>
      <c r="C36" s="108" t="s">
        <v>55</v>
      </c>
      <c r="D36" s="45"/>
      <c r="E36" s="77" t="s">
        <v>45</v>
      </c>
      <c r="F36" s="5"/>
      <c r="G36" s="126" t="s">
        <v>52</v>
      </c>
      <c r="H36" s="127" t="s">
        <v>94</v>
      </c>
      <c r="I36" s="5"/>
      <c r="J36" s="5"/>
      <c r="K36" s="5"/>
      <c r="L36" s="5"/>
      <c r="M36" s="5"/>
      <c r="N36" s="5"/>
      <c r="O36" s="5"/>
      <c r="P36" s="5"/>
      <c r="Q36" s="5"/>
      <c r="R36" s="5"/>
      <c r="S36" s="44"/>
      <c r="T36" s="44"/>
      <c r="U36" s="44"/>
      <c r="V36" s="44"/>
      <c r="W36" s="44"/>
      <c r="X36" s="6"/>
      <c r="Y36" s="6"/>
      <c r="Z36" s="6"/>
      <c r="AA36" s="6"/>
      <c r="AB36" s="6"/>
      <c r="AD36" s="50"/>
    </row>
    <row r="37" spans="1:32" ht="7.5" customHeight="1">
      <c r="B37" s="71"/>
      <c r="C37" s="72"/>
      <c r="D37" s="72"/>
      <c r="E37" s="73"/>
      <c r="F37" s="51"/>
      <c r="G37" s="51"/>
      <c r="H37" s="51"/>
      <c r="I37" s="51"/>
      <c r="J37" s="51"/>
      <c r="K37" s="51"/>
      <c r="L37" s="51"/>
      <c r="M37" s="51"/>
      <c r="N37" s="51"/>
      <c r="O37" s="51"/>
      <c r="P37" s="51"/>
      <c r="Q37" s="51"/>
      <c r="R37" s="51"/>
      <c r="S37" s="52"/>
      <c r="T37" s="52"/>
      <c r="U37" s="52"/>
      <c r="V37" s="52"/>
      <c r="W37" s="52"/>
      <c r="X37" s="53"/>
      <c r="Y37" s="53"/>
      <c r="Z37" s="53"/>
      <c r="AA37" s="53"/>
      <c r="AB37" s="53"/>
      <c r="AC37" s="54"/>
      <c r="AD37" s="55"/>
    </row>
    <row r="38" spans="1:32" s="11" customFormat="1" ht="18" customHeight="1">
      <c r="A38"/>
      <c r="B38"/>
      <c r="C38"/>
      <c r="D38"/>
      <c r="E38"/>
      <c r="F38"/>
      <c r="G38" s="45"/>
      <c r="H38" s="45"/>
      <c r="I38" s="45"/>
      <c r="J38" s="45"/>
      <c r="K38" s="45"/>
      <c r="L38" s="45"/>
      <c r="M38" s="45"/>
      <c r="N38" s="45"/>
      <c r="O38" s="45"/>
      <c r="P38" s="45"/>
      <c r="Q38" s="45"/>
      <c r="R38" s="45"/>
      <c r="S38" s="45"/>
      <c r="T38" s="45"/>
      <c r="U38" s="45"/>
      <c r="V38" s="45"/>
      <c r="W38" s="45"/>
      <c r="X38" s="45"/>
      <c r="Y38" s="45"/>
      <c r="Z38" s="45"/>
      <c r="AA38" s="45"/>
      <c r="AB38" s="45"/>
      <c r="AD38"/>
      <c r="AE38"/>
      <c r="AF38"/>
    </row>
    <row r="39" spans="1:32" s="11" customFormat="1" ht="19.5" customHeight="1">
      <c r="A39"/>
      <c r="B39" s="340" t="s">
        <v>15</v>
      </c>
      <c r="C39" s="340"/>
      <c r="D39" s="340"/>
      <c r="E39" s="340"/>
      <c r="F39" s="7"/>
      <c r="G39" s="7"/>
      <c r="H39" s="7"/>
      <c r="I39" s="7"/>
      <c r="J39" s="7"/>
      <c r="K39" s="7"/>
      <c r="L39" s="7"/>
      <c r="M39" s="7"/>
      <c r="N39" s="7"/>
      <c r="O39" s="7"/>
      <c r="P39" s="7"/>
      <c r="Q39" s="7"/>
      <c r="R39" s="7"/>
      <c r="S39" s="7"/>
      <c r="T39" s="7"/>
      <c r="U39" s="7"/>
      <c r="V39" s="7"/>
      <c r="W39" s="7"/>
      <c r="X39" s="7"/>
      <c r="Y39" s="7"/>
      <c r="Z39" s="7"/>
      <c r="AA39" s="7"/>
      <c r="AB39" s="7"/>
      <c r="AD39"/>
      <c r="AE39"/>
      <c r="AF39"/>
    </row>
    <row r="40" spans="1:32" ht="7.5" customHeight="1">
      <c r="B40" s="63"/>
      <c r="C40" s="64"/>
      <c r="D40" s="64"/>
      <c r="E40" s="46"/>
      <c r="F40" s="47"/>
      <c r="G40" s="47"/>
      <c r="H40" s="47"/>
      <c r="I40" s="47"/>
      <c r="J40" s="47"/>
      <c r="K40" s="47"/>
      <c r="L40" s="47"/>
      <c r="M40" s="47"/>
      <c r="N40" s="47"/>
      <c r="O40" s="47"/>
      <c r="P40" s="47"/>
      <c r="Q40" s="47"/>
      <c r="R40" s="47"/>
      <c r="S40" s="47"/>
      <c r="T40" s="47"/>
      <c r="U40" s="47"/>
      <c r="V40" s="47"/>
      <c r="W40" s="47"/>
      <c r="X40" s="47"/>
      <c r="Y40" s="47"/>
      <c r="Z40" s="47"/>
      <c r="AA40" s="47"/>
      <c r="AB40" s="47"/>
      <c r="AC40" s="48"/>
      <c r="AD40" s="49"/>
    </row>
    <row r="41" spans="1:32" ht="17.25" customHeight="1">
      <c r="B41" s="67"/>
      <c r="C41" s="108" t="s">
        <v>55</v>
      </c>
      <c r="D41" s="45"/>
      <c r="E41" s="77" t="s">
        <v>45</v>
      </c>
      <c r="F41" s="5"/>
      <c r="G41" s="126" t="s">
        <v>51</v>
      </c>
      <c r="H41" s="127" t="s">
        <v>94</v>
      </c>
      <c r="I41" s="5"/>
      <c r="J41" s="5"/>
      <c r="K41" s="5"/>
      <c r="L41" s="5"/>
      <c r="M41" s="5"/>
      <c r="N41" s="5"/>
      <c r="O41" s="5"/>
      <c r="P41" s="5"/>
      <c r="Q41" s="5"/>
      <c r="R41" s="5"/>
      <c r="S41" s="44"/>
      <c r="T41" s="44"/>
      <c r="U41" s="44"/>
      <c r="V41" s="44"/>
      <c r="W41" s="44"/>
      <c r="X41" s="6"/>
      <c r="Y41" s="6"/>
      <c r="Z41" s="6"/>
      <c r="AA41" s="6"/>
      <c r="AB41" s="6"/>
      <c r="AD41" s="50"/>
    </row>
    <row r="42" spans="1:32" ht="7.5" customHeight="1">
      <c r="B42" s="71"/>
      <c r="C42" s="72"/>
      <c r="D42" s="72"/>
      <c r="E42" s="73"/>
      <c r="F42" s="51"/>
      <c r="G42" s="51"/>
      <c r="H42" s="51"/>
      <c r="I42" s="51"/>
      <c r="J42" s="51"/>
      <c r="K42" s="51"/>
      <c r="L42" s="51"/>
      <c r="M42" s="51"/>
      <c r="N42" s="51"/>
      <c r="O42" s="51"/>
      <c r="P42" s="51"/>
      <c r="Q42" s="51"/>
      <c r="R42" s="51"/>
      <c r="S42" s="52"/>
      <c r="T42" s="52"/>
      <c r="U42" s="52"/>
      <c r="V42" s="52"/>
      <c r="W42" s="52"/>
      <c r="X42" s="53"/>
      <c r="Y42" s="53"/>
      <c r="Z42" s="53"/>
      <c r="AA42" s="53"/>
      <c r="AB42" s="53"/>
      <c r="AC42" s="54"/>
      <c r="AD42" s="55"/>
    </row>
    <row r="43" spans="1:32" s="11" customFormat="1" ht="18" customHeight="1">
      <c r="A43"/>
      <c r="B43"/>
      <c r="C43"/>
      <c r="D43"/>
      <c r="E43"/>
      <c r="F43"/>
      <c r="G43" s="45"/>
      <c r="H43" s="45"/>
      <c r="I43" s="45"/>
      <c r="J43" s="45"/>
      <c r="K43" s="45"/>
      <c r="L43" s="45"/>
      <c r="M43" s="45"/>
      <c r="N43" s="45"/>
      <c r="O43" s="45"/>
      <c r="P43" s="45"/>
      <c r="Q43" s="45"/>
      <c r="R43" s="45"/>
      <c r="S43" s="45"/>
      <c r="T43" s="45"/>
      <c r="U43" s="45"/>
      <c r="V43" s="45"/>
      <c r="W43" s="45"/>
      <c r="X43" s="45"/>
      <c r="Y43" s="45"/>
      <c r="Z43" s="45"/>
      <c r="AA43" s="45"/>
      <c r="AB43" s="45"/>
      <c r="AD43"/>
      <c r="AE43"/>
      <c r="AF43"/>
    </row>
    <row r="44" spans="1:32" s="11" customFormat="1" ht="19.5" customHeight="1">
      <c r="A44"/>
      <c r="B44" s="340" t="s">
        <v>87</v>
      </c>
      <c r="C44" s="340"/>
      <c r="D44" s="340"/>
      <c r="E44" s="340"/>
      <c r="F44" s="7"/>
      <c r="G44" s="7"/>
      <c r="H44" s="7"/>
      <c r="I44" s="7"/>
      <c r="J44" s="7"/>
      <c r="K44" s="7"/>
      <c r="L44" s="7"/>
      <c r="M44" s="7"/>
      <c r="N44" s="7"/>
      <c r="O44" s="7"/>
      <c r="P44" s="7"/>
      <c r="Q44" s="7"/>
      <c r="R44" s="7"/>
      <c r="S44" s="7"/>
      <c r="T44" s="7"/>
      <c r="U44" s="7"/>
      <c r="V44" s="7"/>
      <c r="W44" s="7"/>
      <c r="X44" s="7"/>
      <c r="Y44" s="7"/>
      <c r="Z44" s="7"/>
      <c r="AA44" s="7"/>
      <c r="AB44" s="7"/>
      <c r="AD44"/>
      <c r="AE44"/>
      <c r="AF44"/>
    </row>
    <row r="45" spans="1:32" ht="7.5" customHeight="1">
      <c r="B45" s="63"/>
      <c r="C45" s="64"/>
      <c r="D45" s="64"/>
      <c r="E45" s="46"/>
      <c r="F45" s="47"/>
      <c r="G45" s="47"/>
      <c r="H45" s="47"/>
      <c r="I45" s="47"/>
      <c r="J45" s="47"/>
      <c r="K45" s="47"/>
      <c r="L45" s="47"/>
      <c r="M45" s="47"/>
      <c r="N45" s="47"/>
      <c r="O45" s="47"/>
      <c r="P45" s="47"/>
      <c r="Q45" s="47"/>
      <c r="R45" s="47"/>
      <c r="S45" s="47"/>
      <c r="T45" s="47"/>
      <c r="U45" s="47"/>
      <c r="V45" s="47"/>
      <c r="W45" s="47"/>
      <c r="X45" s="47"/>
      <c r="Y45" s="47"/>
      <c r="Z45" s="47"/>
      <c r="AA45" s="47"/>
      <c r="AB45" s="47"/>
      <c r="AC45" s="48"/>
      <c r="AD45" s="49"/>
    </row>
    <row r="46" spans="1:32" ht="17.25" customHeight="1">
      <c r="B46" s="25"/>
      <c r="C46" s="153" t="s">
        <v>55</v>
      </c>
      <c r="D46" s="56"/>
      <c r="E46" s="78" t="s">
        <v>268</v>
      </c>
      <c r="F46" s="107" t="s">
        <v>109</v>
      </c>
      <c r="G46" s="127" t="s">
        <v>90</v>
      </c>
      <c r="H46" s="127" t="s">
        <v>94</v>
      </c>
      <c r="I46" s="127" t="s">
        <v>155</v>
      </c>
      <c r="J46" s="127" t="s">
        <v>269</v>
      </c>
      <c r="K46" s="127" t="s">
        <v>270</v>
      </c>
      <c r="L46" s="127" t="b">
        <v>0</v>
      </c>
      <c r="M46" s="127" t="b">
        <v>0</v>
      </c>
      <c r="N46" s="129" t="b">
        <f>IFERROR(VLOOKUP(J46,HNSW_ItemsCount!A:D,2,0)&gt;0,FALSE)</f>
        <v>0</v>
      </c>
      <c r="O46" s="129">
        <f>IFERROR(VLOOKUP(J46,HNSW_ItemsCount!A:D,4,0),0)</f>
        <v>0</v>
      </c>
      <c r="P46" s="129" t="str">
        <f>""</f>
        <v/>
      </c>
      <c r="Q46" s="152" t="s">
        <v>70</v>
      </c>
      <c r="R46" s="152" t="s">
        <v>70</v>
      </c>
      <c r="S46" s="83"/>
      <c r="T46" s="148" t="s">
        <v>107</v>
      </c>
      <c r="U46" s="100" t="s">
        <v>98</v>
      </c>
      <c r="V46" s="101" t="str">
        <f>IF(O46=0,"",O46)</f>
        <v/>
      </c>
      <c r="W46" s="101" t="str">
        <f>IF(ISBLANK(P46),"",IF(P46=0,"✓",P46))</f>
        <v/>
      </c>
      <c r="X46" s="149" t="s">
        <v>68</v>
      </c>
      <c r="Y46" s="150"/>
      <c r="Z46" s="151"/>
      <c r="AA46" s="88">
        <v>4</v>
      </c>
      <c r="AB46" s="145" t="s">
        <v>107</v>
      </c>
      <c r="AC46" s="57" t="s">
        <v>41</v>
      </c>
      <c r="AD46" s="50"/>
    </row>
    <row r="47" spans="1:32" ht="17.25" customHeight="1">
      <c r="B47" s="25"/>
      <c r="C47" s="153" t="s">
        <v>55</v>
      </c>
      <c r="D47" s="56"/>
      <c r="E47" s="78" t="s">
        <v>311</v>
      </c>
      <c r="F47" s="107" t="s">
        <v>109</v>
      </c>
      <c r="G47" s="127" t="s">
        <v>90</v>
      </c>
      <c r="H47" s="127" t="s">
        <v>94</v>
      </c>
      <c r="I47" s="127" t="s">
        <v>155</v>
      </c>
      <c r="J47" s="127" t="s">
        <v>312</v>
      </c>
      <c r="K47" s="127" t="s">
        <v>313</v>
      </c>
      <c r="L47" s="127" t="b">
        <v>0</v>
      </c>
      <c r="M47" s="127" t="b">
        <v>0</v>
      </c>
      <c r="N47" s="129" t="b">
        <f>IFERROR(VLOOKUP(J47,HNSW_ItemsCount!A:D,2,0)&gt;0,FALSE)</f>
        <v>0</v>
      </c>
      <c r="O47" s="129">
        <f>IFERROR(VLOOKUP(J47,HNSW_ItemsCount!A:D,4,0),0)</f>
        <v>0</v>
      </c>
      <c r="P47" s="129" t="str">
        <f>""</f>
        <v/>
      </c>
      <c r="Q47" s="152" t="s">
        <v>70</v>
      </c>
      <c r="R47" s="152" t="s">
        <v>70</v>
      </c>
      <c r="S47" s="83"/>
      <c r="T47" s="148" t="s">
        <v>107</v>
      </c>
      <c r="U47" s="100" t="s">
        <v>98</v>
      </c>
      <c r="V47" s="101" t="str">
        <f>IF(O47=0,"",O47)</f>
        <v/>
      </c>
      <c r="W47" s="101" t="str">
        <f>IF(ISBLANK(P47),"",IF(P47=0,"✓",P47))</f>
        <v/>
      </c>
      <c r="X47" s="149" t="s">
        <v>68</v>
      </c>
      <c r="Y47" s="150"/>
      <c r="Z47" s="151"/>
      <c r="AA47" s="88">
        <v>4</v>
      </c>
      <c r="AB47" s="145" t="s">
        <v>107</v>
      </c>
      <c r="AC47" s="57" t="s">
        <v>41</v>
      </c>
      <c r="AD47" s="50"/>
    </row>
    <row r="48" spans="1:32" ht="17.25" customHeight="1">
      <c r="B48" s="25"/>
      <c r="C48" s="153" t="s">
        <v>55</v>
      </c>
      <c r="D48" s="56"/>
      <c r="E48" s="78" t="s">
        <v>337</v>
      </c>
      <c r="F48" s="107" t="s">
        <v>109</v>
      </c>
      <c r="G48" s="127" t="s">
        <v>90</v>
      </c>
      <c r="H48" s="127" t="s">
        <v>94</v>
      </c>
      <c r="I48" s="127" t="s">
        <v>155</v>
      </c>
      <c r="J48" s="127" t="s">
        <v>338</v>
      </c>
      <c r="K48" s="127" t="s">
        <v>339</v>
      </c>
      <c r="L48" s="127" t="b">
        <v>0</v>
      </c>
      <c r="M48" s="127" t="b">
        <v>0</v>
      </c>
      <c r="N48" s="129" t="b">
        <f>IFERROR(VLOOKUP(J48,HNSW_ItemsCount!A:D,2,0)&gt;0,FALSE)</f>
        <v>0</v>
      </c>
      <c r="O48" s="129">
        <f>IFERROR(VLOOKUP(J48,HNSW_ItemsCount!A:D,4,0),0)</f>
        <v>0</v>
      </c>
      <c r="P48" s="129" t="str">
        <f>""</f>
        <v/>
      </c>
      <c r="Q48" s="152" t="s">
        <v>70</v>
      </c>
      <c r="R48" s="152" t="s">
        <v>70</v>
      </c>
      <c r="S48" s="83"/>
      <c r="T48" s="148" t="s">
        <v>107</v>
      </c>
      <c r="U48" s="100" t="s">
        <v>98</v>
      </c>
      <c r="V48" s="101" t="str">
        <f>IF(O48=0,"",O48)</f>
        <v/>
      </c>
      <c r="W48" s="101" t="str">
        <f>IF(ISBLANK(P48),"",IF(P48=0,"✓",P48))</f>
        <v/>
      </c>
      <c r="X48" s="149" t="s">
        <v>68</v>
      </c>
      <c r="Y48" s="150"/>
      <c r="Z48" s="151"/>
      <c r="AA48" s="88">
        <v>4</v>
      </c>
      <c r="AB48" s="145" t="s">
        <v>107</v>
      </c>
      <c r="AC48" s="57" t="s">
        <v>41</v>
      </c>
      <c r="AD48" s="50"/>
    </row>
    <row r="49" spans="1:32" ht="17.25" customHeight="1">
      <c r="B49" s="67"/>
      <c r="C49" s="108" t="s">
        <v>55</v>
      </c>
      <c r="D49" s="45"/>
      <c r="E49" s="77" t="s">
        <v>45</v>
      </c>
      <c r="F49" s="5"/>
      <c r="G49" s="126" t="s">
        <v>90</v>
      </c>
      <c r="H49" s="127" t="s">
        <v>94</v>
      </c>
      <c r="I49" s="5"/>
      <c r="J49" s="5"/>
      <c r="K49" s="5"/>
      <c r="L49" s="5"/>
      <c r="M49" s="5"/>
      <c r="N49" s="5"/>
      <c r="O49" s="5"/>
      <c r="P49" s="5"/>
      <c r="Q49" s="5"/>
      <c r="R49" s="5"/>
      <c r="S49" s="44"/>
      <c r="T49" s="44"/>
      <c r="U49" s="44"/>
      <c r="V49" s="44"/>
      <c r="W49" s="44"/>
      <c r="X49" s="6"/>
      <c r="Y49" s="6"/>
      <c r="Z49" s="6"/>
      <c r="AA49" s="6"/>
      <c r="AB49" s="6"/>
      <c r="AD49" s="50"/>
    </row>
    <row r="50" spans="1:32" ht="7.5" customHeight="1">
      <c r="B50" s="71"/>
      <c r="C50" s="72"/>
      <c r="D50" s="72"/>
      <c r="E50" s="73"/>
      <c r="F50" s="51"/>
      <c r="G50" s="51"/>
      <c r="H50" s="51"/>
      <c r="I50" s="51"/>
      <c r="J50" s="51"/>
      <c r="K50" s="51"/>
      <c r="L50" s="51"/>
      <c r="M50" s="51"/>
      <c r="N50" s="51"/>
      <c r="O50" s="51"/>
      <c r="P50" s="51"/>
      <c r="Q50" s="51"/>
      <c r="R50" s="51"/>
      <c r="S50" s="52"/>
      <c r="T50" s="52"/>
      <c r="U50" s="52"/>
      <c r="V50" s="52"/>
      <c r="W50" s="52"/>
      <c r="X50" s="53"/>
      <c r="Y50" s="53"/>
      <c r="Z50" s="53"/>
      <c r="AA50" s="53"/>
      <c r="AB50" s="53"/>
      <c r="AC50" s="54"/>
      <c r="AD50" s="55"/>
    </row>
    <row r="51" spans="1:32" ht="18" customHeight="1">
      <c r="G51" s="45"/>
      <c r="H51" s="45"/>
      <c r="I51" s="45"/>
      <c r="J51" s="45"/>
      <c r="K51" s="45"/>
      <c r="L51" s="45"/>
      <c r="M51" s="45"/>
      <c r="N51" s="45"/>
      <c r="O51" s="45"/>
      <c r="P51" s="45"/>
      <c r="Q51" s="45"/>
      <c r="R51" s="45"/>
      <c r="S51" s="45"/>
      <c r="T51" s="45"/>
      <c r="U51" s="45"/>
      <c r="V51" s="45"/>
      <c r="W51" s="45"/>
      <c r="X51" s="45"/>
      <c r="Y51" s="45"/>
      <c r="Z51" s="45"/>
      <c r="AA51" s="45"/>
      <c r="AB51" s="45"/>
    </row>
    <row r="52" spans="1:32" s="11" customFormat="1" ht="19.5" customHeight="1">
      <c r="A52"/>
      <c r="B52" s="340" t="s">
        <v>88</v>
      </c>
      <c r="C52" s="340"/>
      <c r="D52" s="340"/>
      <c r="E52" s="340"/>
      <c r="F52" s="7"/>
      <c r="G52" s="7"/>
      <c r="H52" s="7"/>
      <c r="I52" s="7"/>
      <c r="J52" s="7"/>
      <c r="K52" s="7"/>
      <c r="L52" s="7"/>
      <c r="M52" s="7"/>
      <c r="N52" s="7"/>
      <c r="O52" s="7"/>
      <c r="P52" s="7"/>
      <c r="Q52" s="7"/>
      <c r="R52" s="7"/>
      <c r="S52" s="7"/>
      <c r="T52" s="7"/>
      <c r="U52" s="7"/>
      <c r="V52" s="7"/>
      <c r="W52" s="7"/>
      <c r="X52" s="7"/>
      <c r="Y52" s="7"/>
      <c r="Z52" s="7"/>
      <c r="AA52" s="7"/>
      <c r="AB52" s="7"/>
      <c r="AD52"/>
      <c r="AE52"/>
      <c r="AF52"/>
    </row>
    <row r="53" spans="1:32" ht="7.5" customHeight="1">
      <c r="B53" s="63"/>
      <c r="C53" s="64"/>
      <c r="D53" s="64"/>
      <c r="E53" s="46"/>
      <c r="F53" s="47"/>
      <c r="G53" s="47"/>
      <c r="H53" s="47"/>
      <c r="I53" s="47"/>
      <c r="J53" s="47"/>
      <c r="K53" s="47"/>
      <c r="L53" s="47"/>
      <c r="M53" s="47"/>
      <c r="N53" s="47"/>
      <c r="O53" s="47"/>
      <c r="P53" s="47"/>
      <c r="Q53" s="47"/>
      <c r="R53" s="47"/>
      <c r="S53" s="47"/>
      <c r="T53" s="47"/>
      <c r="U53" s="47"/>
      <c r="V53" s="47"/>
      <c r="W53" s="47"/>
      <c r="X53" s="47"/>
      <c r="Y53" s="47"/>
      <c r="Z53" s="47"/>
      <c r="AA53" s="47"/>
      <c r="AB53" s="47"/>
      <c r="AC53" s="48"/>
      <c r="AD53" s="49"/>
    </row>
    <row r="54" spans="1:32" ht="17.25" customHeight="1">
      <c r="B54" s="67"/>
      <c r="C54" s="108" t="s">
        <v>55</v>
      </c>
      <c r="D54" s="45"/>
      <c r="E54" s="77" t="s">
        <v>45</v>
      </c>
      <c r="F54" s="5"/>
      <c r="G54" s="126" t="s">
        <v>50</v>
      </c>
      <c r="H54" s="127" t="s">
        <v>94</v>
      </c>
      <c r="I54" s="5"/>
      <c r="J54" s="5"/>
      <c r="K54" s="5"/>
      <c r="L54" s="5"/>
      <c r="M54" s="5"/>
      <c r="N54" s="5"/>
      <c r="O54" s="5"/>
      <c r="P54" s="5"/>
      <c r="Q54" s="5"/>
      <c r="R54" s="5"/>
      <c r="S54" s="44"/>
      <c r="T54" s="44"/>
      <c r="U54" s="44"/>
      <c r="V54" s="44"/>
      <c r="W54" s="44"/>
      <c r="X54" s="6"/>
      <c r="Y54" s="6"/>
      <c r="Z54" s="6"/>
      <c r="AA54" s="6"/>
      <c r="AB54" s="6"/>
      <c r="AD54" s="50"/>
    </row>
    <row r="55" spans="1:32" ht="7.5" customHeight="1">
      <c r="B55" s="71"/>
      <c r="C55" s="72"/>
      <c r="D55" s="72"/>
      <c r="E55" s="73"/>
      <c r="F55" s="51"/>
      <c r="G55" s="51"/>
      <c r="H55" s="51"/>
      <c r="I55" s="51"/>
      <c r="J55" s="51"/>
      <c r="K55" s="51"/>
      <c r="L55" s="51"/>
      <c r="M55" s="51"/>
      <c r="N55" s="51"/>
      <c r="O55" s="51"/>
      <c r="P55" s="51"/>
      <c r="Q55" s="51"/>
      <c r="R55" s="51"/>
      <c r="S55" s="52"/>
      <c r="T55" s="52"/>
      <c r="U55" s="52"/>
      <c r="V55" s="52"/>
      <c r="W55" s="52"/>
      <c r="X55" s="53"/>
      <c r="Y55" s="53"/>
      <c r="Z55" s="53"/>
      <c r="AA55" s="53"/>
      <c r="AB55" s="53"/>
      <c r="AC55" s="54"/>
      <c r="AD55" s="55"/>
    </row>
    <row r="56" spans="1:32" ht="18" customHeight="1">
      <c r="G56" s="45"/>
      <c r="H56" s="45"/>
      <c r="I56" s="45"/>
      <c r="J56" s="45"/>
      <c r="K56" s="45"/>
      <c r="L56" s="45"/>
      <c r="M56" s="45"/>
      <c r="N56" s="45"/>
      <c r="O56" s="45"/>
      <c r="P56" s="45"/>
      <c r="Q56" s="45"/>
      <c r="R56" s="45"/>
      <c r="S56" s="45"/>
      <c r="T56" s="45"/>
      <c r="U56" s="45"/>
      <c r="V56" s="45"/>
      <c r="W56" s="45"/>
      <c r="X56" s="45"/>
      <c r="Y56" s="45"/>
      <c r="Z56" s="45"/>
      <c r="AA56" s="45"/>
      <c r="AB56" s="45"/>
    </row>
    <row r="57" spans="1:32" ht="18" customHeight="1">
      <c r="G57" s="45"/>
      <c r="H57" s="45"/>
      <c r="I57" s="45"/>
      <c r="J57" s="45"/>
      <c r="K57" s="45"/>
      <c r="L57" s="45"/>
      <c r="M57" s="45"/>
      <c r="N57" s="45"/>
      <c r="O57" s="45"/>
      <c r="P57" s="45"/>
      <c r="Q57" s="45"/>
      <c r="R57" s="45"/>
      <c r="S57" s="45"/>
      <c r="T57" s="45"/>
      <c r="U57" s="45"/>
      <c r="V57" s="45"/>
      <c r="W57" s="45"/>
      <c r="X57" s="45"/>
      <c r="Y57" s="45"/>
      <c r="Z57" s="45"/>
      <c r="AA57" s="45"/>
      <c r="AB57" s="45"/>
    </row>
    <row r="58" spans="1:32">
      <c r="G58" s="45"/>
      <c r="H58" s="45"/>
      <c r="I58" s="45"/>
      <c r="J58" s="45"/>
      <c r="K58" s="45"/>
      <c r="L58" s="45"/>
      <c r="M58" s="45"/>
      <c r="N58" s="45"/>
      <c r="O58" s="45"/>
      <c r="P58" s="45"/>
      <c r="Q58" s="45"/>
      <c r="R58" s="45"/>
      <c r="S58" s="45"/>
      <c r="T58" s="45"/>
      <c r="U58" s="45"/>
      <c r="V58" s="45"/>
      <c r="W58" s="45"/>
      <c r="X58" s="45"/>
      <c r="Y58" s="45"/>
      <c r="Z58" s="45"/>
      <c r="AA58" s="45"/>
      <c r="AB58" s="45"/>
    </row>
    <row r="59" spans="1:32">
      <c r="G59" s="45"/>
      <c r="H59" s="45"/>
      <c r="I59" s="45"/>
      <c r="J59" s="45"/>
      <c r="K59" s="45"/>
      <c r="L59" s="45"/>
      <c r="M59" s="45"/>
      <c r="N59" s="45"/>
      <c r="O59" s="45"/>
      <c r="P59" s="45"/>
      <c r="Q59" s="45"/>
      <c r="R59" s="45"/>
      <c r="S59" s="45"/>
      <c r="T59" s="45"/>
      <c r="U59" s="45"/>
      <c r="V59" s="45"/>
      <c r="W59" s="45"/>
      <c r="X59" s="45"/>
      <c r="Y59" s="45"/>
      <c r="Z59" s="45"/>
      <c r="AA59" s="45"/>
      <c r="AB59" s="45"/>
    </row>
    <row r="60" spans="1:32">
      <c r="G60" s="45"/>
      <c r="H60" s="45"/>
      <c r="I60" s="45"/>
      <c r="J60" s="45"/>
      <c r="K60" s="45"/>
      <c r="L60" s="45"/>
      <c r="M60" s="45"/>
      <c r="N60" s="45"/>
      <c r="O60" s="45"/>
      <c r="P60" s="45"/>
      <c r="Q60" s="45"/>
      <c r="R60" s="45"/>
      <c r="S60" s="45"/>
      <c r="T60" s="45"/>
      <c r="U60" s="45"/>
      <c r="V60" s="45"/>
      <c r="W60" s="45"/>
      <c r="X60" s="45"/>
      <c r="Y60" s="45"/>
      <c r="Z60" s="45"/>
      <c r="AA60" s="45"/>
      <c r="AB60" s="45"/>
    </row>
    <row r="61" spans="1:32">
      <c r="G61" s="45"/>
      <c r="H61" s="45"/>
      <c r="I61" s="45"/>
      <c r="J61" s="45"/>
      <c r="K61" s="45"/>
      <c r="L61" s="45"/>
      <c r="M61" s="45"/>
      <c r="N61" s="45"/>
      <c r="O61" s="45"/>
      <c r="P61" s="45"/>
      <c r="Q61" s="45"/>
      <c r="R61" s="45"/>
      <c r="S61" s="45"/>
      <c r="T61" s="45"/>
      <c r="U61" s="45"/>
      <c r="V61" s="45"/>
      <c r="W61" s="45"/>
      <c r="X61" s="45"/>
      <c r="Y61" s="45"/>
      <c r="Z61" s="45"/>
      <c r="AA61" s="45"/>
      <c r="AB61" s="45"/>
    </row>
    <row r="62" spans="1:32">
      <c r="G62" s="45"/>
      <c r="H62" s="45"/>
      <c r="I62" s="45"/>
      <c r="J62" s="45"/>
      <c r="K62" s="45"/>
      <c r="L62" s="45"/>
      <c r="M62" s="45"/>
      <c r="N62" s="45"/>
      <c r="O62" s="45"/>
      <c r="P62" s="45"/>
      <c r="Q62" s="45"/>
      <c r="R62" s="45"/>
      <c r="S62" s="45"/>
      <c r="T62" s="45"/>
      <c r="U62" s="45"/>
      <c r="V62" s="45"/>
      <c r="W62" s="45"/>
      <c r="X62" s="45"/>
      <c r="Y62" s="45"/>
      <c r="Z62" s="45"/>
      <c r="AA62" s="45"/>
      <c r="AB62" s="45"/>
    </row>
    <row r="63" spans="1:32">
      <c r="G63" s="45"/>
      <c r="H63" s="45"/>
      <c r="I63" s="45"/>
      <c r="J63" s="45"/>
      <c r="K63" s="45"/>
      <c r="L63" s="45"/>
      <c r="M63" s="45"/>
      <c r="N63" s="45"/>
      <c r="O63" s="45"/>
      <c r="P63" s="45"/>
      <c r="Q63" s="45"/>
      <c r="R63" s="45"/>
      <c r="S63" s="45"/>
      <c r="T63" s="45"/>
      <c r="U63" s="45"/>
      <c r="V63" s="45"/>
      <c r="W63" s="45"/>
      <c r="X63" s="45"/>
      <c r="Y63" s="45"/>
      <c r="Z63" s="45"/>
      <c r="AA63" s="45"/>
      <c r="AB63" s="45"/>
    </row>
    <row r="64" spans="1:32">
      <c r="G64" s="45"/>
      <c r="H64" s="45"/>
      <c r="I64" s="45"/>
      <c r="J64" s="45"/>
      <c r="K64" s="45"/>
      <c r="L64" s="45"/>
      <c r="M64" s="45"/>
      <c r="N64" s="45"/>
      <c r="O64" s="45"/>
      <c r="P64" s="45"/>
      <c r="Q64" s="45"/>
      <c r="R64" s="45"/>
      <c r="S64" s="45"/>
      <c r="T64" s="45"/>
      <c r="U64" s="45"/>
      <c r="V64" s="45"/>
      <c r="W64" s="45"/>
      <c r="X64" s="45"/>
      <c r="Y64" s="45"/>
      <c r="Z64" s="45"/>
      <c r="AA64" s="45"/>
      <c r="AB64" s="45"/>
    </row>
    <row r="65" spans="7:28">
      <c r="G65" s="45"/>
      <c r="H65" s="45"/>
      <c r="I65" s="45"/>
      <c r="J65" s="45"/>
      <c r="K65" s="45"/>
      <c r="L65" s="45"/>
      <c r="M65" s="45"/>
      <c r="N65" s="45"/>
      <c r="O65" s="45"/>
      <c r="P65" s="45"/>
      <c r="Q65" s="45"/>
      <c r="R65" s="45"/>
      <c r="S65" s="45"/>
      <c r="T65" s="45"/>
      <c r="U65" s="45"/>
      <c r="V65" s="45"/>
      <c r="W65" s="45"/>
      <c r="X65" s="45"/>
      <c r="Y65" s="45"/>
      <c r="Z65" s="45"/>
      <c r="AA65" s="45"/>
      <c r="AB65" s="45"/>
    </row>
    <row r="66" spans="7:28">
      <c r="G66" s="45"/>
      <c r="H66" s="45"/>
      <c r="I66" s="45"/>
      <c r="J66" s="45"/>
      <c r="K66" s="45"/>
      <c r="L66" s="45"/>
      <c r="M66" s="45"/>
      <c r="N66" s="45"/>
      <c r="O66" s="45"/>
      <c r="P66" s="45"/>
      <c r="Q66" s="45"/>
      <c r="R66" s="45"/>
      <c r="S66" s="45"/>
      <c r="T66" s="45"/>
      <c r="U66" s="45"/>
      <c r="V66" s="45"/>
      <c r="W66" s="45"/>
      <c r="X66" s="45"/>
      <c r="Y66" s="45"/>
      <c r="Z66" s="45"/>
      <c r="AA66" s="45"/>
      <c r="AB66" s="45"/>
    </row>
    <row r="67" spans="7:28">
      <c r="O67" s="45"/>
      <c r="P67" s="45"/>
      <c r="Q67" s="45"/>
      <c r="R67" s="45"/>
      <c r="S67" s="45"/>
      <c r="T67" s="45"/>
      <c r="U67" s="45"/>
      <c r="V67" s="45"/>
      <c r="W67" s="45"/>
      <c r="X67" s="45"/>
    </row>
    <row r="68" spans="7:28">
      <c r="O68" s="45"/>
      <c r="P68" s="45"/>
      <c r="Q68" s="45"/>
      <c r="R68" s="45"/>
      <c r="S68" s="45"/>
      <c r="T68" s="45"/>
      <c r="U68" s="45"/>
      <c r="V68" s="45"/>
      <c r="W68" s="45"/>
      <c r="X68" s="45"/>
    </row>
    <row r="69" spans="7:28">
      <c r="O69" s="45"/>
      <c r="P69" s="45"/>
      <c r="Q69" s="45"/>
      <c r="R69" s="45"/>
      <c r="S69" s="45"/>
      <c r="T69" s="45"/>
      <c r="U69" s="45"/>
      <c r="V69" s="45"/>
      <c r="W69" s="45"/>
      <c r="X69" s="45"/>
    </row>
    <row r="70" spans="7:28">
      <c r="O70" s="45"/>
      <c r="P70" s="45"/>
      <c r="Q70" s="45"/>
      <c r="R70" s="45"/>
      <c r="S70" s="45"/>
      <c r="T70" s="45"/>
      <c r="U70" s="45"/>
      <c r="V70" s="45"/>
      <c r="W70" s="45"/>
      <c r="X70" s="45"/>
    </row>
    <row r="71" spans="7:28">
      <c r="P71" s="7"/>
      <c r="V71" s="45"/>
      <c r="W71" s="52"/>
      <c r="X71" s="45"/>
    </row>
    <row r="72" spans="7:28">
      <c r="P72" s="7"/>
      <c r="V72" s="45"/>
      <c r="W72" s="45"/>
      <c r="X72" s="45"/>
    </row>
    <row r="73" spans="7:28">
      <c r="P73" s="7"/>
      <c r="V73" s="45"/>
      <c r="W73" s="45"/>
      <c r="X73" s="45"/>
    </row>
    <row r="74" spans="7:28">
      <c r="P74" s="45"/>
      <c r="V74" s="45"/>
      <c r="W74" s="45"/>
      <c r="X74" s="45"/>
    </row>
    <row r="75" spans="7:28">
      <c r="P75" s="45"/>
      <c r="V75" s="45"/>
      <c r="W75" s="45"/>
      <c r="X75" s="45"/>
    </row>
    <row r="76" spans="7:28">
      <c r="P76" s="45"/>
      <c r="V76" s="45"/>
      <c r="W76" s="45"/>
      <c r="X76" s="45"/>
    </row>
    <row r="77" spans="7:28">
      <c r="P77" s="45"/>
      <c r="V77" s="45"/>
      <c r="W77" s="45"/>
      <c r="X77" s="45"/>
    </row>
    <row r="78" spans="7:28">
      <c r="P78" s="45"/>
      <c r="V78" s="45"/>
      <c r="W78" s="45"/>
      <c r="X78" s="45"/>
    </row>
    <row r="79" spans="7:28">
      <c r="P79" s="45"/>
      <c r="V79" s="45"/>
      <c r="W79" s="45"/>
      <c r="X79" s="45"/>
    </row>
    <row r="80" spans="7:28">
      <c r="P80" s="45"/>
      <c r="W80" s="45"/>
    </row>
  </sheetData>
  <sheetProtection insertHyperlinks="0"/>
  <dataConsolidate/>
  <mergeCells count="13">
    <mergeCell ref="AC6:AD6"/>
    <mergeCell ref="AC4:AD4"/>
    <mergeCell ref="B52:E52"/>
    <mergeCell ref="B44:E44"/>
    <mergeCell ref="B23:E23"/>
    <mergeCell ref="B28:E28"/>
    <mergeCell ref="B33:E33"/>
    <mergeCell ref="B39:E39"/>
    <mergeCell ref="B6:D6"/>
    <mergeCell ref="B18:E18"/>
    <mergeCell ref="B8:E8"/>
    <mergeCell ref="B13:E13"/>
    <mergeCell ref="Y4:AB4"/>
  </mergeCells>
  <conditionalFormatting sqref="B10">
    <cfRule type="expression" dxfId="114" priority="5">
      <formula>ShowAlert</formula>
    </cfRule>
  </conditionalFormatting>
  <conditionalFormatting sqref="C10">
    <cfRule type="expression" dxfId="113" priority="3">
      <formula>ShowAlert</formula>
    </cfRule>
  </conditionalFormatting>
  <conditionalFormatting sqref="C10:AC10">
    <cfRule type="expression" dxfId="112" priority="6">
      <formula>ShowAlert</formula>
    </cfRule>
  </conditionalFormatting>
  <conditionalFormatting sqref="F1:F1048576">
    <cfRule type="cellIs" dxfId="111" priority="1" operator="equal">
      <formula>"q"</formula>
    </cfRule>
  </conditionalFormatting>
  <conditionalFormatting sqref="R11">
    <cfRule type="cellIs" dxfId="110" priority="18" operator="equal">
      <formula>"O"</formula>
    </cfRule>
  </conditionalFormatting>
  <conditionalFormatting sqref="T1:T1048576">
    <cfRule type="cellIs" dxfId="109" priority="105" operator="equal">
      <formula>"O"</formula>
    </cfRule>
  </conditionalFormatting>
  <conditionalFormatting sqref="U1:U1048576">
    <cfRule type="expression" dxfId="108" priority="108">
      <formula>$M1</formula>
    </cfRule>
    <cfRule type="expression" dxfId="107" priority="109">
      <formula>L1</formula>
    </cfRule>
  </conditionalFormatting>
  <conditionalFormatting sqref="V1:V3 V5:V9 V12:V56 V71:V1048576">
    <cfRule type="expression" dxfId="106" priority="106">
      <formula>$N1</formula>
    </cfRule>
    <cfRule type="expression" dxfId="105" priority="107">
      <formula>AND(ISNUMBER($V1),$V1&gt;0)</formula>
    </cfRule>
  </conditionalFormatting>
  <conditionalFormatting sqref="W1:W1048576">
    <cfRule type="expression" dxfId="104" priority="25">
      <formula>AND(ISNUMBER($P1),$P1=0)</formula>
    </cfRule>
    <cfRule type="expression" dxfId="103" priority="26">
      <formula>AND(ISNUMBER($P1),$P1&gt;0)</formula>
    </cfRule>
  </conditionalFormatting>
  <conditionalFormatting sqref="X1:X1048576">
    <cfRule type="cellIs" dxfId="102" priority="30" operator="equal">
      <formula>"Partner Approved"</formula>
    </cfRule>
    <cfRule type="cellIs" dxfId="101" priority="31" operator="equal">
      <formula>"Reviewed"</formula>
    </cfRule>
    <cfRule type="cellIs" dxfId="100" priority="32" operator="equal">
      <formula>"Rework Complete"</formula>
    </cfRule>
    <cfRule type="cellIs" dxfId="99" priority="33" operator="equal">
      <formula>"Client Query"</formula>
    </cfRule>
    <cfRule type="cellIs" dxfId="98" priority="34" operator="equal">
      <formula>"Started"</formula>
    </cfRule>
    <cfRule type="cellIs" dxfId="97" priority="35" operator="equal">
      <formula>"Ready for Review"</formula>
    </cfRule>
    <cfRule type="cellIs" dxfId="96" priority="36" operator="equal">
      <formula>"Rework Required"</formula>
    </cfRule>
    <cfRule type="cellIs" dxfId="95" priority="37" operator="equal">
      <formula>"Complete"</formula>
    </cfRule>
  </conditionalFormatting>
  <conditionalFormatting sqref="AD10">
    <cfRule type="expression" dxfId="94" priority="4">
      <formula>ShowAlert</formula>
    </cfRule>
  </conditionalFormatting>
  <dataValidations count="1">
    <dataValidation type="list" allowBlank="1" showInputMessage="1" showErrorMessage="1" sqref="X2 X35 X46:X48" xr:uid="{00000000-0002-0000-0300-000000000000}">
      <formula1>StatusDescriptions</formula1>
    </dataValidation>
  </dataValidations>
  <hyperlinks>
    <hyperlink ref="AC2" location="Go_DeleteWorkpaper" tooltip="Delete Workpaper" display="Q" xr:uid="{00000000-0004-0000-0300-000001000000}"/>
    <hyperlink ref="AA2" location="Go_StatusLog" tooltip="View Audit Trail" display="Go_StatusLog" xr:uid="{00000000-0004-0000-0300-000002000000}"/>
    <hyperlink ref="U2" location="Go_Chat" tooltip="View chat messages" display="Go_Chat" xr:uid="{00000000-0004-0000-0300-000003000000}"/>
    <hyperlink ref="V2" location="Index!Go_ManageItems" tooltip="Manage Items" display="Index!Go_ManageItems" xr:uid="{00000000-0004-0000-0300-000004000000}"/>
    <hyperlink ref="T2" location="Go_Toggle_O_P" tooltip="Flag/Unflag Item" display="P" xr:uid="{00000000-0004-0000-0300-000005000000}"/>
    <hyperlink ref="C2" location="Go_AddWorkpaper" tooltip="Add Workpaper" display="u" xr:uid="{00000000-0004-0000-0300-000006000000}"/>
    <hyperlink ref="F2" location="Go_FollowHyperlink" tooltip="Go to workpaper" display="A15" xr:uid="{00000000-0004-0000-0300-000007000000}"/>
    <hyperlink ref="C3" location="Go_AddWorkpaper" tooltip="Add Workpaper" display="u" xr:uid="{00000000-0004-0000-0300-000008000000}"/>
    <hyperlink ref="F3" location="Go_FollowHyperlink" tooltip="Go to workpaper" display="A15" xr:uid="{00000000-0004-0000-0300-000009000000}"/>
    <hyperlink ref="AC3" location="Go_DeleteWorkpaper" tooltip="Delete Workpaper" display="Q" xr:uid="{00000000-0004-0000-0300-00000A000000}"/>
    <hyperlink ref="C15" location="Go_AddWorkpaper" tooltip="Add Workpaper" display="u" xr:uid="{00000000-0004-0000-0300-00000C000000}"/>
    <hyperlink ref="C20" location="Go_AddWorkpaper" tooltip="Add Workpaper" display="u" xr:uid="{00000000-0004-0000-0300-00000D000000}"/>
    <hyperlink ref="C25" location="Go_AddWorkpaper" tooltip="Add Workpaper" display="u" xr:uid="{00000000-0004-0000-0300-00000E000000}"/>
    <hyperlink ref="C30" location="Go_AddWorkpaper" tooltip="Add Workpaper" display="u" xr:uid="{00000000-0004-0000-0300-00000F000000}"/>
    <hyperlink ref="C36" location="Go_AddWorkpaper" tooltip="Add Workpaper" display="u" xr:uid="{00000000-0004-0000-0300-000010000000}"/>
    <hyperlink ref="C41" location="Go_AddWorkpaper" tooltip="Add Workpaper" display="u" xr:uid="{00000000-0004-0000-0300-000011000000}"/>
    <hyperlink ref="C49" location="Go_AddWorkpaper" tooltip="Add Workpaper" display="u" xr:uid="{00000000-0004-0000-0300-000012000000}"/>
    <hyperlink ref="C54" location="Go_AddWorkpaper" tooltip="Add Workpaper" display="u" xr:uid="{00000000-0004-0000-0300-000013000000}"/>
    <hyperlink ref="Y4" location="Go_OpeningBalance" tooltip="Import opening balances" display="Import opening Balances" xr:uid="{00000000-0004-0000-0300-00000B000000}"/>
    <hyperlink ref="Y4:Z4" location="Go_OpeningBalance" tooltip="Import opening balances" display="Import opening balances" xr:uid="{8DACBE87-B4F3-485E-A9B6-26CF52A450DE}"/>
    <hyperlink ref="AC4:AD4" location="Go_Help" tooltip="Help" display="?" xr:uid="{BAAEF2E9-1801-4139-9F43-B8C73A122368}"/>
    <hyperlink ref="W2" location="Go_FollowHyperlink" tooltip="Go to worksheet" display="Go_FollowHyperlink" xr:uid="{22B1D12A-986C-4872-9DEC-12DBC52345E1}"/>
    <hyperlink ref="AB2" location="Go_TickBox" tooltip="Tick/Untick" display="P" xr:uid="{0D42A026-08B2-4DE8-ABED-7D5EE29091CC}"/>
    <hyperlink ref="AB3" location="Go_TickBox" tooltip="Tick/Untick" display="P" xr:uid="{0F672548-F43D-443C-A8BB-3E793299BFD4}"/>
    <hyperlink ref="AC35" location="Go_DeleteWorkpaper" tooltip="Delete Workpaper" display="Q" xr:uid="{5A754E04-DE84-4F38-A365-3319CB796FE8}"/>
    <hyperlink ref="AA35" location="Go_StatusLog" tooltip="View Audit Trail" display="Go_StatusLog" xr:uid="{E648B6DB-28CE-40F8-9710-670C628F4749}"/>
    <hyperlink ref="U35" location="Go_Chat" tooltip="View chat messages" display="Go_Chat" xr:uid="{087E27CA-9B19-4649-B241-1B3831BBB4A6}"/>
    <hyperlink ref="V35" location="Index!Go_ManageItems" tooltip="Manage Items" display="Index!Go_ManageItems" xr:uid="{C1AD5436-9D95-43A2-8472-6192C5140E3A}"/>
    <hyperlink ref="T35" location="Go_Toggle_O_P" tooltip="Flag/Unflag Item" display="P" xr:uid="{DDCE7B05-1E34-4B50-882A-E442C9F1432C}"/>
    <hyperlink ref="C35" location="Go_AddWorkpaper" tooltip="Add Workpaper" display="u" xr:uid="{6957C4BC-4A9A-44E6-B961-F12846C5EE2E}"/>
    <hyperlink ref="F35" location="Go_FollowHyperlink" tooltip="Go to workpaper" display="A15" xr:uid="{FC37639E-EC65-4829-926E-1C70662A0686}"/>
    <hyperlink ref="W35" location="Go_FollowHyperlink" tooltip="Go to worksheet" display="Go_FollowHyperlink" xr:uid="{B2D0A52A-6261-4172-AA3C-B3F9A2FD83D1}"/>
    <hyperlink ref="AB35" location="Go_TickBox" tooltip="Tick/Untick" display="P" xr:uid="{0B7F00A9-1A58-4BDD-B12E-6E5B7D920332}"/>
    <hyperlink ref="AC46" location="Go_DeleteWorkpaper" tooltip="Delete Workpaper" display="Q" xr:uid="{8CF774FB-627D-4510-8572-6BDB4A14BEA9}"/>
    <hyperlink ref="AA46" location="Go_StatusLog" tooltip="View Audit Trail" display="Go_StatusLog" xr:uid="{CD2E86E2-8EF3-4E9B-8F05-DD3A5E55C621}"/>
    <hyperlink ref="U46" location="Go_Chat" tooltip="View chat messages" display="Go_Chat" xr:uid="{071DC3FF-C07B-49BE-8BA1-C53640B0B467}"/>
    <hyperlink ref="V46" location="Index!Go_ManageItems" tooltip="Manage Items" display="Index!Go_ManageItems" xr:uid="{5FB0B3CF-8FB8-473F-9C88-8870E2BB2E98}"/>
    <hyperlink ref="T46" location="Go_Toggle_O_P" tooltip="Flag/Unflag Item" display="P" xr:uid="{A2B98748-0668-4F98-AB00-9B20E09911C7}"/>
    <hyperlink ref="C46" location="Go_AddWorkpaper" tooltip="Add Workpaper" display="u" xr:uid="{59DB9574-2099-455C-A246-265752EAC265}"/>
    <hyperlink ref="F46" location="Go_FollowHyperlink" tooltip="Go to workpaper" display="A15" xr:uid="{02B06625-8048-41B8-A2A0-8AB406726346}"/>
    <hyperlink ref="W46" location="Go_FollowHyperlink" tooltip="Go to worksheet" display="Go_FollowHyperlink" xr:uid="{8A763DA7-C813-4F08-BF77-17E1CABB6FEB}"/>
    <hyperlink ref="AB46" location="Go_TickBox" tooltip="Tick/Untick" display="P" xr:uid="{C2A71216-F79C-4990-B0B7-489B83BC730F}"/>
    <hyperlink ref="AC47" location="Go_DeleteWorkpaper" tooltip="Delete Workpaper" display="Q" xr:uid="{D8967CDD-CC46-4825-A4B6-205E27A3A334}"/>
    <hyperlink ref="AA47" location="Go_StatusLog" tooltip="View Audit Trail" display="Go_StatusLog" xr:uid="{B07D54CB-1D98-4889-9466-53DFE439BB79}"/>
    <hyperlink ref="U47" location="Go_Chat" tooltip="View chat messages" display="Go_Chat" xr:uid="{435EF8E5-0E20-4F47-9AFC-A2CAF87277AF}"/>
    <hyperlink ref="V47" location="Index!Go_ManageItems" tooltip="Manage Items" display="Index!Go_ManageItems" xr:uid="{902D3184-5DEB-4E07-9356-2901A9A76DE7}"/>
    <hyperlink ref="T47" location="Go_Toggle_O_P" tooltip="Flag/Unflag Item" display="P" xr:uid="{9D2200D9-D753-4461-84D4-540866346ECB}"/>
    <hyperlink ref="C47" location="Go_AddWorkpaper" tooltip="Add Workpaper" display="u" xr:uid="{70B67904-501B-4897-B00E-767B598A973D}"/>
    <hyperlink ref="F47" location="Go_FollowHyperlink" tooltip="Go to workpaper" display="A15" xr:uid="{B3C4DECB-212F-4221-9540-85A734DF5A0B}"/>
    <hyperlink ref="W47" location="Go_FollowHyperlink" tooltip="Go to worksheet" display="Go_FollowHyperlink" xr:uid="{A2EBE092-D75A-4CFC-955C-F5E7EE333B2A}"/>
    <hyperlink ref="AB47" location="Go_TickBox" tooltip="Tick/Untick" display="P" xr:uid="{D30D4E77-40A5-4277-BE72-30D790FC523B}"/>
    <hyperlink ref="AC48" location="Go_DeleteWorkpaper" tooltip="Delete Workpaper" display="Q" xr:uid="{5A82BBFC-B662-4FA7-92A1-3F6DCB413325}"/>
    <hyperlink ref="AA48" location="Go_StatusLog" tooltip="View Audit Trail" display="Go_StatusLog" xr:uid="{3BFA5453-3008-4A1E-872C-59D2F64DFF46}"/>
    <hyperlink ref="U48" location="Go_Chat" tooltip="View chat messages" display="Go_Chat" xr:uid="{08DCDCE4-53AB-48B6-80A9-DAC2324A0614}"/>
    <hyperlink ref="V48" location="Index!Go_ManageItems" tooltip="Manage Items" display="Index!Go_ManageItems" xr:uid="{5486FA75-F6DB-4817-AF30-9AAB80F884E0}"/>
    <hyperlink ref="T48" location="Go_Toggle_O_P" tooltip="Flag/Unflag Item" display="P" xr:uid="{894A25C6-1FD4-473E-B68C-998DE4F65B09}"/>
    <hyperlink ref="C48" location="Go_AddWorkpaper" tooltip="Add Workpaper" display="u" xr:uid="{82581313-E0F0-42BD-A54F-05D4B5838427}"/>
    <hyperlink ref="F48" location="Go_FollowHyperlink" tooltip="Go to workpaper" display="A15" xr:uid="{336CC8CF-BAD9-4FF4-B476-F834AEAEB90F}"/>
    <hyperlink ref="W48" location="Go_FollowHyperlink" tooltip="Go to worksheet" display="Go_FollowHyperlink" xr:uid="{576E41A6-BA57-4653-B57D-544627A95C3F}"/>
    <hyperlink ref="AB48" location="Go_TickBox" tooltip="Tick/Untick" display="P" xr:uid="{11155EA0-DC8C-46E9-ACA7-D606AB4D6186}"/>
  </hyperlinks>
  <printOptions horizontalCentered="1"/>
  <pageMargins left="0.59055118110236227" right="0.59055118110236227" top="0.59055118110236227" bottom="0.78740157480314965" header="0" footer="0"/>
  <pageSetup paperSize="9" scale="51" fitToHeight="2" orientation="portrait" r:id="rId1"/>
  <headerFooter alignWithMargins="0">
    <oddFooter>&amp;L&amp;F
Copyright © 2003-Present Business Fitness Pty Ltd&amp;R&amp;A &amp;P</oddFooter>
  </headerFooter>
  <customProperties>
    <customPr name="Sheet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91800-36F1-462A-98C3-F949CFBC5B8E}">
  <sheetPr>
    <pageSetUpPr fitToPage="1"/>
  </sheetPr>
  <dimension ref="A1:K88"/>
  <sheetViews>
    <sheetView showGridLines="0" topLeftCell="A15" zoomScaleNormal="100" workbookViewId="0">
      <selection activeCell="D35" sqref="D35"/>
    </sheetView>
  </sheetViews>
  <sheetFormatPr defaultRowHeight="15"/>
  <cols>
    <col min="1" max="1" width="3.7109375" customWidth="1"/>
    <col min="2" max="2" width="1.42578125" customWidth="1"/>
    <col min="3" max="3" width="40.7109375" customWidth="1"/>
    <col min="4" max="8" width="15.7109375" customWidth="1"/>
    <col min="9" max="9" width="1.42578125" customWidth="1"/>
    <col min="10" max="10" width="3.7109375" customWidth="1"/>
    <col min="11" max="11" width="30.7109375" customWidth="1"/>
  </cols>
  <sheetData>
    <row r="1" spans="1:9" hidden="1">
      <c r="C1" s="154" t="s">
        <v>132</v>
      </c>
      <c r="D1" t="s">
        <v>133</v>
      </c>
      <c r="G1" s="155" t="s">
        <v>134</v>
      </c>
      <c r="H1" t="s">
        <v>135</v>
      </c>
    </row>
    <row r="2" spans="1:9" ht="7.5" customHeight="1">
      <c r="C2" s="156"/>
      <c r="D2" s="156"/>
    </row>
    <row r="3" spans="1:9" ht="24.95" customHeight="1">
      <c r="B3" s="346" t="s">
        <v>136</v>
      </c>
      <c r="C3" s="346"/>
      <c r="D3" s="346"/>
      <c r="G3" s="198" t="s">
        <v>68</v>
      </c>
      <c r="H3" s="157" t="s">
        <v>137</v>
      </c>
    </row>
    <row r="4" spans="1:9" ht="7.5" customHeight="1">
      <c r="B4" s="158"/>
      <c r="C4" s="158"/>
      <c r="D4" s="158"/>
      <c r="E4" s="13"/>
      <c r="F4" s="13"/>
      <c r="G4" s="13"/>
      <c r="H4" s="13"/>
      <c r="I4" s="13"/>
    </row>
    <row r="5" spans="1:9" ht="7.5" customHeight="1"/>
    <row r="6" spans="1:9" ht="24.95" customHeight="1">
      <c r="B6" s="341" t="str">
        <f ca="1">_xll.NamedRange("Cl_Name","Client Name")</f>
        <v>Enter name here</v>
      </c>
      <c r="C6" s="341"/>
      <c r="D6" s="341"/>
      <c r="E6" s="19"/>
      <c r="F6" s="159" t="s">
        <v>138</v>
      </c>
      <c r="G6" s="347" t="s">
        <v>136</v>
      </c>
      <c r="H6" s="348"/>
      <c r="I6" s="160"/>
    </row>
    <row r="7" spans="1:9" ht="24.95" customHeight="1">
      <c r="B7" s="341" t="str">
        <f ca="1">_xll.NamedRange("Cl_Code","Client Code")</f>
        <v>Enter code here</v>
      </c>
      <c r="C7" s="341"/>
      <c r="D7" s="341"/>
      <c r="E7" s="19"/>
      <c r="F7" s="159" t="s">
        <v>139</v>
      </c>
      <c r="G7" s="161"/>
      <c r="H7" s="200" t="str">
        <f>Index!R35</f>
        <v/>
      </c>
      <c r="I7" s="162"/>
    </row>
    <row r="8" spans="1:9" ht="24.95" customHeight="1">
      <c r="B8" s="349">
        <f ca="1">_xll.NamedRange("PeriodEndDate")</f>
        <v>45107</v>
      </c>
      <c r="C8" s="349"/>
      <c r="D8" s="349"/>
      <c r="E8" s="19"/>
      <c r="F8" s="159" t="s">
        <v>140</v>
      </c>
      <c r="G8" s="163" t="str">
        <f ca="1">_xll.NamedRange("Firm_Preparer","")</f>
        <v>YB</v>
      </c>
      <c r="H8" s="164">
        <f ca="1">_xll.NamedRange("Firm_PreparerDate","")</f>
        <v>45303</v>
      </c>
      <c r="I8" s="165"/>
    </row>
    <row r="9" spans="1:9" ht="24.95" customHeight="1">
      <c r="E9" s="19"/>
      <c r="F9" s="159" t="s">
        <v>141</v>
      </c>
      <c r="G9" s="163" t="str">
        <f ca="1">_xll.NamedRange("Firm_Reviewer","")</f>
        <v/>
      </c>
      <c r="H9" s="164" t="str">
        <f ca="1">_xll.NamedRange("Firm_ReviewerDate","")</f>
        <v/>
      </c>
      <c r="I9" s="165"/>
    </row>
    <row r="10" spans="1:9" ht="17.25" customHeight="1"/>
    <row r="11" spans="1:9" ht="22.5" customHeight="1">
      <c r="A11" s="166" t="str">
        <f>IF(SUBTOTAL(103,B12),"-","+")</f>
        <v>-</v>
      </c>
      <c r="B11" s="350" t="s">
        <v>142</v>
      </c>
      <c r="C11" s="351"/>
      <c r="D11" s="167" t="str">
        <f>IF(COUNTA(C13:H15),"Contains Data","No Data")</f>
        <v>Contains Data</v>
      </c>
      <c r="F11" s="168"/>
      <c r="G11" s="168"/>
      <c r="H11" s="168"/>
      <c r="I11" s="168"/>
    </row>
    <row r="12" spans="1:9" ht="7.5" customHeight="1">
      <c r="A12" s="169"/>
      <c r="B12" s="170" t="s">
        <v>143</v>
      </c>
      <c r="C12" s="171"/>
      <c r="D12" s="171"/>
      <c r="E12" s="171"/>
      <c r="F12" s="171"/>
      <c r="G12" s="171"/>
      <c r="H12" s="171"/>
      <c r="I12" s="172"/>
    </row>
    <row r="13" spans="1:9" ht="17.25" customHeight="1">
      <c r="A13" s="169"/>
      <c r="B13" s="173"/>
      <c r="C13" s="352" t="s">
        <v>353</v>
      </c>
      <c r="D13" s="353"/>
      <c r="E13" s="353"/>
      <c r="F13" s="354"/>
      <c r="G13" s="354"/>
      <c r="H13" s="354"/>
      <c r="I13" s="50"/>
    </row>
    <row r="14" spans="1:9" ht="17.25" customHeight="1">
      <c r="A14" s="169"/>
      <c r="B14" s="173"/>
      <c r="C14" s="352"/>
      <c r="D14" s="353"/>
      <c r="E14" s="353"/>
      <c r="F14" s="353"/>
      <c r="G14" s="353"/>
      <c r="H14" s="353"/>
      <c r="I14" s="50"/>
    </row>
    <row r="15" spans="1:9" ht="17.25" customHeight="1">
      <c r="A15" s="169"/>
      <c r="B15" s="173"/>
      <c r="C15" s="352"/>
      <c r="D15" s="353"/>
      <c r="E15" s="353"/>
      <c r="F15" s="353"/>
      <c r="G15" s="353"/>
      <c r="H15" s="353"/>
      <c r="I15" s="50"/>
    </row>
    <row r="16" spans="1:9" ht="7.5" customHeight="1">
      <c r="A16" s="169"/>
      <c r="B16" s="28"/>
      <c r="C16" s="105"/>
      <c r="D16" s="105"/>
      <c r="E16" s="105"/>
      <c r="F16" s="105"/>
      <c r="G16" s="105"/>
      <c r="H16" s="105"/>
      <c r="I16" s="55"/>
    </row>
    <row r="17" spans="1:11" ht="17.25" customHeight="1">
      <c r="A17" s="174"/>
    </row>
    <row r="18" spans="1:11" ht="22.5" customHeight="1">
      <c r="A18" s="166" t="str">
        <f>IF(SUBTOTAL(103,B19),"-","+")</f>
        <v>-</v>
      </c>
      <c r="B18" s="350" t="s">
        <v>144</v>
      </c>
      <c r="C18" s="351"/>
      <c r="D18" s="167" t="str">
        <f>IF(COUNTA(C26:H28),"Contains Data","No Data")</f>
        <v>Contains Data</v>
      </c>
      <c r="F18" s="168"/>
      <c r="G18" s="168"/>
      <c r="H18" s="168"/>
      <c r="I18" s="168"/>
    </row>
    <row r="19" spans="1:11" ht="7.5" customHeight="1">
      <c r="A19" s="169"/>
      <c r="B19" s="170" t="s">
        <v>143</v>
      </c>
      <c r="C19" s="171"/>
      <c r="D19" s="171"/>
      <c r="E19" s="171"/>
      <c r="F19" s="171"/>
      <c r="G19" s="171"/>
      <c r="H19" s="171"/>
      <c r="I19" s="172"/>
    </row>
    <row r="20" spans="1:11" ht="17.25" customHeight="1">
      <c r="A20" s="169"/>
      <c r="B20" s="25"/>
      <c r="C20" s="355" t="s">
        <v>145</v>
      </c>
      <c r="D20" s="355"/>
      <c r="E20" s="355"/>
      <c r="F20" s="355"/>
      <c r="G20" s="355"/>
      <c r="H20" s="355"/>
      <c r="I20" s="50"/>
    </row>
    <row r="21" spans="1:11" ht="7.5" customHeight="1">
      <c r="A21" s="169"/>
      <c r="B21" s="25"/>
      <c r="C21" s="345"/>
      <c r="D21" s="345"/>
      <c r="E21" s="345"/>
      <c r="F21" s="345"/>
      <c r="G21" s="345"/>
      <c r="H21" s="345"/>
      <c r="I21" s="50"/>
    </row>
    <row r="22" spans="1:11" ht="30" customHeight="1">
      <c r="A22" s="175"/>
      <c r="B22" s="176"/>
      <c r="C22" s="360" t="s">
        <v>146</v>
      </c>
      <c r="D22" s="360"/>
      <c r="E22" s="360"/>
      <c r="F22" s="360"/>
      <c r="G22" s="360"/>
      <c r="H22" s="360"/>
      <c r="I22" s="177"/>
    </row>
    <row r="23" spans="1:11" ht="7.5" customHeight="1">
      <c r="A23" s="169"/>
      <c r="B23" s="25"/>
      <c r="C23" s="178"/>
      <c r="D23" s="179"/>
      <c r="E23" s="180"/>
      <c r="F23" s="180"/>
      <c r="G23" s="180"/>
      <c r="H23" s="180"/>
      <c r="I23" s="50"/>
    </row>
    <row r="24" spans="1:11" ht="17.25" customHeight="1">
      <c r="A24" s="169"/>
      <c r="B24" s="25"/>
      <c r="C24" s="361" t="s">
        <v>147</v>
      </c>
      <c r="D24" s="361"/>
      <c r="E24" s="361"/>
      <c r="F24" s="361"/>
      <c r="G24" s="361"/>
      <c r="H24" s="361"/>
      <c r="I24" s="50"/>
    </row>
    <row r="25" spans="1:11" ht="7.5" customHeight="1">
      <c r="A25" s="169"/>
      <c r="B25" s="25"/>
      <c r="C25" s="362"/>
      <c r="D25" s="362"/>
      <c r="E25" s="362"/>
      <c r="F25" s="362"/>
      <c r="G25" s="362"/>
      <c r="H25" s="362"/>
      <c r="I25" s="50"/>
    </row>
    <row r="26" spans="1:11" ht="17.25" customHeight="1">
      <c r="A26" s="169"/>
      <c r="B26" s="173"/>
      <c r="C26" s="363" t="s">
        <v>350</v>
      </c>
      <c r="D26" s="364"/>
      <c r="E26" s="364"/>
      <c r="F26" s="364"/>
      <c r="G26" s="364"/>
      <c r="H26" s="364"/>
      <c r="I26" s="50"/>
    </row>
    <row r="27" spans="1:11" ht="17.25" customHeight="1">
      <c r="A27" s="169"/>
      <c r="B27" s="173"/>
      <c r="C27" s="365" t="s">
        <v>351</v>
      </c>
      <c r="D27" s="353"/>
      <c r="E27" s="353"/>
      <c r="F27" s="353"/>
      <c r="G27" s="353"/>
      <c r="H27" s="353"/>
      <c r="I27" s="50"/>
    </row>
    <row r="28" spans="1:11" ht="17.25" customHeight="1">
      <c r="A28" s="169"/>
      <c r="B28" s="173"/>
      <c r="C28" s="352"/>
      <c r="D28" s="353"/>
      <c r="E28" s="353"/>
      <c r="F28" s="353"/>
      <c r="G28" s="353"/>
      <c r="H28" s="353"/>
      <c r="I28" s="50"/>
    </row>
    <row r="29" spans="1:11" ht="7.5" customHeight="1">
      <c r="A29" s="169"/>
      <c r="B29" s="28"/>
      <c r="C29" s="105"/>
      <c r="D29" s="105"/>
      <c r="E29" s="105"/>
      <c r="F29" s="105"/>
      <c r="G29" s="105"/>
      <c r="H29" s="105"/>
      <c r="I29" s="55"/>
    </row>
    <row r="30" spans="1:11" ht="17.25" customHeight="1"/>
    <row r="31" spans="1:11" ht="22.5" customHeight="1">
      <c r="B31" s="327" t="s">
        <v>136</v>
      </c>
      <c r="C31" s="327"/>
      <c r="D31" s="181" t="str">
        <f ca="1">E84</f>
        <v>Out of Balance</v>
      </c>
      <c r="G31" s="321" t="s">
        <v>358</v>
      </c>
      <c r="H31" s="322">
        <v>2881.08</v>
      </c>
      <c r="K31" s="182" t="str">
        <f>"Notes/hyperlinks"&amp;IF(COUNTA(K33:K81)&gt;0," ("&amp;COUNTA(K33:K81)&amp;")","")</f>
        <v>Notes/hyperlinks</v>
      </c>
    </row>
    <row r="32" spans="1:11" ht="7.5" customHeight="1">
      <c r="B32" s="32"/>
      <c r="C32" s="171"/>
      <c r="D32" s="171"/>
      <c r="E32" s="171"/>
      <c r="F32" s="171"/>
      <c r="G32" s="171"/>
      <c r="H32" s="171"/>
      <c r="I32" s="183"/>
    </row>
    <row r="33" spans="2:11" ht="30" customHeight="1">
      <c r="B33" s="35"/>
      <c r="C33" s="184" t="s">
        <v>148</v>
      </c>
      <c r="D33" s="185" t="s">
        <v>149</v>
      </c>
      <c r="E33" s="185" t="s">
        <v>352</v>
      </c>
      <c r="F33" s="356" t="s">
        <v>150</v>
      </c>
      <c r="G33" s="357"/>
      <c r="H33" s="358"/>
      <c r="I33" s="41"/>
      <c r="K33" s="186"/>
    </row>
    <row r="34" spans="2:11" ht="7.5" customHeight="1">
      <c r="B34" s="35"/>
      <c r="C34" s="187"/>
      <c r="D34" s="188"/>
      <c r="E34" s="188"/>
      <c r="F34" s="188"/>
      <c r="G34" s="188"/>
      <c r="H34" s="188"/>
      <c r="I34" s="41"/>
    </row>
    <row r="35" spans="2:11" ht="17.25" customHeight="1">
      <c r="B35" s="35"/>
      <c r="C35" s="189" t="s">
        <v>341</v>
      </c>
      <c r="D35" s="190">
        <f>$H$31*E35</f>
        <v>92626.721999999994</v>
      </c>
      <c r="E35" s="191" t="s">
        <v>344</v>
      </c>
      <c r="F35" s="192"/>
      <c r="G35" s="192"/>
      <c r="H35" s="192"/>
      <c r="I35" s="193"/>
      <c r="K35" s="194"/>
    </row>
    <row r="36" spans="2:11" ht="17.25" customHeight="1">
      <c r="B36" s="35"/>
      <c r="C36" s="189" t="s">
        <v>342</v>
      </c>
      <c r="D36" s="190">
        <f t="shared" ref="D36:D39" si="0">$H$31*E36</f>
        <v>28810.799999999999</v>
      </c>
      <c r="E36" s="191" t="s">
        <v>345</v>
      </c>
      <c r="F36" s="192"/>
      <c r="G36" s="192"/>
      <c r="H36" s="192"/>
      <c r="I36" s="193"/>
      <c r="K36" s="194"/>
    </row>
    <row r="37" spans="2:11" ht="17.25" customHeight="1">
      <c r="B37" s="35"/>
      <c r="C37" s="189" t="s">
        <v>343</v>
      </c>
      <c r="D37" s="190">
        <f t="shared" si="0"/>
        <v>28810.799999999999</v>
      </c>
      <c r="E37" s="191" t="s">
        <v>345</v>
      </c>
      <c r="F37" s="192"/>
      <c r="G37" s="192"/>
      <c r="H37" s="192"/>
      <c r="I37" s="193"/>
      <c r="K37" s="194"/>
    </row>
    <row r="38" spans="2:11" ht="17.25" customHeight="1">
      <c r="B38" s="35"/>
      <c r="C38" s="189" t="s">
        <v>346</v>
      </c>
      <c r="D38" s="190">
        <f t="shared" si="0"/>
        <v>11524.32</v>
      </c>
      <c r="E38" s="191" t="s">
        <v>347</v>
      </c>
      <c r="F38" s="192"/>
      <c r="G38" s="192"/>
      <c r="H38" s="192"/>
      <c r="I38" s="193"/>
      <c r="K38" s="194"/>
    </row>
    <row r="39" spans="2:11" ht="17.25" customHeight="1">
      <c r="B39" s="35"/>
      <c r="C39" s="189" t="s">
        <v>348</v>
      </c>
      <c r="D39" s="190">
        <f t="shared" si="0"/>
        <v>8643.24</v>
      </c>
      <c r="E39" s="191" t="s">
        <v>349</v>
      </c>
      <c r="F39" s="192"/>
      <c r="G39" s="192"/>
      <c r="H39" s="192"/>
      <c r="I39" s="193"/>
      <c r="K39" s="194"/>
    </row>
    <row r="40" spans="2:11" ht="17.25" customHeight="1">
      <c r="B40" s="35"/>
      <c r="C40" s="189"/>
      <c r="D40" s="190"/>
      <c r="E40" s="191"/>
      <c r="F40" s="192"/>
      <c r="G40" s="192"/>
      <c r="H40" s="192"/>
      <c r="I40" s="193"/>
      <c r="K40" s="194"/>
    </row>
    <row r="41" spans="2:11" ht="17.25" customHeight="1">
      <c r="B41" s="35"/>
      <c r="C41" s="189"/>
      <c r="D41" s="190"/>
      <c r="E41" s="191"/>
      <c r="F41" s="192"/>
      <c r="G41" s="192"/>
      <c r="H41" s="192"/>
      <c r="I41" s="193"/>
      <c r="K41" s="194"/>
    </row>
    <row r="42" spans="2:11" ht="17.25" customHeight="1">
      <c r="B42" s="35"/>
      <c r="C42" s="189"/>
      <c r="D42" s="190"/>
      <c r="E42" s="191"/>
      <c r="F42" s="192"/>
      <c r="G42" s="192"/>
      <c r="H42" s="192"/>
      <c r="I42" s="193"/>
      <c r="K42" s="194"/>
    </row>
    <row r="43" spans="2:11" ht="17.25" customHeight="1">
      <c r="B43" s="35"/>
      <c r="C43" s="189"/>
      <c r="D43" s="190"/>
      <c r="E43" s="191"/>
      <c r="F43" s="192"/>
      <c r="G43" s="192"/>
      <c r="H43" s="192"/>
      <c r="I43" s="193"/>
      <c r="K43" s="194"/>
    </row>
    <row r="44" spans="2:11" ht="17.25" hidden="1" customHeight="1">
      <c r="B44" s="35"/>
      <c r="C44" s="189"/>
      <c r="D44" s="190"/>
      <c r="E44" s="191"/>
      <c r="F44" s="192"/>
      <c r="G44" s="192"/>
      <c r="H44" s="192"/>
      <c r="I44" s="193"/>
      <c r="K44" s="194"/>
    </row>
    <row r="45" spans="2:11" ht="17.25" hidden="1" customHeight="1">
      <c r="B45" s="35"/>
      <c r="C45" s="189"/>
      <c r="D45" s="190"/>
      <c r="E45" s="191"/>
      <c r="F45" s="192"/>
      <c r="G45" s="192"/>
      <c r="H45" s="192"/>
      <c r="I45" s="193"/>
      <c r="K45" s="194"/>
    </row>
    <row r="46" spans="2:11" ht="17.25" hidden="1" customHeight="1">
      <c r="B46" s="35"/>
      <c r="C46" s="189"/>
      <c r="D46" s="190"/>
      <c r="E46" s="191"/>
      <c r="F46" s="192"/>
      <c r="G46" s="192"/>
      <c r="H46" s="192"/>
      <c r="I46" s="193"/>
      <c r="K46" s="194"/>
    </row>
    <row r="47" spans="2:11" ht="17.25" hidden="1" customHeight="1">
      <c r="B47" s="35"/>
      <c r="C47" s="189"/>
      <c r="D47" s="190"/>
      <c r="E47" s="191"/>
      <c r="F47" s="192"/>
      <c r="G47" s="192"/>
      <c r="H47" s="192"/>
      <c r="I47" s="193"/>
      <c r="K47" s="194"/>
    </row>
    <row r="48" spans="2:11" ht="17.25" hidden="1" customHeight="1">
      <c r="B48" s="35"/>
      <c r="C48" s="189"/>
      <c r="D48" s="190"/>
      <c r="E48" s="191"/>
      <c r="F48" s="192"/>
      <c r="G48" s="192"/>
      <c r="H48" s="192"/>
      <c r="I48" s="193"/>
      <c r="K48" s="194"/>
    </row>
    <row r="49" spans="2:11" ht="17.25" hidden="1" customHeight="1">
      <c r="B49" s="35"/>
      <c r="C49" s="189"/>
      <c r="D49" s="190"/>
      <c r="E49" s="191"/>
      <c r="F49" s="192"/>
      <c r="G49" s="192"/>
      <c r="H49" s="192"/>
      <c r="I49" s="193"/>
      <c r="K49" s="194"/>
    </row>
    <row r="50" spans="2:11" ht="17.25" hidden="1" customHeight="1">
      <c r="B50" s="35"/>
      <c r="C50" s="189"/>
      <c r="D50" s="190"/>
      <c r="E50" s="191"/>
      <c r="F50" s="192"/>
      <c r="G50" s="192"/>
      <c r="H50" s="192"/>
      <c r="I50" s="193"/>
      <c r="K50" s="194"/>
    </row>
    <row r="51" spans="2:11" ht="17.25" hidden="1" customHeight="1">
      <c r="B51" s="35"/>
      <c r="C51" s="189"/>
      <c r="D51" s="190"/>
      <c r="E51" s="191"/>
      <c r="F51" s="192"/>
      <c r="G51" s="192"/>
      <c r="H51" s="192"/>
      <c r="I51" s="193"/>
      <c r="K51" s="194"/>
    </row>
    <row r="52" spans="2:11" ht="17.25" hidden="1" customHeight="1">
      <c r="B52" s="35"/>
      <c r="C52" s="189"/>
      <c r="D52" s="190"/>
      <c r="E52" s="191"/>
      <c r="F52" s="192"/>
      <c r="G52" s="192"/>
      <c r="H52" s="192"/>
      <c r="I52" s="193"/>
      <c r="K52" s="194"/>
    </row>
    <row r="53" spans="2:11" ht="17.25" hidden="1" customHeight="1">
      <c r="B53" s="35"/>
      <c r="C53" s="189"/>
      <c r="D53" s="190"/>
      <c r="E53" s="191"/>
      <c r="F53" s="192"/>
      <c r="G53" s="192"/>
      <c r="H53" s="192"/>
      <c r="I53" s="193"/>
      <c r="K53" s="194"/>
    </row>
    <row r="54" spans="2:11" ht="17.25" hidden="1" customHeight="1">
      <c r="B54" s="35"/>
      <c r="C54" s="189"/>
      <c r="D54" s="190"/>
      <c r="E54" s="191"/>
      <c r="F54" s="192"/>
      <c r="G54" s="192"/>
      <c r="H54" s="192"/>
      <c r="I54" s="193"/>
      <c r="K54" s="194"/>
    </row>
    <row r="55" spans="2:11" ht="17.25" hidden="1" customHeight="1">
      <c r="B55" s="35"/>
      <c r="C55" s="189"/>
      <c r="D55" s="190"/>
      <c r="E55" s="191"/>
      <c r="F55" s="192"/>
      <c r="G55" s="192"/>
      <c r="H55" s="192"/>
      <c r="I55" s="193"/>
      <c r="K55" s="194"/>
    </row>
    <row r="56" spans="2:11" ht="17.25" hidden="1" customHeight="1">
      <c r="B56" s="35"/>
      <c r="C56" s="189"/>
      <c r="D56" s="190"/>
      <c r="E56" s="191"/>
      <c r="F56" s="192"/>
      <c r="G56" s="192"/>
      <c r="H56" s="192"/>
      <c r="I56" s="193"/>
      <c r="K56" s="194"/>
    </row>
    <row r="57" spans="2:11" ht="17.25" hidden="1" customHeight="1">
      <c r="B57" s="35"/>
      <c r="C57" s="189"/>
      <c r="D57" s="190"/>
      <c r="E57" s="191"/>
      <c r="F57" s="192"/>
      <c r="G57" s="192"/>
      <c r="H57" s="192"/>
      <c r="I57" s="193"/>
      <c r="K57" s="194"/>
    </row>
    <row r="58" spans="2:11" ht="17.25" hidden="1" customHeight="1">
      <c r="B58" s="35"/>
      <c r="C58" s="189"/>
      <c r="D58" s="190"/>
      <c r="E58" s="191"/>
      <c r="F58" s="192"/>
      <c r="G58" s="192"/>
      <c r="H58" s="192"/>
      <c r="I58" s="193"/>
      <c r="K58" s="194"/>
    </row>
    <row r="59" spans="2:11" ht="17.25" hidden="1" customHeight="1">
      <c r="B59" s="35"/>
      <c r="C59" s="189"/>
      <c r="D59" s="190"/>
      <c r="E59" s="191"/>
      <c r="F59" s="192"/>
      <c r="G59" s="192"/>
      <c r="H59" s="192"/>
      <c r="I59" s="193"/>
      <c r="K59" s="194"/>
    </row>
    <row r="60" spans="2:11" ht="17.25" hidden="1" customHeight="1">
      <c r="B60" s="35"/>
      <c r="C60" s="189"/>
      <c r="D60" s="190"/>
      <c r="E60" s="191"/>
      <c r="F60" s="192"/>
      <c r="G60" s="192"/>
      <c r="H60" s="192"/>
      <c r="I60" s="193"/>
      <c r="K60" s="194"/>
    </row>
    <row r="61" spans="2:11" ht="17.25" hidden="1" customHeight="1">
      <c r="B61" s="35"/>
      <c r="C61" s="189"/>
      <c r="D61" s="190"/>
      <c r="E61" s="191"/>
      <c r="F61" s="192"/>
      <c r="G61" s="192"/>
      <c r="H61" s="192"/>
      <c r="I61" s="193"/>
      <c r="K61" s="194"/>
    </row>
    <row r="62" spans="2:11" ht="17.25" hidden="1" customHeight="1">
      <c r="B62" s="35"/>
      <c r="C62" s="189"/>
      <c r="D62" s="190"/>
      <c r="E62" s="191"/>
      <c r="F62" s="192"/>
      <c r="G62" s="192"/>
      <c r="H62" s="192"/>
      <c r="I62" s="193"/>
      <c r="K62" s="194"/>
    </row>
    <row r="63" spans="2:11" ht="17.25" hidden="1" customHeight="1">
      <c r="B63" s="35"/>
      <c r="C63" s="189"/>
      <c r="D63" s="190"/>
      <c r="E63" s="191"/>
      <c r="F63" s="192"/>
      <c r="G63" s="192"/>
      <c r="H63" s="192"/>
      <c r="I63" s="193"/>
      <c r="K63" s="194"/>
    </row>
    <row r="64" spans="2:11" ht="17.25" hidden="1" customHeight="1">
      <c r="B64" s="35"/>
      <c r="C64" s="189"/>
      <c r="D64" s="190"/>
      <c r="E64" s="191"/>
      <c r="F64" s="192"/>
      <c r="G64" s="192"/>
      <c r="H64" s="192"/>
      <c r="I64" s="193"/>
      <c r="K64" s="194"/>
    </row>
    <row r="65" spans="2:11" ht="17.25" hidden="1" customHeight="1">
      <c r="B65" s="35"/>
      <c r="C65" s="189"/>
      <c r="D65" s="190"/>
      <c r="E65" s="191"/>
      <c r="F65" s="192"/>
      <c r="G65" s="192"/>
      <c r="H65" s="192"/>
      <c r="I65" s="193"/>
      <c r="K65" s="194"/>
    </row>
    <row r="66" spans="2:11" ht="17.25" hidden="1" customHeight="1">
      <c r="B66" s="35"/>
      <c r="C66" s="189"/>
      <c r="D66" s="190"/>
      <c r="E66" s="191"/>
      <c r="F66" s="192"/>
      <c r="G66" s="192"/>
      <c r="H66" s="192"/>
      <c r="I66" s="193"/>
      <c r="K66" s="194"/>
    </row>
    <row r="67" spans="2:11" ht="17.25" hidden="1" customHeight="1">
      <c r="B67" s="35"/>
      <c r="C67" s="189"/>
      <c r="D67" s="190"/>
      <c r="E67" s="191"/>
      <c r="F67" s="192"/>
      <c r="G67" s="192"/>
      <c r="H67" s="192"/>
      <c r="I67" s="193"/>
      <c r="K67" s="194"/>
    </row>
    <row r="68" spans="2:11" ht="17.25" hidden="1" customHeight="1">
      <c r="B68" s="35"/>
      <c r="C68" s="189"/>
      <c r="D68" s="190"/>
      <c r="E68" s="191"/>
      <c r="F68" s="192"/>
      <c r="G68" s="192"/>
      <c r="H68" s="192"/>
      <c r="I68" s="193"/>
      <c r="K68" s="194"/>
    </row>
    <row r="69" spans="2:11" ht="17.25" hidden="1" customHeight="1">
      <c r="B69" s="35"/>
      <c r="C69" s="189"/>
      <c r="D69" s="190"/>
      <c r="E69" s="191"/>
      <c r="F69" s="192"/>
      <c r="G69" s="192"/>
      <c r="H69" s="192"/>
      <c r="I69" s="193"/>
      <c r="K69" s="194"/>
    </row>
    <row r="70" spans="2:11" ht="17.25" hidden="1" customHeight="1">
      <c r="B70" s="35"/>
      <c r="C70" s="189"/>
      <c r="D70" s="190"/>
      <c r="E70" s="191"/>
      <c r="F70" s="192"/>
      <c r="G70" s="192"/>
      <c r="H70" s="192"/>
      <c r="I70" s="193"/>
      <c r="K70" s="194"/>
    </row>
    <row r="71" spans="2:11" ht="17.25" hidden="1" customHeight="1">
      <c r="B71" s="35"/>
      <c r="C71" s="189"/>
      <c r="D71" s="190"/>
      <c r="E71" s="191"/>
      <c r="F71" s="192"/>
      <c r="G71" s="192"/>
      <c r="H71" s="192"/>
      <c r="I71" s="193"/>
      <c r="K71" s="194"/>
    </row>
    <row r="72" spans="2:11" ht="17.25" hidden="1" customHeight="1">
      <c r="B72" s="35"/>
      <c r="C72" s="189"/>
      <c r="D72" s="190"/>
      <c r="E72" s="191"/>
      <c r="F72" s="192"/>
      <c r="G72" s="192"/>
      <c r="H72" s="192"/>
      <c r="I72" s="193"/>
      <c r="K72" s="194"/>
    </row>
    <row r="73" spans="2:11" ht="17.25" hidden="1" customHeight="1">
      <c r="B73" s="35"/>
      <c r="C73" s="189"/>
      <c r="D73" s="190"/>
      <c r="E73" s="191"/>
      <c r="F73" s="192"/>
      <c r="G73" s="192"/>
      <c r="H73" s="192"/>
      <c r="I73" s="193"/>
      <c r="K73" s="194"/>
    </row>
    <row r="74" spans="2:11" ht="17.25" hidden="1" customHeight="1">
      <c r="B74" s="35"/>
      <c r="C74" s="189"/>
      <c r="D74" s="190"/>
      <c r="E74" s="191"/>
      <c r="F74" s="192"/>
      <c r="G74" s="192"/>
      <c r="H74" s="192"/>
      <c r="I74" s="193"/>
      <c r="K74" s="194"/>
    </row>
    <row r="75" spans="2:11" ht="17.25" hidden="1" customHeight="1">
      <c r="B75" s="35"/>
      <c r="C75" s="189"/>
      <c r="D75" s="190"/>
      <c r="E75" s="191"/>
      <c r="F75" s="192"/>
      <c r="G75" s="192"/>
      <c r="H75" s="192"/>
      <c r="I75" s="193"/>
      <c r="K75" s="194"/>
    </row>
    <row r="76" spans="2:11" ht="17.25" hidden="1" customHeight="1">
      <c r="B76" s="35"/>
      <c r="C76" s="189"/>
      <c r="D76" s="190"/>
      <c r="E76" s="191"/>
      <c r="F76" s="192"/>
      <c r="G76" s="192"/>
      <c r="H76" s="192"/>
      <c r="I76" s="193"/>
      <c r="K76" s="194"/>
    </row>
    <row r="77" spans="2:11" ht="17.25" hidden="1" customHeight="1">
      <c r="B77" s="35"/>
      <c r="C77" s="189"/>
      <c r="D77" s="190"/>
      <c r="E77" s="191"/>
      <c r="F77" s="192"/>
      <c r="G77" s="192"/>
      <c r="H77" s="192"/>
      <c r="I77" s="193"/>
      <c r="K77" s="194"/>
    </row>
    <row r="78" spans="2:11" ht="17.25" hidden="1" customHeight="1">
      <c r="B78" s="35"/>
      <c r="C78" s="189"/>
      <c r="D78" s="190"/>
      <c r="E78" s="191"/>
      <c r="F78" s="192"/>
      <c r="G78" s="192"/>
      <c r="H78" s="192"/>
      <c r="I78" s="193"/>
      <c r="K78" s="194"/>
    </row>
    <row r="79" spans="2:11" ht="17.25" hidden="1" customHeight="1">
      <c r="B79" s="35"/>
      <c r="C79" s="189"/>
      <c r="D79" s="190"/>
      <c r="E79" s="191"/>
      <c r="F79" s="192"/>
      <c r="G79" s="192"/>
      <c r="H79" s="192"/>
      <c r="I79" s="193"/>
      <c r="K79" s="194"/>
    </row>
    <row r="80" spans="2:11" ht="17.25" hidden="1" customHeight="1">
      <c r="B80" s="35"/>
      <c r="C80" s="189"/>
      <c r="D80" s="190"/>
      <c r="E80" s="191"/>
      <c r="F80" s="192"/>
      <c r="G80" s="192"/>
      <c r="H80" s="192"/>
      <c r="I80" s="193"/>
      <c r="K80" s="194"/>
    </row>
    <row r="81" spans="2:11" ht="17.25" hidden="1" customHeight="1">
      <c r="B81" s="35"/>
      <c r="C81" s="191"/>
      <c r="D81" s="190"/>
      <c r="E81" s="191"/>
      <c r="F81" s="192"/>
      <c r="G81" s="192"/>
      <c r="H81" s="192"/>
      <c r="I81" s="193"/>
      <c r="K81" s="194"/>
    </row>
    <row r="82" spans="2:11" ht="17.25" customHeight="1">
      <c r="B82" s="35"/>
      <c r="C82" s="195" t="s">
        <v>151</v>
      </c>
      <c r="D82" s="196">
        <f>SUM(D35:D81)</f>
        <v>170415.88199999998</v>
      </c>
      <c r="F82" s="359"/>
      <c r="G82" s="359"/>
      <c r="H82" s="359"/>
      <c r="I82" s="41"/>
    </row>
    <row r="83" spans="2:11" ht="17.25" customHeight="1">
      <c r="B83" s="35"/>
      <c r="C83" s="195" t="s">
        <v>152</v>
      </c>
      <c r="D83" s="190">
        <v>113540.79</v>
      </c>
      <c r="I83" s="41"/>
    </row>
    <row r="84" spans="2:11" ht="17.25" customHeight="1">
      <c r="B84" s="35"/>
      <c r="C84" s="195" t="s">
        <v>153</v>
      </c>
      <c r="D84" s="196">
        <f>IF(AND(D82=0,D83=0),"",D83-D82)</f>
        <v>-56875.09199999999</v>
      </c>
      <c r="E84" s="197" t="str">
        <f ca="1">IF(D84="","Pending",IF(ABS(D84)&gt;VALUE(_xll.NamedRange("Options_Tolerance",0.01)),"Out of Balance","Reconciled"))</f>
        <v>Out of Balance</v>
      </c>
      <c r="F84" s="195"/>
      <c r="I84" s="41"/>
    </row>
    <row r="85" spans="2:11" ht="7.5" customHeight="1">
      <c r="B85" s="36"/>
      <c r="C85" s="13"/>
      <c r="D85" s="13"/>
      <c r="E85" s="13"/>
      <c r="F85" s="13"/>
      <c r="G85" s="13"/>
      <c r="H85" s="13"/>
      <c r="I85" s="37"/>
    </row>
    <row r="88" spans="2:11" hidden="1"/>
  </sheetData>
  <sheetProtection formatCells="0" formatColumns="0" formatRows="0" insertColumns="0" insertRows="0" insertHyperlinks="0"/>
  <mergeCells count="21">
    <mergeCell ref="B31:C31"/>
    <mergeCell ref="F33:H33"/>
    <mergeCell ref="F82:H82"/>
    <mergeCell ref="C22:H22"/>
    <mergeCell ref="C24:H24"/>
    <mergeCell ref="C25:H25"/>
    <mergeCell ref="C26:H26"/>
    <mergeCell ref="C27:H27"/>
    <mergeCell ref="C28:H28"/>
    <mergeCell ref="C21:H21"/>
    <mergeCell ref="B3:D3"/>
    <mergeCell ref="B6:D6"/>
    <mergeCell ref="G6:H6"/>
    <mergeCell ref="B7:D7"/>
    <mergeCell ref="B8:D8"/>
    <mergeCell ref="B11:C11"/>
    <mergeCell ref="C13:H13"/>
    <mergeCell ref="C14:H14"/>
    <mergeCell ref="C15:H15"/>
    <mergeCell ref="B18:C18"/>
    <mergeCell ref="C20:H20"/>
  </mergeCells>
  <conditionalFormatting sqref="D11">
    <cfRule type="cellIs" dxfId="93" priority="8" operator="equal">
      <formula>"Contains Data"</formula>
    </cfRule>
  </conditionalFormatting>
  <conditionalFormatting sqref="D18">
    <cfRule type="cellIs" dxfId="92" priority="1" operator="equal">
      <formula>"Contains Data"</formula>
    </cfRule>
  </conditionalFormatting>
  <conditionalFormatting sqref="D31">
    <cfRule type="cellIs" dxfId="91" priority="21" operator="equal">
      <formula>"Out of Balance"</formula>
    </cfRule>
    <cfRule type="cellIs" dxfId="90" priority="22" operator="equal">
      <formula>"Reconciled"</formula>
    </cfRule>
  </conditionalFormatting>
  <conditionalFormatting sqref="F11:I11">
    <cfRule type="cellIs" dxfId="89" priority="4" operator="equal">
      <formula>"Out of Balance"</formula>
    </cfRule>
    <cfRule type="cellIs" dxfId="88" priority="5" operator="equal">
      <formula>"Reconciled"</formula>
    </cfRule>
  </conditionalFormatting>
  <conditionalFormatting sqref="F18:I18">
    <cfRule type="cellIs" dxfId="87" priority="2" operator="equal">
      <formula>"Out of Balance"</formula>
    </cfRule>
    <cfRule type="cellIs" dxfId="86" priority="3" operator="equal">
      <formula>"Reconciled"</formula>
    </cfRule>
  </conditionalFormatting>
  <conditionalFormatting sqref="G3">
    <cfRule type="cellIs" dxfId="85" priority="13" operator="equal">
      <formula>"Partner Approved"</formula>
    </cfRule>
    <cfRule type="cellIs" dxfId="84" priority="14" operator="equal">
      <formula>"Reviewed"</formula>
    </cfRule>
    <cfRule type="cellIs" dxfId="83" priority="15" operator="equal">
      <formula>"Rework Complete"</formula>
    </cfRule>
    <cfRule type="cellIs" dxfId="82" priority="16" operator="equal">
      <formula>"Client Query"</formula>
    </cfRule>
    <cfRule type="cellIs" dxfId="81" priority="17" operator="equal">
      <formula>"Started"</formula>
    </cfRule>
    <cfRule type="cellIs" dxfId="80" priority="18" operator="equal">
      <formula>"Ready for Review"</formula>
    </cfRule>
    <cfRule type="cellIs" dxfId="79" priority="19" operator="equal">
      <formula>"Rework Required"</formula>
    </cfRule>
    <cfRule type="cellIs" dxfId="78" priority="20" operator="equal">
      <formula>"Complete"</formula>
    </cfRule>
  </conditionalFormatting>
  <dataValidations count="1">
    <dataValidation type="list" errorStyle="information" allowBlank="1" showInputMessage="1" showErrorMessage="1" sqref="G3" xr:uid="{85F8EA8C-5653-40F4-A382-8F300486819F}">
      <formula1>StatusDescriptions</formula1>
    </dataValidation>
  </dataValidations>
  <hyperlinks>
    <hyperlink ref="H3" location="'SF35 Other Assets'!Go_Index" tooltip="Go to Index" display="Index" xr:uid="{CAF1A830-A3B9-4445-90F8-737B40F82AC7}"/>
    <hyperlink ref="C24:H24" r:id="rId1" location="Valuing_assets_for_the_other_assets_test" tooltip=" Valuing assets for the other assets test" display="Refer to the ATO's guidelines for valuing assets for the other assets test." xr:uid="{6E219251-3767-465D-BCD6-0BB4B94C9A47}"/>
    <hyperlink ref="A11:C11" location="'SF35 Other Assets'!Go_RollUp_01" tooltip="Show/hide cells" display="'Other Assets'!Go_RollUp_01" xr:uid="{FFDA99FC-BC7A-4BCE-A20B-DE21E4F67260}"/>
    <hyperlink ref="A18:C18" location="'SF35 Other Assets'!Go_RollUp_02" tooltip="Show/hide cells" display="'Other Assets'!Go_RollUp_02" xr:uid="{CDF97314-4CD7-4915-B433-1AD78B7F7C98}"/>
    <hyperlink ref="C27" r:id="rId2" xr:uid="{9A9ECEEE-16EA-4064-917D-A9574692E321}"/>
  </hyperlinks>
  <printOptions horizontalCentered="1"/>
  <pageMargins left="0.39370078740157483" right="0.39370078740157483" top="0.39370078740157483" bottom="0.39370078740157483" header="0" footer="0"/>
  <pageSetup paperSize="9" scale="75" orientation="portrait" r:id="rId3"/>
  <headerFooter alignWithMargins="0">
    <oddFooter>&amp;L&amp;F
Copyright © 2003-Present Business Fitness Pty Ltd&amp;R&amp;A &amp;P</oddFooter>
  </headerFooter>
  <customProperties>
    <customPr name="SheetId" r:id="rId4"/>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34524-B761-42A6-96BA-329120BBF074}">
  <sheetPr>
    <pageSetUpPr fitToPage="1"/>
  </sheetPr>
  <dimension ref="A1:R206"/>
  <sheetViews>
    <sheetView showGridLines="0" topLeftCell="A53" zoomScale="98" zoomScaleNormal="98" zoomScaleSheetLayoutView="84" workbookViewId="0">
      <selection activeCell="G56" sqref="G56"/>
    </sheetView>
  </sheetViews>
  <sheetFormatPr defaultColWidth="9.140625" defaultRowHeight="15"/>
  <cols>
    <col min="1" max="1" width="3.28515625" customWidth="1"/>
    <col min="2" max="2" width="1.42578125" customWidth="1"/>
    <col min="3" max="3" width="43.85546875" customWidth="1"/>
    <col min="4" max="4" width="15.7109375" style="204" customWidth="1"/>
    <col min="5" max="6" width="6.7109375" style="201" customWidth="1"/>
    <col min="7" max="15" width="15.7109375" customWidth="1"/>
    <col min="16" max="16" width="1.42578125" customWidth="1"/>
    <col min="17" max="17" width="3.7109375" customWidth="1"/>
    <col min="18" max="18" width="30.7109375" customWidth="1"/>
  </cols>
  <sheetData>
    <row r="1" spans="1:16" hidden="1">
      <c r="C1" s="154" t="s">
        <v>132</v>
      </c>
      <c r="D1" t="s">
        <v>160</v>
      </c>
      <c r="E1"/>
      <c r="F1"/>
      <c r="G1" s="155" t="s">
        <v>134</v>
      </c>
      <c r="H1" t="s">
        <v>135</v>
      </c>
    </row>
    <row r="2" spans="1:16" ht="7.5" customHeight="1">
      <c r="C2" s="156"/>
      <c r="D2" s="156"/>
    </row>
    <row r="3" spans="1:16" ht="24.95" customHeight="1">
      <c r="B3" s="376" t="str">
        <f>Index!E46</f>
        <v>SF41 Contributions</v>
      </c>
      <c r="C3" s="376"/>
      <c r="D3" s="376"/>
      <c r="N3" s="198" t="s">
        <v>68</v>
      </c>
      <c r="O3" s="202" t="s">
        <v>137</v>
      </c>
    </row>
    <row r="4" spans="1:16" ht="7.5" customHeight="1">
      <c r="B4" s="158"/>
      <c r="C4" s="158"/>
      <c r="D4" s="158"/>
      <c r="E4" s="203"/>
      <c r="F4" s="203"/>
      <c r="G4" s="13"/>
      <c r="H4" s="13"/>
      <c r="I4" s="13"/>
      <c r="J4" s="13"/>
      <c r="K4" s="13"/>
      <c r="L4" s="13"/>
      <c r="M4" s="13"/>
      <c r="N4" s="13"/>
      <c r="O4" s="13"/>
      <c r="P4" s="13"/>
    </row>
    <row r="5" spans="1:16" ht="7.5" customHeight="1"/>
    <row r="6" spans="1:16" ht="24.95" customHeight="1">
      <c r="B6" s="341" t="str">
        <f ca="1">_xll.NamedRange("Cl_Name","Client Name")</f>
        <v>Enter name here</v>
      </c>
      <c r="C6" s="341"/>
      <c r="D6" s="341"/>
      <c r="F6" s="19"/>
      <c r="G6" s="19"/>
      <c r="H6" s="205"/>
      <c r="I6" s="205"/>
      <c r="J6" s="205"/>
      <c r="K6" s="205"/>
      <c r="L6" s="205"/>
      <c r="M6" s="206" t="s">
        <v>138</v>
      </c>
      <c r="N6" s="347" t="s">
        <v>161</v>
      </c>
      <c r="O6" s="377"/>
      <c r="P6" s="207"/>
    </row>
    <row r="7" spans="1:16" ht="24.95" customHeight="1">
      <c r="B7" s="341" t="str">
        <f ca="1">_xll.NamedRange("Cl_Code","Client Code")</f>
        <v>Enter code here</v>
      </c>
      <c r="C7" s="341"/>
      <c r="D7" s="341"/>
      <c r="F7" s="19"/>
      <c r="G7" s="19"/>
      <c r="H7" s="205"/>
      <c r="I7" s="205"/>
      <c r="J7" s="205"/>
      <c r="K7" s="205"/>
      <c r="L7" s="205"/>
      <c r="M7" s="206" t="s">
        <v>139</v>
      </c>
      <c r="N7" s="293" t="str">
        <f>Index!Q46</f>
        <v/>
      </c>
      <c r="O7" s="200" t="str">
        <f>Index!R46</f>
        <v/>
      </c>
      <c r="P7" s="162"/>
    </row>
    <row r="8" spans="1:16" ht="24.95" customHeight="1">
      <c r="B8" s="349">
        <f ca="1">_xll.NamedRange("PeriodEndDate")</f>
        <v>45107</v>
      </c>
      <c r="C8" s="349"/>
      <c r="D8" s="349"/>
      <c r="F8" s="19"/>
      <c r="I8" s="205"/>
      <c r="K8" s="205"/>
      <c r="L8" s="205"/>
      <c r="M8" s="206" t="s">
        <v>140</v>
      </c>
      <c r="N8" s="163" t="str">
        <f ca="1">_xll.NamedRange("Firm_Preparer","")</f>
        <v>YB</v>
      </c>
      <c r="O8" s="208">
        <f ca="1">_xll.NamedRange("Firm_PreparerDate","")</f>
        <v>45303</v>
      </c>
      <c r="P8" s="209"/>
    </row>
    <row r="9" spans="1:16" ht="24.95" customHeight="1">
      <c r="B9" s="361"/>
      <c r="C9" s="361"/>
      <c r="D9" s="361"/>
      <c r="E9" s="156"/>
      <c r="F9" s="210"/>
      <c r="G9" s="205"/>
      <c r="I9" s="205"/>
      <c r="K9" s="205"/>
      <c r="L9" s="205"/>
      <c r="M9" s="206" t="s">
        <v>141</v>
      </c>
      <c r="N9" s="163" t="str">
        <f ca="1">_xll.NamedRange("Firm_Reviewer","")</f>
        <v/>
      </c>
      <c r="O9" s="208" t="str">
        <f ca="1">_xll.NamedRange("Firm_ReviewerDate","")</f>
        <v/>
      </c>
      <c r="P9" s="209"/>
    </row>
    <row r="10" spans="1:16" s="205" customFormat="1" ht="17.25" customHeight="1">
      <c r="D10" s="211"/>
      <c r="E10" s="212"/>
      <c r="F10" s="212"/>
      <c r="G10" s="213"/>
      <c r="H10" s="213"/>
      <c r="J10" s="214"/>
      <c r="K10" s="215"/>
      <c r="L10" s="215"/>
      <c r="M10" s="215"/>
      <c r="N10" s="215"/>
    </row>
    <row r="11" spans="1:16" s="205" customFormat="1" ht="22.5" customHeight="1">
      <c r="A11" s="166" t="str">
        <f>IF(SUBTOTAL(103,B12),"-","+")</f>
        <v>+</v>
      </c>
      <c r="B11" s="366" t="s">
        <v>142</v>
      </c>
      <c r="C11" s="367"/>
      <c r="D11" s="367"/>
      <c r="E11" s="367"/>
      <c r="F11" s="368"/>
      <c r="G11" s="167" t="str">
        <f>IF(COUNTA(C13:O15),"Contains Data","No Data")</f>
        <v>No Data</v>
      </c>
      <c r="H11" s="216"/>
      <c r="I11" s="216"/>
      <c r="J11" s="214"/>
      <c r="K11" s="215"/>
      <c r="L11" s="215"/>
      <c r="M11" s="215"/>
      <c r="N11" s="215"/>
    </row>
    <row r="12" spans="1:16" s="205" customFormat="1" ht="7.5" hidden="1" customHeight="1">
      <c r="A12" s="169"/>
      <c r="B12" s="170" t="s">
        <v>143</v>
      </c>
      <c r="C12" s="171"/>
      <c r="D12" s="171"/>
      <c r="E12" s="171"/>
      <c r="F12" s="217"/>
      <c r="G12" s="217"/>
      <c r="H12" s="217"/>
      <c r="I12" s="217"/>
      <c r="J12" s="218"/>
      <c r="K12" s="219"/>
      <c r="L12" s="219"/>
      <c r="M12" s="219"/>
      <c r="N12" s="219"/>
      <c r="O12" s="220"/>
      <c r="P12" s="221"/>
    </row>
    <row r="13" spans="1:16" s="205" customFormat="1" ht="17.25" hidden="1" customHeight="1">
      <c r="A13" s="169"/>
      <c r="B13" s="173"/>
      <c r="C13" s="369"/>
      <c r="D13" s="370"/>
      <c r="E13" s="370"/>
      <c r="F13" s="370"/>
      <c r="G13" s="370"/>
      <c r="H13" s="370"/>
      <c r="I13" s="370"/>
      <c r="J13" s="370"/>
      <c r="K13" s="370"/>
      <c r="L13" s="370"/>
      <c r="M13" s="370"/>
      <c r="N13" s="370"/>
      <c r="O13" s="370"/>
      <c r="P13" s="222"/>
    </row>
    <row r="14" spans="1:16" s="205" customFormat="1" ht="17.25" hidden="1" customHeight="1">
      <c r="A14" s="169"/>
      <c r="B14" s="173"/>
      <c r="C14" s="371"/>
      <c r="D14" s="371"/>
      <c r="E14" s="371"/>
      <c r="F14" s="371"/>
      <c r="G14" s="371"/>
      <c r="H14" s="371"/>
      <c r="I14" s="371"/>
      <c r="J14" s="371"/>
      <c r="K14" s="371"/>
      <c r="L14" s="371"/>
      <c r="M14" s="371"/>
      <c r="N14" s="371"/>
      <c r="O14" s="371"/>
      <c r="P14" s="222"/>
    </row>
    <row r="15" spans="1:16" s="205" customFormat="1" ht="17.25" hidden="1" customHeight="1">
      <c r="A15" s="169"/>
      <c r="B15" s="173"/>
      <c r="C15" s="372"/>
      <c r="D15" s="373"/>
      <c r="E15" s="373"/>
      <c r="F15" s="373"/>
      <c r="G15" s="373"/>
      <c r="H15" s="373"/>
      <c r="I15" s="373"/>
      <c r="J15" s="373"/>
      <c r="K15" s="373"/>
      <c r="L15" s="373"/>
      <c r="M15" s="373"/>
      <c r="N15" s="373"/>
      <c r="O15" s="374"/>
      <c r="P15" s="222"/>
    </row>
    <row r="16" spans="1:16" s="205" customFormat="1" ht="7.5" hidden="1" customHeight="1">
      <c r="A16" s="169"/>
      <c r="B16" s="223"/>
      <c r="C16" s="13"/>
      <c r="D16" s="13"/>
      <c r="E16" s="13"/>
      <c r="F16" s="13"/>
      <c r="G16" s="13"/>
      <c r="H16" s="13"/>
      <c r="I16" s="13"/>
      <c r="J16" s="224"/>
      <c r="K16" s="225"/>
      <c r="L16" s="225"/>
      <c r="M16" s="225"/>
      <c r="N16" s="225"/>
      <c r="O16" s="226"/>
      <c r="P16" s="227"/>
    </row>
    <row r="17" spans="1:16" s="205" customFormat="1" ht="17.25" customHeight="1">
      <c r="D17" s="211"/>
      <c r="E17" s="212"/>
      <c r="F17" s="212"/>
      <c r="G17" s="213"/>
      <c r="H17" s="213"/>
      <c r="J17" s="214"/>
      <c r="K17" s="215"/>
      <c r="L17" s="215"/>
      <c r="M17" s="215"/>
      <c r="N17" s="215"/>
    </row>
    <row r="18" spans="1:16" s="205" customFormat="1" ht="22.5" customHeight="1">
      <c r="A18" s="166" t="str">
        <f>IF(SUBTOTAL(103,B19),"-","+")</f>
        <v>-</v>
      </c>
      <c r="B18" s="366" t="s">
        <v>144</v>
      </c>
      <c r="C18" s="367"/>
      <c r="D18" s="367"/>
      <c r="E18" s="367"/>
      <c r="F18" s="368"/>
      <c r="G18" s="167" t="str">
        <f>IF(COUNTA(C28:O30),"Contains Data","No Data")</f>
        <v>No Data</v>
      </c>
      <c r="H18" s="216"/>
      <c r="I18" s="216"/>
      <c r="J18" s="214"/>
      <c r="K18" s="215"/>
      <c r="L18" s="215"/>
      <c r="M18" s="215"/>
      <c r="N18" s="215"/>
    </row>
    <row r="19" spans="1:16" s="205" customFormat="1" ht="7.5" customHeight="1">
      <c r="A19" s="169"/>
      <c r="B19" s="170" t="s">
        <v>143</v>
      </c>
      <c r="C19" s="171"/>
      <c r="D19" s="171"/>
      <c r="E19" s="171"/>
      <c r="F19" s="217"/>
      <c r="G19" s="217"/>
      <c r="H19" s="217"/>
      <c r="I19" s="217"/>
      <c r="J19" s="218"/>
      <c r="K19" s="219"/>
      <c r="L19" s="219"/>
      <c r="M19" s="219"/>
      <c r="N19" s="219"/>
      <c r="O19" s="220"/>
      <c r="P19" s="221"/>
    </row>
    <row r="20" spans="1:16" s="205" customFormat="1" ht="17.25" customHeight="1">
      <c r="A20" s="169"/>
      <c r="B20" s="25"/>
      <c r="C20" s="375" t="s">
        <v>162</v>
      </c>
      <c r="D20" s="375"/>
      <c r="E20" s="375"/>
      <c r="F20" s="375"/>
      <c r="G20" s="375"/>
      <c r="H20" s="375"/>
      <c r="I20" s="375"/>
      <c r="J20" s="375"/>
      <c r="K20" s="375"/>
      <c r="L20" s="375"/>
      <c r="M20" s="375"/>
      <c r="N20" s="375"/>
      <c r="O20" s="375"/>
      <c r="P20" s="222"/>
    </row>
    <row r="21" spans="1:16" s="205" customFormat="1" ht="7.5" customHeight="1">
      <c r="A21" s="169"/>
      <c r="B21" s="25"/>
      <c r="C21" s="228"/>
      <c r="D21" s="228"/>
      <c r="E21" s="228"/>
      <c r="F21" s="228"/>
      <c r="G21" s="228"/>
      <c r="H21" s="228"/>
      <c r="I21" s="228"/>
      <c r="J21" s="228"/>
      <c r="K21" s="228"/>
      <c r="L21" s="228"/>
      <c r="M21" s="228"/>
      <c r="N21" s="228"/>
      <c r="O21" s="228"/>
      <c r="P21" s="222"/>
    </row>
    <row r="22" spans="1:16" s="205" customFormat="1" ht="17.25" customHeight="1">
      <c r="A22" s="169"/>
      <c r="B22" s="25"/>
      <c r="C22" s="384" t="s">
        <v>163</v>
      </c>
      <c r="D22" s="384"/>
      <c r="E22" s="384"/>
      <c r="F22" s="384"/>
      <c r="G22" s="384"/>
      <c r="H22" s="384"/>
      <c r="I22" s="384"/>
      <c r="J22" s="384"/>
      <c r="K22" s="384"/>
      <c r="L22" s="384"/>
      <c r="M22" s="384"/>
      <c r="N22" s="384"/>
      <c r="O22" s="384"/>
      <c r="P22" s="222"/>
    </row>
    <row r="23" spans="1:16" s="205" customFormat="1" ht="7.5" customHeight="1">
      <c r="A23" s="169"/>
      <c r="B23" s="25"/>
      <c r="C23" s="229"/>
      <c r="D23" s="229"/>
      <c r="E23" s="229"/>
      <c r="F23" s="229"/>
      <c r="G23" s="229"/>
      <c r="H23" s="229"/>
      <c r="I23" s="229"/>
      <c r="J23" s="229"/>
      <c r="K23" s="229"/>
      <c r="L23" s="229"/>
      <c r="M23" s="229"/>
      <c r="N23" s="229"/>
      <c r="O23" s="229"/>
      <c r="P23" s="222"/>
    </row>
    <row r="24" spans="1:16" s="205" customFormat="1" ht="17.25" customHeight="1">
      <c r="A24" s="169"/>
      <c r="B24" s="25"/>
      <c r="C24" s="230" t="s">
        <v>164</v>
      </c>
      <c r="D24" s="229"/>
      <c r="E24" s="229"/>
      <c r="F24" s="229"/>
      <c r="G24" s="229"/>
      <c r="H24" s="229"/>
      <c r="I24" s="229"/>
      <c r="J24" s="229"/>
      <c r="K24" s="229"/>
      <c r="L24" s="229"/>
      <c r="M24" s="229"/>
      <c r="N24" s="229"/>
      <c r="O24" s="229"/>
      <c r="P24" s="222"/>
    </row>
    <row r="25" spans="1:16" s="205" customFormat="1" ht="17.25" customHeight="1">
      <c r="A25" s="169"/>
      <c r="B25" s="25"/>
      <c r="C25" s="231" t="s">
        <v>165</v>
      </c>
      <c r="D25" s="229"/>
      <c r="E25" s="229"/>
      <c r="F25" s="229"/>
      <c r="G25" s="229"/>
      <c r="H25" s="229"/>
      <c r="I25" s="229"/>
      <c r="J25" s="229"/>
      <c r="K25" s="229"/>
      <c r="L25" s="229"/>
      <c r="M25" s="229"/>
      <c r="N25" s="229"/>
      <c r="O25" s="229"/>
      <c r="P25" s="222"/>
    </row>
    <row r="26" spans="1:16" s="205" customFormat="1" ht="17.25" customHeight="1">
      <c r="A26" s="169"/>
      <c r="B26" s="25"/>
      <c r="C26" s="231" t="s">
        <v>166</v>
      </c>
      <c r="D26" s="229"/>
      <c r="E26" s="229"/>
      <c r="F26" s="229"/>
      <c r="G26" s="229"/>
      <c r="H26" s="229"/>
      <c r="I26" s="229"/>
      <c r="J26" s="229"/>
      <c r="K26" s="229"/>
      <c r="L26" s="229"/>
      <c r="M26" s="229"/>
      <c r="N26" s="229"/>
      <c r="O26" s="229"/>
      <c r="P26" s="222"/>
    </row>
    <row r="27" spans="1:16" s="205" customFormat="1" ht="7.5" customHeight="1">
      <c r="A27" s="169"/>
      <c r="B27" s="25"/>
      <c r="C27" s="232"/>
      <c r="D27" s="232"/>
      <c r="E27" s="232"/>
      <c r="F27" s="232"/>
      <c r="G27" s="232"/>
      <c r="H27" s="232"/>
      <c r="I27" s="232"/>
      <c r="J27" s="232"/>
      <c r="K27" s="232"/>
      <c r="L27" s="232"/>
      <c r="M27" s="232"/>
      <c r="N27" s="232"/>
      <c r="O27" s="232"/>
      <c r="P27" s="222"/>
    </row>
    <row r="28" spans="1:16" s="205" customFormat="1" ht="17.25" customHeight="1">
      <c r="A28" s="169"/>
      <c r="B28" s="173"/>
      <c r="C28" s="369"/>
      <c r="D28" s="370"/>
      <c r="E28" s="370"/>
      <c r="F28" s="370"/>
      <c r="G28" s="370"/>
      <c r="H28" s="370"/>
      <c r="I28" s="370"/>
      <c r="J28" s="370"/>
      <c r="K28" s="370"/>
      <c r="L28" s="370"/>
      <c r="M28" s="370"/>
      <c r="N28" s="370"/>
      <c r="O28" s="370"/>
      <c r="P28" s="222"/>
    </row>
    <row r="29" spans="1:16" s="205" customFormat="1" ht="17.25" customHeight="1">
      <c r="A29" s="169"/>
      <c r="B29" s="173"/>
      <c r="C29" s="371"/>
      <c r="D29" s="371"/>
      <c r="E29" s="371"/>
      <c r="F29" s="371"/>
      <c r="G29" s="371"/>
      <c r="H29" s="371"/>
      <c r="I29" s="371"/>
      <c r="J29" s="371"/>
      <c r="K29" s="371"/>
      <c r="L29" s="371"/>
      <c r="M29" s="371"/>
      <c r="N29" s="371"/>
      <c r="O29" s="371"/>
      <c r="P29" s="222"/>
    </row>
    <row r="30" spans="1:16" s="205" customFormat="1" ht="17.25" customHeight="1">
      <c r="A30" s="169"/>
      <c r="B30" s="173"/>
      <c r="C30" s="372"/>
      <c r="D30" s="373"/>
      <c r="E30" s="373"/>
      <c r="F30" s="373"/>
      <c r="G30" s="373"/>
      <c r="H30" s="373"/>
      <c r="I30" s="373"/>
      <c r="J30" s="373"/>
      <c r="K30" s="373"/>
      <c r="L30" s="373"/>
      <c r="M30" s="373"/>
      <c r="N30" s="373"/>
      <c r="O30" s="374"/>
      <c r="P30" s="222"/>
    </row>
    <row r="31" spans="1:16" s="205" customFormat="1" ht="7.5" customHeight="1">
      <c r="A31" s="169"/>
      <c r="B31" s="223"/>
      <c r="C31" s="13"/>
      <c r="D31" s="13"/>
      <c r="E31" s="13"/>
      <c r="F31" s="13"/>
      <c r="G31" s="13"/>
      <c r="H31" s="13"/>
      <c r="I31" s="13"/>
      <c r="J31" s="224"/>
      <c r="K31" s="225"/>
      <c r="L31" s="225"/>
      <c r="M31" s="225"/>
      <c r="N31" s="225"/>
      <c r="O31" s="226"/>
      <c r="P31" s="227"/>
    </row>
    <row r="32" spans="1:16" ht="17.25" customHeight="1"/>
    <row r="33" spans="1:18" ht="22.5" customHeight="1">
      <c r="A33" s="166" t="str">
        <f>IF(SUBTOTAL(103,A34),"-","+")</f>
        <v>-</v>
      </c>
      <c r="B33" s="366" t="s">
        <v>167</v>
      </c>
      <c r="C33" s="367"/>
      <c r="D33" s="367"/>
      <c r="E33" s="385"/>
      <c r="F33" s="385"/>
      <c r="G33" s="167" t="str">
        <f>IF(COUNTA(G38:N38,G42:N43),"Contains Data","No Data")</f>
        <v>Contains Data</v>
      </c>
      <c r="R33" s="182" t="str">
        <f>"Notes/hyperlinks"&amp;IF(COUNTA(R38:R43)&gt;0," ("&amp;COUNTA(R38:R43)&amp;")","")</f>
        <v>Notes/hyperlinks</v>
      </c>
    </row>
    <row r="34" spans="1:18" ht="7.5" customHeight="1">
      <c r="A34" t="s">
        <v>143</v>
      </c>
      <c r="B34" s="32"/>
      <c r="C34" s="171"/>
      <c r="D34" s="233"/>
      <c r="E34" s="234"/>
      <c r="F34" s="234"/>
      <c r="G34" s="171"/>
      <c r="H34" s="171"/>
      <c r="I34" s="171"/>
      <c r="J34" s="171"/>
      <c r="K34" s="171"/>
      <c r="L34" s="171"/>
      <c r="M34" s="171"/>
      <c r="N34" s="171"/>
      <c r="O34" s="171"/>
      <c r="P34" s="183"/>
    </row>
    <row r="35" spans="1:18" ht="17.25" customHeight="1">
      <c r="B35" s="35"/>
      <c r="C35" s="378"/>
      <c r="D35" s="378"/>
      <c r="E35" s="378"/>
      <c r="F35" s="378"/>
      <c r="G35" s="379" t="s">
        <v>168</v>
      </c>
      <c r="H35" s="380"/>
      <c r="I35" s="380"/>
      <c r="J35" s="380"/>
      <c r="K35" s="380"/>
      <c r="L35" s="380"/>
      <c r="M35" s="380"/>
      <c r="N35" s="381"/>
      <c r="O35" s="378"/>
      <c r="P35" s="41"/>
    </row>
    <row r="36" spans="1:18" ht="17.25" customHeight="1">
      <c r="B36" s="35"/>
      <c r="C36" s="378"/>
      <c r="D36" s="378"/>
      <c r="E36" s="378"/>
      <c r="F36" s="378"/>
      <c r="G36" s="235" t="str">
        <f ca="1">_xll.NamedRange("Cl_Member1","Member 1")</f>
        <v>Perry Morrison</v>
      </c>
      <c r="H36" s="236" t="str">
        <f ca="1">_xll.NamedRange("Cl_Member2","Member 2")</f>
        <v>Dorothy Morrison</v>
      </c>
      <c r="I36" s="236" t="str">
        <f ca="1">_xll.NamedRange("Cl_Member3","Member 3")</f>
        <v>Enter name</v>
      </c>
      <c r="J36" s="236" t="str">
        <f ca="1">_xll.NamedRange("Cl_Member4","Member 4")</f>
        <v>Enter name</v>
      </c>
      <c r="K36" s="236" t="str">
        <f ca="1">_xll.NamedRange("Cl_Member5","Member 5")</f>
        <v>Enter name</v>
      </c>
      <c r="L36" s="236" t="str">
        <f ca="1">_xll.NamedRange("Cl_Member6","Member 6")</f>
        <v>Enter name</v>
      </c>
      <c r="M36" s="236" t="str">
        <f ca="1">_xll.NamedRange("Cl_Member7","Member 7")</f>
        <v>Enter name</v>
      </c>
      <c r="N36" s="237" t="str">
        <f ca="1">_xll.NamedRange("Cl_Member8","Member 8")</f>
        <v>Enter name</v>
      </c>
      <c r="O36" s="378"/>
      <c r="P36" s="41"/>
    </row>
    <row r="37" spans="1:18" ht="7.5" customHeight="1">
      <c r="B37" s="35"/>
      <c r="C37" s="188"/>
      <c r="D37" s="188"/>
      <c r="E37" s="188"/>
      <c r="F37" s="188"/>
      <c r="G37" s="131"/>
      <c r="H37" s="131"/>
      <c r="I37" s="131"/>
      <c r="J37" s="131"/>
      <c r="K37" s="131"/>
      <c r="L37" s="131"/>
      <c r="M37" s="131"/>
      <c r="N37" s="131"/>
      <c r="O37" s="188"/>
      <c r="P37" s="41"/>
    </row>
    <row r="38" spans="1:18" ht="17.25" customHeight="1">
      <c r="B38" s="35"/>
      <c r="C38" s="382" t="s">
        <v>169</v>
      </c>
      <c r="D38" s="382"/>
      <c r="E38" s="188"/>
      <c r="F38" s="188"/>
      <c r="G38" s="238">
        <v>21709</v>
      </c>
      <c r="H38" s="238">
        <v>22459</v>
      </c>
      <c r="I38" s="238"/>
      <c r="J38" s="238"/>
      <c r="K38" s="238"/>
      <c r="L38" s="238"/>
      <c r="M38" s="238"/>
      <c r="N38" s="238"/>
      <c r="O38" s="188"/>
      <c r="P38" s="41"/>
      <c r="R38" s="194"/>
    </row>
    <row r="39" spans="1:18" ht="17.25" customHeight="1">
      <c r="B39" s="35"/>
      <c r="C39" s="382" t="s">
        <v>170</v>
      </c>
      <c r="D39" s="382"/>
      <c r="E39" s="239"/>
      <c r="F39" s="239"/>
      <c r="G39" s="240">
        <f t="shared" ref="G39:N39" ca="1" si="0">IF(G38=0,"",ROUNDDOWN(($B$8-G38+1)/365.245,0))</f>
        <v>64</v>
      </c>
      <c r="H39" s="240">
        <f t="shared" ca="1" si="0"/>
        <v>62</v>
      </c>
      <c r="I39" s="240" t="str">
        <f t="shared" si="0"/>
        <v/>
      </c>
      <c r="J39" s="240" t="str">
        <f t="shared" si="0"/>
        <v/>
      </c>
      <c r="K39" s="240" t="str">
        <f t="shared" si="0"/>
        <v/>
      </c>
      <c r="L39" s="240" t="str">
        <f t="shared" si="0"/>
        <v/>
      </c>
      <c r="M39" s="240" t="str">
        <f t="shared" si="0"/>
        <v/>
      </c>
      <c r="N39" s="240" t="str">
        <f t="shared" si="0"/>
        <v/>
      </c>
      <c r="O39" s="188"/>
      <c r="P39" s="41"/>
      <c r="R39" s="194"/>
    </row>
    <row r="40" spans="1:18" ht="17.25" customHeight="1">
      <c r="B40" s="35"/>
      <c r="C40" s="382" t="s">
        <v>171</v>
      </c>
      <c r="D40" s="382"/>
      <c r="E40" s="383"/>
      <c r="F40" s="383"/>
      <c r="G40" s="241">
        <v>27500</v>
      </c>
      <c r="H40" s="241">
        <v>27500</v>
      </c>
      <c r="I40" s="241">
        <v>27500</v>
      </c>
      <c r="J40" s="241">
        <v>27500</v>
      </c>
      <c r="K40" s="241">
        <v>27500</v>
      </c>
      <c r="L40" s="241">
        <v>27500</v>
      </c>
      <c r="M40" s="241">
        <v>27500</v>
      </c>
      <c r="N40" s="241">
        <v>27500</v>
      </c>
      <c r="O40" s="188"/>
      <c r="P40" s="41"/>
      <c r="R40" s="194"/>
    </row>
    <row r="41" spans="1:18" ht="17.25" customHeight="1">
      <c r="B41" s="35"/>
      <c r="C41" s="382" t="s">
        <v>172</v>
      </c>
      <c r="D41" s="382"/>
      <c r="E41" s="383"/>
      <c r="F41" s="383"/>
      <c r="G41" s="241">
        <v>110000</v>
      </c>
      <c r="H41" s="241">
        <v>110000</v>
      </c>
      <c r="I41" s="241">
        <v>110000</v>
      </c>
      <c r="J41" s="241">
        <v>110000</v>
      </c>
      <c r="K41" s="241">
        <v>110000</v>
      </c>
      <c r="L41" s="241">
        <v>110000</v>
      </c>
      <c r="M41" s="241">
        <v>110000</v>
      </c>
      <c r="N41" s="241">
        <v>110000</v>
      </c>
      <c r="O41" s="188"/>
      <c r="P41" s="41"/>
      <c r="R41" s="194"/>
    </row>
    <row r="42" spans="1:18" ht="17.25" customHeight="1">
      <c r="B42" s="35"/>
      <c r="C42" s="382" t="s">
        <v>173</v>
      </c>
      <c r="D42" s="382"/>
      <c r="E42" s="239"/>
      <c r="F42" s="239"/>
      <c r="G42" s="242"/>
      <c r="H42" s="242"/>
      <c r="I42" s="242"/>
      <c r="J42" s="242"/>
      <c r="K42" s="242"/>
      <c r="L42" s="242"/>
      <c r="M42" s="242"/>
      <c r="N42" s="242"/>
      <c r="O42" s="188"/>
      <c r="P42" s="41"/>
      <c r="R42" s="194"/>
    </row>
    <row r="43" spans="1:18" ht="17.25" customHeight="1">
      <c r="B43" s="35"/>
      <c r="C43" s="382" t="s">
        <v>174</v>
      </c>
      <c r="D43" s="382"/>
      <c r="E43" s="188"/>
      <c r="F43" s="188"/>
      <c r="G43" s="238"/>
      <c r="H43" s="238"/>
      <c r="I43" s="238"/>
      <c r="J43" s="238"/>
      <c r="K43" s="238"/>
      <c r="L43" s="238"/>
      <c r="M43" s="238"/>
      <c r="N43" s="238"/>
      <c r="O43" s="188"/>
      <c r="P43" s="41"/>
      <c r="R43" s="194"/>
    </row>
    <row r="44" spans="1:18" ht="7.5" customHeight="1">
      <c r="B44" s="36"/>
      <c r="C44" s="13"/>
      <c r="D44" s="13"/>
      <c r="E44" s="13"/>
      <c r="F44" s="13"/>
      <c r="G44" s="13"/>
      <c r="H44" s="13"/>
      <c r="I44" s="13"/>
      <c r="J44" s="13"/>
      <c r="K44" s="13"/>
      <c r="L44" s="13"/>
      <c r="M44" s="13"/>
      <c r="N44" s="13"/>
      <c r="O44" s="13"/>
      <c r="P44" s="37"/>
    </row>
    <row r="45" spans="1:18" ht="17.25" customHeight="1">
      <c r="D45"/>
      <c r="E45"/>
      <c r="F45"/>
    </row>
    <row r="46" spans="1:18" ht="22.5" customHeight="1">
      <c r="B46" s="327" t="s">
        <v>175</v>
      </c>
      <c r="C46" s="327"/>
      <c r="D46" s="327"/>
      <c r="E46" s="327"/>
      <c r="F46" s="327"/>
      <c r="R46" s="182" t="str">
        <f>"Notes/hyperlinks"&amp;IF(COUNTA(R55:R102)&gt;0," ("&amp;COUNTA(R55:R102)&amp;")","")</f>
        <v>Notes/hyperlinks</v>
      </c>
    </row>
    <row r="47" spans="1:18" ht="7.5" customHeight="1">
      <c r="B47" s="32"/>
      <c r="C47" s="171"/>
      <c r="D47" s="171"/>
      <c r="E47" s="171"/>
      <c r="F47" s="171"/>
      <c r="G47" s="171"/>
      <c r="H47" s="171"/>
      <c r="I47" s="171"/>
      <c r="J47" s="171"/>
      <c r="K47" s="171"/>
      <c r="L47" s="171"/>
      <c r="M47" s="171"/>
      <c r="N47" s="171"/>
      <c r="O47" s="171"/>
      <c r="P47" s="183"/>
    </row>
    <row r="48" spans="1:18" ht="17.25" customHeight="1">
      <c r="B48" s="35"/>
      <c r="C48" s="243" t="s">
        <v>176</v>
      </c>
      <c r="D48"/>
      <c r="E48"/>
      <c r="F48"/>
      <c r="P48" s="41"/>
    </row>
    <row r="49" spans="1:18" ht="7.5" customHeight="1">
      <c r="B49" s="35"/>
      <c r="C49" s="391"/>
      <c r="D49" s="359"/>
      <c r="E49"/>
      <c r="F49"/>
      <c r="P49" s="41"/>
    </row>
    <row r="50" spans="1:18" ht="17.25" customHeight="1">
      <c r="B50" s="35"/>
      <c r="C50" s="379" t="s">
        <v>177</v>
      </c>
      <c r="D50" s="380"/>
      <c r="E50" s="380" t="s">
        <v>0</v>
      </c>
      <c r="F50" s="380"/>
      <c r="G50" s="380" t="s">
        <v>178</v>
      </c>
      <c r="H50" s="380"/>
      <c r="I50" s="380"/>
      <c r="J50" s="380"/>
      <c r="K50" s="380"/>
      <c r="L50" s="380"/>
      <c r="M50" s="380"/>
      <c r="N50" s="380"/>
      <c r="O50" s="381" t="s">
        <v>104</v>
      </c>
      <c r="P50" s="41"/>
    </row>
    <row r="51" spans="1:18" ht="17.25" customHeight="1">
      <c r="B51" s="35"/>
      <c r="C51" s="392"/>
      <c r="D51" s="393"/>
      <c r="E51" s="393"/>
      <c r="F51" s="393"/>
      <c r="G51" s="236" t="str">
        <f ca="1">_xll.NamedRange("Cl_Member1","Member 1")</f>
        <v>Perry Morrison</v>
      </c>
      <c r="H51" s="236" t="str">
        <f ca="1">_xll.NamedRange("Cl_Member2","Member 2")</f>
        <v>Dorothy Morrison</v>
      </c>
      <c r="I51" s="236" t="str">
        <f ca="1">_xll.NamedRange("Cl_Member3","Member 3")</f>
        <v>Enter name</v>
      </c>
      <c r="J51" s="236" t="str">
        <f ca="1">_xll.NamedRange("Cl_Member4","Member 4")</f>
        <v>Enter name</v>
      </c>
      <c r="K51" s="236" t="str">
        <f ca="1">_xll.NamedRange("Cl_Member5","Member 5")</f>
        <v>Enter name</v>
      </c>
      <c r="L51" s="236" t="str">
        <f ca="1">_xll.NamedRange("Cl_Member6","Member 6")</f>
        <v>Enter name</v>
      </c>
      <c r="M51" s="236" t="str">
        <f ca="1">_xll.NamedRange("Cl_Member7","Member 7")</f>
        <v>Enter name</v>
      </c>
      <c r="N51" s="236" t="str">
        <f ca="1">_xll.NamedRange("Cl_Member8","Member 8")</f>
        <v>Enter name</v>
      </c>
      <c r="O51" s="386"/>
      <c r="P51" s="41"/>
    </row>
    <row r="52" spans="1:18" ht="7.5" customHeight="1">
      <c r="B52" s="35"/>
      <c r="C52" s="188"/>
      <c r="D52" s="188"/>
      <c r="E52" s="188"/>
      <c r="F52" s="188"/>
      <c r="G52" s="188"/>
      <c r="H52" s="188"/>
      <c r="I52" s="188"/>
      <c r="J52" s="188"/>
      <c r="K52" s="188"/>
      <c r="L52" s="188"/>
      <c r="M52" s="188"/>
      <c r="N52" s="188"/>
      <c r="O52" s="188"/>
      <c r="P52" s="41"/>
    </row>
    <row r="53" spans="1:18" ht="17.25" customHeight="1">
      <c r="A53" s="244" t="str">
        <f>IF(SUBTOTAL(103,A54),"-","+")</f>
        <v>-</v>
      </c>
      <c r="B53" s="245"/>
      <c r="C53" s="246" t="s">
        <v>179</v>
      </c>
      <c r="D53" s="247"/>
      <c r="E53" s="248"/>
      <c r="F53" s="248"/>
      <c r="G53" s="167" t="str">
        <f>IF(COUNTA(C55:N67),"Contains Data","No Data")</f>
        <v>Contains Data</v>
      </c>
      <c r="P53" s="41"/>
    </row>
    <row r="54" spans="1:18" ht="7.5" customHeight="1">
      <c r="A54" t="s">
        <v>143</v>
      </c>
      <c r="B54" s="35"/>
      <c r="C54" s="387"/>
      <c r="D54" s="387"/>
      <c r="E54" s="388"/>
      <c r="F54" s="388"/>
      <c r="G54" s="249"/>
      <c r="H54" s="249"/>
      <c r="I54" s="249"/>
      <c r="J54" s="249"/>
      <c r="K54" s="249"/>
      <c r="L54" s="249"/>
      <c r="M54" s="249"/>
      <c r="N54" s="249"/>
      <c r="O54" s="250"/>
      <c r="P54" s="41"/>
      <c r="R54" s="251"/>
    </row>
    <row r="55" spans="1:18" ht="17.25" customHeight="1">
      <c r="B55" s="35"/>
      <c r="C55" s="389" t="s">
        <v>354</v>
      </c>
      <c r="D55" s="389"/>
      <c r="E55" s="390"/>
      <c r="F55" s="390"/>
      <c r="G55" s="190">
        <v>25000</v>
      </c>
      <c r="H55" s="190"/>
      <c r="I55" s="190"/>
      <c r="J55" s="190"/>
      <c r="K55" s="190"/>
      <c r="L55" s="190"/>
      <c r="M55" s="190"/>
      <c r="N55" s="190"/>
      <c r="O55" s="253">
        <f t="shared" ref="O55:O67" si="1">SUM(G55:N55)</f>
        <v>25000</v>
      </c>
      <c r="P55" s="41"/>
      <c r="R55" s="194"/>
    </row>
    <row r="56" spans="1:18" ht="17.25" customHeight="1">
      <c r="B56" s="35"/>
      <c r="C56" s="389"/>
      <c r="D56" s="389"/>
      <c r="E56" s="390"/>
      <c r="F56" s="390"/>
      <c r="G56" s="190"/>
      <c r="H56" s="190"/>
      <c r="I56" s="190"/>
      <c r="J56" s="190"/>
      <c r="K56" s="190"/>
      <c r="L56" s="190"/>
      <c r="M56" s="190"/>
      <c r="N56" s="190"/>
      <c r="O56" s="253">
        <f t="shared" si="1"/>
        <v>0</v>
      </c>
      <c r="P56" s="41"/>
      <c r="R56" s="194"/>
    </row>
    <row r="57" spans="1:18" ht="17.25" customHeight="1">
      <c r="B57" s="35"/>
      <c r="C57" s="389"/>
      <c r="D57" s="389"/>
      <c r="E57" s="390"/>
      <c r="F57" s="390"/>
      <c r="G57" s="190"/>
      <c r="H57" s="190"/>
      <c r="I57" s="190"/>
      <c r="J57" s="190"/>
      <c r="K57" s="190"/>
      <c r="L57" s="190"/>
      <c r="M57" s="190"/>
      <c r="N57" s="190"/>
      <c r="O57" s="253">
        <f t="shared" si="1"/>
        <v>0</v>
      </c>
      <c r="P57" s="41"/>
      <c r="R57" s="194"/>
    </row>
    <row r="58" spans="1:18" ht="17.25" customHeight="1">
      <c r="B58" s="35"/>
      <c r="C58" s="252"/>
      <c r="D58" s="252"/>
      <c r="E58" s="238"/>
      <c r="F58" s="238"/>
      <c r="G58" s="190"/>
      <c r="H58" s="190"/>
      <c r="I58" s="190"/>
      <c r="J58" s="190"/>
      <c r="K58" s="190"/>
      <c r="L58" s="190"/>
      <c r="M58" s="190"/>
      <c r="N58" s="190"/>
      <c r="O58" s="253"/>
      <c r="P58" s="41"/>
      <c r="R58" s="194"/>
    </row>
    <row r="59" spans="1:18" ht="17.25" customHeight="1">
      <c r="B59" s="35"/>
      <c r="C59" s="389"/>
      <c r="D59" s="389"/>
      <c r="E59" s="390"/>
      <c r="F59" s="390"/>
      <c r="G59" s="190"/>
      <c r="H59" s="190"/>
      <c r="I59" s="190"/>
      <c r="J59" s="190"/>
      <c r="K59" s="190"/>
      <c r="L59" s="190"/>
      <c r="M59" s="190"/>
      <c r="N59" s="190"/>
      <c r="O59" s="253">
        <f t="shared" si="1"/>
        <v>0</v>
      </c>
      <c r="P59" s="41"/>
      <c r="R59" s="194"/>
    </row>
    <row r="60" spans="1:18" ht="17.25" customHeight="1">
      <c r="B60" s="35"/>
      <c r="C60" s="389"/>
      <c r="D60" s="389"/>
      <c r="E60" s="390"/>
      <c r="F60" s="390"/>
      <c r="G60" s="190"/>
      <c r="H60" s="190"/>
      <c r="I60" s="190"/>
      <c r="J60" s="190"/>
      <c r="K60" s="190"/>
      <c r="L60" s="190"/>
      <c r="M60" s="190"/>
      <c r="N60" s="190"/>
      <c r="O60" s="253">
        <f t="shared" si="1"/>
        <v>0</v>
      </c>
      <c r="P60" s="41"/>
      <c r="R60" s="194"/>
    </row>
    <row r="61" spans="1:18" ht="17.25" customHeight="1">
      <c r="B61" s="35"/>
      <c r="C61" s="389"/>
      <c r="D61" s="389"/>
      <c r="E61" s="390"/>
      <c r="F61" s="390"/>
      <c r="G61" s="190"/>
      <c r="H61" s="190"/>
      <c r="I61" s="190"/>
      <c r="J61" s="190"/>
      <c r="K61" s="190"/>
      <c r="L61" s="190"/>
      <c r="M61" s="190"/>
      <c r="N61" s="190"/>
      <c r="O61" s="253">
        <f t="shared" si="1"/>
        <v>0</v>
      </c>
      <c r="P61" s="41"/>
      <c r="R61" s="194"/>
    </row>
    <row r="62" spans="1:18" ht="17.25" customHeight="1">
      <c r="B62" s="35"/>
      <c r="C62" s="389"/>
      <c r="D62" s="389"/>
      <c r="E62" s="390"/>
      <c r="F62" s="390"/>
      <c r="G62" s="190"/>
      <c r="H62" s="190"/>
      <c r="I62" s="190"/>
      <c r="J62" s="190"/>
      <c r="K62" s="190"/>
      <c r="L62" s="190"/>
      <c r="M62" s="190"/>
      <c r="N62" s="190"/>
      <c r="O62" s="253">
        <f t="shared" si="1"/>
        <v>0</v>
      </c>
      <c r="P62" s="41"/>
      <c r="R62" s="194"/>
    </row>
    <row r="63" spans="1:18" ht="17.25" customHeight="1">
      <c r="B63" s="35"/>
      <c r="C63" s="389"/>
      <c r="D63" s="389"/>
      <c r="E63" s="390"/>
      <c r="F63" s="390"/>
      <c r="G63" s="190"/>
      <c r="H63" s="190"/>
      <c r="I63" s="190"/>
      <c r="J63" s="190"/>
      <c r="K63" s="190"/>
      <c r="L63" s="190"/>
      <c r="M63" s="190"/>
      <c r="N63" s="190"/>
      <c r="O63" s="253">
        <f t="shared" si="1"/>
        <v>0</v>
      </c>
      <c r="P63" s="41"/>
      <c r="R63" s="194"/>
    </row>
    <row r="64" spans="1:18" ht="17.25" customHeight="1">
      <c r="B64" s="35"/>
      <c r="C64" s="389"/>
      <c r="D64" s="389"/>
      <c r="E64" s="390"/>
      <c r="F64" s="390"/>
      <c r="G64" s="190"/>
      <c r="H64" s="190"/>
      <c r="I64" s="190"/>
      <c r="J64" s="190"/>
      <c r="K64" s="190"/>
      <c r="L64" s="190"/>
      <c r="M64" s="190"/>
      <c r="N64" s="190"/>
      <c r="O64" s="253">
        <f t="shared" si="1"/>
        <v>0</v>
      </c>
      <c r="P64" s="41"/>
      <c r="R64" s="194"/>
    </row>
    <row r="65" spans="1:18" ht="17.25" customHeight="1">
      <c r="B65" s="35"/>
      <c r="C65" s="389"/>
      <c r="D65" s="389"/>
      <c r="E65" s="390"/>
      <c r="F65" s="390"/>
      <c r="G65" s="190"/>
      <c r="H65" s="190"/>
      <c r="I65" s="190"/>
      <c r="J65" s="190"/>
      <c r="K65" s="190"/>
      <c r="L65" s="190"/>
      <c r="M65" s="190"/>
      <c r="N65" s="190"/>
      <c r="O65" s="253">
        <f t="shared" si="1"/>
        <v>0</v>
      </c>
      <c r="P65" s="41"/>
      <c r="R65" s="194"/>
    </row>
    <row r="66" spans="1:18" ht="17.25" customHeight="1">
      <c r="B66" s="35"/>
      <c r="C66" s="389"/>
      <c r="D66" s="389"/>
      <c r="E66" s="390"/>
      <c r="F66" s="390"/>
      <c r="G66" s="190"/>
      <c r="H66" s="190"/>
      <c r="I66" s="190"/>
      <c r="J66" s="190"/>
      <c r="K66" s="190"/>
      <c r="L66" s="190"/>
      <c r="M66" s="190"/>
      <c r="N66" s="190"/>
      <c r="O66" s="253">
        <f t="shared" si="1"/>
        <v>0</v>
      </c>
      <c r="P66" s="41"/>
      <c r="R66" s="194"/>
    </row>
    <row r="67" spans="1:18" ht="17.25" customHeight="1">
      <c r="B67" s="35"/>
      <c r="C67" s="389"/>
      <c r="D67" s="389"/>
      <c r="E67" s="390"/>
      <c r="F67" s="390"/>
      <c r="G67" s="190"/>
      <c r="H67" s="190"/>
      <c r="I67" s="190"/>
      <c r="J67" s="190"/>
      <c r="K67" s="190"/>
      <c r="L67" s="190"/>
      <c r="M67" s="190"/>
      <c r="N67" s="190"/>
      <c r="O67" s="253">
        <f t="shared" si="1"/>
        <v>0</v>
      </c>
      <c r="P67" s="41"/>
      <c r="R67" s="194"/>
    </row>
    <row r="68" spans="1:18" ht="17.25" customHeight="1">
      <c r="B68" s="35"/>
      <c r="C68" s="391" t="s">
        <v>180</v>
      </c>
      <c r="D68" s="391"/>
      <c r="E68"/>
      <c r="F68"/>
      <c r="G68" s="196">
        <f>SUM(G55:G67)</f>
        <v>25000</v>
      </c>
      <c r="H68" s="196">
        <f t="shared" ref="H68:N68" si="2">SUM(H55:H67)</f>
        <v>0</v>
      </c>
      <c r="I68" s="196">
        <f t="shared" si="2"/>
        <v>0</v>
      </c>
      <c r="J68" s="196">
        <f t="shared" si="2"/>
        <v>0</v>
      </c>
      <c r="K68" s="196">
        <f t="shared" si="2"/>
        <v>0</v>
      </c>
      <c r="L68" s="196">
        <f t="shared" si="2"/>
        <v>0</v>
      </c>
      <c r="M68" s="196">
        <f t="shared" si="2"/>
        <v>0</v>
      </c>
      <c r="N68" s="196">
        <f t="shared" si="2"/>
        <v>0</v>
      </c>
      <c r="O68" s="196">
        <f>SUM(O55:O67)</f>
        <v>25000</v>
      </c>
      <c r="P68" s="41"/>
      <c r="R68" s="194"/>
    </row>
    <row r="69" spans="1:18" ht="7.5" customHeight="1">
      <c r="B69" s="35"/>
      <c r="D69"/>
      <c r="E69"/>
      <c r="F69"/>
      <c r="P69" s="41"/>
    </row>
    <row r="70" spans="1:18" ht="17.25" customHeight="1">
      <c r="A70" s="244" t="str">
        <f>IF(SUBTOTAL(103,A71),"-","+")</f>
        <v>-</v>
      </c>
      <c r="B70" s="245"/>
      <c r="C70" s="246" t="s">
        <v>181</v>
      </c>
      <c r="D70" s="247"/>
      <c r="E70" s="248"/>
      <c r="F70" s="248"/>
      <c r="G70" s="167" t="str">
        <f>IF(COUNTA(C72:N84),"Contains Data","No Data")</f>
        <v>Contains Data</v>
      </c>
      <c r="P70" s="41"/>
    </row>
    <row r="71" spans="1:18" ht="7.5" customHeight="1">
      <c r="A71" t="s">
        <v>143</v>
      </c>
      <c r="B71" s="35"/>
      <c r="C71" s="387"/>
      <c r="D71" s="387"/>
      <c r="E71" s="388"/>
      <c r="F71" s="388"/>
      <c r="G71" s="249"/>
      <c r="H71" s="249"/>
      <c r="I71" s="249"/>
      <c r="J71" s="249"/>
      <c r="K71" s="249"/>
      <c r="L71" s="249"/>
      <c r="M71" s="249"/>
      <c r="N71" s="249"/>
      <c r="O71" s="250"/>
      <c r="P71" s="41"/>
      <c r="R71" s="251"/>
    </row>
    <row r="72" spans="1:18" ht="17.25" customHeight="1">
      <c r="B72" s="35"/>
      <c r="C72" s="389" t="s">
        <v>355</v>
      </c>
      <c r="D72" s="389"/>
      <c r="E72" s="390"/>
      <c r="F72" s="390"/>
      <c r="G72" s="190"/>
      <c r="H72" s="190">
        <v>27500</v>
      </c>
      <c r="I72" s="190"/>
      <c r="J72" s="190"/>
      <c r="K72" s="190"/>
      <c r="L72" s="190"/>
      <c r="M72" s="190"/>
      <c r="N72" s="190"/>
      <c r="O72" s="253">
        <f t="shared" ref="O72:O84" si="3">SUM(G72:N72)</f>
        <v>27500</v>
      </c>
      <c r="P72" s="41"/>
      <c r="R72" s="192"/>
    </row>
    <row r="73" spans="1:18" ht="17.25" customHeight="1">
      <c r="B73" s="35"/>
      <c r="C73" s="389"/>
      <c r="D73" s="389"/>
      <c r="E73" s="390"/>
      <c r="F73" s="390"/>
      <c r="G73" s="190"/>
      <c r="H73" s="190"/>
      <c r="I73" s="190"/>
      <c r="J73" s="190"/>
      <c r="K73" s="190"/>
      <c r="L73" s="190"/>
      <c r="M73" s="190"/>
      <c r="N73" s="190"/>
      <c r="O73" s="253"/>
      <c r="P73" s="41"/>
      <c r="R73" s="192"/>
    </row>
    <row r="74" spans="1:18" ht="17.25" customHeight="1">
      <c r="B74" s="35"/>
      <c r="C74" s="389"/>
      <c r="D74" s="389"/>
      <c r="E74" s="390"/>
      <c r="F74" s="390"/>
      <c r="G74" s="190"/>
      <c r="H74" s="190"/>
      <c r="I74" s="190"/>
      <c r="J74" s="190"/>
      <c r="K74" s="190"/>
      <c r="L74" s="190"/>
      <c r="M74" s="190"/>
      <c r="N74" s="190"/>
      <c r="O74" s="253">
        <f t="shared" si="3"/>
        <v>0</v>
      </c>
      <c r="P74" s="41"/>
      <c r="R74" s="192"/>
    </row>
    <row r="75" spans="1:18" ht="17.25" customHeight="1">
      <c r="B75" s="35"/>
      <c r="C75" s="389"/>
      <c r="D75" s="389"/>
      <c r="E75" s="390"/>
      <c r="F75" s="390"/>
      <c r="G75" s="190"/>
      <c r="H75" s="190"/>
      <c r="I75" s="190"/>
      <c r="J75" s="190"/>
      <c r="K75" s="190"/>
      <c r="L75" s="190"/>
      <c r="M75" s="190"/>
      <c r="N75" s="190"/>
      <c r="O75" s="253">
        <f t="shared" si="3"/>
        <v>0</v>
      </c>
      <c r="P75" s="41"/>
      <c r="R75" s="192"/>
    </row>
    <row r="76" spans="1:18" ht="17.25" customHeight="1">
      <c r="B76" s="35"/>
      <c r="C76" s="389"/>
      <c r="D76" s="389"/>
      <c r="E76" s="390"/>
      <c r="F76" s="390"/>
      <c r="G76" s="190"/>
      <c r="H76" s="190"/>
      <c r="I76" s="190"/>
      <c r="J76" s="190"/>
      <c r="K76" s="190"/>
      <c r="L76" s="190"/>
      <c r="M76" s="190"/>
      <c r="N76" s="190"/>
      <c r="O76" s="253">
        <f t="shared" si="3"/>
        <v>0</v>
      </c>
      <c r="P76" s="41"/>
      <c r="R76" s="192"/>
    </row>
    <row r="77" spans="1:18" ht="17.25" customHeight="1">
      <c r="B77" s="35"/>
      <c r="C77" s="389"/>
      <c r="D77" s="389"/>
      <c r="E77" s="390"/>
      <c r="F77" s="390"/>
      <c r="G77" s="190"/>
      <c r="H77" s="190"/>
      <c r="I77" s="190"/>
      <c r="J77" s="190"/>
      <c r="K77" s="190"/>
      <c r="L77" s="190"/>
      <c r="M77" s="190"/>
      <c r="N77" s="190"/>
      <c r="O77" s="253">
        <f t="shared" si="3"/>
        <v>0</v>
      </c>
      <c r="P77" s="41"/>
      <c r="R77" s="192"/>
    </row>
    <row r="78" spans="1:18" ht="17.25" customHeight="1">
      <c r="B78" s="35"/>
      <c r="C78" s="389"/>
      <c r="D78" s="389"/>
      <c r="E78" s="390"/>
      <c r="F78" s="390"/>
      <c r="G78" s="190"/>
      <c r="H78" s="190"/>
      <c r="I78" s="190"/>
      <c r="J78" s="190"/>
      <c r="K78" s="190"/>
      <c r="L78" s="190"/>
      <c r="M78" s="190"/>
      <c r="N78" s="190"/>
      <c r="O78" s="253">
        <f t="shared" si="3"/>
        <v>0</v>
      </c>
      <c r="P78" s="41"/>
      <c r="R78" s="192"/>
    </row>
    <row r="79" spans="1:18" ht="17.25" customHeight="1">
      <c r="B79" s="35"/>
      <c r="C79" s="389"/>
      <c r="D79" s="389"/>
      <c r="E79" s="390"/>
      <c r="F79" s="390"/>
      <c r="G79" s="190"/>
      <c r="H79" s="190"/>
      <c r="I79" s="190"/>
      <c r="J79" s="190"/>
      <c r="K79" s="190"/>
      <c r="L79" s="190"/>
      <c r="M79" s="190"/>
      <c r="N79" s="190"/>
      <c r="O79" s="253">
        <f t="shared" si="3"/>
        <v>0</v>
      </c>
      <c r="P79" s="41"/>
      <c r="R79" s="192"/>
    </row>
    <row r="80" spans="1:18" ht="17.25" customHeight="1">
      <c r="B80" s="35"/>
      <c r="C80" s="389"/>
      <c r="D80" s="389"/>
      <c r="E80" s="390"/>
      <c r="F80" s="390"/>
      <c r="G80" s="190"/>
      <c r="H80" s="190"/>
      <c r="I80" s="190"/>
      <c r="J80" s="190"/>
      <c r="K80" s="190"/>
      <c r="L80" s="190"/>
      <c r="M80" s="190"/>
      <c r="N80" s="190"/>
      <c r="O80" s="253">
        <f t="shared" si="3"/>
        <v>0</v>
      </c>
      <c r="P80" s="41"/>
      <c r="R80" s="192"/>
    </row>
    <row r="81" spans="1:18" ht="17.25" customHeight="1">
      <c r="B81" s="35"/>
      <c r="C81" s="389"/>
      <c r="D81" s="389"/>
      <c r="E81" s="390"/>
      <c r="F81" s="390"/>
      <c r="G81" s="190"/>
      <c r="H81" s="190"/>
      <c r="I81" s="190"/>
      <c r="J81" s="190"/>
      <c r="K81" s="190"/>
      <c r="L81" s="190"/>
      <c r="M81" s="190"/>
      <c r="N81" s="190"/>
      <c r="O81" s="253">
        <f t="shared" si="3"/>
        <v>0</v>
      </c>
      <c r="P81" s="41"/>
      <c r="R81" s="192"/>
    </row>
    <row r="82" spans="1:18" ht="17.25" customHeight="1">
      <c r="B82" s="35"/>
      <c r="C82" s="389"/>
      <c r="D82" s="389"/>
      <c r="E82" s="390"/>
      <c r="F82" s="390"/>
      <c r="G82" s="190"/>
      <c r="H82" s="190"/>
      <c r="I82" s="190"/>
      <c r="J82" s="190"/>
      <c r="K82" s="190"/>
      <c r="L82" s="190"/>
      <c r="M82" s="190"/>
      <c r="N82" s="190"/>
      <c r="O82" s="253">
        <f t="shared" si="3"/>
        <v>0</v>
      </c>
      <c r="P82" s="41"/>
      <c r="R82" s="192"/>
    </row>
    <row r="83" spans="1:18" ht="17.25" customHeight="1">
      <c r="B83" s="35"/>
      <c r="C83" s="389"/>
      <c r="D83" s="389"/>
      <c r="E83" s="390"/>
      <c r="F83" s="390"/>
      <c r="G83" s="190"/>
      <c r="H83" s="190"/>
      <c r="I83" s="190"/>
      <c r="J83" s="190"/>
      <c r="K83" s="190"/>
      <c r="L83" s="190"/>
      <c r="M83" s="190"/>
      <c r="N83" s="190"/>
      <c r="O83" s="253">
        <f t="shared" si="3"/>
        <v>0</v>
      </c>
      <c r="P83" s="41"/>
      <c r="R83" s="192"/>
    </row>
    <row r="84" spans="1:18" ht="17.25" customHeight="1">
      <c r="B84" s="35"/>
      <c r="C84" s="389"/>
      <c r="D84" s="389"/>
      <c r="E84" s="390"/>
      <c r="F84" s="390"/>
      <c r="G84" s="190"/>
      <c r="H84" s="190"/>
      <c r="I84" s="190"/>
      <c r="J84" s="190"/>
      <c r="K84" s="190"/>
      <c r="L84" s="190"/>
      <c r="M84" s="190"/>
      <c r="N84" s="190"/>
      <c r="O84" s="253">
        <f t="shared" si="3"/>
        <v>0</v>
      </c>
      <c r="P84" s="41"/>
      <c r="R84" s="192"/>
    </row>
    <row r="85" spans="1:18" ht="17.25" customHeight="1">
      <c r="B85" s="35"/>
      <c r="C85" s="391" t="s">
        <v>182</v>
      </c>
      <c r="D85" s="391"/>
      <c r="E85"/>
      <c r="F85"/>
      <c r="G85" s="196">
        <f>SUM(G72:G84)</f>
        <v>0</v>
      </c>
      <c r="H85" s="196">
        <f t="shared" ref="H85:O85" si="4">SUM(H72:H84)</f>
        <v>27500</v>
      </c>
      <c r="I85" s="196">
        <f t="shared" si="4"/>
        <v>0</v>
      </c>
      <c r="J85" s="196">
        <f t="shared" si="4"/>
        <v>0</v>
      </c>
      <c r="K85" s="196">
        <f t="shared" si="4"/>
        <v>0</v>
      </c>
      <c r="L85" s="196">
        <f t="shared" si="4"/>
        <v>0</v>
      </c>
      <c r="M85" s="196">
        <f t="shared" si="4"/>
        <v>0</v>
      </c>
      <c r="N85" s="196">
        <f t="shared" si="4"/>
        <v>0</v>
      </c>
      <c r="O85" s="196">
        <f t="shared" si="4"/>
        <v>27500</v>
      </c>
      <c r="P85" s="41"/>
      <c r="R85" s="192"/>
    </row>
    <row r="86" spans="1:18" ht="7.5" customHeight="1">
      <c r="B86" s="35"/>
      <c r="D86"/>
      <c r="E86"/>
      <c r="F86"/>
      <c r="P86" s="41"/>
    </row>
    <row r="87" spans="1:18" ht="17.25" customHeight="1">
      <c r="A87" s="244" t="str">
        <f>IF(SUBTOTAL(103,A88),"-","+")</f>
        <v>+</v>
      </c>
      <c r="B87" s="245"/>
      <c r="C87" s="246" t="s">
        <v>183</v>
      </c>
      <c r="D87" s="247"/>
      <c r="E87" s="248"/>
      <c r="F87" s="248"/>
      <c r="G87" s="167" t="str">
        <f>IF(COUNTA(C89:N101),"Contains Data","No Data")</f>
        <v>No Data</v>
      </c>
      <c r="P87" s="41"/>
    </row>
    <row r="88" spans="1:18" ht="7.5" hidden="1" customHeight="1">
      <c r="A88" t="s">
        <v>143</v>
      </c>
      <c r="B88" s="35"/>
      <c r="C88" s="387"/>
      <c r="D88" s="387"/>
      <c r="E88" s="388"/>
      <c r="F88" s="388"/>
      <c r="G88" s="249"/>
      <c r="H88" s="249"/>
      <c r="I88" s="249"/>
      <c r="J88" s="249"/>
      <c r="K88" s="249"/>
      <c r="L88" s="249"/>
      <c r="M88" s="249"/>
      <c r="N88" s="249"/>
      <c r="O88" s="250">
        <f>SUM(G88:N88)</f>
        <v>0</v>
      </c>
      <c r="P88" s="41"/>
      <c r="R88" s="251"/>
    </row>
    <row r="89" spans="1:18" ht="17.25" hidden="1" customHeight="1">
      <c r="B89" s="35"/>
      <c r="C89" s="389"/>
      <c r="D89" s="389"/>
      <c r="E89" s="390"/>
      <c r="F89" s="390"/>
      <c r="G89" s="190"/>
      <c r="H89" s="190"/>
      <c r="I89" s="190"/>
      <c r="J89" s="190"/>
      <c r="K89" s="190"/>
      <c r="L89" s="190"/>
      <c r="M89" s="190"/>
      <c r="N89" s="190"/>
      <c r="O89" s="253">
        <f t="shared" ref="O89:O101" si="5">SUM(G89:N89)</f>
        <v>0</v>
      </c>
      <c r="P89" s="41"/>
      <c r="R89" s="192"/>
    </row>
    <row r="90" spans="1:18" ht="17.25" hidden="1" customHeight="1">
      <c r="B90" s="35"/>
      <c r="C90" s="389"/>
      <c r="D90" s="389"/>
      <c r="E90" s="390"/>
      <c r="F90" s="390"/>
      <c r="G90" s="190"/>
      <c r="H90" s="190"/>
      <c r="I90" s="190"/>
      <c r="J90" s="190"/>
      <c r="K90" s="190"/>
      <c r="L90" s="190"/>
      <c r="M90" s="190"/>
      <c r="N90" s="190"/>
      <c r="O90" s="253">
        <f t="shared" si="5"/>
        <v>0</v>
      </c>
      <c r="P90" s="41"/>
      <c r="R90" s="192"/>
    </row>
    <row r="91" spans="1:18" ht="17.25" hidden="1" customHeight="1">
      <c r="B91" s="35"/>
      <c r="C91" s="389"/>
      <c r="D91" s="389"/>
      <c r="E91" s="390"/>
      <c r="F91" s="390"/>
      <c r="G91" s="190"/>
      <c r="H91" s="190"/>
      <c r="I91" s="190"/>
      <c r="J91" s="190"/>
      <c r="K91" s="190"/>
      <c r="L91" s="190"/>
      <c r="M91" s="190"/>
      <c r="N91" s="190"/>
      <c r="O91" s="253">
        <f t="shared" si="5"/>
        <v>0</v>
      </c>
      <c r="P91" s="41"/>
      <c r="R91" s="192"/>
    </row>
    <row r="92" spans="1:18" ht="17.25" hidden="1" customHeight="1">
      <c r="B92" s="35"/>
      <c r="C92" s="389"/>
      <c r="D92" s="389"/>
      <c r="E92" s="390"/>
      <c r="F92" s="390"/>
      <c r="G92" s="190"/>
      <c r="H92" s="190"/>
      <c r="I92" s="190"/>
      <c r="J92" s="190"/>
      <c r="K92" s="190"/>
      <c r="L92" s="190"/>
      <c r="M92" s="190"/>
      <c r="N92" s="190"/>
      <c r="O92" s="253">
        <f t="shared" si="5"/>
        <v>0</v>
      </c>
      <c r="P92" s="41"/>
      <c r="R92" s="192"/>
    </row>
    <row r="93" spans="1:18" ht="17.25" hidden="1" customHeight="1">
      <c r="B93" s="35"/>
      <c r="C93" s="389"/>
      <c r="D93" s="389"/>
      <c r="E93" s="390"/>
      <c r="F93" s="390"/>
      <c r="G93" s="190"/>
      <c r="H93" s="190"/>
      <c r="I93" s="190"/>
      <c r="J93" s="190"/>
      <c r="K93" s="190"/>
      <c r="L93" s="190"/>
      <c r="M93" s="190"/>
      <c r="N93" s="190"/>
      <c r="O93" s="253">
        <f t="shared" si="5"/>
        <v>0</v>
      </c>
      <c r="P93" s="41"/>
      <c r="R93" s="192"/>
    </row>
    <row r="94" spans="1:18" ht="17.25" hidden="1" customHeight="1">
      <c r="B94" s="35"/>
      <c r="C94" s="389"/>
      <c r="D94" s="389"/>
      <c r="E94" s="390"/>
      <c r="F94" s="390"/>
      <c r="G94" s="190"/>
      <c r="H94" s="190"/>
      <c r="I94" s="190"/>
      <c r="J94" s="190"/>
      <c r="K94" s="190"/>
      <c r="L94" s="190"/>
      <c r="M94" s="190"/>
      <c r="N94" s="190"/>
      <c r="O94" s="253">
        <f t="shared" si="5"/>
        <v>0</v>
      </c>
      <c r="P94" s="41"/>
      <c r="R94" s="192"/>
    </row>
    <row r="95" spans="1:18" ht="17.25" hidden="1" customHeight="1">
      <c r="B95" s="35"/>
      <c r="C95" s="389"/>
      <c r="D95" s="389"/>
      <c r="E95" s="390"/>
      <c r="F95" s="390"/>
      <c r="G95" s="190"/>
      <c r="H95" s="190"/>
      <c r="I95" s="190"/>
      <c r="J95" s="190"/>
      <c r="K95" s="190"/>
      <c r="L95" s="190"/>
      <c r="M95" s="190"/>
      <c r="N95" s="190"/>
      <c r="O95" s="253">
        <f t="shared" si="5"/>
        <v>0</v>
      </c>
      <c r="P95" s="41"/>
      <c r="R95" s="192"/>
    </row>
    <row r="96" spans="1:18" ht="17.25" hidden="1" customHeight="1">
      <c r="B96" s="35"/>
      <c r="C96" s="389"/>
      <c r="D96" s="389"/>
      <c r="E96" s="390"/>
      <c r="F96" s="390"/>
      <c r="G96" s="190"/>
      <c r="H96" s="190"/>
      <c r="I96" s="190"/>
      <c r="J96" s="190"/>
      <c r="K96" s="190"/>
      <c r="L96" s="190"/>
      <c r="M96" s="190"/>
      <c r="N96" s="190"/>
      <c r="O96" s="253">
        <f t="shared" si="5"/>
        <v>0</v>
      </c>
      <c r="P96" s="41"/>
      <c r="R96" s="192"/>
    </row>
    <row r="97" spans="1:18" ht="17.25" hidden="1" customHeight="1">
      <c r="B97" s="35"/>
      <c r="C97" s="389"/>
      <c r="D97" s="389"/>
      <c r="E97" s="390"/>
      <c r="F97" s="390"/>
      <c r="G97" s="190"/>
      <c r="H97" s="190"/>
      <c r="I97" s="190"/>
      <c r="J97" s="190"/>
      <c r="K97" s="190"/>
      <c r="L97" s="190"/>
      <c r="M97" s="190"/>
      <c r="N97" s="190"/>
      <c r="O97" s="253">
        <f t="shared" si="5"/>
        <v>0</v>
      </c>
      <c r="P97" s="41"/>
      <c r="R97" s="192"/>
    </row>
    <row r="98" spans="1:18" ht="17.25" hidden="1" customHeight="1">
      <c r="B98" s="35"/>
      <c r="C98" s="389"/>
      <c r="D98" s="389"/>
      <c r="E98" s="390"/>
      <c r="F98" s="390"/>
      <c r="G98" s="190"/>
      <c r="H98" s="190"/>
      <c r="I98" s="190"/>
      <c r="J98" s="190"/>
      <c r="K98" s="190"/>
      <c r="L98" s="190"/>
      <c r="M98" s="190"/>
      <c r="N98" s="190"/>
      <c r="O98" s="253">
        <f t="shared" si="5"/>
        <v>0</v>
      </c>
      <c r="P98" s="41"/>
      <c r="R98" s="192"/>
    </row>
    <row r="99" spans="1:18" ht="17.25" hidden="1" customHeight="1">
      <c r="B99" s="35"/>
      <c r="C99" s="389"/>
      <c r="D99" s="389"/>
      <c r="E99" s="390"/>
      <c r="F99" s="390"/>
      <c r="G99" s="190"/>
      <c r="H99" s="190"/>
      <c r="I99" s="190"/>
      <c r="J99" s="190"/>
      <c r="K99" s="190"/>
      <c r="L99" s="190"/>
      <c r="M99" s="190"/>
      <c r="N99" s="190"/>
      <c r="O99" s="253">
        <f t="shared" si="5"/>
        <v>0</v>
      </c>
      <c r="P99" s="41"/>
      <c r="R99" s="192"/>
    </row>
    <row r="100" spans="1:18" ht="17.25" hidden="1" customHeight="1">
      <c r="B100" s="35"/>
      <c r="C100" s="389"/>
      <c r="D100" s="389"/>
      <c r="E100" s="390"/>
      <c r="F100" s="390"/>
      <c r="G100" s="190"/>
      <c r="H100" s="190"/>
      <c r="I100" s="190"/>
      <c r="J100" s="190"/>
      <c r="K100" s="190"/>
      <c r="L100" s="190"/>
      <c r="M100" s="190"/>
      <c r="N100" s="190"/>
      <c r="O100" s="253">
        <f t="shared" si="5"/>
        <v>0</v>
      </c>
      <c r="P100" s="41"/>
      <c r="R100" s="192"/>
    </row>
    <row r="101" spans="1:18" ht="17.25" hidden="1" customHeight="1">
      <c r="B101" s="35"/>
      <c r="C101" s="389"/>
      <c r="D101" s="389"/>
      <c r="E101" s="390"/>
      <c r="F101" s="390"/>
      <c r="G101" s="190"/>
      <c r="H101" s="190"/>
      <c r="I101" s="190"/>
      <c r="J101" s="190"/>
      <c r="K101" s="190"/>
      <c r="L101" s="190"/>
      <c r="M101" s="190"/>
      <c r="N101" s="190"/>
      <c r="O101" s="253">
        <f t="shared" si="5"/>
        <v>0</v>
      </c>
      <c r="P101" s="41"/>
      <c r="R101" s="192"/>
    </row>
    <row r="102" spans="1:18" ht="17.25" hidden="1" customHeight="1">
      <c r="B102" s="35"/>
      <c r="C102" s="391" t="s">
        <v>184</v>
      </c>
      <c r="D102" s="391"/>
      <c r="E102"/>
      <c r="F102"/>
      <c r="G102" s="196">
        <f>SUM(G89:G101)</f>
        <v>0</v>
      </c>
      <c r="H102" s="196">
        <f t="shared" ref="H102:O102" si="6">SUM(H89:H101)</f>
        <v>0</v>
      </c>
      <c r="I102" s="196">
        <f t="shared" si="6"/>
        <v>0</v>
      </c>
      <c r="J102" s="196">
        <f t="shared" si="6"/>
        <v>0</v>
      </c>
      <c r="K102" s="196">
        <f t="shared" si="6"/>
        <v>0</v>
      </c>
      <c r="L102" s="196">
        <f t="shared" si="6"/>
        <v>0</v>
      </c>
      <c r="M102" s="196">
        <f t="shared" si="6"/>
        <v>0</v>
      </c>
      <c r="N102" s="196">
        <f t="shared" si="6"/>
        <v>0</v>
      </c>
      <c r="O102" s="196">
        <f t="shared" si="6"/>
        <v>0</v>
      </c>
      <c r="P102" s="41"/>
      <c r="R102" s="192"/>
    </row>
    <row r="103" spans="1:18" ht="7.5" customHeight="1">
      <c r="B103" s="36"/>
      <c r="C103" s="13"/>
      <c r="D103" s="13"/>
      <c r="E103" s="13"/>
      <c r="F103" s="13"/>
      <c r="G103" s="13"/>
      <c r="H103" s="13"/>
      <c r="I103" s="13"/>
      <c r="J103" s="13"/>
      <c r="K103" s="13"/>
      <c r="L103" s="13"/>
      <c r="M103" s="13"/>
      <c r="N103" s="13"/>
      <c r="O103" s="13"/>
      <c r="P103" s="37"/>
    </row>
    <row r="104" spans="1:18" ht="17.25" customHeight="1">
      <c r="D104"/>
      <c r="E104"/>
      <c r="F104"/>
    </row>
    <row r="105" spans="1:18" ht="22.5" customHeight="1">
      <c r="B105" s="327" t="s">
        <v>185</v>
      </c>
      <c r="C105" s="327"/>
      <c r="D105" s="327"/>
      <c r="E105" s="327"/>
      <c r="F105" s="327"/>
      <c r="R105" s="182" t="str">
        <f>"Notes/hyperlinks"&amp;IF(COUNTA(R114:R196)&gt;0," ("&amp;COUNTA(R114:R196)&amp;")","")</f>
        <v>Notes/hyperlinks</v>
      </c>
    </row>
    <row r="106" spans="1:18" ht="7.5" customHeight="1">
      <c r="B106" s="254"/>
      <c r="C106" s="171"/>
      <c r="D106" s="171"/>
      <c r="E106" s="171"/>
      <c r="F106" s="171"/>
      <c r="G106" s="171"/>
      <c r="H106" s="171"/>
      <c r="I106" s="171"/>
      <c r="J106" s="171"/>
      <c r="K106" s="171"/>
      <c r="L106" s="171"/>
      <c r="M106" s="171"/>
      <c r="N106" s="171"/>
      <c r="O106" s="171"/>
      <c r="P106" s="255"/>
    </row>
    <row r="107" spans="1:18" ht="17.25" customHeight="1">
      <c r="B107" s="80"/>
      <c r="C107" s="243" t="s">
        <v>186</v>
      </c>
      <c r="D107" s="243"/>
      <c r="E107" s="243"/>
      <c r="F107" s="243"/>
      <c r="G107" s="243"/>
      <c r="H107" s="243"/>
      <c r="I107" s="243"/>
      <c r="J107" s="243"/>
      <c r="K107" s="243"/>
      <c r="L107" s="243"/>
      <c r="M107" s="243"/>
      <c r="N107" s="243"/>
      <c r="O107" s="243"/>
      <c r="P107" s="256"/>
    </row>
    <row r="108" spans="1:18" ht="7.5" customHeight="1">
      <c r="B108" s="80"/>
      <c r="C108" s="391"/>
      <c r="D108" s="359"/>
      <c r="E108"/>
      <c r="F108"/>
      <c r="P108" s="256"/>
    </row>
    <row r="109" spans="1:18" ht="17.25" customHeight="1">
      <c r="B109" s="80"/>
      <c r="C109" s="379" t="s">
        <v>187</v>
      </c>
      <c r="D109" s="380"/>
      <c r="E109" s="380" t="s">
        <v>188</v>
      </c>
      <c r="F109" s="380" t="s">
        <v>189</v>
      </c>
      <c r="G109" s="380" t="s">
        <v>178</v>
      </c>
      <c r="H109" s="380"/>
      <c r="I109" s="380"/>
      <c r="J109" s="380"/>
      <c r="K109" s="380"/>
      <c r="L109" s="380"/>
      <c r="M109" s="380"/>
      <c r="N109" s="380"/>
      <c r="O109" s="381" t="s">
        <v>104</v>
      </c>
      <c r="P109" s="256"/>
    </row>
    <row r="110" spans="1:18" ht="17.25" customHeight="1">
      <c r="B110" s="80"/>
      <c r="C110" s="392"/>
      <c r="D110" s="393"/>
      <c r="E110" s="393"/>
      <c r="F110" s="393"/>
      <c r="G110" s="236" t="str">
        <f ca="1">_xll.NamedRange("Cl_Member1","Member 1")</f>
        <v>Perry Morrison</v>
      </c>
      <c r="H110" s="236" t="str">
        <f ca="1">_xll.NamedRange("Cl_Member2","Member 2")</f>
        <v>Dorothy Morrison</v>
      </c>
      <c r="I110" s="236" t="str">
        <f ca="1">_xll.NamedRange("Cl_Member3","Member 3")</f>
        <v>Enter name</v>
      </c>
      <c r="J110" s="236" t="str">
        <f ca="1">_xll.NamedRange("Cl_Member4","Member 4")</f>
        <v>Enter name</v>
      </c>
      <c r="K110" s="236" t="str">
        <f ca="1">_xll.NamedRange("Cl_Member5","Member 5")</f>
        <v>Enter name</v>
      </c>
      <c r="L110" s="236" t="str">
        <f ca="1">_xll.NamedRange("Cl_Member6","Member 6")</f>
        <v>Enter name</v>
      </c>
      <c r="M110" s="236" t="str">
        <f ca="1">_xll.NamedRange("Cl_Member7","Member 7")</f>
        <v>Enter name</v>
      </c>
      <c r="N110" s="236" t="str">
        <f ca="1">_xll.NamedRange("Cl_Member8","Member 8")</f>
        <v>Enter name</v>
      </c>
      <c r="O110" s="386"/>
      <c r="P110" s="256"/>
    </row>
    <row r="111" spans="1:18" ht="7.5" customHeight="1">
      <c r="B111" s="80"/>
      <c r="D111"/>
      <c r="E111"/>
      <c r="F111"/>
      <c r="P111" s="256"/>
    </row>
    <row r="112" spans="1:18" ht="17.25" customHeight="1">
      <c r="A112" s="244" t="str">
        <f>IF(SUBTOTAL(103,A114),"-","+")</f>
        <v>+</v>
      </c>
      <c r="B112" s="245"/>
      <c r="C112" s="246" t="s">
        <v>190</v>
      </c>
      <c r="D112" s="247"/>
      <c r="E112" s="248"/>
      <c r="F112" s="248"/>
      <c r="G112" s="167" t="str">
        <f>IF(COUNTA(G115:N118),"Contains Data","No Data")</f>
        <v>No Data</v>
      </c>
      <c r="H112" s="197"/>
      <c r="I112" s="197"/>
      <c r="J112" s="197"/>
      <c r="K112" s="197"/>
      <c r="L112" s="197"/>
      <c r="M112" s="197"/>
      <c r="N112" s="197"/>
      <c r="O112" s="197"/>
      <c r="P112" s="256"/>
    </row>
    <row r="113" spans="1:18" ht="7.5" hidden="1" customHeight="1">
      <c r="A113" s="257"/>
      <c r="B113" s="80"/>
      <c r="C113" s="258"/>
      <c r="D113" s="259"/>
      <c r="E113" s="197"/>
      <c r="F113" s="197"/>
      <c r="G113" s="197"/>
      <c r="H113" s="197"/>
      <c r="I113" s="197"/>
      <c r="J113" s="197"/>
      <c r="K113" s="197"/>
      <c r="L113" s="197"/>
      <c r="M113" s="197"/>
      <c r="N113" s="197"/>
      <c r="O113" s="197"/>
      <c r="P113" s="256"/>
    </row>
    <row r="114" spans="1:18" ht="17.25" hidden="1" customHeight="1">
      <c r="A114" t="s">
        <v>143</v>
      </c>
      <c r="B114" s="80"/>
      <c r="C114" s="382" t="s">
        <v>190</v>
      </c>
      <c r="D114" s="382"/>
      <c r="E114" s="260" t="s">
        <v>191</v>
      </c>
      <c r="F114" s="260"/>
      <c r="G114" s="253">
        <f t="shared" ref="G114:N114" si="7">G68</f>
        <v>25000</v>
      </c>
      <c r="H114" s="253">
        <f t="shared" si="7"/>
        <v>0</v>
      </c>
      <c r="I114" s="253">
        <f t="shared" si="7"/>
        <v>0</v>
      </c>
      <c r="J114" s="253">
        <f t="shared" si="7"/>
        <v>0</v>
      </c>
      <c r="K114" s="253">
        <f t="shared" si="7"/>
        <v>0</v>
      </c>
      <c r="L114" s="253">
        <f t="shared" si="7"/>
        <v>0</v>
      </c>
      <c r="M114" s="253">
        <f t="shared" si="7"/>
        <v>0</v>
      </c>
      <c r="N114" s="253">
        <f t="shared" si="7"/>
        <v>0</v>
      </c>
      <c r="O114" s="253">
        <f>SUM(G114:N114)</f>
        <v>25000</v>
      </c>
      <c r="P114" s="256"/>
      <c r="R114" s="192"/>
    </row>
    <row r="115" spans="1:18" ht="17.25" hidden="1" customHeight="1">
      <c r="B115" s="80"/>
      <c r="C115" s="382" t="s">
        <v>192</v>
      </c>
      <c r="D115" s="382"/>
      <c r="E115" s="260" t="s">
        <v>191</v>
      </c>
      <c r="F115" s="260"/>
      <c r="G115" s="190"/>
      <c r="H115" s="190"/>
      <c r="I115" s="190"/>
      <c r="J115" s="190"/>
      <c r="K115" s="190"/>
      <c r="L115" s="190"/>
      <c r="M115" s="190"/>
      <c r="N115" s="190"/>
      <c r="O115" s="253">
        <f t="shared" ref="O115:O118" si="8">SUM(G115:N115)</f>
        <v>0</v>
      </c>
      <c r="P115" s="256"/>
      <c r="R115" s="192"/>
    </row>
    <row r="116" spans="1:18" ht="30" hidden="1" customHeight="1">
      <c r="B116" s="80"/>
      <c r="C116" s="382" t="s">
        <v>193</v>
      </c>
      <c r="D116" s="382"/>
      <c r="E116" s="260" t="s">
        <v>191</v>
      </c>
      <c r="F116" s="260"/>
      <c r="G116" s="190"/>
      <c r="H116" s="190"/>
      <c r="I116" s="190"/>
      <c r="J116" s="190"/>
      <c r="K116" s="190"/>
      <c r="L116" s="190"/>
      <c r="M116" s="190"/>
      <c r="N116" s="190"/>
      <c r="O116" s="253">
        <f t="shared" si="8"/>
        <v>0</v>
      </c>
      <c r="P116" s="256"/>
      <c r="R116" s="192"/>
    </row>
    <row r="117" spans="1:18" ht="17.25" hidden="1" customHeight="1">
      <c r="B117" s="80"/>
      <c r="C117" s="382" t="s">
        <v>194</v>
      </c>
      <c r="D117" s="382"/>
      <c r="E117" s="260" t="s">
        <v>191</v>
      </c>
      <c r="F117" s="260"/>
      <c r="G117" s="190"/>
      <c r="H117" s="190"/>
      <c r="I117" s="190"/>
      <c r="J117" s="190"/>
      <c r="K117" s="190"/>
      <c r="L117" s="190"/>
      <c r="M117" s="190"/>
      <c r="N117" s="190"/>
      <c r="O117" s="253">
        <f t="shared" si="8"/>
        <v>0</v>
      </c>
      <c r="P117" s="256"/>
      <c r="R117" s="192"/>
    </row>
    <row r="118" spans="1:18" ht="17.25" hidden="1" customHeight="1">
      <c r="B118" s="80"/>
      <c r="C118" s="382" t="s">
        <v>195</v>
      </c>
      <c r="D118" s="382"/>
      <c r="E118" s="260" t="s">
        <v>196</v>
      </c>
      <c r="F118" s="260"/>
      <c r="G118" s="190"/>
      <c r="H118" s="190"/>
      <c r="I118" s="190"/>
      <c r="J118" s="190"/>
      <c r="K118" s="190"/>
      <c r="L118" s="190"/>
      <c r="M118" s="190"/>
      <c r="N118" s="190"/>
      <c r="O118" s="253">
        <f t="shared" si="8"/>
        <v>0</v>
      </c>
      <c r="P118" s="256"/>
      <c r="R118" s="192"/>
    </row>
    <row r="119" spans="1:18" ht="17.25" hidden="1" customHeight="1">
      <c r="B119" s="80"/>
      <c r="C119" s="391" t="s">
        <v>197</v>
      </c>
      <c r="D119" s="391"/>
      <c r="E119" s="260"/>
      <c r="F119" s="260" t="s">
        <v>198</v>
      </c>
      <c r="G119" s="196">
        <f t="shared" ref="G119:O119" si="9">SUM(G114:G118)</f>
        <v>25000</v>
      </c>
      <c r="H119" s="196">
        <f t="shared" si="9"/>
        <v>0</v>
      </c>
      <c r="I119" s="196">
        <f t="shared" si="9"/>
        <v>0</v>
      </c>
      <c r="J119" s="196">
        <f t="shared" si="9"/>
        <v>0</v>
      </c>
      <c r="K119" s="196">
        <f t="shared" si="9"/>
        <v>0</v>
      </c>
      <c r="L119" s="196">
        <f t="shared" si="9"/>
        <v>0</v>
      </c>
      <c r="M119" s="196">
        <f t="shared" si="9"/>
        <v>0</v>
      </c>
      <c r="N119" s="196">
        <f t="shared" si="9"/>
        <v>0</v>
      </c>
      <c r="O119" s="196">
        <f t="shared" si="9"/>
        <v>25000</v>
      </c>
      <c r="P119" s="256"/>
      <c r="R119" s="192"/>
    </row>
    <row r="120" spans="1:18" ht="7.5" customHeight="1">
      <c r="B120" s="80"/>
      <c r="D120"/>
      <c r="E120"/>
      <c r="F120"/>
      <c r="P120" s="256"/>
    </row>
    <row r="121" spans="1:18" ht="17.25" customHeight="1">
      <c r="A121" s="244" t="str">
        <f>IF(SUBTOTAL(103,A123),"-","+")</f>
        <v>+</v>
      </c>
      <c r="B121" s="245"/>
      <c r="C121" s="246" t="s">
        <v>199</v>
      </c>
      <c r="D121" s="247"/>
      <c r="E121" s="248"/>
      <c r="F121" s="248"/>
      <c r="G121" s="167" t="str">
        <f>IF(COUNTA(G125:N129),"Contains Data","No Data")</f>
        <v>No Data</v>
      </c>
      <c r="H121" s="7"/>
      <c r="I121" s="7"/>
      <c r="J121" s="7"/>
      <c r="K121" s="7"/>
      <c r="L121" s="7"/>
      <c r="M121" s="7"/>
      <c r="N121" s="7"/>
      <c r="O121" s="7"/>
      <c r="P121" s="256"/>
    </row>
    <row r="122" spans="1:18" ht="7.5" hidden="1" customHeight="1">
      <c r="A122" s="257"/>
      <c r="B122" s="80"/>
      <c r="C122" s="258"/>
      <c r="D122" s="261"/>
      <c r="E122" s="7"/>
      <c r="F122" s="7"/>
      <c r="G122" s="7"/>
      <c r="H122" s="7"/>
      <c r="I122" s="7"/>
      <c r="J122" s="7"/>
      <c r="K122" s="7"/>
      <c r="L122" s="7"/>
      <c r="M122" s="7"/>
      <c r="N122" s="7"/>
      <c r="O122" s="7"/>
      <c r="P122" s="256"/>
    </row>
    <row r="123" spans="1:18" ht="17.25" hidden="1" customHeight="1">
      <c r="A123" t="s">
        <v>143</v>
      </c>
      <c r="B123" s="80"/>
      <c r="C123" s="382" t="s">
        <v>200</v>
      </c>
      <c r="D123" s="382"/>
      <c r="E123" s="260" t="s">
        <v>201</v>
      </c>
      <c r="F123" s="260"/>
      <c r="G123" s="262">
        <f t="shared" ref="G123:N123" si="10">G85</f>
        <v>0</v>
      </c>
      <c r="H123" s="262">
        <f t="shared" si="10"/>
        <v>27500</v>
      </c>
      <c r="I123" s="262">
        <f t="shared" si="10"/>
        <v>0</v>
      </c>
      <c r="J123" s="262">
        <f t="shared" si="10"/>
        <v>0</v>
      </c>
      <c r="K123" s="262">
        <f t="shared" si="10"/>
        <v>0</v>
      </c>
      <c r="L123" s="262">
        <f t="shared" si="10"/>
        <v>0</v>
      </c>
      <c r="M123" s="262">
        <f t="shared" si="10"/>
        <v>0</v>
      </c>
      <c r="N123" s="262">
        <f t="shared" si="10"/>
        <v>0</v>
      </c>
      <c r="O123" s="262">
        <f>SUM(G123:N123)</f>
        <v>27500</v>
      </c>
      <c r="P123" s="256"/>
      <c r="R123" s="263"/>
    </row>
    <row r="124" spans="1:18" ht="30" hidden="1" customHeight="1">
      <c r="B124" s="80"/>
      <c r="C124" s="382" t="s">
        <v>202</v>
      </c>
      <c r="D124" s="382"/>
      <c r="E124" s="260" t="s">
        <v>203</v>
      </c>
      <c r="F124" s="260"/>
      <c r="G124" s="253">
        <f t="shared" ref="G124:N124" si="11">G102</f>
        <v>0</v>
      </c>
      <c r="H124" s="253">
        <f t="shared" si="11"/>
        <v>0</v>
      </c>
      <c r="I124" s="253">
        <f t="shared" si="11"/>
        <v>0</v>
      </c>
      <c r="J124" s="253">
        <f t="shared" si="11"/>
        <v>0</v>
      </c>
      <c r="K124" s="253">
        <f t="shared" si="11"/>
        <v>0</v>
      </c>
      <c r="L124" s="253">
        <f t="shared" si="11"/>
        <v>0</v>
      </c>
      <c r="M124" s="253">
        <f t="shared" si="11"/>
        <v>0</v>
      </c>
      <c r="N124" s="253">
        <f t="shared" si="11"/>
        <v>0</v>
      </c>
      <c r="O124" s="253">
        <f t="shared" ref="O124:O129" si="12">SUM(G124:N124)</f>
        <v>0</v>
      </c>
      <c r="P124" s="256"/>
      <c r="R124" s="192"/>
    </row>
    <row r="125" spans="1:18" ht="30" hidden="1" customHeight="1">
      <c r="B125" s="80"/>
      <c r="C125" s="382" t="s">
        <v>204</v>
      </c>
      <c r="D125" s="382"/>
      <c r="E125" s="260" t="s">
        <v>203</v>
      </c>
      <c r="F125" s="260"/>
      <c r="G125" s="190"/>
      <c r="H125" s="190"/>
      <c r="I125" s="190"/>
      <c r="J125" s="190"/>
      <c r="K125" s="190"/>
      <c r="L125" s="190"/>
      <c r="M125" s="190"/>
      <c r="N125" s="190"/>
      <c r="O125" s="253">
        <f t="shared" si="12"/>
        <v>0</v>
      </c>
      <c r="P125" s="256"/>
      <c r="R125" s="192"/>
    </row>
    <row r="126" spans="1:18" ht="30" hidden="1" customHeight="1">
      <c r="B126" s="80"/>
      <c r="C126" s="382" t="s">
        <v>205</v>
      </c>
      <c r="D126" s="382"/>
      <c r="E126" s="260" t="s">
        <v>203</v>
      </c>
      <c r="F126" s="260"/>
      <c r="G126" s="190"/>
      <c r="H126" s="190"/>
      <c r="I126" s="190"/>
      <c r="J126" s="190"/>
      <c r="K126" s="190"/>
      <c r="L126" s="190"/>
      <c r="M126" s="190"/>
      <c r="N126" s="190"/>
      <c r="O126" s="253">
        <f t="shared" si="12"/>
        <v>0</v>
      </c>
      <c r="P126" s="256"/>
      <c r="R126" s="192"/>
    </row>
    <row r="127" spans="1:18" ht="30" hidden="1" customHeight="1">
      <c r="B127" s="80"/>
      <c r="C127" s="382" t="s">
        <v>206</v>
      </c>
      <c r="D127" s="382"/>
      <c r="E127" s="260" t="s">
        <v>203</v>
      </c>
      <c r="F127" s="260"/>
      <c r="G127" s="190"/>
      <c r="H127" s="190"/>
      <c r="I127" s="190"/>
      <c r="J127" s="190"/>
      <c r="K127" s="190"/>
      <c r="L127" s="190"/>
      <c r="M127" s="190"/>
      <c r="N127" s="190"/>
      <c r="O127" s="253">
        <f t="shared" si="12"/>
        <v>0</v>
      </c>
      <c r="P127" s="256"/>
      <c r="R127" s="192"/>
    </row>
    <row r="128" spans="1:18" ht="30" hidden="1" customHeight="1">
      <c r="B128" s="80"/>
      <c r="C128" s="382" t="s">
        <v>207</v>
      </c>
      <c r="D128" s="382"/>
      <c r="E128" s="260" t="s">
        <v>203</v>
      </c>
      <c r="F128" s="260"/>
      <c r="G128" s="190"/>
      <c r="H128" s="190"/>
      <c r="I128" s="190"/>
      <c r="J128" s="190"/>
      <c r="K128" s="190"/>
      <c r="L128" s="190"/>
      <c r="M128" s="190"/>
      <c r="N128" s="190"/>
      <c r="O128" s="253">
        <f t="shared" si="12"/>
        <v>0</v>
      </c>
      <c r="P128" s="256"/>
      <c r="R128" s="192"/>
    </row>
    <row r="129" spans="1:18" ht="30" hidden="1" customHeight="1">
      <c r="B129" s="80"/>
      <c r="C129" s="382" t="s">
        <v>208</v>
      </c>
      <c r="D129" s="382"/>
      <c r="E129" s="260" t="s">
        <v>203</v>
      </c>
      <c r="F129" s="260"/>
      <c r="G129" s="190"/>
      <c r="H129" s="190"/>
      <c r="I129" s="190"/>
      <c r="J129" s="190"/>
      <c r="K129" s="190"/>
      <c r="L129" s="190"/>
      <c r="M129" s="190"/>
      <c r="N129" s="190"/>
      <c r="O129" s="253">
        <f t="shared" si="12"/>
        <v>0</v>
      </c>
      <c r="P129" s="256"/>
      <c r="R129" s="192"/>
    </row>
    <row r="130" spans="1:18" ht="17.25" hidden="1" customHeight="1">
      <c r="B130" s="80"/>
      <c r="C130" s="391" t="s">
        <v>209</v>
      </c>
      <c r="D130" s="391"/>
      <c r="E130" s="260"/>
      <c r="F130" s="260" t="s">
        <v>210</v>
      </c>
      <c r="G130" s="196">
        <f t="shared" ref="G130:O130" si="13">SUM(G123:G129)</f>
        <v>0</v>
      </c>
      <c r="H130" s="196">
        <f t="shared" si="13"/>
        <v>27500</v>
      </c>
      <c r="I130" s="196">
        <f t="shared" si="13"/>
        <v>0</v>
      </c>
      <c r="J130" s="196">
        <f t="shared" si="13"/>
        <v>0</v>
      </c>
      <c r="K130" s="196">
        <f t="shared" si="13"/>
        <v>0</v>
      </c>
      <c r="L130" s="196">
        <f t="shared" si="13"/>
        <v>0</v>
      </c>
      <c r="M130" s="196">
        <f t="shared" si="13"/>
        <v>0</v>
      </c>
      <c r="N130" s="196">
        <f t="shared" si="13"/>
        <v>0</v>
      </c>
      <c r="O130" s="196">
        <f t="shared" si="13"/>
        <v>27500</v>
      </c>
      <c r="P130" s="256"/>
      <c r="R130" s="192"/>
    </row>
    <row r="131" spans="1:18" ht="7.5" customHeight="1">
      <c r="B131" s="80"/>
      <c r="D131"/>
      <c r="E131"/>
      <c r="F131"/>
      <c r="P131" s="256"/>
    </row>
    <row r="132" spans="1:18" ht="19.5" customHeight="1">
      <c r="A132" s="244" t="str">
        <f>IF(SUBTOTAL(103,A134),"-","+")</f>
        <v>+</v>
      </c>
      <c r="B132" s="245"/>
      <c r="C132" s="246" t="s">
        <v>211</v>
      </c>
      <c r="D132" s="247"/>
      <c r="E132" s="248"/>
      <c r="F132" s="248"/>
      <c r="G132" s="167" t="str">
        <f>IF(COUNTA(G134:N134),"Contains Data","No Data")</f>
        <v>No Data</v>
      </c>
      <c r="H132" s="7"/>
      <c r="I132" s="7"/>
      <c r="J132" s="7"/>
      <c r="K132" s="7"/>
      <c r="L132" s="7"/>
      <c r="M132" s="7"/>
      <c r="N132" s="7"/>
      <c r="O132" s="7"/>
      <c r="P132" s="256"/>
    </row>
    <row r="133" spans="1:18" ht="7.5" hidden="1" customHeight="1">
      <c r="B133" s="80"/>
      <c r="C133" s="258"/>
      <c r="D133" s="259"/>
      <c r="E133" s="7"/>
      <c r="F133" s="7"/>
      <c r="G133" s="7"/>
      <c r="H133" s="7"/>
      <c r="I133" s="7"/>
      <c r="J133" s="7"/>
      <c r="K133" s="7"/>
      <c r="L133" s="7"/>
      <c r="M133" s="7"/>
      <c r="N133" s="7"/>
      <c r="O133" s="7"/>
      <c r="P133" s="256"/>
    </row>
    <row r="134" spans="1:18" ht="17.25" hidden="1" customHeight="1">
      <c r="A134" t="s">
        <v>143</v>
      </c>
      <c r="B134" s="80"/>
      <c r="C134" s="382" t="s">
        <v>212</v>
      </c>
      <c r="D134" s="382"/>
      <c r="E134" s="260" t="s">
        <v>203</v>
      </c>
      <c r="F134" s="260"/>
      <c r="G134" s="264"/>
      <c r="H134" s="264"/>
      <c r="I134" s="264"/>
      <c r="J134" s="264"/>
      <c r="K134" s="264"/>
      <c r="L134" s="264"/>
      <c r="M134" s="264"/>
      <c r="N134" s="264"/>
      <c r="O134" s="265">
        <f>SUM(G134:N134)</f>
        <v>0</v>
      </c>
      <c r="P134" s="256"/>
      <c r="R134" s="192"/>
    </row>
    <row r="135" spans="1:18" ht="17.25" hidden="1" customHeight="1">
      <c r="B135" s="80"/>
      <c r="C135" s="391" t="s">
        <v>213</v>
      </c>
      <c r="D135" s="391"/>
      <c r="E135" s="260"/>
      <c r="F135" s="260" t="s">
        <v>214</v>
      </c>
      <c r="G135" s="196">
        <f t="shared" ref="G135:O135" si="14">SUM(G134:G134)</f>
        <v>0</v>
      </c>
      <c r="H135" s="196">
        <f t="shared" si="14"/>
        <v>0</v>
      </c>
      <c r="I135" s="196">
        <f t="shared" si="14"/>
        <v>0</v>
      </c>
      <c r="J135" s="196">
        <f t="shared" si="14"/>
        <v>0</v>
      </c>
      <c r="K135" s="196">
        <f t="shared" si="14"/>
        <v>0</v>
      </c>
      <c r="L135" s="196">
        <f t="shared" si="14"/>
        <v>0</v>
      </c>
      <c r="M135" s="196">
        <f t="shared" si="14"/>
        <v>0</v>
      </c>
      <c r="N135" s="196">
        <f t="shared" si="14"/>
        <v>0</v>
      </c>
      <c r="O135" s="196">
        <f t="shared" si="14"/>
        <v>0</v>
      </c>
      <c r="P135" s="256"/>
      <c r="R135" s="192"/>
    </row>
    <row r="136" spans="1:18" ht="7.5" customHeight="1">
      <c r="B136" s="80"/>
      <c r="D136"/>
      <c r="E136"/>
      <c r="F136"/>
      <c r="P136" s="256"/>
    </row>
    <row r="137" spans="1:18" ht="17.25" customHeight="1">
      <c r="A137" s="244" t="str">
        <f>IF(SUBTOTAL(103,A139),"-","+")</f>
        <v>+</v>
      </c>
      <c r="B137" s="245"/>
      <c r="C137" s="246" t="s">
        <v>215</v>
      </c>
      <c r="D137" s="247"/>
      <c r="E137" s="248"/>
      <c r="F137" s="248"/>
      <c r="G137" s="167" t="str">
        <f>IF(COUNTA(G139:N139),"Contains Data","No Data")</f>
        <v>No Data</v>
      </c>
      <c r="H137" s="7"/>
      <c r="I137" s="7"/>
      <c r="J137" s="7"/>
      <c r="K137" s="7"/>
      <c r="L137" s="7"/>
      <c r="M137" s="7"/>
      <c r="N137" s="7"/>
      <c r="O137" s="7"/>
      <c r="P137" s="256"/>
    </row>
    <row r="138" spans="1:18" ht="7.5" hidden="1" customHeight="1">
      <c r="A138" s="257"/>
      <c r="B138" s="80"/>
      <c r="C138" s="258"/>
      <c r="D138" s="259"/>
      <c r="E138" s="7"/>
      <c r="F138" s="7"/>
      <c r="G138" s="7"/>
      <c r="H138" s="7"/>
      <c r="I138" s="7"/>
      <c r="J138" s="7"/>
      <c r="K138" s="7"/>
      <c r="L138" s="7"/>
      <c r="M138" s="7"/>
      <c r="N138" s="7"/>
      <c r="O138" s="7"/>
      <c r="P138" s="256"/>
    </row>
    <row r="139" spans="1:18" ht="17.25" hidden="1" customHeight="1">
      <c r="A139" t="s">
        <v>143</v>
      </c>
      <c r="B139" s="80"/>
      <c r="C139" s="382" t="s">
        <v>212</v>
      </c>
      <c r="D139" s="382"/>
      <c r="E139" s="260" t="s">
        <v>203</v>
      </c>
      <c r="F139" s="260"/>
      <c r="G139" s="190"/>
      <c r="H139" s="190"/>
      <c r="I139" s="190"/>
      <c r="J139" s="190"/>
      <c r="K139" s="190"/>
      <c r="L139" s="190"/>
      <c r="M139" s="190"/>
      <c r="N139" s="190"/>
      <c r="O139" s="253">
        <f>SUM(G139:N139)</f>
        <v>0</v>
      </c>
      <c r="P139" s="256"/>
      <c r="R139" s="192"/>
    </row>
    <row r="140" spans="1:18" ht="17.25" hidden="1" customHeight="1">
      <c r="B140" s="80"/>
      <c r="C140" s="391" t="s">
        <v>216</v>
      </c>
      <c r="D140" s="391"/>
      <c r="E140" s="260"/>
      <c r="F140" s="260" t="s">
        <v>217</v>
      </c>
      <c r="G140" s="196">
        <f t="shared" ref="G140:O140" si="15">SUM(G139:G139)</f>
        <v>0</v>
      </c>
      <c r="H140" s="196">
        <f t="shared" si="15"/>
        <v>0</v>
      </c>
      <c r="I140" s="196">
        <f t="shared" si="15"/>
        <v>0</v>
      </c>
      <c r="J140" s="196">
        <f t="shared" si="15"/>
        <v>0</v>
      </c>
      <c r="K140" s="196">
        <f t="shared" si="15"/>
        <v>0</v>
      </c>
      <c r="L140" s="196">
        <f t="shared" si="15"/>
        <v>0</v>
      </c>
      <c r="M140" s="196">
        <f t="shared" si="15"/>
        <v>0</v>
      </c>
      <c r="N140" s="196">
        <f t="shared" si="15"/>
        <v>0</v>
      </c>
      <c r="O140" s="196">
        <f t="shared" si="15"/>
        <v>0</v>
      </c>
      <c r="P140" s="256"/>
      <c r="R140" s="192"/>
    </row>
    <row r="141" spans="1:18" ht="7.5" customHeight="1">
      <c r="B141" s="80"/>
      <c r="D141"/>
      <c r="E141"/>
      <c r="F141"/>
      <c r="P141" s="256"/>
    </row>
    <row r="142" spans="1:18" ht="17.25" customHeight="1">
      <c r="A142" s="244" t="str">
        <f>IF(SUBTOTAL(103,A144),"-","+")</f>
        <v>+</v>
      </c>
      <c r="B142" s="245"/>
      <c r="C142" s="246" t="s">
        <v>218</v>
      </c>
      <c r="D142" s="247"/>
      <c r="E142" s="248"/>
      <c r="F142" s="248"/>
      <c r="G142" s="167" t="str">
        <f>IF(COUNTA(G144:N144),"Contains Data","No Data")</f>
        <v>No Data</v>
      </c>
      <c r="H142" s="7"/>
      <c r="I142" s="7"/>
      <c r="J142" s="7"/>
      <c r="K142" s="7"/>
      <c r="L142" s="7"/>
      <c r="M142" s="7"/>
      <c r="N142" s="7"/>
      <c r="O142" s="7"/>
      <c r="P142" s="256"/>
    </row>
    <row r="143" spans="1:18" ht="7.5" hidden="1" customHeight="1">
      <c r="A143" s="257"/>
      <c r="B143" s="80"/>
      <c r="C143" s="258"/>
      <c r="D143" s="261"/>
      <c r="E143" s="7"/>
      <c r="F143" s="7"/>
      <c r="G143" s="7"/>
      <c r="H143" s="7"/>
      <c r="I143" s="7"/>
      <c r="J143" s="7"/>
      <c r="K143" s="7"/>
      <c r="L143" s="7"/>
      <c r="M143" s="7"/>
      <c r="N143" s="7"/>
      <c r="O143" s="7"/>
      <c r="P143" s="256"/>
    </row>
    <row r="144" spans="1:18" ht="17.25" hidden="1" customHeight="1">
      <c r="A144" t="s">
        <v>143</v>
      </c>
      <c r="B144" s="80"/>
      <c r="C144" s="382" t="s">
        <v>219</v>
      </c>
      <c r="D144" s="382"/>
      <c r="E144" s="260" t="s">
        <v>203</v>
      </c>
      <c r="F144" s="260"/>
      <c r="G144" s="266"/>
      <c r="H144" s="266"/>
      <c r="I144" s="266"/>
      <c r="J144" s="266"/>
      <c r="K144" s="266"/>
      <c r="L144" s="266"/>
      <c r="M144" s="266"/>
      <c r="N144" s="266"/>
      <c r="O144" s="262">
        <f>SUM(G144:N144)</f>
        <v>0</v>
      </c>
      <c r="P144" s="256"/>
      <c r="R144" s="263"/>
    </row>
    <row r="145" spans="1:18" ht="17.25" hidden="1" customHeight="1">
      <c r="B145" s="80"/>
      <c r="C145" s="391" t="s">
        <v>220</v>
      </c>
      <c r="D145" s="391"/>
      <c r="E145" s="260"/>
      <c r="F145" s="260" t="s">
        <v>221</v>
      </c>
      <c r="G145" s="196">
        <f t="shared" ref="G145:O145" si="16">SUM(G144:G144)</f>
        <v>0</v>
      </c>
      <c r="H145" s="196">
        <f t="shared" si="16"/>
        <v>0</v>
      </c>
      <c r="I145" s="196">
        <f t="shared" si="16"/>
        <v>0</v>
      </c>
      <c r="J145" s="196">
        <f t="shared" si="16"/>
        <v>0</v>
      </c>
      <c r="K145" s="196">
        <f t="shared" si="16"/>
        <v>0</v>
      </c>
      <c r="L145" s="196">
        <f t="shared" si="16"/>
        <v>0</v>
      </c>
      <c r="M145" s="196">
        <f t="shared" si="16"/>
        <v>0</v>
      </c>
      <c r="N145" s="196">
        <f t="shared" si="16"/>
        <v>0</v>
      </c>
      <c r="O145" s="196">
        <f t="shared" si="16"/>
        <v>0</v>
      </c>
      <c r="P145" s="256"/>
      <c r="R145" s="192"/>
    </row>
    <row r="146" spans="1:18" ht="7.5" customHeight="1">
      <c r="B146" s="80"/>
      <c r="D146"/>
      <c r="E146"/>
      <c r="F146"/>
      <c r="P146" s="256"/>
    </row>
    <row r="147" spans="1:18" ht="17.25" customHeight="1">
      <c r="A147" s="244" t="str">
        <f>IF(SUBTOTAL(103,A149),"-","+")</f>
        <v>+</v>
      </c>
      <c r="B147" s="245"/>
      <c r="C147" s="246" t="s">
        <v>222</v>
      </c>
      <c r="D147" s="247"/>
      <c r="E147" s="248"/>
      <c r="F147" s="248"/>
      <c r="G147" s="167" t="str">
        <f>IF(COUNTA(G149:N150),"Contains Data","No Data")</f>
        <v>No Data</v>
      </c>
      <c r="H147" s="197"/>
      <c r="I147" s="391"/>
      <c r="J147" s="391"/>
      <c r="K147" s="391"/>
      <c r="L147" s="391"/>
      <c r="M147" s="391"/>
      <c r="N147" s="391"/>
      <c r="O147" s="197"/>
      <c r="P147" s="256"/>
    </row>
    <row r="148" spans="1:18" ht="7.5" hidden="1" customHeight="1">
      <c r="A148" s="257"/>
      <c r="B148" s="80"/>
      <c r="C148" s="258"/>
      <c r="D148" s="261"/>
      <c r="E148" s="197"/>
      <c r="F148" s="197"/>
      <c r="G148" s="197"/>
      <c r="H148" s="197"/>
      <c r="I148" s="197"/>
      <c r="J148" s="197"/>
      <c r="K148" s="197"/>
      <c r="L148" s="197"/>
      <c r="M148" s="197"/>
      <c r="N148" s="197"/>
      <c r="O148" s="197"/>
      <c r="P148" s="256"/>
    </row>
    <row r="149" spans="1:18" ht="17.25" hidden="1" customHeight="1">
      <c r="A149" t="s">
        <v>143</v>
      </c>
      <c r="B149" s="80"/>
      <c r="C149" s="382" t="s">
        <v>223</v>
      </c>
      <c r="D149" s="382"/>
      <c r="E149" s="260" t="s">
        <v>203</v>
      </c>
      <c r="F149" s="260"/>
      <c r="G149" s="266"/>
      <c r="H149" s="266"/>
      <c r="I149" s="266"/>
      <c r="J149" s="266"/>
      <c r="K149" s="266"/>
      <c r="L149" s="266"/>
      <c r="M149" s="266"/>
      <c r="N149" s="266"/>
      <c r="O149" s="262">
        <f>SUM(G149:N149)</f>
        <v>0</v>
      </c>
      <c r="P149" s="256"/>
      <c r="R149" s="263"/>
    </row>
    <row r="150" spans="1:18" ht="30" hidden="1" customHeight="1">
      <c r="B150" s="80"/>
      <c r="C150" s="382" t="s">
        <v>224</v>
      </c>
      <c r="D150" s="382"/>
      <c r="E150" s="260" t="s">
        <v>203</v>
      </c>
      <c r="F150" s="260"/>
      <c r="G150" s="190"/>
      <c r="H150" s="190"/>
      <c r="I150" s="190"/>
      <c r="J150" s="190"/>
      <c r="K150" s="190"/>
      <c r="L150" s="190"/>
      <c r="M150" s="190"/>
      <c r="N150" s="190"/>
      <c r="O150" s="253">
        <f t="shared" ref="O150" si="17">SUM(G150:N150)</f>
        <v>0</v>
      </c>
      <c r="P150" s="256"/>
      <c r="R150" s="192"/>
    </row>
    <row r="151" spans="1:18" ht="17.25" hidden="1" customHeight="1">
      <c r="B151" s="80"/>
      <c r="C151" s="391" t="s">
        <v>225</v>
      </c>
      <c r="D151" s="391"/>
      <c r="E151" s="260"/>
      <c r="F151" s="260" t="s">
        <v>226</v>
      </c>
      <c r="G151" s="196">
        <f t="shared" ref="G151:O151" si="18">SUM(G149:G150)</f>
        <v>0</v>
      </c>
      <c r="H151" s="196">
        <f t="shared" si="18"/>
        <v>0</v>
      </c>
      <c r="I151" s="196">
        <f t="shared" si="18"/>
        <v>0</v>
      </c>
      <c r="J151" s="196">
        <f t="shared" si="18"/>
        <v>0</v>
      </c>
      <c r="K151" s="196">
        <f t="shared" si="18"/>
        <v>0</v>
      </c>
      <c r="L151" s="196">
        <f t="shared" si="18"/>
        <v>0</v>
      </c>
      <c r="M151" s="196">
        <f t="shared" si="18"/>
        <v>0</v>
      </c>
      <c r="N151" s="196">
        <f t="shared" si="18"/>
        <v>0</v>
      </c>
      <c r="O151" s="196">
        <f t="shared" si="18"/>
        <v>0</v>
      </c>
      <c r="P151" s="256"/>
      <c r="R151" s="192"/>
    </row>
    <row r="152" spans="1:18" ht="7.5" customHeight="1">
      <c r="B152" s="80"/>
      <c r="D152"/>
      <c r="E152"/>
      <c r="F152"/>
      <c r="P152" s="256"/>
    </row>
    <row r="153" spans="1:18" ht="17.25" customHeight="1">
      <c r="A153" s="244" t="str">
        <f>IF(SUBTOTAL(103,A155),"-","+")</f>
        <v>+</v>
      </c>
      <c r="B153" s="245"/>
      <c r="C153" s="246" t="s">
        <v>227</v>
      </c>
      <c r="D153" s="247"/>
      <c r="E153" s="248"/>
      <c r="F153" s="248"/>
      <c r="G153" s="167" t="str">
        <f>IF(COUNTA(G155:N157),"Contains Data","No Data")</f>
        <v>No Data</v>
      </c>
      <c r="H153" s="197"/>
      <c r="I153" s="391"/>
      <c r="J153" s="391"/>
      <c r="K153" s="391"/>
      <c r="L153" s="391"/>
      <c r="M153" s="391"/>
      <c r="N153" s="391"/>
      <c r="O153" s="197"/>
      <c r="P153" s="256"/>
    </row>
    <row r="154" spans="1:18" ht="7.5" hidden="1" customHeight="1">
      <c r="A154" s="257"/>
      <c r="B154" s="80"/>
      <c r="C154" s="258"/>
      <c r="E154" s="197"/>
      <c r="F154" s="197"/>
      <c r="G154" s="261"/>
      <c r="H154" s="197"/>
      <c r="I154" s="197"/>
      <c r="J154" s="197"/>
      <c r="K154" s="197"/>
      <c r="L154" s="197"/>
      <c r="M154" s="197"/>
      <c r="N154" s="197"/>
      <c r="O154" s="197"/>
      <c r="P154" s="256"/>
    </row>
    <row r="155" spans="1:18" ht="17.25" hidden="1" customHeight="1">
      <c r="A155" t="s">
        <v>143</v>
      </c>
      <c r="B155" s="80"/>
      <c r="C155" s="382" t="s">
        <v>228</v>
      </c>
      <c r="D155" s="382"/>
      <c r="E155" s="260" t="s">
        <v>191</v>
      </c>
      <c r="F155" s="260"/>
      <c r="G155" s="266"/>
      <c r="H155" s="266"/>
      <c r="I155" s="266"/>
      <c r="J155" s="266"/>
      <c r="K155" s="266"/>
      <c r="L155" s="266"/>
      <c r="M155" s="266"/>
      <c r="N155" s="266"/>
      <c r="O155" s="262">
        <f>SUM(G155:N155)</f>
        <v>0</v>
      </c>
      <c r="P155" s="256"/>
      <c r="R155" s="263"/>
    </row>
    <row r="156" spans="1:18" ht="30" hidden="1" customHeight="1">
      <c r="B156" s="80"/>
      <c r="C156" s="382" t="s">
        <v>229</v>
      </c>
      <c r="D156" s="382"/>
      <c r="E156" s="260" t="s">
        <v>191</v>
      </c>
      <c r="F156" s="260"/>
      <c r="G156" s="190"/>
      <c r="H156" s="190"/>
      <c r="I156" s="190"/>
      <c r="J156" s="190"/>
      <c r="K156" s="190"/>
      <c r="L156" s="190"/>
      <c r="M156" s="190"/>
      <c r="N156" s="190"/>
      <c r="O156" s="253">
        <f t="shared" ref="O156:O157" si="19">SUM(G156:N156)</f>
        <v>0</v>
      </c>
      <c r="P156" s="256"/>
      <c r="R156" s="192"/>
    </row>
    <row r="157" spans="1:18" ht="30" hidden="1" customHeight="1">
      <c r="B157" s="80"/>
      <c r="C157" s="382" t="s">
        <v>230</v>
      </c>
      <c r="D157" s="382"/>
      <c r="E157" s="260" t="s">
        <v>191</v>
      </c>
      <c r="F157" s="260"/>
      <c r="G157" s="190"/>
      <c r="H157" s="190"/>
      <c r="I157" s="190"/>
      <c r="J157" s="190"/>
      <c r="K157" s="190"/>
      <c r="L157" s="190"/>
      <c r="M157" s="190"/>
      <c r="N157" s="190"/>
      <c r="O157" s="253">
        <f t="shared" si="19"/>
        <v>0</v>
      </c>
      <c r="P157" s="256"/>
      <c r="R157" s="192"/>
    </row>
    <row r="158" spans="1:18" ht="17.25" hidden="1" customHeight="1">
      <c r="B158" s="80"/>
      <c r="C158" s="391" t="s">
        <v>231</v>
      </c>
      <c r="D158" s="391"/>
      <c r="E158" s="260"/>
      <c r="F158" s="260" t="s">
        <v>232</v>
      </c>
      <c r="G158" s="196">
        <f t="shared" ref="G158:O158" si="20">SUM(G155:G157)</f>
        <v>0</v>
      </c>
      <c r="H158" s="196">
        <f t="shared" si="20"/>
        <v>0</v>
      </c>
      <c r="I158" s="196">
        <f t="shared" si="20"/>
        <v>0</v>
      </c>
      <c r="J158" s="196">
        <f t="shared" si="20"/>
        <v>0</v>
      </c>
      <c r="K158" s="196">
        <f t="shared" si="20"/>
        <v>0</v>
      </c>
      <c r="L158" s="196">
        <f t="shared" si="20"/>
        <v>0</v>
      </c>
      <c r="M158" s="196">
        <f t="shared" si="20"/>
        <v>0</v>
      </c>
      <c r="N158" s="196">
        <f t="shared" si="20"/>
        <v>0</v>
      </c>
      <c r="O158" s="196">
        <f t="shared" si="20"/>
        <v>0</v>
      </c>
      <c r="P158" s="256"/>
      <c r="R158" s="192"/>
    </row>
    <row r="159" spans="1:18" ht="7.5" customHeight="1">
      <c r="B159" s="80"/>
      <c r="D159"/>
      <c r="E159"/>
      <c r="F159"/>
      <c r="P159" s="256"/>
    </row>
    <row r="160" spans="1:18" ht="17.25" customHeight="1">
      <c r="A160" s="244" t="str">
        <f>IF(SUBTOTAL(103,A162),"-","+")</f>
        <v>+</v>
      </c>
      <c r="B160" s="245"/>
      <c r="C160" s="246" t="s">
        <v>233</v>
      </c>
      <c r="D160" s="247"/>
      <c r="E160" s="248"/>
      <c r="F160" s="248"/>
      <c r="G160" s="167" t="str">
        <f>IF(COUNTA(G162:N163),"Contains Data","No Data")</f>
        <v>No Data</v>
      </c>
      <c r="I160" s="359"/>
      <c r="J160" s="359"/>
      <c r="K160" s="359"/>
      <c r="L160" s="359"/>
      <c r="M160" s="359"/>
      <c r="N160" s="359"/>
      <c r="P160" s="256"/>
    </row>
    <row r="161" spans="1:18" ht="7.5" hidden="1" customHeight="1">
      <c r="A161" s="257"/>
      <c r="B161" s="80"/>
      <c r="C161" s="258"/>
      <c r="D161" s="261"/>
      <c r="E161"/>
      <c r="F161"/>
      <c r="P161" s="256"/>
    </row>
    <row r="162" spans="1:18" ht="17.25" hidden="1" customHeight="1">
      <c r="A162" t="s">
        <v>143</v>
      </c>
      <c r="B162" s="80"/>
      <c r="C162" s="382" t="s">
        <v>234</v>
      </c>
      <c r="D162" s="382"/>
      <c r="E162" s="260"/>
      <c r="F162" s="260" t="s">
        <v>235</v>
      </c>
      <c r="G162" s="267"/>
      <c r="H162" s="267"/>
      <c r="I162" s="267"/>
      <c r="J162" s="267"/>
      <c r="K162" s="267"/>
      <c r="L162" s="267"/>
      <c r="M162" s="267"/>
      <c r="N162" s="267"/>
      <c r="O162" s="197"/>
      <c r="P162" s="256"/>
      <c r="R162" s="263"/>
    </row>
    <row r="163" spans="1:18" ht="23.25" hidden="1" customHeight="1">
      <c r="B163" s="80"/>
      <c r="C163" s="382" t="s">
        <v>236</v>
      </c>
      <c r="D163" s="382"/>
      <c r="E163" s="260"/>
      <c r="F163" s="260"/>
      <c r="G163" s="190"/>
      <c r="H163" s="190"/>
      <c r="I163" s="190"/>
      <c r="J163" s="190"/>
      <c r="K163" s="190"/>
      <c r="L163" s="190"/>
      <c r="M163" s="190"/>
      <c r="N163" s="190"/>
      <c r="O163" s="253">
        <f>SUM(G163:N163)</f>
        <v>0</v>
      </c>
      <c r="P163" s="256"/>
      <c r="R163" s="192"/>
    </row>
    <row r="164" spans="1:18" ht="17.25" hidden="1" customHeight="1">
      <c r="B164" s="80"/>
      <c r="C164" s="391" t="s">
        <v>237</v>
      </c>
      <c r="D164" s="391"/>
      <c r="E164" s="260"/>
      <c r="F164" s="260" t="s">
        <v>238</v>
      </c>
      <c r="G164" s="196">
        <f t="shared" ref="G164:O164" si="21">SUM(G163:G163)</f>
        <v>0</v>
      </c>
      <c r="H164" s="196">
        <f t="shared" si="21"/>
        <v>0</v>
      </c>
      <c r="I164" s="196">
        <f t="shared" si="21"/>
        <v>0</v>
      </c>
      <c r="J164" s="196">
        <f t="shared" si="21"/>
        <v>0</v>
      </c>
      <c r="K164" s="196">
        <f t="shared" si="21"/>
        <v>0</v>
      </c>
      <c r="L164" s="196">
        <f t="shared" si="21"/>
        <v>0</v>
      </c>
      <c r="M164" s="196">
        <f t="shared" si="21"/>
        <v>0</v>
      </c>
      <c r="N164" s="196">
        <f t="shared" si="21"/>
        <v>0</v>
      </c>
      <c r="O164" s="196">
        <f t="shared" si="21"/>
        <v>0</v>
      </c>
      <c r="P164" s="256"/>
      <c r="R164" s="192"/>
    </row>
    <row r="165" spans="1:18" ht="7.5" customHeight="1">
      <c r="B165" s="80"/>
      <c r="D165"/>
      <c r="E165"/>
      <c r="F165"/>
      <c r="P165" s="256"/>
    </row>
    <row r="166" spans="1:18" ht="17.25" customHeight="1">
      <c r="A166" s="244" t="str">
        <f>IF(SUBTOTAL(103,A168),"-","+")</f>
        <v>+</v>
      </c>
      <c r="B166" s="245"/>
      <c r="C166" s="246" t="s">
        <v>239</v>
      </c>
      <c r="D166" s="247"/>
      <c r="E166" s="248"/>
      <c r="F166" s="248"/>
      <c r="G166" s="167" t="str">
        <f>IF(COUNTA(G168:N168),"Contains Data","No Data")</f>
        <v>No Data</v>
      </c>
      <c r="I166" s="359"/>
      <c r="J166" s="359"/>
      <c r="K166" s="359"/>
      <c r="L166" s="359"/>
      <c r="M166" s="359"/>
      <c r="N166" s="359"/>
      <c r="P166" s="256"/>
    </row>
    <row r="167" spans="1:18" ht="7.5" hidden="1" customHeight="1">
      <c r="A167" s="257"/>
      <c r="B167" s="80"/>
      <c r="C167" s="258"/>
      <c r="D167" s="261"/>
      <c r="E167"/>
      <c r="F167"/>
      <c r="P167" s="256"/>
    </row>
    <row r="168" spans="1:18" ht="30" hidden="1" customHeight="1">
      <c r="A168" t="s">
        <v>143</v>
      </c>
      <c r="B168" s="80"/>
      <c r="C168" s="382" t="s">
        <v>240</v>
      </c>
      <c r="D168" s="382"/>
      <c r="E168" s="260" t="s">
        <v>226</v>
      </c>
      <c r="F168" s="260"/>
      <c r="G168" s="266"/>
      <c r="H168" s="266"/>
      <c r="I168" s="266"/>
      <c r="J168" s="266"/>
      <c r="K168" s="266"/>
      <c r="L168" s="266"/>
      <c r="M168" s="266"/>
      <c r="N168" s="266"/>
      <c r="O168" s="262">
        <f>SUM(G168:N168)</f>
        <v>0</v>
      </c>
      <c r="P168" s="256"/>
      <c r="R168" s="263"/>
    </row>
    <row r="169" spans="1:18" ht="17.25" hidden="1" customHeight="1">
      <c r="B169" s="80"/>
      <c r="C169" s="391" t="s">
        <v>241</v>
      </c>
      <c r="D169" s="391"/>
      <c r="E169" s="260"/>
      <c r="F169" s="260" t="s">
        <v>242</v>
      </c>
      <c r="G169" s="196">
        <f t="shared" ref="G169:O169" si="22">SUM(G168:G168)</f>
        <v>0</v>
      </c>
      <c r="H169" s="196">
        <f t="shared" si="22"/>
        <v>0</v>
      </c>
      <c r="I169" s="196">
        <f t="shared" si="22"/>
        <v>0</v>
      </c>
      <c r="J169" s="196">
        <f t="shared" si="22"/>
        <v>0</v>
      </c>
      <c r="K169" s="196">
        <f t="shared" si="22"/>
        <v>0</v>
      </c>
      <c r="L169" s="196">
        <f t="shared" si="22"/>
        <v>0</v>
      </c>
      <c r="M169" s="196">
        <f t="shared" si="22"/>
        <v>0</v>
      </c>
      <c r="N169" s="196">
        <f t="shared" si="22"/>
        <v>0</v>
      </c>
      <c r="O169" s="196">
        <f t="shared" si="22"/>
        <v>0</v>
      </c>
      <c r="P169" s="256"/>
      <c r="R169" s="192"/>
    </row>
    <row r="170" spans="1:18" ht="7.5" customHeight="1">
      <c r="B170" s="80"/>
      <c r="D170"/>
      <c r="E170"/>
      <c r="F170"/>
      <c r="P170" s="256"/>
    </row>
    <row r="171" spans="1:18" ht="17.25" customHeight="1">
      <c r="A171" s="244" t="str">
        <f>IF(SUBTOTAL(103,A173),"-","+")</f>
        <v>+</v>
      </c>
      <c r="B171" s="245"/>
      <c r="C171" s="246" t="s">
        <v>243</v>
      </c>
      <c r="D171" s="247"/>
      <c r="E171" s="248"/>
      <c r="F171" s="248"/>
      <c r="G171" s="167" t="str">
        <f>IF(COUNTA(G173:N173),"Contains Data","No Data")</f>
        <v>No Data</v>
      </c>
      <c r="I171" s="359"/>
      <c r="J171" s="359"/>
      <c r="K171" s="359"/>
      <c r="L171" s="359"/>
      <c r="M171" s="359"/>
      <c r="N171" s="359"/>
      <c r="P171" s="256"/>
    </row>
    <row r="172" spans="1:18" ht="7.5" hidden="1" customHeight="1">
      <c r="A172" s="257"/>
      <c r="B172" s="80"/>
      <c r="C172" s="258"/>
      <c r="D172" s="261"/>
      <c r="E172"/>
      <c r="F172"/>
      <c r="P172" s="256"/>
    </row>
    <row r="173" spans="1:18" ht="30" hidden="1" customHeight="1">
      <c r="A173" t="s">
        <v>143</v>
      </c>
      <c r="B173" s="80"/>
      <c r="C173" s="382" t="s">
        <v>244</v>
      </c>
      <c r="D173" s="382"/>
      <c r="E173" s="260" t="s">
        <v>203</v>
      </c>
      <c r="F173" s="260"/>
      <c r="G173" s="266"/>
      <c r="H173" s="266"/>
      <c r="I173" s="266"/>
      <c r="J173" s="266"/>
      <c r="K173" s="266"/>
      <c r="L173" s="266"/>
      <c r="M173" s="266"/>
      <c r="N173" s="266"/>
      <c r="O173" s="262">
        <f>SUM(G173:N173)</f>
        <v>0</v>
      </c>
      <c r="P173" s="256"/>
      <c r="R173" s="263"/>
    </row>
    <row r="174" spans="1:18" ht="17.25" hidden="1" customHeight="1">
      <c r="B174" s="80"/>
      <c r="C174" s="391" t="s">
        <v>245</v>
      </c>
      <c r="D174" s="391"/>
      <c r="E174" s="260"/>
      <c r="F174" s="260" t="s">
        <v>246</v>
      </c>
      <c r="G174" s="196">
        <f t="shared" ref="G174:O174" si="23">SUM(G173:G173)</f>
        <v>0</v>
      </c>
      <c r="H174" s="196">
        <f t="shared" si="23"/>
        <v>0</v>
      </c>
      <c r="I174" s="196">
        <f t="shared" si="23"/>
        <v>0</v>
      </c>
      <c r="J174" s="196">
        <f t="shared" si="23"/>
        <v>0</v>
      </c>
      <c r="K174" s="196">
        <f t="shared" si="23"/>
        <v>0</v>
      </c>
      <c r="L174" s="196">
        <f t="shared" si="23"/>
        <v>0</v>
      </c>
      <c r="M174" s="196">
        <f t="shared" si="23"/>
        <v>0</v>
      </c>
      <c r="N174" s="196">
        <f t="shared" si="23"/>
        <v>0</v>
      </c>
      <c r="O174" s="196">
        <f t="shared" si="23"/>
        <v>0</v>
      </c>
      <c r="P174" s="256"/>
      <c r="R174" s="192"/>
    </row>
    <row r="175" spans="1:18" ht="7.5" customHeight="1">
      <c r="B175" s="80"/>
      <c r="D175"/>
      <c r="E175"/>
      <c r="F175"/>
      <c r="P175" s="256"/>
    </row>
    <row r="176" spans="1:18" ht="17.25" customHeight="1">
      <c r="A176" s="244" t="str">
        <f>IF(SUBTOTAL(103,A178),"-","+")</f>
        <v>+</v>
      </c>
      <c r="B176" s="245"/>
      <c r="C176" s="246" t="s">
        <v>247</v>
      </c>
      <c r="D176" s="247"/>
      <c r="E176" s="248"/>
      <c r="F176" s="248"/>
      <c r="G176" s="167" t="str">
        <f>IF(COUNTA(G178:N178),"Contains Data","No Data")</f>
        <v>No Data</v>
      </c>
      <c r="I176" s="359"/>
      <c r="J176" s="359"/>
      <c r="K176" s="359"/>
      <c r="L176" s="359"/>
      <c r="M176" s="359"/>
      <c r="N176" s="359"/>
      <c r="P176" s="256"/>
    </row>
    <row r="177" spans="1:18" ht="7.5" hidden="1" customHeight="1">
      <c r="A177" s="257"/>
      <c r="B177" s="80"/>
      <c r="C177" s="258"/>
      <c r="D177" s="261"/>
      <c r="E177"/>
      <c r="F177"/>
      <c r="P177" s="256"/>
    </row>
    <row r="178" spans="1:18" ht="17.25" hidden="1" customHeight="1">
      <c r="A178" t="s">
        <v>143</v>
      </c>
      <c r="B178" s="80"/>
      <c r="C178" s="382" t="s">
        <v>248</v>
      </c>
      <c r="D178" s="382"/>
      <c r="E178" s="260" t="s">
        <v>201</v>
      </c>
      <c r="F178" s="260"/>
      <c r="G178" s="266"/>
      <c r="H178" s="266"/>
      <c r="I178" s="266"/>
      <c r="J178" s="266"/>
      <c r="K178" s="266"/>
      <c r="L178" s="266"/>
      <c r="M178" s="266"/>
      <c r="N178" s="266"/>
      <c r="O178" s="262">
        <f>SUM(G178:N178)</f>
        <v>0</v>
      </c>
      <c r="P178" s="256"/>
      <c r="R178" s="263"/>
    </row>
    <row r="179" spans="1:18" ht="17.25" hidden="1" customHeight="1">
      <c r="B179" s="80"/>
      <c r="C179" s="391" t="s">
        <v>249</v>
      </c>
      <c r="D179" s="391"/>
      <c r="E179" s="260"/>
      <c r="F179" s="260" t="s">
        <v>250</v>
      </c>
      <c r="G179" s="196">
        <f t="shared" ref="G179:O179" si="24">SUM(G178:G178)</f>
        <v>0</v>
      </c>
      <c r="H179" s="196">
        <f t="shared" si="24"/>
        <v>0</v>
      </c>
      <c r="I179" s="196">
        <f t="shared" si="24"/>
        <v>0</v>
      </c>
      <c r="J179" s="196">
        <f t="shared" si="24"/>
        <v>0</v>
      </c>
      <c r="K179" s="196">
        <f t="shared" si="24"/>
        <v>0</v>
      </c>
      <c r="L179" s="196">
        <f t="shared" si="24"/>
        <v>0</v>
      </c>
      <c r="M179" s="196">
        <f t="shared" si="24"/>
        <v>0</v>
      </c>
      <c r="N179" s="196">
        <f t="shared" si="24"/>
        <v>0</v>
      </c>
      <c r="O179" s="196">
        <f t="shared" si="24"/>
        <v>0</v>
      </c>
      <c r="P179" s="256"/>
      <c r="R179" s="192"/>
    </row>
    <row r="180" spans="1:18" ht="7.5" customHeight="1">
      <c r="B180" s="80"/>
      <c r="D180"/>
      <c r="E180"/>
      <c r="F180"/>
      <c r="P180" s="256"/>
    </row>
    <row r="181" spans="1:18" ht="17.25" customHeight="1">
      <c r="A181" s="244" t="str">
        <f>IF(SUBTOTAL(103,A183),"-","+")</f>
        <v>+</v>
      </c>
      <c r="B181" s="245"/>
      <c r="C181" s="246" t="s">
        <v>251</v>
      </c>
      <c r="D181" s="247"/>
      <c r="E181" s="248"/>
      <c r="F181" s="248"/>
      <c r="G181" s="167" t="str">
        <f>IF(COUNTA(G183:N183),"Contains Data","No Data")</f>
        <v>No Data</v>
      </c>
      <c r="I181" s="359"/>
      <c r="J181" s="359"/>
      <c r="K181" s="359"/>
      <c r="L181" s="359"/>
      <c r="M181" s="359"/>
      <c r="N181" s="359"/>
      <c r="P181" s="256"/>
    </row>
    <row r="182" spans="1:18" ht="7.5" hidden="1" customHeight="1">
      <c r="A182" s="257"/>
      <c r="B182" s="80"/>
      <c r="C182" s="258"/>
      <c r="D182" s="261"/>
      <c r="E182"/>
      <c r="F182"/>
      <c r="P182" s="256"/>
    </row>
    <row r="183" spans="1:18" ht="17.25" hidden="1" customHeight="1">
      <c r="A183" t="s">
        <v>143</v>
      </c>
      <c r="B183" s="80"/>
      <c r="C183" s="382" t="s">
        <v>252</v>
      </c>
      <c r="D183" s="382"/>
      <c r="E183" s="260" t="s">
        <v>203</v>
      </c>
      <c r="F183" s="260"/>
      <c r="G183" s="266"/>
      <c r="H183" s="266"/>
      <c r="I183" s="266"/>
      <c r="J183" s="266"/>
      <c r="K183" s="266"/>
      <c r="L183" s="266"/>
      <c r="M183" s="266"/>
      <c r="N183" s="266"/>
      <c r="O183" s="262">
        <f>SUM(G183:N183)</f>
        <v>0</v>
      </c>
      <c r="P183" s="256"/>
      <c r="R183" s="263"/>
    </row>
    <row r="184" spans="1:18" ht="17.25" hidden="1" customHeight="1">
      <c r="B184" s="80"/>
      <c r="C184" s="391" t="s">
        <v>253</v>
      </c>
      <c r="D184" s="391"/>
      <c r="E184" s="260"/>
      <c r="F184" s="260" t="s">
        <v>254</v>
      </c>
      <c r="G184" s="196">
        <f t="shared" ref="G184:O184" si="25">SUM(G183:G183)</f>
        <v>0</v>
      </c>
      <c r="H184" s="196">
        <f t="shared" si="25"/>
        <v>0</v>
      </c>
      <c r="I184" s="196">
        <f t="shared" si="25"/>
        <v>0</v>
      </c>
      <c r="J184" s="196">
        <f t="shared" si="25"/>
        <v>0</v>
      </c>
      <c r="K184" s="196">
        <f t="shared" si="25"/>
        <v>0</v>
      </c>
      <c r="L184" s="196">
        <f t="shared" si="25"/>
        <v>0</v>
      </c>
      <c r="M184" s="196">
        <f t="shared" si="25"/>
        <v>0</v>
      </c>
      <c r="N184" s="196">
        <f t="shared" si="25"/>
        <v>0</v>
      </c>
      <c r="O184" s="196">
        <f t="shared" si="25"/>
        <v>0</v>
      </c>
      <c r="P184" s="256"/>
      <c r="R184" s="192"/>
    </row>
    <row r="185" spans="1:18" ht="7.5" customHeight="1">
      <c r="B185" s="80"/>
      <c r="D185"/>
      <c r="E185"/>
      <c r="F185"/>
      <c r="P185" s="256"/>
    </row>
    <row r="186" spans="1:18" ht="17.25" customHeight="1">
      <c r="A186" s="268" t="str">
        <f>IF(SUBTOTAL(103,A188),"-","+")</f>
        <v>+</v>
      </c>
      <c r="B186" s="269"/>
      <c r="C186" s="394" t="s">
        <v>255</v>
      </c>
      <c r="D186" s="394"/>
      <c r="E186" s="394"/>
      <c r="F186" s="395"/>
      <c r="G186" s="167" t="str">
        <f>IF(COUNTA(G188:N189),"Contains Data","No Data")</f>
        <v>No Data</v>
      </c>
      <c r="I186" s="359"/>
      <c r="J186" s="359"/>
      <c r="K186" s="359"/>
      <c r="L186" s="359"/>
      <c r="M186" s="359"/>
      <c r="N186" s="359"/>
      <c r="P186" s="256"/>
    </row>
    <row r="187" spans="1:18" ht="7.5" hidden="1" customHeight="1">
      <c r="A187" s="257"/>
      <c r="B187" s="80"/>
      <c r="C187" s="258"/>
      <c r="D187" s="261"/>
      <c r="E187"/>
      <c r="F187"/>
      <c r="P187" s="256"/>
    </row>
    <row r="188" spans="1:18" ht="30" hidden="1" customHeight="1">
      <c r="A188" t="s">
        <v>143</v>
      </c>
      <c r="B188" s="80"/>
      <c r="C188" s="382" t="s">
        <v>256</v>
      </c>
      <c r="D188" s="382"/>
      <c r="E188" s="260" t="s">
        <v>203</v>
      </c>
      <c r="F188" s="260"/>
      <c r="G188" s="266"/>
      <c r="H188" s="266"/>
      <c r="I188" s="266"/>
      <c r="J188" s="266"/>
      <c r="K188" s="266"/>
      <c r="L188" s="266"/>
      <c r="M188" s="266"/>
      <c r="N188" s="266"/>
      <c r="O188" s="262">
        <f>SUM(G188:N188)</f>
        <v>0</v>
      </c>
      <c r="P188" s="256"/>
      <c r="R188" s="263"/>
    </row>
    <row r="189" spans="1:18" ht="30" hidden="1" customHeight="1">
      <c r="B189" s="80"/>
      <c r="C189" s="382" t="s">
        <v>257</v>
      </c>
      <c r="D189" s="382"/>
      <c r="E189" s="260" t="s">
        <v>203</v>
      </c>
      <c r="F189" s="260"/>
      <c r="G189" s="190"/>
      <c r="H189" s="190"/>
      <c r="I189" s="190"/>
      <c r="J189" s="190"/>
      <c r="K189" s="190"/>
      <c r="L189" s="190"/>
      <c r="M189" s="190"/>
      <c r="N189" s="190"/>
      <c r="O189" s="253">
        <f>SUM(G189:N189)</f>
        <v>0</v>
      </c>
      <c r="P189" s="256"/>
      <c r="R189" s="192"/>
    </row>
    <row r="190" spans="1:18" ht="30" hidden="1" customHeight="1">
      <c r="B190" s="80"/>
      <c r="C190" s="391" t="s">
        <v>258</v>
      </c>
      <c r="D190" s="391"/>
      <c r="E190" s="260"/>
      <c r="F190" s="260" t="s">
        <v>259</v>
      </c>
      <c r="G190" s="196">
        <f>SUM(G188:G189)</f>
        <v>0</v>
      </c>
      <c r="H190" s="196">
        <f t="shared" ref="H190:O190" si="26">SUM(H188:H189)</f>
        <v>0</v>
      </c>
      <c r="I190" s="196">
        <f t="shared" si="26"/>
        <v>0</v>
      </c>
      <c r="J190" s="196">
        <f t="shared" si="26"/>
        <v>0</v>
      </c>
      <c r="K190" s="196">
        <f t="shared" si="26"/>
        <v>0</v>
      </c>
      <c r="L190" s="196">
        <f t="shared" si="26"/>
        <v>0</v>
      </c>
      <c r="M190" s="196">
        <f t="shared" si="26"/>
        <v>0</v>
      </c>
      <c r="N190" s="196">
        <f t="shared" si="26"/>
        <v>0</v>
      </c>
      <c r="O190" s="196">
        <f t="shared" si="26"/>
        <v>0</v>
      </c>
      <c r="P190" s="256"/>
      <c r="R190" s="192"/>
    </row>
    <row r="191" spans="1:18" ht="7.5" customHeight="1">
      <c r="B191" s="80"/>
      <c r="D191"/>
      <c r="E191"/>
      <c r="F191"/>
      <c r="P191" s="256"/>
    </row>
    <row r="192" spans="1:18" ht="17.25" customHeight="1">
      <c r="A192" s="268" t="str">
        <f>IF(SUBTOTAL(103,A194),"-","+")</f>
        <v>+</v>
      </c>
      <c r="B192" s="269"/>
      <c r="C192" s="394" t="s">
        <v>260</v>
      </c>
      <c r="D192" s="394"/>
      <c r="E192" s="394"/>
      <c r="F192" s="395"/>
      <c r="G192" s="167" t="str">
        <f>IF(COUNTA(G194:N195),"Contains Data","No Data")</f>
        <v>No Data</v>
      </c>
      <c r="I192" s="359"/>
      <c r="J192" s="359"/>
      <c r="K192" s="359"/>
      <c r="L192" s="359"/>
      <c r="M192" s="359"/>
      <c r="N192" s="359"/>
      <c r="P192" s="256"/>
    </row>
    <row r="193" spans="1:18" ht="7.5" hidden="1" customHeight="1">
      <c r="A193" s="257"/>
      <c r="B193" s="80"/>
      <c r="C193" s="258"/>
      <c r="D193" s="261"/>
      <c r="E193"/>
      <c r="F193"/>
      <c r="P193" s="256"/>
    </row>
    <row r="194" spans="1:18" ht="30" hidden="1" customHeight="1">
      <c r="A194" t="s">
        <v>143</v>
      </c>
      <c r="B194" s="80"/>
      <c r="C194" s="382" t="s">
        <v>261</v>
      </c>
      <c r="D194" s="382"/>
      <c r="E194" s="260" t="s">
        <v>203</v>
      </c>
      <c r="F194" s="260"/>
      <c r="G194" s="266"/>
      <c r="H194" s="266"/>
      <c r="I194" s="266"/>
      <c r="J194" s="266"/>
      <c r="K194" s="266"/>
      <c r="L194" s="266"/>
      <c r="M194" s="266"/>
      <c r="N194" s="266"/>
      <c r="O194" s="262">
        <f t="shared" ref="O194:O195" si="27">SUM(G194:N194)</f>
        <v>0</v>
      </c>
      <c r="P194" s="256"/>
      <c r="R194" s="263"/>
    </row>
    <row r="195" spans="1:18" ht="30" hidden="1" customHeight="1">
      <c r="B195" s="80"/>
      <c r="C195" s="382" t="s">
        <v>262</v>
      </c>
      <c r="D195" s="382"/>
      <c r="E195" s="260" t="s">
        <v>226</v>
      </c>
      <c r="F195" s="260"/>
      <c r="G195" s="190"/>
      <c r="H195" s="190"/>
      <c r="I195" s="190"/>
      <c r="J195" s="190"/>
      <c r="K195" s="190"/>
      <c r="L195" s="190"/>
      <c r="M195" s="190"/>
      <c r="N195" s="190"/>
      <c r="O195" s="253">
        <f t="shared" si="27"/>
        <v>0</v>
      </c>
      <c r="P195" s="256"/>
      <c r="R195" s="192"/>
    </row>
    <row r="196" spans="1:18" ht="30" hidden="1" customHeight="1">
      <c r="B196" s="80"/>
      <c r="C196" s="391" t="s">
        <v>263</v>
      </c>
      <c r="D196" s="391"/>
      <c r="E196" s="260"/>
      <c r="F196" s="260" t="s">
        <v>264</v>
      </c>
      <c r="G196" s="196">
        <f t="shared" ref="G196:O196" si="28">SUM(G194:G195)</f>
        <v>0</v>
      </c>
      <c r="H196" s="196">
        <f t="shared" si="28"/>
        <v>0</v>
      </c>
      <c r="I196" s="196">
        <f t="shared" si="28"/>
        <v>0</v>
      </c>
      <c r="J196" s="196">
        <f t="shared" si="28"/>
        <v>0</v>
      </c>
      <c r="K196" s="196">
        <f t="shared" si="28"/>
        <v>0</v>
      </c>
      <c r="L196" s="196">
        <f t="shared" si="28"/>
        <v>0</v>
      </c>
      <c r="M196" s="196">
        <f t="shared" si="28"/>
        <v>0</v>
      </c>
      <c r="N196" s="196">
        <f t="shared" si="28"/>
        <v>0</v>
      </c>
      <c r="O196" s="196">
        <f t="shared" si="28"/>
        <v>0</v>
      </c>
      <c r="P196" s="256"/>
      <c r="R196" s="192"/>
    </row>
    <row r="197" spans="1:18" ht="7.5" customHeight="1">
      <c r="B197" s="270"/>
      <c r="C197" s="271"/>
      <c r="D197" s="13"/>
      <c r="E197" s="272"/>
      <c r="F197" s="272"/>
      <c r="G197" s="273"/>
      <c r="H197" s="273"/>
      <c r="I197" s="273"/>
      <c r="J197" s="273"/>
      <c r="K197" s="273"/>
      <c r="L197" s="273"/>
      <c r="M197" s="273"/>
      <c r="N197" s="273"/>
      <c r="O197" s="273"/>
      <c r="P197" s="274"/>
    </row>
    <row r="198" spans="1:18" ht="17.25" customHeight="1">
      <c r="C198" s="275"/>
      <c r="D198"/>
      <c r="E198" s="276"/>
      <c r="F198" s="276"/>
      <c r="G198" s="277"/>
      <c r="H198" s="277"/>
      <c r="I198" s="277"/>
      <c r="J198" s="277"/>
      <c r="K198" s="277"/>
      <c r="L198" s="277"/>
      <c r="M198" s="277"/>
      <c r="N198" s="277"/>
      <c r="O198" s="277"/>
    </row>
    <row r="199" spans="1:18" ht="18.75" customHeight="1">
      <c r="A199" s="166" t="str">
        <f>IF(SUBTOTAL(103,A200),"-","+")</f>
        <v>-</v>
      </c>
      <c r="B199" s="366" t="s">
        <v>104</v>
      </c>
      <c r="C199" s="367"/>
      <c r="D199" s="367"/>
      <c r="E199" s="367"/>
      <c r="F199" s="368"/>
      <c r="G199" s="167" t="str">
        <f>IF(SUM(G203:O203)&lt;&gt;0,"Contains Data","No Data")</f>
        <v>Contains Data</v>
      </c>
      <c r="H199" s="261"/>
      <c r="I199" s="277"/>
      <c r="J199" s="277"/>
      <c r="K199" s="277"/>
      <c r="L199" s="277"/>
      <c r="M199" s="277"/>
      <c r="N199" s="277"/>
      <c r="O199" s="277"/>
      <c r="R199" s="182" t="str">
        <f>"Notes/hyperlinks"&amp;IF(COUNTA(R203:R203)&gt;0," ("&amp;COUNTA(R203:R203)&amp;")","")</f>
        <v>Notes/hyperlinks</v>
      </c>
    </row>
    <row r="200" spans="1:18" ht="7.5" customHeight="1">
      <c r="A200" t="s">
        <v>143</v>
      </c>
      <c r="B200" s="278"/>
      <c r="C200" s="279"/>
      <c r="D200" s="280"/>
      <c r="E200" s="281"/>
      <c r="F200" s="281"/>
      <c r="G200" s="282"/>
      <c r="H200" s="282"/>
      <c r="I200" s="282"/>
      <c r="J200" s="282"/>
      <c r="K200" s="282"/>
      <c r="L200" s="282"/>
      <c r="M200" s="282"/>
      <c r="N200" s="282"/>
      <c r="O200" s="282"/>
      <c r="P200" s="283"/>
    </row>
    <row r="201" spans="1:18" ht="24.95" customHeight="1">
      <c r="B201" s="284"/>
      <c r="C201" s="275"/>
      <c r="D201"/>
      <c r="E201" s="276"/>
      <c r="F201" s="276"/>
      <c r="G201" s="131" t="str">
        <f ca="1">_xll.NamedRange("Cl_Member1","Member 1")</f>
        <v>Perry Morrison</v>
      </c>
      <c r="H201" s="131" t="str">
        <f ca="1">_xll.NamedRange("Cl_Member2","Member 2")</f>
        <v>Dorothy Morrison</v>
      </c>
      <c r="I201" s="131" t="str">
        <f ca="1">_xll.NamedRange("Cl_Member3","Member 3")</f>
        <v>Enter name</v>
      </c>
      <c r="J201" s="131" t="str">
        <f ca="1">_xll.NamedRange("Cl_Member4","Member 4")</f>
        <v>Enter name</v>
      </c>
      <c r="K201" s="131" t="str">
        <f ca="1">_xll.NamedRange("Cl_Member5","Member 5")</f>
        <v>Enter name</v>
      </c>
      <c r="L201" s="131" t="str">
        <f ca="1">_xll.NamedRange("Cl_Member6","Member 6")</f>
        <v>Enter name</v>
      </c>
      <c r="M201" s="131" t="str">
        <f ca="1">_xll.NamedRange("Cl_Member7","Member 7")</f>
        <v>Enter name</v>
      </c>
      <c r="N201" s="131" t="str">
        <f ca="1">_xll.NamedRange("Cl_Member8","Member 8")</f>
        <v>Enter name</v>
      </c>
      <c r="O201" s="131" t="s">
        <v>104</v>
      </c>
      <c r="P201" s="285"/>
    </row>
    <row r="202" spans="1:18" ht="7.5" customHeight="1">
      <c r="B202" s="284"/>
      <c r="C202" s="275"/>
      <c r="D202"/>
      <c r="E202" s="276"/>
      <c r="F202" s="276"/>
      <c r="G202" s="277"/>
      <c r="H202" s="277"/>
      <c r="I202" s="277"/>
      <c r="J202" s="277"/>
      <c r="K202" s="277"/>
      <c r="L202" s="277"/>
      <c r="M202" s="277"/>
      <c r="N202" s="277"/>
      <c r="O202" s="277"/>
      <c r="P202" s="285"/>
    </row>
    <row r="203" spans="1:18" ht="17.25" customHeight="1">
      <c r="B203" s="284"/>
      <c r="C203" s="391" t="s">
        <v>265</v>
      </c>
      <c r="D203" s="391"/>
      <c r="E203" s="260"/>
      <c r="F203" s="260" t="s">
        <v>266</v>
      </c>
      <c r="G203" s="286">
        <f>G119+G130+G135+G140+G145+G151+G158+G164+G169+G174+G179+G184+G190+G196</f>
        <v>25000</v>
      </c>
      <c r="H203" s="286">
        <f t="shared" ref="H203:O203" si="29">H119+H130+H135+H140+H145+H151+H158+H164+H169+H174+H179+H184+H190+H196</f>
        <v>27500</v>
      </c>
      <c r="I203" s="286">
        <f t="shared" si="29"/>
        <v>0</v>
      </c>
      <c r="J203" s="286">
        <f t="shared" si="29"/>
        <v>0</v>
      </c>
      <c r="K203" s="286">
        <f t="shared" si="29"/>
        <v>0</v>
      </c>
      <c r="L203" s="286">
        <f t="shared" si="29"/>
        <v>0</v>
      </c>
      <c r="M203" s="286">
        <f t="shared" si="29"/>
        <v>0</v>
      </c>
      <c r="N203" s="286">
        <f t="shared" si="29"/>
        <v>0</v>
      </c>
      <c r="O203" s="286">
        <f t="shared" si="29"/>
        <v>52500</v>
      </c>
      <c r="P203" s="285"/>
      <c r="R203" s="192"/>
    </row>
    <row r="204" spans="1:18" ht="7.5" customHeight="1">
      <c r="B204" s="287"/>
      <c r="C204" s="288"/>
      <c r="D204" s="289"/>
      <c r="E204" s="290"/>
      <c r="F204" s="290"/>
      <c r="G204" s="288"/>
      <c r="H204" s="288"/>
      <c r="I204" s="288"/>
      <c r="J204" s="288"/>
      <c r="K204" s="288"/>
      <c r="L204" s="288"/>
      <c r="M204" s="288"/>
      <c r="N204" s="288"/>
      <c r="O204" s="288"/>
      <c r="P204" s="291"/>
    </row>
    <row r="206" spans="1:18" hidden="1">
      <c r="B206" s="391" t="s">
        <v>267</v>
      </c>
      <c r="C206" s="391"/>
      <c r="D206" s="396"/>
      <c r="G206" s="196">
        <f t="shared" ref="G206:O206" si="30">SUM(G124:G129)+G135+G140+G145+G151+G174+G184+G190+G194</f>
        <v>0</v>
      </c>
      <c r="H206" s="196">
        <f t="shared" si="30"/>
        <v>0</v>
      </c>
      <c r="I206" s="196">
        <f t="shared" si="30"/>
        <v>0</v>
      </c>
      <c r="J206" s="196">
        <f t="shared" si="30"/>
        <v>0</v>
      </c>
      <c r="K206" s="196">
        <f t="shared" si="30"/>
        <v>0</v>
      </c>
      <c r="L206" s="196">
        <f t="shared" si="30"/>
        <v>0</v>
      </c>
      <c r="M206" s="196">
        <f t="shared" si="30"/>
        <v>0</v>
      </c>
      <c r="N206" s="196">
        <f t="shared" si="30"/>
        <v>0</v>
      </c>
      <c r="O206" s="196">
        <f t="shared" si="30"/>
        <v>0</v>
      </c>
    </row>
  </sheetData>
  <sheetProtection formatCells="0" formatColumns="0" formatRows="0" insertColumns="0" insertRows="0" insertHyperlinks="0"/>
  <mergeCells count="205">
    <mergeCell ref="B206:D206"/>
    <mergeCell ref="M192:N192"/>
    <mergeCell ref="C194:D194"/>
    <mergeCell ref="C195:D195"/>
    <mergeCell ref="C196:D196"/>
    <mergeCell ref="B199:F199"/>
    <mergeCell ref="C203:D203"/>
    <mergeCell ref="C188:D188"/>
    <mergeCell ref="C189:D189"/>
    <mergeCell ref="C190:D190"/>
    <mergeCell ref="C192:F192"/>
    <mergeCell ref="I192:J192"/>
    <mergeCell ref="K192:L192"/>
    <mergeCell ref="C183:D183"/>
    <mergeCell ref="C184:D184"/>
    <mergeCell ref="C186:F186"/>
    <mergeCell ref="I186:J186"/>
    <mergeCell ref="K186:L186"/>
    <mergeCell ref="M186:N186"/>
    <mergeCell ref="I176:J176"/>
    <mergeCell ref="K176:L176"/>
    <mergeCell ref="M176:N176"/>
    <mergeCell ref="C178:D178"/>
    <mergeCell ref="C179:D179"/>
    <mergeCell ref="I181:J181"/>
    <mergeCell ref="K181:L181"/>
    <mergeCell ref="M181:N181"/>
    <mergeCell ref="C169:D169"/>
    <mergeCell ref="I171:J171"/>
    <mergeCell ref="K171:L171"/>
    <mergeCell ref="M171:N171"/>
    <mergeCell ref="C173:D173"/>
    <mergeCell ref="C174:D174"/>
    <mergeCell ref="C163:D163"/>
    <mergeCell ref="C164:D164"/>
    <mergeCell ref="I166:J166"/>
    <mergeCell ref="K166:L166"/>
    <mergeCell ref="M166:N166"/>
    <mergeCell ref="C168:D168"/>
    <mergeCell ref="C157:D157"/>
    <mergeCell ref="C158:D158"/>
    <mergeCell ref="I160:J160"/>
    <mergeCell ref="K160:L160"/>
    <mergeCell ref="M160:N160"/>
    <mergeCell ref="C162:D162"/>
    <mergeCell ref="C151:D151"/>
    <mergeCell ref="I153:J153"/>
    <mergeCell ref="K153:L153"/>
    <mergeCell ref="M153:N153"/>
    <mergeCell ref="C155:D155"/>
    <mergeCell ref="C156:D156"/>
    <mergeCell ref="C145:D145"/>
    <mergeCell ref="I147:J147"/>
    <mergeCell ref="K147:L147"/>
    <mergeCell ref="M147:N147"/>
    <mergeCell ref="C149:D149"/>
    <mergeCell ref="C150:D150"/>
    <mergeCell ref="C130:D130"/>
    <mergeCell ref="C134:D134"/>
    <mergeCell ref="C135:D135"/>
    <mergeCell ref="C139:D139"/>
    <mergeCell ref="C140:D140"/>
    <mergeCell ref="C144:D144"/>
    <mergeCell ref="C124:D124"/>
    <mergeCell ref="C125:D125"/>
    <mergeCell ref="C126:D126"/>
    <mergeCell ref="C127:D127"/>
    <mergeCell ref="C128:D128"/>
    <mergeCell ref="C129:D129"/>
    <mergeCell ref="C115:D115"/>
    <mergeCell ref="C116:D116"/>
    <mergeCell ref="C117:D117"/>
    <mergeCell ref="C118:D118"/>
    <mergeCell ref="C119:D119"/>
    <mergeCell ref="C123:D123"/>
    <mergeCell ref="C109:D110"/>
    <mergeCell ref="E109:E110"/>
    <mergeCell ref="F109:F110"/>
    <mergeCell ref="G109:N109"/>
    <mergeCell ref="O109:O110"/>
    <mergeCell ref="C114:D114"/>
    <mergeCell ref="C101:D101"/>
    <mergeCell ref="E101:F101"/>
    <mergeCell ref="C102:D102"/>
    <mergeCell ref="B105:D105"/>
    <mergeCell ref="E105:F105"/>
    <mergeCell ref="C108:D108"/>
    <mergeCell ref="C98:D98"/>
    <mergeCell ref="E98:F98"/>
    <mergeCell ref="C99:D99"/>
    <mergeCell ref="E99:F99"/>
    <mergeCell ref="C100:D100"/>
    <mergeCell ref="E100:F100"/>
    <mergeCell ref="C95:D95"/>
    <mergeCell ref="E95:F95"/>
    <mergeCell ref="C96:D96"/>
    <mergeCell ref="E96:F96"/>
    <mergeCell ref="C97:D97"/>
    <mergeCell ref="E97:F97"/>
    <mergeCell ref="C92:D92"/>
    <mergeCell ref="E92:F92"/>
    <mergeCell ref="C93:D93"/>
    <mergeCell ref="E93:F93"/>
    <mergeCell ref="C94:D94"/>
    <mergeCell ref="E94:F94"/>
    <mergeCell ref="C89:D89"/>
    <mergeCell ref="E89:F89"/>
    <mergeCell ref="C90:D90"/>
    <mergeCell ref="E90:F90"/>
    <mergeCell ref="C91:D91"/>
    <mergeCell ref="E91:F91"/>
    <mergeCell ref="C83:D83"/>
    <mergeCell ref="E83:F83"/>
    <mergeCell ref="C84:D84"/>
    <mergeCell ref="E84:F84"/>
    <mergeCell ref="C85:D85"/>
    <mergeCell ref="C88:D88"/>
    <mergeCell ref="E88:F88"/>
    <mergeCell ref="C80:D80"/>
    <mergeCell ref="E80:F80"/>
    <mergeCell ref="C81:D81"/>
    <mergeCell ref="E81:F81"/>
    <mergeCell ref="C82:D82"/>
    <mergeCell ref="E82:F82"/>
    <mergeCell ref="C77:D77"/>
    <mergeCell ref="E77:F77"/>
    <mergeCell ref="C78:D78"/>
    <mergeCell ref="E78:F78"/>
    <mergeCell ref="C79:D79"/>
    <mergeCell ref="E79:F79"/>
    <mergeCell ref="C74:D74"/>
    <mergeCell ref="E74:F74"/>
    <mergeCell ref="C75:D75"/>
    <mergeCell ref="E75:F75"/>
    <mergeCell ref="C76:D76"/>
    <mergeCell ref="E76:F76"/>
    <mergeCell ref="C68:D68"/>
    <mergeCell ref="C71:D71"/>
    <mergeCell ref="E71:F71"/>
    <mergeCell ref="C72:D72"/>
    <mergeCell ref="E72:F72"/>
    <mergeCell ref="C73:D73"/>
    <mergeCell ref="E73:F73"/>
    <mergeCell ref="C65:D65"/>
    <mergeCell ref="E65:F65"/>
    <mergeCell ref="C66:D66"/>
    <mergeCell ref="E66:F66"/>
    <mergeCell ref="C67:D67"/>
    <mergeCell ref="E67:F67"/>
    <mergeCell ref="C62:D62"/>
    <mergeCell ref="E62:F62"/>
    <mergeCell ref="C63:D63"/>
    <mergeCell ref="E63:F63"/>
    <mergeCell ref="C64:D64"/>
    <mergeCell ref="E64:F64"/>
    <mergeCell ref="C59:D59"/>
    <mergeCell ref="E59:F59"/>
    <mergeCell ref="C60:D60"/>
    <mergeCell ref="E60:F60"/>
    <mergeCell ref="C61:D61"/>
    <mergeCell ref="E61:F61"/>
    <mergeCell ref="C55:D55"/>
    <mergeCell ref="E55:F55"/>
    <mergeCell ref="C56:D56"/>
    <mergeCell ref="E56:F56"/>
    <mergeCell ref="C57:D57"/>
    <mergeCell ref="E57:F57"/>
    <mergeCell ref="C49:D49"/>
    <mergeCell ref="C50:D51"/>
    <mergeCell ref="E50:F51"/>
    <mergeCell ref="G50:N50"/>
    <mergeCell ref="O50:O51"/>
    <mergeCell ref="C54:D54"/>
    <mergeCell ref="E54:F54"/>
    <mergeCell ref="C41:D41"/>
    <mergeCell ref="E41:F41"/>
    <mergeCell ref="C42:D42"/>
    <mergeCell ref="C43:D43"/>
    <mergeCell ref="B46:D46"/>
    <mergeCell ref="E46:F46"/>
    <mergeCell ref="C35:F36"/>
    <mergeCell ref="G35:N35"/>
    <mergeCell ref="O35:O36"/>
    <mergeCell ref="C38:D38"/>
    <mergeCell ref="C39:D39"/>
    <mergeCell ref="C40:D40"/>
    <mergeCell ref="E40:F40"/>
    <mergeCell ref="C22:O22"/>
    <mergeCell ref="C28:O28"/>
    <mergeCell ref="C29:O29"/>
    <mergeCell ref="C30:O30"/>
    <mergeCell ref="B33:D33"/>
    <mergeCell ref="E33:F33"/>
    <mergeCell ref="B11:F11"/>
    <mergeCell ref="C13:O13"/>
    <mergeCell ref="C14:O14"/>
    <mergeCell ref="C15:O15"/>
    <mergeCell ref="B18:F18"/>
    <mergeCell ref="C20:O20"/>
    <mergeCell ref="B3:D3"/>
    <mergeCell ref="B6:D6"/>
    <mergeCell ref="N6:O6"/>
    <mergeCell ref="B7:D7"/>
    <mergeCell ref="B8:D8"/>
    <mergeCell ref="B9:D9"/>
  </mergeCells>
  <conditionalFormatting sqref="G11">
    <cfRule type="cellIs" dxfId="77" priority="13" operator="equal">
      <formula>"Contains Data"</formula>
    </cfRule>
  </conditionalFormatting>
  <conditionalFormatting sqref="G18">
    <cfRule type="cellIs" dxfId="76" priority="6" operator="equal">
      <formula>"Contains Data"</formula>
    </cfRule>
  </conditionalFormatting>
  <conditionalFormatting sqref="G33">
    <cfRule type="cellIs" dxfId="75" priority="1" operator="equal">
      <formula>"Out of Balance"</formula>
    </cfRule>
    <cfRule type="cellIs" dxfId="74" priority="2" operator="equal">
      <formula>"Reconciled"</formula>
    </cfRule>
    <cfRule type="cellIs" dxfId="73" priority="3" operator="equal">
      <formula>"Contains Data"</formula>
    </cfRule>
  </conditionalFormatting>
  <conditionalFormatting sqref="G53 G70 G87 G112 D113 G121 D122 G132 D133 G137 D138 G142 D143 G147 D148 G153:G154 G160 D161 G166 D167 G171 D172 G176 D177 G181 D182 G186 D187 G192 D193 G199">
    <cfRule type="cellIs" dxfId="72" priority="24" operator="equal">
      <formula>"Contains Data"</formula>
    </cfRule>
  </conditionalFormatting>
  <conditionalFormatting sqref="G11:I11">
    <cfRule type="cellIs" dxfId="71" priority="11" operator="equal">
      <formula>"Out of Balance"</formula>
    </cfRule>
    <cfRule type="cellIs" dxfId="70" priority="12" operator="equal">
      <formula>"Reconciled"</formula>
    </cfRule>
  </conditionalFormatting>
  <conditionalFormatting sqref="G18:I18">
    <cfRule type="cellIs" dxfId="69" priority="4" operator="equal">
      <formula>"Out of Balance"</formula>
    </cfRule>
    <cfRule type="cellIs" dxfId="68" priority="5" operator="equal">
      <formula>"Reconciled"</formula>
    </cfRule>
  </conditionalFormatting>
  <conditionalFormatting sqref="N3">
    <cfRule type="cellIs" dxfId="67" priority="16" operator="equal">
      <formula>"Partner Approved"</formula>
    </cfRule>
    <cfRule type="cellIs" dxfId="66" priority="17" operator="equal">
      <formula>"Reviewed"</formula>
    </cfRule>
    <cfRule type="cellIs" dxfId="65" priority="18" operator="equal">
      <formula>"Rework Complete"</formula>
    </cfRule>
    <cfRule type="cellIs" dxfId="64" priority="19" operator="equal">
      <formula>"Client Query"</formula>
    </cfRule>
    <cfRule type="cellIs" dxfId="63" priority="20" operator="equal">
      <formula>"Started"</formula>
    </cfRule>
    <cfRule type="cellIs" dxfId="62" priority="21" operator="equal">
      <formula>"Ready for Review"</formula>
    </cfRule>
    <cfRule type="cellIs" dxfId="61" priority="22" operator="equal">
      <formula>"Rework Required"</formula>
    </cfRule>
    <cfRule type="cellIs" dxfId="60" priority="23" operator="equal">
      <formula>"Complete"</formula>
    </cfRule>
  </conditionalFormatting>
  <dataValidations count="5">
    <dataValidation allowBlank="1" showInputMessage="1" showErrorMessage="1" prompt="From 1 July 2021, the general concessional contributions cap is $27,500 for all individuals regardless of age. From 1 July 2018, a member may be entitled to contribute more than the general concessional contributions. See the ATO link for details." sqref="G40:N40" xr:uid="{72BB877F-1F40-44B2-972E-9A6C4F135870}"/>
    <dataValidation allowBlank="1" showInputMessage="1" showErrorMessage="1" prompt="From 1 July 2020 to 30 June 2022 taxpayers under 67 may be able to make non-concessional contributions of up to 3 times the annual non-concessional contributions cap in that financial year. See ATO link for details." sqref="G41:N41" xr:uid="{0A7F9349-1BED-440A-BA71-606373B9D69F}"/>
    <dataValidation allowBlank="1" showInputMessage="1" showErrorMessage="1" prompt="The name of the member will prefill from the Home page." sqref="G35:N35 G50:N51 G109:N110" xr:uid="{206DA839-0E89-4BC0-901D-6225D0B35E6D}"/>
    <dataValidation type="list" allowBlank="1" showInputMessage="1" showErrorMessage="1" sqref="G42:N42" xr:uid="{EA7A6E32-9294-4724-B1F8-EDD09E45B940}">
      <formula1>"O, C"</formula1>
    </dataValidation>
    <dataValidation type="list" errorStyle="information" allowBlank="1" showInputMessage="1" showErrorMessage="1" sqref="N3" xr:uid="{09C81487-A086-41BA-890D-F3DBF10BC290}">
      <formula1>StatusDescriptions</formula1>
    </dataValidation>
  </dataValidations>
  <hyperlinks>
    <hyperlink ref="O3" location="'SF41 Contributions'!Go_Index" tooltip="Go to Index" display="Index" xr:uid="{426785D2-EEEC-4EBD-A476-487A3D3A168C}"/>
    <hyperlink ref="C53:G53" location="'SF41 Contributions'!Go_RollUp" display="Employer contributions - concessional" xr:uid="{5B53F536-3584-4C56-861A-604CD731B14F}"/>
    <hyperlink ref="C70:G70" location="'SF41 Contributions'!Go_RollUp" display="Member contributions - concessional" xr:uid="{9F3F613C-4825-478B-AA4B-6816B9FFF4F2}"/>
    <hyperlink ref="G87" location="'SF41 Contributions'!Go_RollUp" tooltip="Show/Hide cells" display="Contributions!Go_RollUp" xr:uid="{0F5B3B36-A4BA-43E3-8D74-6582C55BF25E}"/>
    <hyperlink ref="G112" location="'SF41 Contributions'!Go_RollUp" tooltip="Show/Hide cells" display="Contributions!Go_RollUp" xr:uid="{682469DB-F405-44B4-A552-00E5F14889A7}"/>
    <hyperlink ref="G121" location="'SF41 Contributions'!Go_RollUp" tooltip="Show/Hide cells" display="Contributions!Go_RollUp" xr:uid="{7880A348-AE59-409D-A165-B7B1CD7E89D8}"/>
    <hyperlink ref="G192" location="'SF41 Contributions'!Go_RollUp" tooltip="Show/Hide cells" display="Contributions!Go_RollUp" xr:uid="{7C7DC664-E845-46A2-9600-B9FC2A91AC50}"/>
    <hyperlink ref="G132" location="'SF41 Contributions'!Go_RollUp" tooltip="Show/Hide cells" display="Contributions!Go_RollUp" xr:uid="{D3AFC336-0710-4CBE-98CC-87CA4969A47C}"/>
    <hyperlink ref="G137" location="'SF41 Contributions'!Go_RollUp" tooltip="Show/Hide cells" display="Contributions!Go_RollUp" xr:uid="{9191E377-CF8C-49BF-92A7-38E183312988}"/>
    <hyperlink ref="G142" location="'SF41 Contributions'!Go_RollUp" tooltip="Show/Hide cells" display="Contributions!Go_RollUp" xr:uid="{174793EC-EE21-4FA3-A3FC-511EEEA76EDB}"/>
    <hyperlink ref="G147" location="'SF41 Contributions'!Go_RollUp" tooltip="Show/Hide cells" display="Contributions!Go_RollUp" xr:uid="{54EE04A1-922F-4963-8F31-0FF75A3F4922}"/>
    <hyperlink ref="G153" location="'SF41 Contributions'!Go_RollUp" tooltip="Show/Hide cells" display="Contributions!Go_RollUp" xr:uid="{C9F91BE3-FE39-4F95-BD31-BCAD29605DBD}"/>
    <hyperlink ref="G166" location="'SF41 Contributions'!Go_RollUp" tooltip="Show/Hide cells" display="Contributions!Go_RollUp" xr:uid="{E15EEC4A-7925-4849-8E52-0A2FE8780F26}"/>
    <hyperlink ref="G171" location="'SF41 Contributions'!Go_RollUp" tooltip="Show/Hide cells" display="Contributions!Go_RollUp" xr:uid="{8C76A946-9572-4F9A-8C76-9C83CE74030A}"/>
    <hyperlink ref="G176" location="'SF41 Contributions'!Go_RollUp" tooltip="Show/Hide cells" display="Contributions!Go_RollUp" xr:uid="{5B8AB800-64A8-4CD3-93E0-0D231B0CC22A}"/>
    <hyperlink ref="G181" location="'SF41 Contributions'!Go_RollUp" tooltip="Show/Hide cells" display="Contributions!Go_RollUp" xr:uid="{92B030A2-D680-45FC-B68A-4E45FB7C3657}"/>
    <hyperlink ref="G186" location="'SF41 Contributions'!Go_RollUp" tooltip="Show/Hide cells" display="Contributions!Go_RollUp" xr:uid="{12110967-7D90-4F12-88F6-C12B1EF89CE0}"/>
    <hyperlink ref="G160" location="'SF41 Contributions'!Go_RollUp" tooltip="Show/Hide cells" display="Contributions!Go_RollUp" xr:uid="{F89C9779-6E84-4292-A608-75561335BC28}"/>
    <hyperlink ref="G33" location="'SF41 Contributions'!Go_RollUp" tooltip="Show/hide cells" display="Contributions!Go_RollUp" xr:uid="{5807CA4E-E7A1-48E3-8633-1F3E0828455B}"/>
    <hyperlink ref="G53" location="'SF41 Contributions'!Go_RollUp" tooltip="Show/Hide cells" display="Contributions!Go_RollUp" xr:uid="{E8D7F65D-A223-4E4F-9167-ABA3B45D16AC}"/>
    <hyperlink ref="G70" location="'SF41 Contributions'!Go_RollUp" tooltip="Show/Hide cells" display="Contributions!Go_RollUp" xr:uid="{39FA574D-6459-4B07-8B6B-147C802A6445}"/>
    <hyperlink ref="C25" r:id="rId1" location="Carry_forward_concessional_contributions" tooltip="Go to ATO Website" display="-  ATO Understanding Contribution Caps" xr:uid="{9AFB78C4-93AF-496D-9967-995D57DCA3C2}"/>
    <hyperlink ref="C26" r:id="rId2" location="Nonconcessionalcontributions1" tooltip="Go to ATO Website" xr:uid="{8321C07A-10B9-4F39-8F5C-BF4AB9AF85C7}"/>
    <hyperlink ref="A11:F11" location="'SF41 Contributions'!Go_RollUp_20" tooltip="Show/hide cells" display="Contributions!Go_RollUp_20" xr:uid="{0DAAFD79-9C57-44D0-B7A0-64F449011C5B}"/>
    <hyperlink ref="A18:F18" location="'SF41 Contributions'!Go_RollUp_21" tooltip="Show/hide cells" display="Contributions!Go_RollUp_21" xr:uid="{F821DC41-F8A4-4A93-8EB3-373455ED60EB}"/>
    <hyperlink ref="A33:F33" location="'SF41 Contributions'!Go_RollUp_01" tooltip="Show/hide cells" display="Contributions!Go_RollUp_01" xr:uid="{A2F93C4D-8041-4C38-A33C-7E23069D9124}"/>
    <hyperlink ref="A53:F53" location="'SF41 Contributions'!Go_RollUp_02" tooltip="Show/hide cells" display="Contributions!Go_RollUp_02" xr:uid="{44F1EF8A-58F6-436C-9C4F-4EFEA89D1EBC}"/>
    <hyperlink ref="A70:F70" location="'SF41 Contributions'!Go_RollUp_03" tooltip="Show/hide cells" display="Contributions!Go_RollUp_03" xr:uid="{38FE1BB6-BF0B-4E88-92A0-DD52B30182C6}"/>
    <hyperlink ref="A87:F87" location="'SF41 Contributions'!Go_RollUp_04" tooltip="Show/hide cells" display="Contributions!Go_RollUp_04" xr:uid="{030B4995-04FB-4378-B052-D6BE2814C1CE}"/>
    <hyperlink ref="A112:F112" location="'SF41 Contributions'!Go_RollUp_05" tooltip="Show/hide cells" display="Contributions!Go_RollUp_05" xr:uid="{CE703816-304E-4C3A-AAC6-57CB25A322CC}"/>
    <hyperlink ref="A121:F121" location="'SF41 Contributions'!Go_RollUp_06" tooltip="Show/hide cells" display="Contributions!Go_RollUp_06" xr:uid="{FB3E8AF0-6D02-44F3-89B2-7829AF8EC384}"/>
    <hyperlink ref="A132:F132" location="'SF41 Contributions'!Go_RollUp_07" tooltip="Show/hide cells" display="Contributions!Go_RollUp_07" xr:uid="{73DB4720-ED6E-4EED-8A98-FE02650690F8}"/>
    <hyperlink ref="A137:F137" location="'SF41 Contributions'!Go_RollUp_08" tooltip="Show/hide cells" display="Contributions!Go_RollUp_08" xr:uid="{EB95A86C-43DD-4F55-920B-FA85AA965ABA}"/>
    <hyperlink ref="A142:F142" location="'SF41 Contributions'!Go_RollUp_09" tooltip="Show/hide cells" display="Contributions!Go_RollUp_09" xr:uid="{133E1019-3759-409D-9F87-56C87718D869}"/>
    <hyperlink ref="A147:F147" location="'SF41 Contributions'!Go_RollUp_10" tooltip="Show/hide cells" display="Contributions!Go_RollUp_10" xr:uid="{C9D3B8EB-01D3-46EA-BA40-F93F456882B2}"/>
    <hyperlink ref="A153:F153" location="'SF41 Contributions'!Go_RollUp_11" tooltip="Show/hide cells" display="Contributions!Go_RollUp_11" xr:uid="{FD49AA97-9329-4A94-89B4-00E02C4A28C2}"/>
    <hyperlink ref="A160:F160" location="'SF41 Contributions'!Go_RollUp_19" tooltip="Show/hide cells" display="Contributions!Go_RollUp_19" xr:uid="{C3550A21-1711-433F-8EA5-4B2AECB66D59}"/>
    <hyperlink ref="A166:F166" location="'SF41 Contributions'!Go_RollUp_12" tooltip="Show/hide cells" display="Contributions!Go_RollUp_12" xr:uid="{B0070834-BB5B-4988-AC54-D096FDDEE78A}"/>
    <hyperlink ref="A171:F171" location="'SF41 Contributions'!Go_RollUp_13" tooltip="Show/hide cells" display="Contributions!Go_RollUp_13" xr:uid="{F5424A4B-3347-484A-AFDE-2B5331B8BF4F}"/>
    <hyperlink ref="A176:F176" location="'SF41 Contributions'!Go_RollUp_14" tooltip="Show/hide cells" display="Contributions!Go_RollUp_14" xr:uid="{F8AAAD2D-098B-4955-BE40-D51EE7202BD5}"/>
    <hyperlink ref="A181:F181" location="'SF41 Contributions'!Go_RollUp_15" tooltip="Show/hide cells" display="Contributions!Go_RollUp_15" xr:uid="{EEA002ED-1371-426E-AB9B-2E88CC820C2D}"/>
    <hyperlink ref="A186:F186" location="'SF41 Contributions'!Go_RollUp_16" tooltip="Show/hide cells" display="Contributions!Go_RollUp_16" xr:uid="{479C4BA0-7EBC-47F5-8684-D28A159F268B}"/>
    <hyperlink ref="A192:F192" location="'SF41 Contributions'!Go_RollUp_17" tooltip="Show/hide cells" display="Contributions!Go_RollUp_17" xr:uid="{F7207016-89EF-4A28-A253-9F9C0AC97110}"/>
    <hyperlink ref="A199:F199" location="'SF41 Contributions'!Go_RollUp_18" tooltip="Show/hide cells" display="Contributions!Go_RollUp_18" xr:uid="{05300C59-6E99-40C6-B63D-EAF26EF72ED3}"/>
  </hyperlinks>
  <printOptions horizontalCentered="1"/>
  <pageMargins left="0.39370078740157483" right="0.19685039370078741" top="0.39370078740157483" bottom="0.39370078740157483" header="0" footer="0.15748031496062992"/>
  <pageSetup paperSize="9" scale="64" fitToHeight="5" orientation="landscape" r:id="rId3"/>
  <headerFooter alignWithMargins="0">
    <oddFooter>&amp;L&amp;F
Copyright © 2003-Present Business Fitness Pty Ltd&amp;R&amp;A &amp;P</oddFooter>
  </headerFooter>
  <rowBreaks count="1" manualBreakCount="1">
    <brk id="120" min="2" max="14" man="1"/>
  </rowBreaks>
  <customProperties>
    <customPr name="SheetId" r:id="rId4"/>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572AE-E5CC-4619-8749-4885D21D2ACC}">
  <dimension ref="A1:N217"/>
  <sheetViews>
    <sheetView showGridLines="0" topLeftCell="A51" zoomScaleNormal="100" workbookViewId="0">
      <selection activeCell="E63" sqref="E63"/>
    </sheetView>
  </sheetViews>
  <sheetFormatPr defaultColWidth="9.140625" defaultRowHeight="15"/>
  <cols>
    <col min="1" max="1" width="3.28515625" customWidth="1"/>
    <col min="2" max="2" width="1.42578125" customWidth="1"/>
    <col min="3" max="3" width="12.7109375" customWidth="1"/>
    <col min="4" max="4" width="40.42578125" customWidth="1"/>
    <col min="5" max="8" width="15.7109375" customWidth="1"/>
    <col min="9" max="9" width="1.42578125" customWidth="1"/>
    <col min="10" max="10" width="3.7109375" customWidth="1"/>
    <col min="11" max="11" width="30.7109375" customWidth="1"/>
  </cols>
  <sheetData>
    <row r="1" spans="1:9" hidden="1">
      <c r="C1" s="154" t="s">
        <v>132</v>
      </c>
      <c r="D1" t="s">
        <v>315</v>
      </c>
      <c r="G1" s="155" t="s">
        <v>134</v>
      </c>
      <c r="H1" t="s">
        <v>135</v>
      </c>
    </row>
    <row r="2" spans="1:9" ht="9" customHeight="1">
      <c r="C2" s="156"/>
      <c r="D2" s="156"/>
    </row>
    <row r="3" spans="1:9" ht="24.95" customHeight="1">
      <c r="B3" s="376" t="str">
        <f>Index!E48</f>
        <v>SF44 Earnings</v>
      </c>
      <c r="C3" s="376"/>
      <c r="D3" s="376"/>
      <c r="G3" s="198" t="s">
        <v>68</v>
      </c>
      <c r="H3" s="202" t="s">
        <v>137</v>
      </c>
    </row>
    <row r="4" spans="1:9" ht="7.5" customHeight="1">
      <c r="B4" s="158"/>
      <c r="C4" s="158"/>
      <c r="D4" s="158"/>
      <c r="E4" s="13"/>
      <c r="F4" s="13"/>
      <c r="G4" s="13"/>
      <c r="H4" s="13"/>
      <c r="I4" s="13"/>
    </row>
    <row r="5" spans="1:9" ht="7.5" customHeight="1"/>
    <row r="6" spans="1:9" ht="24.95" customHeight="1">
      <c r="B6" s="341" t="str">
        <f ca="1">_xll.NamedRange("Cl_Name","Client Name")</f>
        <v>Enter name here</v>
      </c>
      <c r="C6" s="341"/>
      <c r="D6" s="341"/>
      <c r="F6" s="206" t="s">
        <v>138</v>
      </c>
      <c r="G6" s="347" t="s">
        <v>316</v>
      </c>
      <c r="H6" s="377"/>
      <c r="I6" s="207"/>
    </row>
    <row r="7" spans="1:9" ht="24.95" customHeight="1">
      <c r="B7" s="341" t="str">
        <f ca="1">_xll.NamedRange("Cl_Code","Client Code")</f>
        <v>Enter code here</v>
      </c>
      <c r="C7" s="341"/>
      <c r="D7" s="341"/>
      <c r="F7" s="206" t="s">
        <v>139</v>
      </c>
      <c r="G7" s="293" t="str">
        <f>Index!Q48</f>
        <v/>
      </c>
      <c r="H7" s="200" t="str">
        <f>Index!R48</f>
        <v/>
      </c>
      <c r="I7" s="162"/>
    </row>
    <row r="8" spans="1:9" ht="24.95" customHeight="1">
      <c r="B8" s="349">
        <f ca="1">_xll.NamedRange("PeriodEndDate")</f>
        <v>45107</v>
      </c>
      <c r="C8" s="349"/>
      <c r="D8" s="349"/>
      <c r="F8" s="206" t="s">
        <v>140</v>
      </c>
      <c r="G8" s="163" t="str">
        <f ca="1">_xll.NamedRange("Firm_Preparer","")</f>
        <v>YB</v>
      </c>
      <c r="H8" s="208">
        <f ca="1">_xll.NamedRange("Firm_PreparerDate","")</f>
        <v>45303</v>
      </c>
      <c r="I8" s="209"/>
    </row>
    <row r="9" spans="1:9" ht="24.95" customHeight="1">
      <c r="C9" s="156"/>
      <c r="E9" s="156"/>
      <c r="F9" s="206" t="s">
        <v>141</v>
      </c>
      <c r="G9" s="163" t="str">
        <f ca="1">_xll.NamedRange("Firm_Reviewer","")</f>
        <v/>
      </c>
      <c r="H9" s="208" t="str">
        <f ca="1">_xll.NamedRange("Firm_ReviewerDate","")</f>
        <v/>
      </c>
      <c r="I9" s="209"/>
    </row>
    <row r="10" spans="1:9" ht="17.25" customHeight="1">
      <c r="E10" s="205"/>
      <c r="F10" s="205"/>
      <c r="G10" s="310"/>
      <c r="H10" s="311"/>
    </row>
    <row r="11" spans="1:9" ht="22.5" customHeight="1">
      <c r="A11" s="166" t="str">
        <f>IF(SUBTOTAL(103,B12),"-","+")</f>
        <v>-</v>
      </c>
      <c r="B11" s="350" t="s">
        <v>142</v>
      </c>
      <c r="C11" s="397"/>
      <c r="D11" s="351"/>
      <c r="E11" s="167" t="str">
        <f>IF(COUNTA(C13:H15),"Contains Data","No Data")</f>
        <v>No Data</v>
      </c>
      <c r="F11" s="216"/>
      <c r="G11" s="216"/>
      <c r="H11" s="216"/>
      <c r="I11" s="216"/>
    </row>
    <row r="12" spans="1:9" ht="7.5" customHeight="1">
      <c r="A12" s="169"/>
      <c r="B12" s="170" t="s">
        <v>143</v>
      </c>
      <c r="C12" s="171"/>
      <c r="D12" s="171"/>
      <c r="E12" s="171"/>
      <c r="F12" s="217"/>
      <c r="G12" s="217"/>
      <c r="H12" s="217"/>
      <c r="I12" s="312"/>
    </row>
    <row r="13" spans="1:9" ht="17.25" customHeight="1">
      <c r="A13" s="169"/>
      <c r="B13" s="173"/>
      <c r="C13" s="352"/>
      <c r="D13" s="353"/>
      <c r="E13" s="353"/>
      <c r="F13" s="353"/>
      <c r="G13" s="353"/>
      <c r="H13" s="353"/>
      <c r="I13" s="50"/>
    </row>
    <row r="14" spans="1:9" ht="17.25" customHeight="1">
      <c r="A14" s="169"/>
      <c r="B14" s="173"/>
      <c r="C14" s="352"/>
      <c r="D14" s="353"/>
      <c r="E14" s="353"/>
      <c r="F14" s="353"/>
      <c r="G14" s="353"/>
      <c r="H14" s="353"/>
      <c r="I14" s="50"/>
    </row>
    <row r="15" spans="1:9" ht="17.25" customHeight="1">
      <c r="A15" s="169"/>
      <c r="B15" s="173"/>
      <c r="C15" s="352"/>
      <c r="D15" s="353"/>
      <c r="E15" s="353"/>
      <c r="F15" s="353"/>
      <c r="G15" s="353"/>
      <c r="H15" s="353"/>
      <c r="I15" s="50"/>
    </row>
    <row r="16" spans="1:9" ht="7.5" customHeight="1">
      <c r="A16" s="169"/>
      <c r="B16" s="28"/>
      <c r="C16" s="105"/>
      <c r="D16" s="105"/>
      <c r="E16" s="105"/>
      <c r="F16" s="105"/>
      <c r="G16" s="105"/>
      <c r="H16" s="105"/>
      <c r="I16" s="55"/>
    </row>
    <row r="17" spans="1:14" ht="17.25" customHeight="1">
      <c r="E17" s="205"/>
      <c r="F17" s="205"/>
      <c r="G17" s="310"/>
      <c r="H17" s="311"/>
    </row>
    <row r="18" spans="1:14" ht="22.5" customHeight="1">
      <c r="A18" s="166" t="str">
        <f>IF(SUBTOTAL(103,B19),"-","+")</f>
        <v>-</v>
      </c>
      <c r="B18" s="350" t="s">
        <v>144</v>
      </c>
      <c r="C18" s="397"/>
      <c r="D18" s="351"/>
      <c r="E18" s="167" t="str">
        <f>IF(COUNTA(C22:H24),"Contains Data","No Data")</f>
        <v>No Data</v>
      </c>
      <c r="F18" s="216"/>
      <c r="G18" s="216"/>
      <c r="H18" s="216"/>
      <c r="I18" s="216"/>
    </row>
    <row r="19" spans="1:14" ht="7.5" customHeight="1">
      <c r="A19" s="169"/>
      <c r="B19" s="170" t="s">
        <v>143</v>
      </c>
      <c r="C19" s="171"/>
      <c r="D19" s="171"/>
      <c r="E19" s="171"/>
      <c r="F19" s="217"/>
      <c r="G19" s="217"/>
      <c r="H19" s="217"/>
      <c r="I19" s="313"/>
    </row>
    <row r="20" spans="1:14" ht="17.25" customHeight="1">
      <c r="A20" s="169"/>
      <c r="B20" s="25"/>
      <c r="C20" s="375" t="s">
        <v>317</v>
      </c>
      <c r="D20" s="375"/>
      <c r="E20" s="375"/>
      <c r="F20" s="375"/>
      <c r="G20" s="375"/>
      <c r="H20" s="375"/>
      <c r="I20" s="314"/>
      <c r="J20" s="315"/>
      <c r="K20" s="315"/>
      <c r="L20" s="315"/>
      <c r="M20" s="315"/>
      <c r="N20" s="316"/>
    </row>
    <row r="21" spans="1:14" ht="7.5" customHeight="1">
      <c r="A21" s="169"/>
      <c r="B21" s="25"/>
      <c r="F21" s="317"/>
      <c r="G21" s="317"/>
      <c r="H21" s="317"/>
      <c r="I21" s="41"/>
    </row>
    <row r="22" spans="1:14" ht="17.25" customHeight="1">
      <c r="A22" s="169"/>
      <c r="B22" s="173"/>
      <c r="C22" s="352"/>
      <c r="D22" s="353"/>
      <c r="E22" s="353"/>
      <c r="F22" s="353"/>
      <c r="G22" s="353"/>
      <c r="H22" s="353"/>
      <c r="I22" s="41"/>
    </row>
    <row r="23" spans="1:14" ht="17.25" customHeight="1">
      <c r="A23" s="169"/>
      <c r="B23" s="173"/>
      <c r="C23" s="352"/>
      <c r="D23" s="353"/>
      <c r="E23" s="353"/>
      <c r="F23" s="353"/>
      <c r="G23" s="353"/>
      <c r="H23" s="353"/>
      <c r="I23" s="41"/>
    </row>
    <row r="24" spans="1:14" ht="17.25" customHeight="1">
      <c r="A24" s="169"/>
      <c r="B24" s="173"/>
      <c r="C24" s="352"/>
      <c r="D24" s="353"/>
      <c r="E24" s="353"/>
      <c r="F24" s="353"/>
      <c r="G24" s="353"/>
      <c r="H24" s="353"/>
      <c r="I24" s="41"/>
    </row>
    <row r="25" spans="1:14" ht="7.5" customHeight="1">
      <c r="A25" s="169"/>
      <c r="B25" s="28"/>
      <c r="C25" s="105"/>
      <c r="D25" s="105"/>
      <c r="E25" s="105"/>
      <c r="F25" s="105"/>
      <c r="G25" s="105"/>
      <c r="H25" s="105"/>
      <c r="I25" s="318"/>
    </row>
    <row r="26" spans="1:14" ht="17.25" customHeight="1">
      <c r="E26" s="205"/>
      <c r="F26" s="205"/>
      <c r="G26" s="310"/>
      <c r="H26" s="311"/>
    </row>
    <row r="27" spans="1:14" ht="22.5" customHeight="1">
      <c r="A27" s="166" t="str">
        <f>IF(SUBTOTAL(103,A28),"-","+")</f>
        <v>-</v>
      </c>
      <c r="B27" s="350" t="str">
        <f ca="1">_xll.NamedRange("Cl_Member1","Member 1")</f>
        <v>Perry Morrison</v>
      </c>
      <c r="C27" s="397"/>
      <c r="D27" s="351"/>
      <c r="E27" s="167" t="str">
        <f>IF(COUNTA(H29:H30,E34:G35,E37:G39,E41:F45,E47:G47),"Contains Data", "No Data")</f>
        <v>Contains Data</v>
      </c>
      <c r="F27" s="304"/>
      <c r="G27" s="304"/>
      <c r="H27" s="304"/>
      <c r="K27" s="182" t="str">
        <f>"Notes/hyperlinks"&amp;IF(COUNTA(K34:K48)&gt;0," ("&amp;COUNTA(K34:K48)&amp;")","")</f>
        <v>Notes/hyperlinks</v>
      </c>
    </row>
    <row r="28" spans="1:14" ht="7.5" customHeight="1">
      <c r="A28" t="s">
        <v>143</v>
      </c>
      <c r="B28" s="32"/>
      <c r="C28" s="171"/>
      <c r="D28" s="171"/>
      <c r="E28" s="171"/>
      <c r="F28" s="171"/>
      <c r="G28" s="171"/>
      <c r="H28" s="171"/>
      <c r="I28" s="183"/>
    </row>
    <row r="29" spans="1:14" ht="17.25" customHeight="1">
      <c r="B29" s="35"/>
      <c r="C29" s="382" t="s">
        <v>318</v>
      </c>
      <c r="D29" s="382"/>
      <c r="E29" s="382"/>
      <c r="F29" s="382"/>
      <c r="H29" s="242"/>
      <c r="I29" s="41"/>
    </row>
    <row r="30" spans="1:14" ht="17.25" customHeight="1">
      <c r="B30" s="35"/>
      <c r="C30" s="382" t="s">
        <v>319</v>
      </c>
      <c r="D30" s="382"/>
      <c r="E30" s="382"/>
      <c r="F30" s="382"/>
      <c r="H30" s="319"/>
      <c r="I30" s="41"/>
    </row>
    <row r="31" spans="1:14" ht="7.5" customHeight="1">
      <c r="B31" s="35"/>
      <c r="I31" s="41"/>
    </row>
    <row r="32" spans="1:14" ht="30" customHeight="1">
      <c r="B32" s="35"/>
      <c r="C32" s="398" t="s">
        <v>276</v>
      </c>
      <c r="D32" s="356"/>
      <c r="E32" s="185" t="s">
        <v>320</v>
      </c>
      <c r="F32" s="185" t="s">
        <v>321</v>
      </c>
      <c r="G32" s="185" t="s">
        <v>322</v>
      </c>
      <c r="H32" s="305" t="s">
        <v>104</v>
      </c>
      <c r="I32" s="41"/>
    </row>
    <row r="33" spans="2:11" ht="7.5" customHeight="1">
      <c r="B33" s="35"/>
      <c r="C33" s="188"/>
      <c r="D33" s="188"/>
      <c r="E33" s="188"/>
      <c r="F33" s="188"/>
      <c r="G33" s="188"/>
      <c r="H33" s="188"/>
      <c r="I33" s="41"/>
    </row>
    <row r="34" spans="2:11" ht="17.25" customHeight="1">
      <c r="B34" s="35"/>
      <c r="C34" s="382" t="s">
        <v>323</v>
      </c>
      <c r="D34" s="382"/>
      <c r="E34" s="190"/>
      <c r="F34" s="190"/>
      <c r="G34" s="190"/>
      <c r="H34" s="253">
        <f>SUM(E34:G34)</f>
        <v>0</v>
      </c>
      <c r="I34" s="306"/>
      <c r="K34" s="194"/>
    </row>
    <row r="35" spans="2:11" ht="17.25" customHeight="1">
      <c r="B35" s="35"/>
      <c r="C35" s="382" t="s">
        <v>324</v>
      </c>
      <c r="D35" s="382"/>
      <c r="E35" s="190">
        <v>1239</v>
      </c>
      <c r="F35" s="190"/>
      <c r="G35" s="190"/>
      <c r="H35" s="253">
        <f>SUM(E35:G35)</f>
        <v>1239</v>
      </c>
      <c r="I35" s="306"/>
      <c r="K35" s="194"/>
    </row>
    <row r="36" spans="2:11" ht="17.25" customHeight="1">
      <c r="B36" s="35"/>
      <c r="C36" s="391" t="s">
        <v>325</v>
      </c>
      <c r="D36" s="391"/>
      <c r="E36" s="196">
        <f>SUM(E34:E35)</f>
        <v>1239</v>
      </c>
      <c r="F36" s="196">
        <f>SUM(F34:F35)</f>
        <v>0</v>
      </c>
      <c r="G36" s="196">
        <f>SUM(G34:G35)</f>
        <v>0</v>
      </c>
      <c r="H36" s="196">
        <f>SUM(H34:H35)</f>
        <v>1239</v>
      </c>
      <c r="I36" s="306"/>
      <c r="K36" s="194"/>
    </row>
    <row r="37" spans="2:11" ht="17.25" customHeight="1">
      <c r="B37" s="35"/>
      <c r="C37" s="382" t="s">
        <v>326</v>
      </c>
      <c r="D37" s="382"/>
      <c r="E37" s="190"/>
      <c r="F37" s="190"/>
      <c r="G37" s="190"/>
      <c r="H37" s="253">
        <f>SUM(E37:G37)</f>
        <v>0</v>
      </c>
      <c r="I37" s="320"/>
      <c r="K37" s="194"/>
    </row>
    <row r="38" spans="2:11" ht="17.25" customHeight="1">
      <c r="B38" s="35"/>
      <c r="C38" s="382" t="s">
        <v>327</v>
      </c>
      <c r="D38" s="382"/>
      <c r="E38" s="190">
        <v>-23</v>
      </c>
      <c r="F38" s="190"/>
      <c r="G38" s="190"/>
      <c r="H38" s="253">
        <f>SUM(E38:G38)</f>
        <v>-23</v>
      </c>
      <c r="I38" s="320"/>
      <c r="K38" s="194"/>
    </row>
    <row r="39" spans="2:11" ht="17.25" customHeight="1">
      <c r="B39" s="35"/>
      <c r="C39" s="382" t="s">
        <v>328</v>
      </c>
      <c r="D39" s="382"/>
      <c r="E39" s="190"/>
      <c r="F39" s="190"/>
      <c r="G39" s="190"/>
      <c r="H39" s="253">
        <f>SUM(E39:G39)</f>
        <v>0</v>
      </c>
      <c r="I39" s="320"/>
      <c r="K39" s="194"/>
    </row>
    <row r="40" spans="2:11" ht="17.25" customHeight="1">
      <c r="B40" s="35"/>
      <c r="C40" s="391" t="s">
        <v>329</v>
      </c>
      <c r="D40" s="391"/>
      <c r="E40" s="196">
        <f>SUM(E37:E39)</f>
        <v>-23</v>
      </c>
      <c r="F40" s="196">
        <f>SUM(F37:F39)</f>
        <v>0</v>
      </c>
      <c r="G40" s="196">
        <f>SUM(G37:G39)</f>
        <v>0</v>
      </c>
      <c r="H40" s="196">
        <f>SUM(H37:H39)</f>
        <v>-23</v>
      </c>
      <c r="I40" s="306"/>
      <c r="K40" s="194"/>
    </row>
    <row r="41" spans="2:11" ht="17.25" customHeight="1">
      <c r="B41" s="35"/>
      <c r="C41" s="382" t="s">
        <v>330</v>
      </c>
      <c r="D41" s="382"/>
      <c r="E41" s="190">
        <v>-4</v>
      </c>
      <c r="F41" s="190"/>
      <c r="H41" s="253">
        <f>SUM(E41:G41)</f>
        <v>-4</v>
      </c>
      <c r="I41" s="306"/>
      <c r="K41" s="194"/>
    </row>
    <row r="42" spans="2:11" ht="17.25" customHeight="1">
      <c r="B42" s="35"/>
      <c r="C42" s="382" t="s">
        <v>331</v>
      </c>
      <c r="D42" s="382"/>
      <c r="E42" s="190">
        <v>-3750</v>
      </c>
      <c r="F42" s="190"/>
      <c r="H42" s="253">
        <f>SUM(E42:G42)</f>
        <v>-3750</v>
      </c>
      <c r="I42" s="306"/>
      <c r="K42" s="194"/>
    </row>
    <row r="43" spans="2:11" ht="17.25" customHeight="1">
      <c r="B43" s="35"/>
      <c r="C43" s="382" t="s">
        <v>332</v>
      </c>
      <c r="D43" s="382"/>
      <c r="E43" s="190"/>
      <c r="F43" s="190"/>
      <c r="H43" s="253">
        <f>SUM(E43:G43)</f>
        <v>0</v>
      </c>
      <c r="I43" s="306"/>
      <c r="K43" s="194"/>
    </row>
    <row r="44" spans="2:11" ht="17.25" customHeight="1">
      <c r="B44" s="35"/>
      <c r="C44" s="382" t="s">
        <v>333</v>
      </c>
      <c r="D44" s="382"/>
      <c r="E44" s="190"/>
      <c r="F44" s="190"/>
      <c r="H44" s="253">
        <f>SUM(E44:G44)</f>
        <v>0</v>
      </c>
      <c r="I44" s="306"/>
      <c r="K44" s="194"/>
    </row>
    <row r="45" spans="2:11" ht="17.25" customHeight="1">
      <c r="B45" s="35"/>
      <c r="C45" s="382" t="s">
        <v>334</v>
      </c>
      <c r="D45" s="382"/>
      <c r="E45" s="190"/>
      <c r="F45" s="190"/>
      <c r="H45" s="253">
        <f>SUM(E45:G45)</f>
        <v>0</v>
      </c>
      <c r="I45" s="306"/>
      <c r="K45" s="194"/>
    </row>
    <row r="46" spans="2:11" ht="17.25" customHeight="1">
      <c r="B46" s="35"/>
      <c r="C46" s="391" t="s">
        <v>335</v>
      </c>
      <c r="D46" s="391"/>
      <c r="E46" s="196">
        <f>SUM(E41:E45)</f>
        <v>-3754</v>
      </c>
      <c r="F46" s="196">
        <f>SUM(F41:F45)</f>
        <v>0</v>
      </c>
      <c r="G46" s="196">
        <f>SUM(G41:G45)</f>
        <v>0</v>
      </c>
      <c r="H46" s="196">
        <f>SUM(H41:H45)</f>
        <v>-3754</v>
      </c>
      <c r="I46" s="306"/>
      <c r="K46" s="194"/>
    </row>
    <row r="47" spans="2:11" ht="17.25" customHeight="1">
      <c r="B47" s="35"/>
      <c r="C47" s="382" t="s">
        <v>336</v>
      </c>
      <c r="D47" s="382"/>
      <c r="E47" s="190"/>
      <c r="F47" s="190"/>
      <c r="G47" s="190"/>
      <c r="H47" s="253">
        <f>SUM(E47:G47)</f>
        <v>0</v>
      </c>
      <c r="I47" s="41"/>
      <c r="K47" s="194"/>
    </row>
    <row r="48" spans="2:11" ht="17.25" customHeight="1">
      <c r="B48" s="35"/>
      <c r="C48" s="391" t="s">
        <v>104</v>
      </c>
      <c r="D48" s="391"/>
      <c r="E48" s="196">
        <f>E36+E40+E46+E47</f>
        <v>-2538</v>
      </c>
      <c r="F48" s="196">
        <f>F36+F40+F46+F47</f>
        <v>0</v>
      </c>
      <c r="G48" s="196">
        <f>G36+G40+G46+G47</f>
        <v>0</v>
      </c>
      <c r="H48" s="196">
        <f>H36+H40+H46+H47</f>
        <v>-2538</v>
      </c>
      <c r="I48" s="41"/>
      <c r="K48" s="194"/>
    </row>
    <row r="49" spans="1:11" ht="7.5" customHeight="1">
      <c r="B49" s="36"/>
      <c r="C49" s="13"/>
      <c r="D49" s="13"/>
      <c r="E49" s="13"/>
      <c r="F49" s="13"/>
      <c r="G49" s="13"/>
      <c r="H49" s="13"/>
      <c r="I49" s="37"/>
    </row>
    <row r="50" spans="1:11" ht="17.25" customHeight="1"/>
    <row r="51" spans="1:11" ht="22.5" customHeight="1">
      <c r="A51" s="166" t="str">
        <f>IF(SUBTOTAL(103,A52),"-","+")</f>
        <v>-</v>
      </c>
      <c r="B51" s="350" t="str">
        <f ca="1">_xll.NamedRange("Cl_Member2","Member 2")</f>
        <v>Dorothy Morrison</v>
      </c>
      <c r="C51" s="397"/>
      <c r="D51" s="351"/>
      <c r="E51" s="167" t="str">
        <f>IF(COUNTA(H53:H54,E58:G59,E61:G63,E65:F69,E71:G71),"Contains Data", "No Data")</f>
        <v>Contains Data</v>
      </c>
      <c r="F51" s="304"/>
      <c r="G51" s="304"/>
      <c r="H51" s="304"/>
      <c r="K51" s="182" t="str">
        <f>"Notes/hyperlinks"&amp;IF(COUNTA(K58:K72)&gt;0," ("&amp;COUNTA(K58:K72)&amp;")","")</f>
        <v>Notes/hyperlinks</v>
      </c>
    </row>
    <row r="52" spans="1:11" ht="7.5" customHeight="1">
      <c r="A52" t="s">
        <v>143</v>
      </c>
      <c r="B52" s="32"/>
      <c r="C52" s="171"/>
      <c r="D52" s="171"/>
      <c r="E52" s="171"/>
      <c r="F52" s="171"/>
      <c r="G52" s="171"/>
      <c r="H52" s="171"/>
      <c r="I52" s="183"/>
    </row>
    <row r="53" spans="1:11" ht="17.25" customHeight="1">
      <c r="B53" s="35"/>
      <c r="C53" s="382" t="s">
        <v>318</v>
      </c>
      <c r="D53" s="382"/>
      <c r="E53" s="382"/>
      <c r="F53" s="382"/>
      <c r="H53" s="242"/>
      <c r="I53" s="41"/>
    </row>
    <row r="54" spans="1:11" ht="17.25" customHeight="1">
      <c r="B54" s="35"/>
      <c r="C54" s="382" t="s">
        <v>319</v>
      </c>
      <c r="D54" s="382"/>
      <c r="E54" s="382"/>
      <c r="F54" s="382"/>
      <c r="H54" s="319"/>
      <c r="I54" s="41"/>
    </row>
    <row r="55" spans="1:11" ht="7.5" customHeight="1">
      <c r="B55" s="35"/>
      <c r="I55" s="41"/>
    </row>
    <row r="56" spans="1:11" ht="30" customHeight="1">
      <c r="B56" s="35"/>
      <c r="C56" s="398" t="s">
        <v>276</v>
      </c>
      <c r="D56" s="356"/>
      <c r="E56" s="185" t="s">
        <v>320</v>
      </c>
      <c r="F56" s="185" t="s">
        <v>321</v>
      </c>
      <c r="G56" s="185" t="s">
        <v>322</v>
      </c>
      <c r="H56" s="305" t="s">
        <v>104</v>
      </c>
      <c r="I56" s="41"/>
    </row>
    <row r="57" spans="1:11" ht="7.5" customHeight="1">
      <c r="B57" s="35"/>
      <c r="C57" s="188"/>
      <c r="D57" s="188"/>
      <c r="E57" s="188"/>
      <c r="F57" s="188"/>
      <c r="G57" s="188"/>
      <c r="H57" s="188"/>
      <c r="I57" s="41"/>
    </row>
    <row r="58" spans="1:11" ht="17.25" customHeight="1">
      <c r="B58" s="35"/>
      <c r="C58" s="382" t="s">
        <v>323</v>
      </c>
      <c r="D58" s="382"/>
      <c r="E58" s="190"/>
      <c r="F58" s="190"/>
      <c r="G58" s="190"/>
      <c r="H58" s="253">
        <f>SUM(E58:G58)</f>
        <v>0</v>
      </c>
      <c r="I58" s="306"/>
      <c r="K58" s="194"/>
    </row>
    <row r="59" spans="1:11" ht="17.25" customHeight="1">
      <c r="B59" s="35"/>
      <c r="C59" s="382" t="s">
        <v>324</v>
      </c>
      <c r="D59" s="382"/>
      <c r="E59" s="190">
        <v>13257</v>
      </c>
      <c r="F59" s="190"/>
      <c r="G59" s="190"/>
      <c r="H59" s="253">
        <f>SUM(E59:G59)</f>
        <v>13257</v>
      </c>
      <c r="I59" s="306"/>
      <c r="K59" s="194"/>
    </row>
    <row r="60" spans="1:11" ht="17.25" customHeight="1">
      <c r="B60" s="35"/>
      <c r="C60" s="391" t="s">
        <v>325</v>
      </c>
      <c r="D60" s="391"/>
      <c r="E60" s="196">
        <f>SUM(E58:E59)</f>
        <v>13257</v>
      </c>
      <c r="F60" s="196">
        <f>SUM(F58:F59)</f>
        <v>0</v>
      </c>
      <c r="G60" s="196">
        <f>SUM(G58:G59)</f>
        <v>0</v>
      </c>
      <c r="H60" s="196">
        <f>SUM(H58:H59)</f>
        <v>13257</v>
      </c>
      <c r="I60" s="306"/>
      <c r="K60" s="194"/>
    </row>
    <row r="61" spans="1:11" ht="17.25" customHeight="1">
      <c r="B61" s="35"/>
      <c r="C61" s="382" t="s">
        <v>326</v>
      </c>
      <c r="D61" s="382"/>
      <c r="E61" s="190"/>
      <c r="F61" s="190"/>
      <c r="G61" s="190"/>
      <c r="H61" s="253">
        <f>SUM(E61:G61)</f>
        <v>0</v>
      </c>
      <c r="I61" s="320"/>
      <c r="K61" s="194"/>
    </row>
    <row r="62" spans="1:11" ht="17.25" customHeight="1">
      <c r="B62" s="35"/>
      <c r="C62" s="382" t="s">
        <v>327</v>
      </c>
      <c r="D62" s="382"/>
      <c r="E62" s="190">
        <v>-248</v>
      </c>
      <c r="F62" s="190"/>
      <c r="G62" s="190"/>
      <c r="H62" s="253">
        <f>SUM(E62:G62)</f>
        <v>-248</v>
      </c>
      <c r="I62" s="320"/>
      <c r="K62" s="194"/>
    </row>
    <row r="63" spans="1:11" ht="17.25" customHeight="1">
      <c r="B63" s="35"/>
      <c r="C63" s="382" t="s">
        <v>328</v>
      </c>
      <c r="D63" s="382"/>
      <c r="E63" s="190"/>
      <c r="F63" s="190"/>
      <c r="G63" s="190"/>
      <c r="H63" s="253">
        <f>SUM(E63:G63)</f>
        <v>0</v>
      </c>
      <c r="I63" s="320"/>
      <c r="K63" s="194"/>
    </row>
    <row r="64" spans="1:11" ht="17.25" customHeight="1">
      <c r="B64" s="35"/>
      <c r="C64" s="391" t="s">
        <v>329</v>
      </c>
      <c r="D64" s="391"/>
      <c r="E64" s="196">
        <f>SUM(E61:E63)</f>
        <v>-248</v>
      </c>
      <c r="F64" s="196">
        <f>SUM(F61:F63)</f>
        <v>0</v>
      </c>
      <c r="G64" s="196">
        <f>SUM(G61:G63)</f>
        <v>0</v>
      </c>
      <c r="H64" s="196">
        <f>SUM(H61:H63)</f>
        <v>-248</v>
      </c>
      <c r="I64" s="306"/>
      <c r="K64" s="194"/>
    </row>
    <row r="65" spans="1:11" ht="17.25" customHeight="1">
      <c r="B65" s="35"/>
      <c r="C65" s="382" t="s">
        <v>330</v>
      </c>
      <c r="D65" s="382"/>
      <c r="E65" s="190">
        <v>-43</v>
      </c>
      <c r="F65" s="190"/>
      <c r="H65" s="253">
        <f>SUM(E65:G65)</f>
        <v>-43</v>
      </c>
      <c r="I65" s="306"/>
      <c r="K65" s="194"/>
    </row>
    <row r="66" spans="1:11" ht="17.25" customHeight="1">
      <c r="B66" s="35"/>
      <c r="C66" s="382" t="s">
        <v>331</v>
      </c>
      <c r="D66" s="382"/>
      <c r="E66" s="190">
        <v>-4125</v>
      </c>
      <c r="F66" s="190"/>
      <c r="H66" s="253">
        <f>SUM(E66:G66)</f>
        <v>-4125</v>
      </c>
      <c r="I66" s="306"/>
      <c r="K66" s="194"/>
    </row>
    <row r="67" spans="1:11" ht="17.25" customHeight="1">
      <c r="B67" s="35"/>
      <c r="C67" s="382" t="s">
        <v>332</v>
      </c>
      <c r="D67" s="382"/>
      <c r="E67" s="190"/>
      <c r="F67" s="190"/>
      <c r="H67" s="253">
        <f>SUM(E67:G67)</f>
        <v>0</v>
      </c>
      <c r="I67" s="306"/>
      <c r="K67" s="194"/>
    </row>
    <row r="68" spans="1:11" ht="17.25" customHeight="1">
      <c r="B68" s="35"/>
      <c r="C68" s="382" t="s">
        <v>333</v>
      </c>
      <c r="D68" s="382"/>
      <c r="E68" s="190"/>
      <c r="F68" s="190"/>
      <c r="H68" s="253">
        <f>SUM(E68:G68)</f>
        <v>0</v>
      </c>
      <c r="I68" s="306"/>
      <c r="K68" s="194"/>
    </row>
    <row r="69" spans="1:11" ht="17.25" customHeight="1">
      <c r="B69" s="35"/>
      <c r="C69" s="382" t="s">
        <v>334</v>
      </c>
      <c r="D69" s="382"/>
      <c r="E69" s="190"/>
      <c r="F69" s="190"/>
      <c r="H69" s="253">
        <f>SUM(E69:G69)</f>
        <v>0</v>
      </c>
      <c r="I69" s="306"/>
      <c r="K69" s="194"/>
    </row>
    <row r="70" spans="1:11" ht="17.25" customHeight="1">
      <c r="B70" s="35"/>
      <c r="C70" s="391" t="s">
        <v>335</v>
      </c>
      <c r="D70" s="391"/>
      <c r="E70" s="196">
        <f>SUM(E65:E69)</f>
        <v>-4168</v>
      </c>
      <c r="F70" s="196">
        <f>SUM(F65:F69)</f>
        <v>0</v>
      </c>
      <c r="G70" s="196">
        <f>SUM(G65:G69)</f>
        <v>0</v>
      </c>
      <c r="H70" s="196">
        <f>SUM(H65:H69)</f>
        <v>-4168</v>
      </c>
      <c r="I70" s="306"/>
      <c r="K70" s="194"/>
    </row>
    <row r="71" spans="1:11" ht="17.25" customHeight="1">
      <c r="B71" s="35"/>
      <c r="C71" s="382" t="s">
        <v>336</v>
      </c>
      <c r="D71" s="382"/>
      <c r="E71" s="190"/>
      <c r="F71" s="190"/>
      <c r="G71" s="190"/>
      <c r="H71" s="253">
        <f>SUM(E71:G71)</f>
        <v>0</v>
      </c>
      <c r="I71" s="41"/>
      <c r="K71" s="194"/>
    </row>
    <row r="72" spans="1:11" ht="17.25" customHeight="1">
      <c r="B72" s="35"/>
      <c r="C72" s="391" t="s">
        <v>104</v>
      </c>
      <c r="D72" s="391"/>
      <c r="E72" s="196">
        <f>E60+E64+E70+E71</f>
        <v>8841</v>
      </c>
      <c r="F72" s="196">
        <f>F60+F64+F70+F71</f>
        <v>0</v>
      </c>
      <c r="G72" s="196">
        <f>G60+G64+G70+G71</f>
        <v>0</v>
      </c>
      <c r="H72" s="196">
        <f>H60+H64+H70+H71</f>
        <v>8841</v>
      </c>
      <c r="I72" s="41"/>
      <c r="K72" s="194"/>
    </row>
    <row r="73" spans="1:11" ht="7.5" customHeight="1">
      <c r="B73" s="36"/>
      <c r="C73" s="13"/>
      <c r="D73" s="13"/>
      <c r="E73" s="13"/>
      <c r="F73" s="13"/>
      <c r="G73" s="13"/>
      <c r="H73" s="13"/>
      <c r="I73" s="37"/>
    </row>
    <row r="74" spans="1:11" ht="17.25" customHeight="1"/>
    <row r="75" spans="1:11" ht="22.5" customHeight="1">
      <c r="A75" s="166" t="str">
        <f>IF(SUBTOTAL(103,A76),"-","+")</f>
        <v>+</v>
      </c>
      <c r="B75" s="350" t="s">
        <v>80</v>
      </c>
      <c r="C75" s="397"/>
      <c r="D75" s="351"/>
      <c r="E75" s="167" t="str">
        <f>IF(COUNTA(H77:H78,E82:G83,E85:G87,E89:F93,E95:G95),"Contains Data", "No Data")</f>
        <v>No Data</v>
      </c>
      <c r="F75" s="304"/>
      <c r="G75" s="304"/>
      <c r="H75" s="304"/>
      <c r="K75" s="182" t="str">
        <f>"Notes/hyperlinks"&amp;IF(COUNTA(K82:K96)&gt;0," ("&amp;COUNTA(K82:K96)&amp;")","")</f>
        <v>Notes/hyperlinks</v>
      </c>
    </row>
    <row r="76" spans="1:11" ht="7.5" hidden="1" customHeight="1">
      <c r="A76" t="s">
        <v>143</v>
      </c>
      <c r="B76" s="32"/>
      <c r="C76" s="171"/>
      <c r="D76" s="171"/>
      <c r="E76" s="171"/>
      <c r="F76" s="171"/>
      <c r="G76" s="171"/>
      <c r="H76" s="171"/>
      <c r="I76" s="183"/>
    </row>
    <row r="77" spans="1:11" ht="17.25" hidden="1" customHeight="1">
      <c r="B77" s="35"/>
      <c r="C77" s="382" t="s">
        <v>318</v>
      </c>
      <c r="D77" s="382"/>
      <c r="E77" s="382"/>
      <c r="F77" s="382"/>
      <c r="H77" s="242"/>
      <c r="I77" s="41"/>
    </row>
    <row r="78" spans="1:11" ht="17.25" hidden="1" customHeight="1">
      <c r="B78" s="35"/>
      <c r="C78" s="382" t="s">
        <v>319</v>
      </c>
      <c r="D78" s="382"/>
      <c r="E78" s="382"/>
      <c r="F78" s="382"/>
      <c r="H78" s="319"/>
      <c r="I78" s="41"/>
    </row>
    <row r="79" spans="1:11" ht="7.5" hidden="1" customHeight="1">
      <c r="B79" s="35"/>
      <c r="I79" s="41"/>
    </row>
    <row r="80" spans="1:11" ht="30" hidden="1" customHeight="1">
      <c r="B80" s="35"/>
      <c r="C80" s="398" t="s">
        <v>276</v>
      </c>
      <c r="D80" s="356"/>
      <c r="E80" s="185" t="s">
        <v>320</v>
      </c>
      <c r="F80" s="185" t="s">
        <v>321</v>
      </c>
      <c r="G80" s="185" t="s">
        <v>322</v>
      </c>
      <c r="H80" s="305" t="s">
        <v>104</v>
      </c>
      <c r="I80" s="41"/>
    </row>
    <row r="81" spans="2:11" ht="7.5" hidden="1" customHeight="1">
      <c r="B81" s="35"/>
      <c r="C81" s="188"/>
      <c r="D81" s="188"/>
      <c r="E81" s="188"/>
      <c r="F81" s="188"/>
      <c r="G81" s="188"/>
      <c r="H81" s="188"/>
      <c r="I81" s="41"/>
    </row>
    <row r="82" spans="2:11" ht="17.25" hidden="1" customHeight="1">
      <c r="B82" s="35"/>
      <c r="C82" s="382" t="s">
        <v>323</v>
      </c>
      <c r="D82" s="382"/>
      <c r="E82" s="190"/>
      <c r="F82" s="190"/>
      <c r="G82" s="190"/>
      <c r="H82" s="253">
        <f>SUM(E82:G82)</f>
        <v>0</v>
      </c>
      <c r="I82" s="306"/>
      <c r="K82" s="194"/>
    </row>
    <row r="83" spans="2:11" ht="17.25" hidden="1" customHeight="1">
      <c r="B83" s="35"/>
      <c r="C83" s="382" t="s">
        <v>324</v>
      </c>
      <c r="D83" s="382"/>
      <c r="E83" s="190"/>
      <c r="F83" s="190"/>
      <c r="G83" s="190"/>
      <c r="H83" s="253">
        <f>SUM(E83:G83)</f>
        <v>0</v>
      </c>
      <c r="I83" s="306"/>
      <c r="K83" s="194"/>
    </row>
    <row r="84" spans="2:11" ht="17.25" hidden="1" customHeight="1">
      <c r="B84" s="35"/>
      <c r="C84" s="391" t="s">
        <v>325</v>
      </c>
      <c r="D84" s="391"/>
      <c r="E84" s="196">
        <f>SUM(E82:E83)</f>
        <v>0</v>
      </c>
      <c r="F84" s="196">
        <f>SUM(F82:F83)</f>
        <v>0</v>
      </c>
      <c r="G84" s="196">
        <f>SUM(G82:G83)</f>
        <v>0</v>
      </c>
      <c r="H84" s="196">
        <f>SUM(H82:H83)</f>
        <v>0</v>
      </c>
      <c r="I84" s="306"/>
      <c r="K84" s="194"/>
    </row>
    <row r="85" spans="2:11" ht="17.25" hidden="1" customHeight="1">
      <c r="B85" s="35"/>
      <c r="C85" s="382" t="s">
        <v>326</v>
      </c>
      <c r="D85" s="382"/>
      <c r="E85" s="190"/>
      <c r="F85" s="190"/>
      <c r="G85" s="190"/>
      <c r="H85" s="253">
        <f>SUM(E85:G85)</f>
        <v>0</v>
      </c>
      <c r="I85" s="320"/>
      <c r="K85" s="194"/>
    </row>
    <row r="86" spans="2:11" ht="17.25" hidden="1" customHeight="1">
      <c r="B86" s="35"/>
      <c r="C86" s="382" t="s">
        <v>327</v>
      </c>
      <c r="D86" s="382"/>
      <c r="E86" s="190"/>
      <c r="F86" s="190"/>
      <c r="G86" s="190"/>
      <c r="H86" s="253">
        <f>SUM(E86:G86)</f>
        <v>0</v>
      </c>
      <c r="I86" s="320"/>
      <c r="K86" s="194"/>
    </row>
    <row r="87" spans="2:11" ht="17.25" hidden="1" customHeight="1">
      <c r="B87" s="35"/>
      <c r="C87" s="382" t="s">
        <v>328</v>
      </c>
      <c r="D87" s="382"/>
      <c r="E87" s="190"/>
      <c r="F87" s="190"/>
      <c r="G87" s="190"/>
      <c r="H87" s="253">
        <f>SUM(E87:G87)</f>
        <v>0</v>
      </c>
      <c r="I87" s="320"/>
      <c r="K87" s="194"/>
    </row>
    <row r="88" spans="2:11" ht="17.25" hidden="1" customHeight="1">
      <c r="B88" s="35"/>
      <c r="C88" s="391" t="s">
        <v>329</v>
      </c>
      <c r="D88" s="391"/>
      <c r="E88" s="196">
        <f>SUM(E85:E87)</f>
        <v>0</v>
      </c>
      <c r="F88" s="196">
        <f>SUM(F85:F87)</f>
        <v>0</v>
      </c>
      <c r="G88" s="196">
        <f>SUM(G85:G87)</f>
        <v>0</v>
      </c>
      <c r="H88" s="196">
        <f>SUM(H85:H87)</f>
        <v>0</v>
      </c>
      <c r="I88" s="306"/>
      <c r="K88" s="194"/>
    </row>
    <row r="89" spans="2:11" ht="17.25" hidden="1" customHeight="1">
      <c r="B89" s="35"/>
      <c r="C89" s="382" t="s">
        <v>330</v>
      </c>
      <c r="D89" s="382"/>
      <c r="E89" s="190"/>
      <c r="F89" s="190"/>
      <c r="H89" s="253">
        <f>SUM(E89:G89)</f>
        <v>0</v>
      </c>
      <c r="I89" s="306"/>
      <c r="K89" s="194"/>
    </row>
    <row r="90" spans="2:11" ht="17.25" hidden="1" customHeight="1">
      <c r="B90" s="35"/>
      <c r="C90" s="382" t="s">
        <v>331</v>
      </c>
      <c r="D90" s="382"/>
      <c r="E90" s="190"/>
      <c r="F90" s="190"/>
      <c r="H90" s="253">
        <f>SUM(E90:G90)</f>
        <v>0</v>
      </c>
      <c r="I90" s="306"/>
      <c r="K90" s="194"/>
    </row>
    <row r="91" spans="2:11" ht="17.25" hidden="1" customHeight="1">
      <c r="B91" s="35"/>
      <c r="C91" s="382" t="s">
        <v>332</v>
      </c>
      <c r="D91" s="382"/>
      <c r="E91" s="190"/>
      <c r="F91" s="190"/>
      <c r="H91" s="253">
        <f>SUM(E91:G91)</f>
        <v>0</v>
      </c>
      <c r="I91" s="306"/>
      <c r="K91" s="194"/>
    </row>
    <row r="92" spans="2:11" ht="17.25" hidden="1" customHeight="1">
      <c r="B92" s="35"/>
      <c r="C92" s="382" t="s">
        <v>333</v>
      </c>
      <c r="D92" s="382"/>
      <c r="E92" s="190"/>
      <c r="F92" s="190"/>
      <c r="H92" s="253">
        <f>SUM(E92:G92)</f>
        <v>0</v>
      </c>
      <c r="I92" s="306"/>
      <c r="K92" s="194"/>
    </row>
    <row r="93" spans="2:11" ht="17.25" hidden="1" customHeight="1">
      <c r="B93" s="35"/>
      <c r="C93" s="382" t="s">
        <v>334</v>
      </c>
      <c r="D93" s="382"/>
      <c r="E93" s="190"/>
      <c r="F93" s="190"/>
      <c r="H93" s="253">
        <f>SUM(E93:G93)</f>
        <v>0</v>
      </c>
      <c r="I93" s="306"/>
      <c r="K93" s="194"/>
    </row>
    <row r="94" spans="2:11" ht="17.25" hidden="1" customHeight="1">
      <c r="B94" s="35"/>
      <c r="C94" s="391" t="s">
        <v>335</v>
      </c>
      <c r="D94" s="391"/>
      <c r="E94" s="196">
        <f>SUM(E89:E93)</f>
        <v>0</v>
      </c>
      <c r="F94" s="196">
        <f>SUM(F89:F93)</f>
        <v>0</v>
      </c>
      <c r="G94" s="196">
        <f>SUM(G89:G93)</f>
        <v>0</v>
      </c>
      <c r="H94" s="196">
        <f>SUM(H89:H93)</f>
        <v>0</v>
      </c>
      <c r="I94" s="306"/>
      <c r="K94" s="194"/>
    </row>
    <row r="95" spans="2:11" ht="17.25" hidden="1" customHeight="1">
      <c r="B95" s="35"/>
      <c r="C95" s="382" t="s">
        <v>336</v>
      </c>
      <c r="D95" s="382"/>
      <c r="E95" s="190"/>
      <c r="F95" s="190"/>
      <c r="G95" s="190"/>
      <c r="H95" s="253">
        <f>SUM(E95:G95)</f>
        <v>0</v>
      </c>
      <c r="I95" s="41"/>
      <c r="K95" s="194"/>
    </row>
    <row r="96" spans="2:11" ht="17.25" hidden="1" customHeight="1">
      <c r="B96" s="35"/>
      <c r="C96" s="391" t="s">
        <v>104</v>
      </c>
      <c r="D96" s="391"/>
      <c r="E96" s="196">
        <f>E84+E88+E94+E95</f>
        <v>0</v>
      </c>
      <c r="F96" s="196">
        <f>F84+F88+F94+F95</f>
        <v>0</v>
      </c>
      <c r="G96" s="196">
        <f>G84+G88+G94+G95</f>
        <v>0</v>
      </c>
      <c r="H96" s="196">
        <f>H84+H88+H94+H95</f>
        <v>0</v>
      </c>
      <c r="I96" s="41"/>
      <c r="K96" s="194"/>
    </row>
    <row r="97" spans="1:11" ht="7.5" hidden="1" customHeight="1">
      <c r="B97" s="36"/>
      <c r="C97" s="13"/>
      <c r="D97" s="13"/>
      <c r="E97" s="13"/>
      <c r="F97" s="13"/>
      <c r="G97" s="13"/>
      <c r="H97" s="13"/>
      <c r="I97" s="37"/>
    </row>
    <row r="98" spans="1:11" ht="17.25" customHeight="1"/>
    <row r="99" spans="1:11" ht="22.5" customHeight="1">
      <c r="A99" s="166" t="str">
        <f>IF(SUBTOTAL(103,A100),"-","+")</f>
        <v>+</v>
      </c>
      <c r="B99" s="350" t="s">
        <v>81</v>
      </c>
      <c r="C99" s="397"/>
      <c r="D99" s="351"/>
      <c r="E99" s="167" t="str">
        <f>IF(COUNTA(H101:H102,E106:G107,E109:G111,E113:F117,E119:G119),"Contains Data", "No Data")</f>
        <v>No Data</v>
      </c>
      <c r="F99" s="304"/>
      <c r="G99" s="304"/>
      <c r="H99" s="304"/>
      <c r="K99" s="182" t="str">
        <f>"Notes/hyperlinks"&amp;IF(COUNTA(K106:K120)&gt;0," ("&amp;COUNTA(K106:K120)&amp;")","")</f>
        <v>Notes/hyperlinks</v>
      </c>
    </row>
    <row r="100" spans="1:11" ht="7.5" hidden="1" customHeight="1">
      <c r="A100" t="s">
        <v>143</v>
      </c>
      <c r="B100" s="32"/>
      <c r="C100" s="171"/>
      <c r="D100" s="171"/>
      <c r="E100" s="171"/>
      <c r="F100" s="171"/>
      <c r="G100" s="171"/>
      <c r="H100" s="171"/>
      <c r="I100" s="183"/>
    </row>
    <row r="101" spans="1:11" ht="17.25" hidden="1" customHeight="1">
      <c r="B101" s="35"/>
      <c r="C101" s="382" t="s">
        <v>318</v>
      </c>
      <c r="D101" s="382"/>
      <c r="E101" s="382"/>
      <c r="F101" s="382"/>
      <c r="H101" s="242"/>
      <c r="I101" s="41"/>
    </row>
    <row r="102" spans="1:11" ht="17.25" hidden="1" customHeight="1">
      <c r="B102" s="35"/>
      <c r="C102" s="382" t="s">
        <v>319</v>
      </c>
      <c r="D102" s="382"/>
      <c r="E102" s="382"/>
      <c r="F102" s="382"/>
      <c r="H102" s="319"/>
      <c r="I102" s="41"/>
    </row>
    <row r="103" spans="1:11" ht="7.5" hidden="1" customHeight="1">
      <c r="B103" s="35"/>
      <c r="I103" s="41"/>
    </row>
    <row r="104" spans="1:11" ht="30" hidden="1" customHeight="1">
      <c r="B104" s="35"/>
      <c r="C104" s="398" t="s">
        <v>276</v>
      </c>
      <c r="D104" s="356"/>
      <c r="E104" s="185" t="s">
        <v>320</v>
      </c>
      <c r="F104" s="185" t="s">
        <v>321</v>
      </c>
      <c r="G104" s="185" t="s">
        <v>322</v>
      </c>
      <c r="H104" s="305" t="s">
        <v>104</v>
      </c>
      <c r="I104" s="41"/>
    </row>
    <row r="105" spans="1:11" ht="7.5" hidden="1" customHeight="1">
      <c r="B105" s="35"/>
      <c r="C105" s="188"/>
      <c r="D105" s="188"/>
      <c r="E105" s="188"/>
      <c r="F105" s="188"/>
      <c r="G105" s="188"/>
      <c r="H105" s="188"/>
      <c r="I105" s="41"/>
    </row>
    <row r="106" spans="1:11" ht="17.25" hidden="1" customHeight="1">
      <c r="B106" s="35"/>
      <c r="C106" s="382" t="s">
        <v>323</v>
      </c>
      <c r="D106" s="382"/>
      <c r="E106" s="190"/>
      <c r="F106" s="190"/>
      <c r="G106" s="190"/>
      <c r="H106" s="253">
        <f>SUM(E106:G106)</f>
        <v>0</v>
      </c>
      <c r="I106" s="306"/>
      <c r="K106" s="194"/>
    </row>
    <row r="107" spans="1:11" ht="17.25" hidden="1" customHeight="1">
      <c r="B107" s="35"/>
      <c r="C107" s="382" t="s">
        <v>324</v>
      </c>
      <c r="D107" s="382"/>
      <c r="E107" s="190"/>
      <c r="F107" s="190"/>
      <c r="G107" s="190"/>
      <c r="H107" s="253">
        <f>SUM(E107:G107)</f>
        <v>0</v>
      </c>
      <c r="I107" s="306"/>
      <c r="K107" s="194"/>
    </row>
    <row r="108" spans="1:11" ht="17.25" hidden="1" customHeight="1">
      <c r="B108" s="35"/>
      <c r="C108" s="391" t="s">
        <v>325</v>
      </c>
      <c r="D108" s="391"/>
      <c r="E108" s="196">
        <f>SUM(E106:E107)</f>
        <v>0</v>
      </c>
      <c r="F108" s="196">
        <f>SUM(F106:F107)</f>
        <v>0</v>
      </c>
      <c r="G108" s="196">
        <f>SUM(G106:G107)</f>
        <v>0</v>
      </c>
      <c r="H108" s="196">
        <f>SUM(H106:H107)</f>
        <v>0</v>
      </c>
      <c r="I108" s="306"/>
      <c r="K108" s="194"/>
    </row>
    <row r="109" spans="1:11" ht="17.25" hidden="1" customHeight="1">
      <c r="B109" s="35"/>
      <c r="C109" s="382" t="s">
        <v>326</v>
      </c>
      <c r="D109" s="382"/>
      <c r="E109" s="190"/>
      <c r="F109" s="190"/>
      <c r="G109" s="190"/>
      <c r="H109" s="253">
        <f>SUM(E109:G109)</f>
        <v>0</v>
      </c>
      <c r="I109" s="320"/>
      <c r="K109" s="194"/>
    </row>
    <row r="110" spans="1:11" ht="17.25" hidden="1" customHeight="1">
      <c r="B110" s="35"/>
      <c r="C110" s="382" t="s">
        <v>327</v>
      </c>
      <c r="D110" s="382"/>
      <c r="E110" s="190"/>
      <c r="F110" s="190"/>
      <c r="G110" s="190"/>
      <c r="H110" s="253">
        <f>SUM(E110:G110)</f>
        <v>0</v>
      </c>
      <c r="I110" s="320"/>
      <c r="K110" s="194"/>
    </row>
    <row r="111" spans="1:11" ht="17.25" hidden="1" customHeight="1">
      <c r="B111" s="35"/>
      <c r="C111" s="382" t="s">
        <v>328</v>
      </c>
      <c r="D111" s="382"/>
      <c r="E111" s="190"/>
      <c r="F111" s="190"/>
      <c r="G111" s="190"/>
      <c r="H111" s="253">
        <f>SUM(E111:G111)</f>
        <v>0</v>
      </c>
      <c r="I111" s="320"/>
      <c r="K111" s="194"/>
    </row>
    <row r="112" spans="1:11" ht="17.25" hidden="1" customHeight="1">
      <c r="B112" s="35"/>
      <c r="C112" s="391" t="s">
        <v>329</v>
      </c>
      <c r="D112" s="391"/>
      <c r="E112" s="196">
        <f>SUM(E109:E111)</f>
        <v>0</v>
      </c>
      <c r="F112" s="196">
        <f>SUM(F109:F111)</f>
        <v>0</v>
      </c>
      <c r="G112" s="196">
        <f>SUM(G109:G111)</f>
        <v>0</v>
      </c>
      <c r="H112" s="196">
        <f>SUM(H109:H111)</f>
        <v>0</v>
      </c>
      <c r="I112" s="306"/>
      <c r="K112" s="194"/>
    </row>
    <row r="113" spans="1:11" ht="17.25" hidden="1" customHeight="1">
      <c r="B113" s="35"/>
      <c r="C113" s="382" t="s">
        <v>330</v>
      </c>
      <c r="D113" s="382"/>
      <c r="E113" s="190"/>
      <c r="F113" s="190"/>
      <c r="H113" s="253">
        <f>SUM(E113:G113)</f>
        <v>0</v>
      </c>
      <c r="I113" s="306"/>
      <c r="K113" s="194"/>
    </row>
    <row r="114" spans="1:11" ht="17.25" hidden="1" customHeight="1">
      <c r="B114" s="35"/>
      <c r="C114" s="382" t="s">
        <v>331</v>
      </c>
      <c r="D114" s="382"/>
      <c r="E114" s="190"/>
      <c r="F114" s="190"/>
      <c r="H114" s="253">
        <f>SUM(E114:G114)</f>
        <v>0</v>
      </c>
      <c r="I114" s="306"/>
      <c r="K114" s="194"/>
    </row>
    <row r="115" spans="1:11" ht="17.25" hidden="1" customHeight="1">
      <c r="B115" s="35"/>
      <c r="C115" s="382" t="s">
        <v>332</v>
      </c>
      <c r="D115" s="382"/>
      <c r="E115" s="190"/>
      <c r="F115" s="190"/>
      <c r="H115" s="253">
        <f>SUM(E115:G115)</f>
        <v>0</v>
      </c>
      <c r="I115" s="306"/>
      <c r="K115" s="194"/>
    </row>
    <row r="116" spans="1:11" ht="17.25" hidden="1" customHeight="1">
      <c r="B116" s="35"/>
      <c r="C116" s="382" t="s">
        <v>333</v>
      </c>
      <c r="D116" s="382"/>
      <c r="E116" s="190"/>
      <c r="F116" s="190"/>
      <c r="H116" s="253">
        <f>SUM(E116:G116)</f>
        <v>0</v>
      </c>
      <c r="I116" s="306"/>
      <c r="K116" s="194"/>
    </row>
    <row r="117" spans="1:11" ht="17.25" hidden="1" customHeight="1">
      <c r="B117" s="35"/>
      <c r="C117" s="382" t="s">
        <v>334</v>
      </c>
      <c r="D117" s="382"/>
      <c r="E117" s="190"/>
      <c r="F117" s="190"/>
      <c r="H117" s="253">
        <f>SUM(E117:G117)</f>
        <v>0</v>
      </c>
      <c r="I117" s="306"/>
      <c r="K117" s="194"/>
    </row>
    <row r="118" spans="1:11" ht="17.25" hidden="1" customHeight="1">
      <c r="B118" s="35"/>
      <c r="C118" s="391" t="s">
        <v>335</v>
      </c>
      <c r="D118" s="391"/>
      <c r="E118" s="196">
        <f>SUM(E113:E117)</f>
        <v>0</v>
      </c>
      <c r="F118" s="196">
        <f>SUM(F113:F117)</f>
        <v>0</v>
      </c>
      <c r="G118" s="196">
        <f>SUM(G113:G117)</f>
        <v>0</v>
      </c>
      <c r="H118" s="196">
        <f>SUM(H113:H117)</f>
        <v>0</v>
      </c>
      <c r="I118" s="306"/>
      <c r="K118" s="194"/>
    </row>
    <row r="119" spans="1:11" ht="17.25" hidden="1" customHeight="1">
      <c r="B119" s="35"/>
      <c r="C119" s="382" t="s">
        <v>336</v>
      </c>
      <c r="D119" s="382"/>
      <c r="E119" s="190"/>
      <c r="F119" s="190"/>
      <c r="G119" s="190"/>
      <c r="H119" s="253">
        <f>SUM(E119:G119)</f>
        <v>0</v>
      </c>
      <c r="I119" s="41"/>
      <c r="K119" s="194"/>
    </row>
    <row r="120" spans="1:11" ht="17.25" hidden="1" customHeight="1">
      <c r="B120" s="35"/>
      <c r="C120" s="391" t="s">
        <v>104</v>
      </c>
      <c r="D120" s="391"/>
      <c r="E120" s="196">
        <f>E108+E112+E118+E119</f>
        <v>0</v>
      </c>
      <c r="F120" s="196">
        <f>F108+F112+F118+F119</f>
        <v>0</v>
      </c>
      <c r="G120" s="196">
        <f>G108+G112+G118+G119</f>
        <v>0</v>
      </c>
      <c r="H120" s="196">
        <f>H108+H112+H118+H119</f>
        <v>0</v>
      </c>
      <c r="I120" s="41"/>
      <c r="K120" s="194"/>
    </row>
    <row r="121" spans="1:11" ht="7.5" hidden="1" customHeight="1">
      <c r="B121" s="36"/>
      <c r="C121" s="13"/>
      <c r="D121" s="13"/>
      <c r="E121" s="13"/>
      <c r="F121" s="13"/>
      <c r="G121" s="13"/>
      <c r="H121" s="13"/>
      <c r="I121" s="37"/>
    </row>
    <row r="122" spans="1:11" ht="17.25" customHeight="1"/>
    <row r="123" spans="1:11" ht="22.5" customHeight="1">
      <c r="A123" s="166" t="str">
        <f>IF(SUBTOTAL(103,A124),"-","+")</f>
        <v>+</v>
      </c>
      <c r="B123" s="350" t="s">
        <v>82</v>
      </c>
      <c r="C123" s="397"/>
      <c r="D123" s="351"/>
      <c r="E123" s="167" t="str">
        <f>IF(COUNTA(H125:H126,E130:G131,E133:G135,E137:F141,E143:G143),"Contains Data", "No Data")</f>
        <v>No Data</v>
      </c>
      <c r="F123" s="304"/>
      <c r="G123" s="304"/>
      <c r="H123" s="304"/>
      <c r="K123" s="182" t="str">
        <f>"Notes/hyperlinks"&amp;IF(COUNTA(K130:K144)&gt;0," ("&amp;COUNTA(K130:K144)&amp;")","")</f>
        <v>Notes/hyperlinks</v>
      </c>
    </row>
    <row r="124" spans="1:11" ht="7.5" hidden="1" customHeight="1">
      <c r="A124" t="s">
        <v>143</v>
      </c>
      <c r="B124" s="32"/>
      <c r="C124" s="171"/>
      <c r="D124" s="171"/>
      <c r="E124" s="171"/>
      <c r="F124" s="171"/>
      <c r="G124" s="171"/>
      <c r="H124" s="171"/>
      <c r="I124" s="183"/>
    </row>
    <row r="125" spans="1:11" ht="17.25" hidden="1" customHeight="1">
      <c r="B125" s="35"/>
      <c r="C125" s="382" t="s">
        <v>318</v>
      </c>
      <c r="D125" s="382"/>
      <c r="E125" s="382"/>
      <c r="F125" s="382"/>
      <c r="H125" s="242"/>
      <c r="I125" s="41"/>
    </row>
    <row r="126" spans="1:11" ht="17.25" hidden="1" customHeight="1">
      <c r="B126" s="35"/>
      <c r="C126" s="382" t="s">
        <v>319</v>
      </c>
      <c r="D126" s="382"/>
      <c r="E126" s="382"/>
      <c r="F126" s="382"/>
      <c r="H126" s="319"/>
      <c r="I126" s="41"/>
    </row>
    <row r="127" spans="1:11" ht="7.5" hidden="1" customHeight="1">
      <c r="B127" s="35"/>
      <c r="I127" s="41"/>
    </row>
    <row r="128" spans="1:11" ht="30" hidden="1" customHeight="1">
      <c r="B128" s="35"/>
      <c r="C128" s="398" t="s">
        <v>276</v>
      </c>
      <c r="D128" s="356"/>
      <c r="E128" s="185" t="s">
        <v>320</v>
      </c>
      <c r="F128" s="185" t="s">
        <v>321</v>
      </c>
      <c r="G128" s="185" t="s">
        <v>322</v>
      </c>
      <c r="H128" s="305" t="s">
        <v>104</v>
      </c>
      <c r="I128" s="41"/>
    </row>
    <row r="129" spans="2:11" ht="7.5" hidden="1" customHeight="1">
      <c r="B129" s="35"/>
      <c r="C129" s="188"/>
      <c r="D129" s="188"/>
      <c r="E129" s="188"/>
      <c r="F129" s="188"/>
      <c r="G129" s="188"/>
      <c r="H129" s="188"/>
      <c r="I129" s="41"/>
    </row>
    <row r="130" spans="2:11" ht="17.25" hidden="1" customHeight="1">
      <c r="B130" s="35"/>
      <c r="C130" s="382" t="s">
        <v>323</v>
      </c>
      <c r="D130" s="382"/>
      <c r="E130" s="190"/>
      <c r="F130" s="190"/>
      <c r="G130" s="190"/>
      <c r="H130" s="253">
        <f>SUM(E130:G130)</f>
        <v>0</v>
      </c>
      <c r="I130" s="306"/>
      <c r="K130" s="194"/>
    </row>
    <row r="131" spans="2:11" ht="17.25" hidden="1" customHeight="1">
      <c r="B131" s="35"/>
      <c r="C131" s="382" t="s">
        <v>324</v>
      </c>
      <c r="D131" s="382"/>
      <c r="E131" s="190"/>
      <c r="F131" s="190"/>
      <c r="G131" s="190"/>
      <c r="H131" s="253">
        <f>SUM(E131:G131)</f>
        <v>0</v>
      </c>
      <c r="I131" s="306"/>
      <c r="K131" s="194"/>
    </row>
    <row r="132" spans="2:11" ht="17.25" hidden="1" customHeight="1">
      <c r="B132" s="35"/>
      <c r="C132" s="391" t="s">
        <v>325</v>
      </c>
      <c r="D132" s="391"/>
      <c r="E132" s="196">
        <f>SUM(E130:E131)</f>
        <v>0</v>
      </c>
      <c r="F132" s="196">
        <f>SUM(F130:F131)</f>
        <v>0</v>
      </c>
      <c r="G132" s="196">
        <f>SUM(G130:G131)</f>
        <v>0</v>
      </c>
      <c r="H132" s="196">
        <f>SUM(H130:H131)</f>
        <v>0</v>
      </c>
      <c r="I132" s="306"/>
      <c r="K132" s="194"/>
    </row>
    <row r="133" spans="2:11" ht="17.25" hidden="1" customHeight="1">
      <c r="B133" s="35"/>
      <c r="C133" s="382" t="s">
        <v>326</v>
      </c>
      <c r="D133" s="382"/>
      <c r="E133" s="190"/>
      <c r="F133" s="190"/>
      <c r="G133" s="190"/>
      <c r="H133" s="253">
        <f>SUM(E133:G133)</f>
        <v>0</v>
      </c>
      <c r="I133" s="320"/>
      <c r="K133" s="194"/>
    </row>
    <row r="134" spans="2:11" ht="17.25" hidden="1" customHeight="1">
      <c r="B134" s="35"/>
      <c r="C134" s="382" t="s">
        <v>327</v>
      </c>
      <c r="D134" s="382"/>
      <c r="E134" s="190"/>
      <c r="F134" s="190"/>
      <c r="G134" s="190"/>
      <c r="H134" s="253">
        <f>SUM(E134:G134)</f>
        <v>0</v>
      </c>
      <c r="I134" s="320"/>
      <c r="K134" s="194"/>
    </row>
    <row r="135" spans="2:11" ht="17.25" hidden="1" customHeight="1">
      <c r="B135" s="35"/>
      <c r="C135" s="382" t="s">
        <v>328</v>
      </c>
      <c r="D135" s="382"/>
      <c r="E135" s="190"/>
      <c r="F135" s="190"/>
      <c r="G135" s="190"/>
      <c r="H135" s="253">
        <f>SUM(E135:G135)</f>
        <v>0</v>
      </c>
      <c r="I135" s="320"/>
      <c r="K135" s="194"/>
    </row>
    <row r="136" spans="2:11" ht="17.25" hidden="1" customHeight="1">
      <c r="B136" s="35"/>
      <c r="C136" s="391" t="s">
        <v>329</v>
      </c>
      <c r="D136" s="391"/>
      <c r="E136" s="196">
        <f>SUM(E133:E135)</f>
        <v>0</v>
      </c>
      <c r="F136" s="196">
        <f>SUM(F133:F135)</f>
        <v>0</v>
      </c>
      <c r="G136" s="196">
        <f>SUM(G133:G135)</f>
        <v>0</v>
      </c>
      <c r="H136" s="196">
        <f>SUM(H133:H135)</f>
        <v>0</v>
      </c>
      <c r="I136" s="306"/>
      <c r="K136" s="194"/>
    </row>
    <row r="137" spans="2:11" ht="17.25" hidden="1" customHeight="1">
      <c r="B137" s="35"/>
      <c r="C137" s="382" t="s">
        <v>330</v>
      </c>
      <c r="D137" s="382"/>
      <c r="E137" s="190"/>
      <c r="F137" s="190"/>
      <c r="H137" s="253">
        <f>SUM(E137:G137)</f>
        <v>0</v>
      </c>
      <c r="I137" s="306"/>
      <c r="K137" s="194"/>
    </row>
    <row r="138" spans="2:11" ht="17.25" hidden="1" customHeight="1">
      <c r="B138" s="35"/>
      <c r="C138" s="382" t="s">
        <v>331</v>
      </c>
      <c r="D138" s="382"/>
      <c r="E138" s="190"/>
      <c r="F138" s="190"/>
      <c r="H138" s="253">
        <f>SUM(E138:G138)</f>
        <v>0</v>
      </c>
      <c r="I138" s="306"/>
      <c r="K138" s="194"/>
    </row>
    <row r="139" spans="2:11" ht="17.25" hidden="1" customHeight="1">
      <c r="B139" s="35"/>
      <c r="C139" s="382" t="s">
        <v>332</v>
      </c>
      <c r="D139" s="382"/>
      <c r="E139" s="190"/>
      <c r="F139" s="190"/>
      <c r="H139" s="253">
        <f>SUM(E139:G139)</f>
        <v>0</v>
      </c>
      <c r="I139" s="306"/>
      <c r="K139" s="194"/>
    </row>
    <row r="140" spans="2:11" ht="17.25" hidden="1" customHeight="1">
      <c r="B140" s="35"/>
      <c r="C140" s="382" t="s">
        <v>333</v>
      </c>
      <c r="D140" s="382"/>
      <c r="E140" s="190"/>
      <c r="F140" s="190"/>
      <c r="H140" s="253">
        <f>SUM(E140:G140)</f>
        <v>0</v>
      </c>
      <c r="I140" s="306"/>
      <c r="K140" s="194"/>
    </row>
    <row r="141" spans="2:11" ht="17.25" hidden="1" customHeight="1">
      <c r="B141" s="35"/>
      <c r="C141" s="382" t="s">
        <v>334</v>
      </c>
      <c r="D141" s="382"/>
      <c r="E141" s="190"/>
      <c r="F141" s="190"/>
      <c r="H141" s="253">
        <f>SUM(E141:G141)</f>
        <v>0</v>
      </c>
      <c r="I141" s="306"/>
      <c r="K141" s="194"/>
    </row>
    <row r="142" spans="2:11" ht="17.25" hidden="1" customHeight="1">
      <c r="B142" s="35"/>
      <c r="C142" s="391" t="s">
        <v>335</v>
      </c>
      <c r="D142" s="391"/>
      <c r="E142" s="196">
        <f>SUM(E137:E141)</f>
        <v>0</v>
      </c>
      <c r="F142" s="196">
        <f>SUM(F137:F141)</f>
        <v>0</v>
      </c>
      <c r="G142" s="196">
        <f>SUM(G137:G141)</f>
        <v>0</v>
      </c>
      <c r="H142" s="196">
        <f>SUM(H137:H141)</f>
        <v>0</v>
      </c>
      <c r="I142" s="306"/>
      <c r="K142" s="194"/>
    </row>
    <row r="143" spans="2:11" ht="17.25" hidden="1" customHeight="1">
      <c r="B143" s="35"/>
      <c r="C143" s="382" t="s">
        <v>336</v>
      </c>
      <c r="D143" s="382"/>
      <c r="E143" s="190"/>
      <c r="F143" s="190"/>
      <c r="G143" s="190"/>
      <c r="H143" s="253">
        <f>SUM(E143:G143)</f>
        <v>0</v>
      </c>
      <c r="I143" s="41"/>
      <c r="K143" s="194"/>
    </row>
    <row r="144" spans="2:11" ht="17.25" hidden="1" customHeight="1">
      <c r="B144" s="35"/>
      <c r="C144" s="391" t="s">
        <v>104</v>
      </c>
      <c r="D144" s="391"/>
      <c r="E144" s="196">
        <f>E132+E136+E142+E143</f>
        <v>0</v>
      </c>
      <c r="F144" s="196">
        <f>F132+F136+F142+F143</f>
        <v>0</v>
      </c>
      <c r="G144" s="196">
        <f>G132+G136+G142+G143</f>
        <v>0</v>
      </c>
      <c r="H144" s="196">
        <f>H132+H136+H142+H143</f>
        <v>0</v>
      </c>
      <c r="I144" s="41"/>
      <c r="K144" s="194"/>
    </row>
    <row r="145" spans="1:11" ht="7.5" hidden="1" customHeight="1">
      <c r="B145" s="36"/>
      <c r="C145" s="13"/>
      <c r="D145" s="13"/>
      <c r="E145" s="13"/>
      <c r="F145" s="13"/>
      <c r="G145" s="13"/>
      <c r="H145" s="13"/>
      <c r="I145" s="37"/>
    </row>
    <row r="146" spans="1:11" ht="17.25" customHeight="1"/>
    <row r="147" spans="1:11" ht="22.5" customHeight="1">
      <c r="A147" s="166" t="str">
        <f>IF(SUBTOTAL(103,A148),"-","+")</f>
        <v>+</v>
      </c>
      <c r="B147" s="350" t="s">
        <v>83</v>
      </c>
      <c r="C147" s="397"/>
      <c r="D147" s="351"/>
      <c r="E147" s="167" t="str">
        <f>IF(COUNTA(H149:H150,E154:G155,E157:G159,E161:F165,E167:G167),"Contains Data", "No Data")</f>
        <v>No Data</v>
      </c>
      <c r="F147" s="304"/>
      <c r="G147" s="304"/>
      <c r="H147" s="304"/>
      <c r="K147" s="182" t="str">
        <f>"Notes/hyperlinks"&amp;IF(COUNTA(K154:K168)&gt;0," ("&amp;COUNTA(K154:K168)&amp;")","")</f>
        <v>Notes/hyperlinks</v>
      </c>
    </row>
    <row r="148" spans="1:11" ht="7.5" hidden="1" customHeight="1">
      <c r="A148" t="s">
        <v>143</v>
      </c>
      <c r="B148" s="32"/>
      <c r="C148" s="171"/>
      <c r="D148" s="171"/>
      <c r="E148" s="171"/>
      <c r="F148" s="171"/>
      <c r="G148" s="171"/>
      <c r="H148" s="171"/>
      <c r="I148" s="183"/>
    </row>
    <row r="149" spans="1:11" ht="17.25" hidden="1" customHeight="1">
      <c r="B149" s="35"/>
      <c r="C149" s="382" t="s">
        <v>318</v>
      </c>
      <c r="D149" s="382"/>
      <c r="E149" s="382"/>
      <c r="F149" s="382"/>
      <c r="H149" s="242"/>
      <c r="I149" s="41"/>
    </row>
    <row r="150" spans="1:11" ht="17.25" hidden="1" customHeight="1">
      <c r="B150" s="35"/>
      <c r="C150" s="382" t="s">
        <v>319</v>
      </c>
      <c r="D150" s="382"/>
      <c r="E150" s="382"/>
      <c r="F150" s="382"/>
      <c r="H150" s="319"/>
      <c r="I150" s="41"/>
    </row>
    <row r="151" spans="1:11" ht="7.5" hidden="1" customHeight="1">
      <c r="B151" s="35"/>
      <c r="I151" s="41"/>
    </row>
    <row r="152" spans="1:11" ht="30" hidden="1" customHeight="1">
      <c r="B152" s="35"/>
      <c r="C152" s="398" t="s">
        <v>276</v>
      </c>
      <c r="D152" s="356"/>
      <c r="E152" s="185" t="s">
        <v>320</v>
      </c>
      <c r="F152" s="185" t="s">
        <v>321</v>
      </c>
      <c r="G152" s="185" t="s">
        <v>322</v>
      </c>
      <c r="H152" s="305" t="s">
        <v>104</v>
      </c>
      <c r="I152" s="41"/>
    </row>
    <row r="153" spans="1:11" ht="7.5" hidden="1" customHeight="1">
      <c r="B153" s="35"/>
      <c r="C153" s="188"/>
      <c r="D153" s="188"/>
      <c r="E153" s="188"/>
      <c r="F153" s="188"/>
      <c r="G153" s="188"/>
      <c r="H153" s="188"/>
      <c r="I153" s="41"/>
    </row>
    <row r="154" spans="1:11" ht="17.25" hidden="1" customHeight="1">
      <c r="B154" s="35"/>
      <c r="C154" s="382" t="s">
        <v>323</v>
      </c>
      <c r="D154" s="382"/>
      <c r="E154" s="190"/>
      <c r="F154" s="190"/>
      <c r="G154" s="190"/>
      <c r="H154" s="253">
        <f>SUM(E154:G154)</f>
        <v>0</v>
      </c>
      <c r="I154" s="306"/>
      <c r="K154" s="194"/>
    </row>
    <row r="155" spans="1:11" ht="17.25" hidden="1" customHeight="1">
      <c r="B155" s="35"/>
      <c r="C155" s="382" t="s">
        <v>324</v>
      </c>
      <c r="D155" s="382"/>
      <c r="E155" s="190"/>
      <c r="F155" s="190"/>
      <c r="G155" s="190"/>
      <c r="H155" s="253">
        <f>SUM(E155:G155)</f>
        <v>0</v>
      </c>
      <c r="I155" s="306"/>
      <c r="K155" s="194"/>
    </row>
    <row r="156" spans="1:11" ht="17.25" hidden="1" customHeight="1">
      <c r="B156" s="35"/>
      <c r="C156" s="391" t="s">
        <v>325</v>
      </c>
      <c r="D156" s="391"/>
      <c r="E156" s="196">
        <f>SUM(E154:E155)</f>
        <v>0</v>
      </c>
      <c r="F156" s="196">
        <f>SUM(F154:F155)</f>
        <v>0</v>
      </c>
      <c r="G156" s="196">
        <f>SUM(G154:G155)</f>
        <v>0</v>
      </c>
      <c r="H156" s="196">
        <f>SUM(H154:H155)</f>
        <v>0</v>
      </c>
      <c r="I156" s="306"/>
      <c r="K156" s="194"/>
    </row>
    <row r="157" spans="1:11" ht="17.25" hidden="1" customHeight="1">
      <c r="B157" s="35"/>
      <c r="C157" s="382" t="s">
        <v>326</v>
      </c>
      <c r="D157" s="382"/>
      <c r="E157" s="190"/>
      <c r="F157" s="190"/>
      <c r="G157" s="190"/>
      <c r="H157" s="253">
        <f>SUM(E157:G157)</f>
        <v>0</v>
      </c>
      <c r="I157" s="320"/>
      <c r="K157" s="194"/>
    </row>
    <row r="158" spans="1:11" ht="17.25" hidden="1" customHeight="1">
      <c r="B158" s="35"/>
      <c r="C158" s="382" t="s">
        <v>327</v>
      </c>
      <c r="D158" s="382"/>
      <c r="E158" s="190"/>
      <c r="F158" s="190"/>
      <c r="G158" s="190"/>
      <c r="H158" s="253">
        <f>SUM(E158:G158)</f>
        <v>0</v>
      </c>
      <c r="I158" s="320"/>
      <c r="K158" s="194"/>
    </row>
    <row r="159" spans="1:11" ht="17.25" hidden="1" customHeight="1">
      <c r="B159" s="35"/>
      <c r="C159" s="382" t="s">
        <v>328</v>
      </c>
      <c r="D159" s="382"/>
      <c r="E159" s="190"/>
      <c r="F159" s="190"/>
      <c r="G159" s="190"/>
      <c r="H159" s="253">
        <f>SUM(E159:G159)</f>
        <v>0</v>
      </c>
      <c r="I159" s="320"/>
      <c r="K159" s="194"/>
    </row>
    <row r="160" spans="1:11" ht="17.25" hidden="1" customHeight="1">
      <c r="B160" s="35"/>
      <c r="C160" s="391" t="s">
        <v>329</v>
      </c>
      <c r="D160" s="391"/>
      <c r="E160" s="196">
        <f>SUM(E157:E159)</f>
        <v>0</v>
      </c>
      <c r="F160" s="196">
        <f>SUM(F157:F159)</f>
        <v>0</v>
      </c>
      <c r="G160" s="196">
        <f>SUM(G157:G159)</f>
        <v>0</v>
      </c>
      <c r="H160" s="196">
        <f>SUM(H157:H159)</f>
        <v>0</v>
      </c>
      <c r="I160" s="306"/>
      <c r="K160" s="194"/>
    </row>
    <row r="161" spans="1:11" ht="17.25" hidden="1" customHeight="1">
      <c r="B161" s="35"/>
      <c r="C161" s="382" t="s">
        <v>330</v>
      </c>
      <c r="D161" s="382"/>
      <c r="E161" s="190"/>
      <c r="F161" s="190"/>
      <c r="H161" s="253">
        <f>SUM(E161:G161)</f>
        <v>0</v>
      </c>
      <c r="I161" s="306"/>
      <c r="K161" s="194"/>
    </row>
    <row r="162" spans="1:11" ht="17.25" hidden="1" customHeight="1">
      <c r="B162" s="35"/>
      <c r="C162" s="382" t="s">
        <v>331</v>
      </c>
      <c r="D162" s="382"/>
      <c r="E162" s="190"/>
      <c r="F162" s="190"/>
      <c r="H162" s="253">
        <f>SUM(E162:G162)</f>
        <v>0</v>
      </c>
      <c r="I162" s="306"/>
      <c r="K162" s="194"/>
    </row>
    <row r="163" spans="1:11" ht="17.25" hidden="1" customHeight="1">
      <c r="B163" s="35"/>
      <c r="C163" s="382" t="s">
        <v>332</v>
      </c>
      <c r="D163" s="382"/>
      <c r="E163" s="190"/>
      <c r="F163" s="190"/>
      <c r="H163" s="253">
        <f>SUM(E163:G163)</f>
        <v>0</v>
      </c>
      <c r="I163" s="306"/>
      <c r="K163" s="194"/>
    </row>
    <row r="164" spans="1:11" ht="17.25" hidden="1" customHeight="1">
      <c r="B164" s="35"/>
      <c r="C164" s="382" t="s">
        <v>333</v>
      </c>
      <c r="D164" s="382"/>
      <c r="E164" s="190"/>
      <c r="F164" s="190"/>
      <c r="H164" s="253">
        <f>SUM(E164:G164)</f>
        <v>0</v>
      </c>
      <c r="I164" s="306"/>
      <c r="K164" s="194"/>
    </row>
    <row r="165" spans="1:11" ht="17.25" hidden="1" customHeight="1">
      <c r="B165" s="35"/>
      <c r="C165" s="382" t="s">
        <v>334</v>
      </c>
      <c r="D165" s="382"/>
      <c r="E165" s="190"/>
      <c r="F165" s="190"/>
      <c r="H165" s="253">
        <f>SUM(E165:G165)</f>
        <v>0</v>
      </c>
      <c r="I165" s="306"/>
      <c r="K165" s="194"/>
    </row>
    <row r="166" spans="1:11" ht="17.25" hidden="1" customHeight="1">
      <c r="B166" s="35"/>
      <c r="C166" s="391" t="s">
        <v>335</v>
      </c>
      <c r="D166" s="391"/>
      <c r="E166" s="196">
        <f>SUM(E161:E165)</f>
        <v>0</v>
      </c>
      <c r="F166" s="196">
        <f>SUM(F161:F165)</f>
        <v>0</v>
      </c>
      <c r="G166" s="196">
        <f>SUM(G161:G165)</f>
        <v>0</v>
      </c>
      <c r="H166" s="196">
        <f>SUM(H161:H165)</f>
        <v>0</v>
      </c>
      <c r="I166" s="306"/>
      <c r="K166" s="194"/>
    </row>
    <row r="167" spans="1:11" ht="17.25" hidden="1" customHeight="1">
      <c r="B167" s="35"/>
      <c r="C167" s="382" t="s">
        <v>336</v>
      </c>
      <c r="D167" s="382"/>
      <c r="E167" s="190"/>
      <c r="F167" s="190"/>
      <c r="G167" s="190"/>
      <c r="H167" s="253">
        <f>SUM(E167:G167)</f>
        <v>0</v>
      </c>
      <c r="I167" s="41"/>
      <c r="K167" s="194"/>
    </row>
    <row r="168" spans="1:11" ht="17.25" hidden="1" customHeight="1">
      <c r="B168" s="35"/>
      <c r="C168" s="391" t="s">
        <v>104</v>
      </c>
      <c r="D168" s="391"/>
      <c r="E168" s="196">
        <f>E156+E160+E166+E167</f>
        <v>0</v>
      </c>
      <c r="F168" s="196">
        <f>F156+F160+F166+F167</f>
        <v>0</v>
      </c>
      <c r="G168" s="196">
        <f>G156+G160+G166+G167</f>
        <v>0</v>
      </c>
      <c r="H168" s="196">
        <f>H156+H160+H166+H167</f>
        <v>0</v>
      </c>
      <c r="I168" s="41"/>
      <c r="K168" s="194"/>
    </row>
    <row r="169" spans="1:11" ht="7.5" hidden="1" customHeight="1">
      <c r="B169" s="36"/>
      <c r="C169" s="13"/>
      <c r="D169" s="13"/>
      <c r="E169" s="13"/>
      <c r="F169" s="13"/>
      <c r="G169" s="13"/>
      <c r="H169" s="13"/>
      <c r="I169" s="37"/>
    </row>
    <row r="170" spans="1:11" ht="17.25" customHeight="1"/>
    <row r="171" spans="1:11" ht="22.5" customHeight="1">
      <c r="A171" s="166" t="str">
        <f>IF(SUBTOTAL(103,A172),"-","+")</f>
        <v>+</v>
      </c>
      <c r="B171" s="350" t="s">
        <v>84</v>
      </c>
      <c r="C171" s="397"/>
      <c r="D171" s="351"/>
      <c r="E171" s="167" t="str">
        <f>IF(COUNTA(H173:H174,E178:G179,E181:G183,E185:F189,E191:G191),"Contains Data", "No Data")</f>
        <v>No Data</v>
      </c>
      <c r="F171" s="304"/>
      <c r="G171" s="304"/>
      <c r="H171" s="304"/>
      <c r="K171" s="182" t="str">
        <f>"Notes/hyperlinks"&amp;IF(COUNTA(K178:K192)&gt;0," ("&amp;COUNTA(K178:K192)&amp;")","")</f>
        <v>Notes/hyperlinks</v>
      </c>
    </row>
    <row r="172" spans="1:11" ht="7.5" hidden="1" customHeight="1">
      <c r="A172" t="s">
        <v>143</v>
      </c>
      <c r="B172" s="32"/>
      <c r="C172" s="171"/>
      <c r="D172" s="171"/>
      <c r="E172" s="171"/>
      <c r="F172" s="171"/>
      <c r="G172" s="171"/>
      <c r="H172" s="171"/>
      <c r="I172" s="183"/>
    </row>
    <row r="173" spans="1:11" ht="17.25" hidden="1" customHeight="1">
      <c r="B173" s="35"/>
      <c r="C173" s="382" t="s">
        <v>318</v>
      </c>
      <c r="D173" s="382"/>
      <c r="E173" s="382"/>
      <c r="F173" s="382"/>
      <c r="H173" s="242"/>
      <c r="I173" s="41"/>
    </row>
    <row r="174" spans="1:11" ht="17.25" hidden="1" customHeight="1">
      <c r="B174" s="35"/>
      <c r="C174" s="382" t="s">
        <v>319</v>
      </c>
      <c r="D174" s="382"/>
      <c r="E174" s="382"/>
      <c r="F174" s="382"/>
      <c r="H174" s="319"/>
      <c r="I174" s="41"/>
    </row>
    <row r="175" spans="1:11" ht="7.5" hidden="1" customHeight="1">
      <c r="B175" s="35"/>
      <c r="I175" s="41"/>
    </row>
    <row r="176" spans="1:11" ht="30" hidden="1" customHeight="1">
      <c r="B176" s="35"/>
      <c r="C176" s="398" t="s">
        <v>276</v>
      </c>
      <c r="D176" s="356"/>
      <c r="E176" s="185" t="s">
        <v>320</v>
      </c>
      <c r="F176" s="185" t="s">
        <v>321</v>
      </c>
      <c r="G176" s="185" t="s">
        <v>322</v>
      </c>
      <c r="H176" s="305" t="s">
        <v>104</v>
      </c>
      <c r="I176" s="41"/>
    </row>
    <row r="177" spans="2:11" ht="7.5" hidden="1" customHeight="1">
      <c r="B177" s="35"/>
      <c r="C177" s="188"/>
      <c r="D177" s="188"/>
      <c r="E177" s="188"/>
      <c r="F177" s="188"/>
      <c r="G177" s="188"/>
      <c r="H177" s="188"/>
      <c r="I177" s="41"/>
    </row>
    <row r="178" spans="2:11" ht="17.25" hidden="1" customHeight="1">
      <c r="B178" s="35"/>
      <c r="C178" s="382" t="s">
        <v>323</v>
      </c>
      <c r="D178" s="382"/>
      <c r="E178" s="190"/>
      <c r="F178" s="190"/>
      <c r="G178" s="190"/>
      <c r="H178" s="253">
        <f>SUM(E178:G178)</f>
        <v>0</v>
      </c>
      <c r="I178" s="306"/>
      <c r="K178" s="194"/>
    </row>
    <row r="179" spans="2:11" ht="17.25" hidden="1" customHeight="1">
      <c r="B179" s="35"/>
      <c r="C179" s="382" t="s">
        <v>324</v>
      </c>
      <c r="D179" s="382"/>
      <c r="E179" s="190"/>
      <c r="F179" s="190"/>
      <c r="G179" s="190"/>
      <c r="H179" s="253">
        <f>SUM(E179:G179)</f>
        <v>0</v>
      </c>
      <c r="I179" s="306"/>
      <c r="K179" s="194"/>
    </row>
    <row r="180" spans="2:11" ht="17.25" hidden="1" customHeight="1">
      <c r="B180" s="35"/>
      <c r="C180" s="391" t="s">
        <v>325</v>
      </c>
      <c r="D180" s="391"/>
      <c r="E180" s="196">
        <f>SUM(E178:E179)</f>
        <v>0</v>
      </c>
      <c r="F180" s="196">
        <f>SUM(F178:F179)</f>
        <v>0</v>
      </c>
      <c r="G180" s="196">
        <f>SUM(G178:G179)</f>
        <v>0</v>
      </c>
      <c r="H180" s="196">
        <f>SUM(H178:H179)</f>
        <v>0</v>
      </c>
      <c r="I180" s="306"/>
      <c r="K180" s="194"/>
    </row>
    <row r="181" spans="2:11" ht="17.25" hidden="1" customHeight="1">
      <c r="B181" s="35"/>
      <c r="C181" s="382" t="s">
        <v>326</v>
      </c>
      <c r="D181" s="382"/>
      <c r="E181" s="190"/>
      <c r="F181" s="190"/>
      <c r="G181" s="190"/>
      <c r="H181" s="253">
        <f>SUM(E181:G181)</f>
        <v>0</v>
      </c>
      <c r="I181" s="320"/>
      <c r="K181" s="194"/>
    </row>
    <row r="182" spans="2:11" ht="17.25" hidden="1" customHeight="1">
      <c r="B182" s="35"/>
      <c r="C182" s="382" t="s">
        <v>327</v>
      </c>
      <c r="D182" s="382"/>
      <c r="E182" s="190"/>
      <c r="F182" s="190"/>
      <c r="G182" s="190"/>
      <c r="H182" s="253">
        <f>SUM(E182:G182)</f>
        <v>0</v>
      </c>
      <c r="I182" s="320"/>
      <c r="K182" s="194"/>
    </row>
    <row r="183" spans="2:11" ht="17.25" hidden="1" customHeight="1">
      <c r="B183" s="35"/>
      <c r="C183" s="382" t="s">
        <v>328</v>
      </c>
      <c r="D183" s="382"/>
      <c r="E183" s="190"/>
      <c r="F183" s="190"/>
      <c r="G183" s="190"/>
      <c r="H183" s="253">
        <f>SUM(E183:G183)</f>
        <v>0</v>
      </c>
      <c r="I183" s="320"/>
      <c r="K183" s="194"/>
    </row>
    <row r="184" spans="2:11" ht="17.25" hidden="1" customHeight="1">
      <c r="B184" s="35"/>
      <c r="C184" s="391" t="s">
        <v>329</v>
      </c>
      <c r="D184" s="391"/>
      <c r="E184" s="196">
        <f>SUM(E181:E183)</f>
        <v>0</v>
      </c>
      <c r="F184" s="196">
        <f>SUM(F181:F183)</f>
        <v>0</v>
      </c>
      <c r="G184" s="196">
        <f>SUM(G181:G183)</f>
        <v>0</v>
      </c>
      <c r="H184" s="196">
        <f>SUM(H181:H183)</f>
        <v>0</v>
      </c>
      <c r="I184" s="306"/>
      <c r="K184" s="194"/>
    </row>
    <row r="185" spans="2:11" ht="17.25" hidden="1" customHeight="1">
      <c r="B185" s="35"/>
      <c r="C185" s="382" t="s">
        <v>330</v>
      </c>
      <c r="D185" s="382"/>
      <c r="E185" s="190"/>
      <c r="F185" s="190"/>
      <c r="H185" s="253">
        <f>SUM(E185:G185)</f>
        <v>0</v>
      </c>
      <c r="I185" s="306"/>
      <c r="K185" s="194"/>
    </row>
    <row r="186" spans="2:11" ht="17.25" hidden="1" customHeight="1">
      <c r="B186" s="35"/>
      <c r="C186" s="382" t="s">
        <v>331</v>
      </c>
      <c r="D186" s="382"/>
      <c r="E186" s="190"/>
      <c r="F186" s="190"/>
      <c r="H186" s="253">
        <f>SUM(E186:G186)</f>
        <v>0</v>
      </c>
      <c r="I186" s="306"/>
      <c r="K186" s="194"/>
    </row>
    <row r="187" spans="2:11" ht="17.25" hidden="1" customHeight="1">
      <c r="B187" s="35"/>
      <c r="C187" s="382" t="s">
        <v>332</v>
      </c>
      <c r="D187" s="382"/>
      <c r="E187" s="190"/>
      <c r="F187" s="190"/>
      <c r="H187" s="253">
        <f>SUM(E187:G187)</f>
        <v>0</v>
      </c>
      <c r="I187" s="306"/>
      <c r="K187" s="194"/>
    </row>
    <row r="188" spans="2:11" ht="17.25" hidden="1" customHeight="1">
      <c r="B188" s="35"/>
      <c r="C188" s="382" t="s">
        <v>333</v>
      </c>
      <c r="D188" s="382"/>
      <c r="E188" s="190"/>
      <c r="F188" s="190"/>
      <c r="H188" s="253">
        <f>SUM(E188:G188)</f>
        <v>0</v>
      </c>
      <c r="I188" s="306"/>
      <c r="K188" s="194"/>
    </row>
    <row r="189" spans="2:11" ht="17.25" hidden="1" customHeight="1">
      <c r="B189" s="35"/>
      <c r="C189" s="382" t="s">
        <v>334</v>
      </c>
      <c r="D189" s="382"/>
      <c r="E189" s="190"/>
      <c r="F189" s="190"/>
      <c r="H189" s="253">
        <f>SUM(E189:G189)</f>
        <v>0</v>
      </c>
      <c r="I189" s="306"/>
      <c r="K189" s="194"/>
    </row>
    <row r="190" spans="2:11" ht="17.25" hidden="1" customHeight="1">
      <c r="B190" s="35"/>
      <c r="C190" s="391" t="s">
        <v>335</v>
      </c>
      <c r="D190" s="391"/>
      <c r="E190" s="196">
        <f>SUM(E185:E189)</f>
        <v>0</v>
      </c>
      <c r="F190" s="196">
        <f>SUM(F185:F189)</f>
        <v>0</v>
      </c>
      <c r="G190" s="196">
        <f>SUM(G185:G189)</f>
        <v>0</v>
      </c>
      <c r="H190" s="196">
        <f>SUM(H185:H189)</f>
        <v>0</v>
      </c>
      <c r="I190" s="306"/>
      <c r="K190" s="194"/>
    </row>
    <row r="191" spans="2:11" ht="17.25" hidden="1" customHeight="1">
      <c r="B191" s="35"/>
      <c r="C191" s="382" t="s">
        <v>336</v>
      </c>
      <c r="D191" s="382"/>
      <c r="E191" s="190"/>
      <c r="F191" s="190"/>
      <c r="G191" s="190"/>
      <c r="H191" s="253">
        <f>SUM(E191:G191)</f>
        <v>0</v>
      </c>
      <c r="I191" s="41"/>
      <c r="K191" s="194"/>
    </row>
    <row r="192" spans="2:11" ht="17.25" hidden="1" customHeight="1">
      <c r="B192" s="35"/>
      <c r="C192" s="391" t="s">
        <v>104</v>
      </c>
      <c r="D192" s="391"/>
      <c r="E192" s="196">
        <f>E180+E184+E190+E191</f>
        <v>0</v>
      </c>
      <c r="F192" s="196">
        <f>F180+F184+F190+F191</f>
        <v>0</v>
      </c>
      <c r="G192" s="196">
        <f>G180+G184+G190+G191</f>
        <v>0</v>
      </c>
      <c r="H192" s="196">
        <f>H180+H184+H190+H191</f>
        <v>0</v>
      </c>
      <c r="I192" s="41"/>
      <c r="K192" s="194"/>
    </row>
    <row r="193" spans="1:11" ht="7.5" hidden="1" customHeight="1">
      <c r="B193" s="36"/>
      <c r="C193" s="13"/>
      <c r="D193" s="13"/>
      <c r="E193" s="13"/>
      <c r="F193" s="13"/>
      <c r="G193" s="13"/>
      <c r="H193" s="13"/>
      <c r="I193" s="37"/>
    </row>
    <row r="194" spans="1:11" ht="17.25" customHeight="1"/>
    <row r="195" spans="1:11" ht="22.5" customHeight="1">
      <c r="A195" s="166" t="str">
        <f>IF(SUBTOTAL(103,A196),"-","+")</f>
        <v>+</v>
      </c>
      <c r="B195" s="350" t="s">
        <v>85</v>
      </c>
      <c r="C195" s="397"/>
      <c r="D195" s="351"/>
      <c r="E195" s="167" t="str">
        <f>IF(COUNTA(H197:H198,E202:G203,E205:G207,E209:F213,E215:G215),"Contains Data", "No Data")</f>
        <v>No Data</v>
      </c>
      <c r="F195" s="304"/>
      <c r="G195" s="304"/>
      <c r="H195" s="304"/>
      <c r="K195" s="182" t="str">
        <f>"Notes/hyperlinks"&amp;IF(COUNTA(K202:K216)&gt;0," ("&amp;COUNTA(K202:K216)&amp;")","")</f>
        <v>Notes/hyperlinks</v>
      </c>
    </row>
    <row r="196" spans="1:11" ht="7.5" hidden="1" customHeight="1">
      <c r="A196" t="s">
        <v>143</v>
      </c>
      <c r="B196" s="32"/>
      <c r="C196" s="171"/>
      <c r="D196" s="171"/>
      <c r="E196" s="171"/>
      <c r="F196" s="171"/>
      <c r="G196" s="171"/>
      <c r="H196" s="171"/>
      <c r="I196" s="183"/>
    </row>
    <row r="197" spans="1:11" ht="17.25" hidden="1" customHeight="1">
      <c r="B197" s="35"/>
      <c r="C197" s="382" t="s">
        <v>318</v>
      </c>
      <c r="D197" s="382"/>
      <c r="E197" s="382"/>
      <c r="F197" s="382"/>
      <c r="H197" s="242"/>
      <c r="I197" s="41"/>
    </row>
    <row r="198" spans="1:11" ht="17.25" hidden="1" customHeight="1">
      <c r="B198" s="35"/>
      <c r="C198" s="382" t="s">
        <v>319</v>
      </c>
      <c r="D198" s="382"/>
      <c r="E198" s="382"/>
      <c r="F198" s="382"/>
      <c r="H198" s="319"/>
      <c r="I198" s="41"/>
    </row>
    <row r="199" spans="1:11" ht="7.5" hidden="1" customHeight="1">
      <c r="B199" s="35"/>
      <c r="I199" s="41"/>
    </row>
    <row r="200" spans="1:11" ht="30" hidden="1" customHeight="1">
      <c r="B200" s="35"/>
      <c r="C200" s="398" t="s">
        <v>276</v>
      </c>
      <c r="D200" s="356"/>
      <c r="E200" s="185" t="s">
        <v>320</v>
      </c>
      <c r="F200" s="185" t="s">
        <v>321</v>
      </c>
      <c r="G200" s="185" t="s">
        <v>322</v>
      </c>
      <c r="H200" s="305" t="s">
        <v>104</v>
      </c>
      <c r="I200" s="41"/>
    </row>
    <row r="201" spans="1:11" ht="7.5" hidden="1" customHeight="1">
      <c r="B201" s="35"/>
      <c r="C201" s="188"/>
      <c r="D201" s="188"/>
      <c r="E201" s="188"/>
      <c r="F201" s="188"/>
      <c r="G201" s="188"/>
      <c r="H201" s="188"/>
      <c r="I201" s="41"/>
    </row>
    <row r="202" spans="1:11" ht="17.25" hidden="1" customHeight="1">
      <c r="B202" s="35"/>
      <c r="C202" s="382" t="s">
        <v>323</v>
      </c>
      <c r="D202" s="382"/>
      <c r="E202" s="190"/>
      <c r="F202" s="190"/>
      <c r="G202" s="190"/>
      <c r="H202" s="253">
        <f>SUM(E202:G202)</f>
        <v>0</v>
      </c>
      <c r="I202" s="306"/>
      <c r="K202" s="194"/>
    </row>
    <row r="203" spans="1:11" ht="17.25" hidden="1" customHeight="1">
      <c r="B203" s="35"/>
      <c r="C203" s="382" t="s">
        <v>324</v>
      </c>
      <c r="D203" s="382"/>
      <c r="E203" s="190"/>
      <c r="F203" s="190"/>
      <c r="G203" s="190"/>
      <c r="H203" s="253">
        <f>SUM(E203:G203)</f>
        <v>0</v>
      </c>
      <c r="I203" s="306"/>
      <c r="K203" s="194"/>
    </row>
    <row r="204" spans="1:11" ht="17.25" hidden="1" customHeight="1">
      <c r="B204" s="35"/>
      <c r="C204" s="391" t="s">
        <v>325</v>
      </c>
      <c r="D204" s="391"/>
      <c r="E204" s="196">
        <f>SUM(E202:E203)</f>
        <v>0</v>
      </c>
      <c r="F204" s="196">
        <f>SUM(F202:F203)</f>
        <v>0</v>
      </c>
      <c r="G204" s="196">
        <f>SUM(G202:G203)</f>
        <v>0</v>
      </c>
      <c r="H204" s="196">
        <f>SUM(H202:H203)</f>
        <v>0</v>
      </c>
      <c r="I204" s="306"/>
      <c r="K204" s="194"/>
    </row>
    <row r="205" spans="1:11" ht="17.25" hidden="1" customHeight="1">
      <c r="B205" s="35"/>
      <c r="C205" s="382" t="s">
        <v>326</v>
      </c>
      <c r="D205" s="382"/>
      <c r="E205" s="190"/>
      <c r="F205" s="190"/>
      <c r="G205" s="190"/>
      <c r="H205" s="253">
        <f>SUM(E205:G205)</f>
        <v>0</v>
      </c>
      <c r="I205" s="320"/>
      <c r="K205" s="194"/>
    </row>
    <row r="206" spans="1:11" ht="17.25" hidden="1" customHeight="1">
      <c r="B206" s="35"/>
      <c r="C206" s="382" t="s">
        <v>327</v>
      </c>
      <c r="D206" s="382"/>
      <c r="E206" s="190"/>
      <c r="F206" s="190"/>
      <c r="G206" s="190"/>
      <c r="H206" s="253">
        <f>SUM(E206:G206)</f>
        <v>0</v>
      </c>
      <c r="I206" s="320"/>
      <c r="K206" s="194"/>
    </row>
    <row r="207" spans="1:11" ht="17.25" hidden="1" customHeight="1">
      <c r="B207" s="35"/>
      <c r="C207" s="382" t="s">
        <v>328</v>
      </c>
      <c r="D207" s="382"/>
      <c r="E207" s="190"/>
      <c r="F207" s="190"/>
      <c r="G207" s="190"/>
      <c r="H207" s="253">
        <f>SUM(E207:G207)</f>
        <v>0</v>
      </c>
      <c r="I207" s="320"/>
      <c r="K207" s="194"/>
    </row>
    <row r="208" spans="1:11" ht="17.25" hidden="1" customHeight="1">
      <c r="B208" s="35"/>
      <c r="C208" s="391" t="s">
        <v>329</v>
      </c>
      <c r="D208" s="391"/>
      <c r="E208" s="196">
        <f>SUM(E205:E207)</f>
        <v>0</v>
      </c>
      <c r="F208" s="196">
        <f>SUM(F205:F207)</f>
        <v>0</v>
      </c>
      <c r="G208" s="196">
        <f>SUM(G205:G207)</f>
        <v>0</v>
      </c>
      <c r="H208" s="196">
        <f>SUM(H205:H207)</f>
        <v>0</v>
      </c>
      <c r="I208" s="306"/>
      <c r="K208" s="194"/>
    </row>
    <row r="209" spans="2:11" ht="17.25" hidden="1" customHeight="1">
      <c r="B209" s="35"/>
      <c r="C209" s="382" t="s">
        <v>330</v>
      </c>
      <c r="D209" s="382"/>
      <c r="E209" s="190"/>
      <c r="F209" s="190"/>
      <c r="H209" s="253">
        <f>SUM(E209:G209)</f>
        <v>0</v>
      </c>
      <c r="I209" s="306"/>
      <c r="K209" s="194"/>
    </row>
    <row r="210" spans="2:11" ht="17.25" hidden="1" customHeight="1">
      <c r="B210" s="35"/>
      <c r="C210" s="382" t="s">
        <v>331</v>
      </c>
      <c r="D210" s="382"/>
      <c r="E210" s="190"/>
      <c r="F210" s="190"/>
      <c r="H210" s="253">
        <f>SUM(E210:G210)</f>
        <v>0</v>
      </c>
      <c r="I210" s="306"/>
      <c r="K210" s="194"/>
    </row>
    <row r="211" spans="2:11" ht="17.25" hidden="1" customHeight="1">
      <c r="B211" s="35"/>
      <c r="C211" s="382" t="s">
        <v>332</v>
      </c>
      <c r="D211" s="382"/>
      <c r="E211" s="190"/>
      <c r="F211" s="190"/>
      <c r="H211" s="253">
        <f>SUM(E211:G211)</f>
        <v>0</v>
      </c>
      <c r="I211" s="306"/>
      <c r="K211" s="194"/>
    </row>
    <row r="212" spans="2:11" ht="17.25" hidden="1" customHeight="1">
      <c r="B212" s="35"/>
      <c r="C212" s="382" t="s">
        <v>333</v>
      </c>
      <c r="D212" s="382"/>
      <c r="E212" s="190"/>
      <c r="F212" s="190"/>
      <c r="H212" s="253">
        <f>SUM(E212:G212)</f>
        <v>0</v>
      </c>
      <c r="I212" s="306"/>
      <c r="K212" s="194"/>
    </row>
    <row r="213" spans="2:11" ht="17.25" hidden="1" customHeight="1">
      <c r="B213" s="35"/>
      <c r="C213" s="382" t="s">
        <v>334</v>
      </c>
      <c r="D213" s="382"/>
      <c r="E213" s="190"/>
      <c r="F213" s="190"/>
      <c r="H213" s="253">
        <f>SUM(E213:G213)</f>
        <v>0</v>
      </c>
      <c r="I213" s="306"/>
      <c r="K213" s="194"/>
    </row>
    <row r="214" spans="2:11" ht="17.25" hidden="1" customHeight="1">
      <c r="B214" s="35"/>
      <c r="C214" s="391" t="s">
        <v>335</v>
      </c>
      <c r="D214" s="391"/>
      <c r="E214" s="196">
        <f>SUM(E209:E213)</f>
        <v>0</v>
      </c>
      <c r="F214" s="196">
        <f>SUM(F209:F213)</f>
        <v>0</v>
      </c>
      <c r="G214" s="196">
        <f>SUM(G209:G213)</f>
        <v>0</v>
      </c>
      <c r="H214" s="196">
        <f>SUM(H209:H213)</f>
        <v>0</v>
      </c>
      <c r="I214" s="306"/>
      <c r="K214" s="194"/>
    </row>
    <row r="215" spans="2:11" ht="17.25" hidden="1" customHeight="1">
      <c r="B215" s="35"/>
      <c r="C215" s="382" t="s">
        <v>336</v>
      </c>
      <c r="D215" s="382"/>
      <c r="E215" s="190"/>
      <c r="F215" s="190"/>
      <c r="G215" s="190"/>
      <c r="H215" s="253">
        <f>SUM(E215:G215)</f>
        <v>0</v>
      </c>
      <c r="I215" s="41"/>
      <c r="K215" s="194"/>
    </row>
    <row r="216" spans="2:11" ht="17.25" hidden="1" customHeight="1">
      <c r="B216" s="35"/>
      <c r="C216" s="391" t="s">
        <v>104</v>
      </c>
      <c r="D216" s="391"/>
      <c r="E216" s="196">
        <f>E204+E208+E214+E215</f>
        <v>0</v>
      </c>
      <c r="F216" s="196">
        <f>F204+F208+F214+F215</f>
        <v>0</v>
      </c>
      <c r="G216" s="196">
        <f>G204+G208+G214+G215</f>
        <v>0</v>
      </c>
      <c r="H216" s="196">
        <f>H204+H208+H214+H215</f>
        <v>0</v>
      </c>
      <c r="I216" s="41"/>
      <c r="K216" s="194"/>
    </row>
    <row r="217" spans="2:11" ht="7.5" hidden="1" customHeight="1">
      <c r="B217" s="36"/>
      <c r="C217" s="13"/>
      <c r="D217" s="13"/>
      <c r="E217" s="13"/>
      <c r="F217" s="13"/>
      <c r="G217" s="13"/>
      <c r="H217" s="13"/>
      <c r="I217" s="37"/>
    </row>
  </sheetData>
  <sheetProtection sheet="1" objects="1" scenarios="1" formatCells="0" formatColumns="0" formatRows="0" insertColumns="0" insertRows="0" insertHyperlinks="0"/>
  <mergeCells count="166">
    <mergeCell ref="C213:D213"/>
    <mergeCell ref="C214:D214"/>
    <mergeCell ref="C215:D215"/>
    <mergeCell ref="C216:D216"/>
    <mergeCell ref="C207:D207"/>
    <mergeCell ref="C208:D208"/>
    <mergeCell ref="C209:D209"/>
    <mergeCell ref="C210:D210"/>
    <mergeCell ref="C211:D211"/>
    <mergeCell ref="C212:D212"/>
    <mergeCell ref="C200:D200"/>
    <mergeCell ref="C202:D202"/>
    <mergeCell ref="C203:D203"/>
    <mergeCell ref="C204:D204"/>
    <mergeCell ref="C205:D205"/>
    <mergeCell ref="C206:D206"/>
    <mergeCell ref="C190:D190"/>
    <mergeCell ref="C191:D191"/>
    <mergeCell ref="C192:D192"/>
    <mergeCell ref="B195:D195"/>
    <mergeCell ref="C197:F197"/>
    <mergeCell ref="C198:F198"/>
    <mergeCell ref="C184:D184"/>
    <mergeCell ref="C185:D185"/>
    <mergeCell ref="C186:D186"/>
    <mergeCell ref="C187:D187"/>
    <mergeCell ref="C188:D188"/>
    <mergeCell ref="C189:D189"/>
    <mergeCell ref="C178:D178"/>
    <mergeCell ref="C179:D179"/>
    <mergeCell ref="C180:D180"/>
    <mergeCell ref="C181:D181"/>
    <mergeCell ref="C182:D182"/>
    <mergeCell ref="C183:D183"/>
    <mergeCell ref="C167:D167"/>
    <mergeCell ref="C168:D168"/>
    <mergeCell ref="B171:D171"/>
    <mergeCell ref="C173:F173"/>
    <mergeCell ref="C174:F174"/>
    <mergeCell ref="C176:D176"/>
    <mergeCell ref="C161:D161"/>
    <mergeCell ref="C162:D162"/>
    <mergeCell ref="C163:D163"/>
    <mergeCell ref="C164:D164"/>
    <mergeCell ref="C165:D165"/>
    <mergeCell ref="C166:D166"/>
    <mergeCell ref="C155:D155"/>
    <mergeCell ref="C156:D156"/>
    <mergeCell ref="C157:D157"/>
    <mergeCell ref="C158:D158"/>
    <mergeCell ref="C159:D159"/>
    <mergeCell ref="C160:D160"/>
    <mergeCell ref="C144:D144"/>
    <mergeCell ref="B147:D147"/>
    <mergeCell ref="C149:F149"/>
    <mergeCell ref="C150:F150"/>
    <mergeCell ref="C152:D152"/>
    <mergeCell ref="C154:D154"/>
    <mergeCell ref="C138:D138"/>
    <mergeCell ref="C139:D139"/>
    <mergeCell ref="C140:D140"/>
    <mergeCell ref="C141:D141"/>
    <mergeCell ref="C142:D142"/>
    <mergeCell ref="C143:D143"/>
    <mergeCell ref="C132:D132"/>
    <mergeCell ref="C133:D133"/>
    <mergeCell ref="C134:D134"/>
    <mergeCell ref="C135:D135"/>
    <mergeCell ref="C136:D136"/>
    <mergeCell ref="C137:D137"/>
    <mergeCell ref="B123:D123"/>
    <mergeCell ref="C125:F125"/>
    <mergeCell ref="C126:F126"/>
    <mergeCell ref="C128:D128"/>
    <mergeCell ref="C130:D130"/>
    <mergeCell ref="C131:D131"/>
    <mergeCell ref="C115:D115"/>
    <mergeCell ref="C116:D116"/>
    <mergeCell ref="C117:D117"/>
    <mergeCell ref="C118:D118"/>
    <mergeCell ref="C119:D119"/>
    <mergeCell ref="C120:D120"/>
    <mergeCell ref="C109:D109"/>
    <mergeCell ref="C110:D110"/>
    <mergeCell ref="C111:D111"/>
    <mergeCell ref="C112:D112"/>
    <mergeCell ref="C113:D113"/>
    <mergeCell ref="C114:D114"/>
    <mergeCell ref="C101:F101"/>
    <mergeCell ref="C102:F102"/>
    <mergeCell ref="C104:D104"/>
    <mergeCell ref="C106:D106"/>
    <mergeCell ref="C107:D107"/>
    <mergeCell ref="C108:D108"/>
    <mergeCell ref="C92:D92"/>
    <mergeCell ref="C93:D93"/>
    <mergeCell ref="C94:D94"/>
    <mergeCell ref="C95:D95"/>
    <mergeCell ref="C96:D96"/>
    <mergeCell ref="B99:D99"/>
    <mergeCell ref="C86:D86"/>
    <mergeCell ref="C87:D87"/>
    <mergeCell ref="C88:D88"/>
    <mergeCell ref="C89:D89"/>
    <mergeCell ref="C90:D90"/>
    <mergeCell ref="C91:D91"/>
    <mergeCell ref="C78:F78"/>
    <mergeCell ref="C80:D80"/>
    <mergeCell ref="C82:D82"/>
    <mergeCell ref="C83:D83"/>
    <mergeCell ref="C84:D84"/>
    <mergeCell ref="C85:D85"/>
    <mergeCell ref="C69:D69"/>
    <mergeCell ref="C70:D70"/>
    <mergeCell ref="C71:D71"/>
    <mergeCell ref="C72:D72"/>
    <mergeCell ref="B75:D75"/>
    <mergeCell ref="C77:F77"/>
    <mergeCell ref="C63:D63"/>
    <mergeCell ref="C64:D64"/>
    <mergeCell ref="C65:D65"/>
    <mergeCell ref="C66:D66"/>
    <mergeCell ref="C67:D67"/>
    <mergeCell ref="C68:D68"/>
    <mergeCell ref="C56:D56"/>
    <mergeCell ref="C58:D58"/>
    <mergeCell ref="C59:D59"/>
    <mergeCell ref="C60:D60"/>
    <mergeCell ref="C61:D61"/>
    <mergeCell ref="C62:D62"/>
    <mergeCell ref="C46:D46"/>
    <mergeCell ref="C47:D47"/>
    <mergeCell ref="C48:D48"/>
    <mergeCell ref="B51:D51"/>
    <mergeCell ref="C53:F53"/>
    <mergeCell ref="C54:F54"/>
    <mergeCell ref="C40:D40"/>
    <mergeCell ref="C41:D41"/>
    <mergeCell ref="C42:D42"/>
    <mergeCell ref="C43:D43"/>
    <mergeCell ref="C44:D44"/>
    <mergeCell ref="C45:D45"/>
    <mergeCell ref="C34:D34"/>
    <mergeCell ref="C35:D35"/>
    <mergeCell ref="C36:D36"/>
    <mergeCell ref="C37:D37"/>
    <mergeCell ref="C38:D38"/>
    <mergeCell ref="C39:D39"/>
    <mergeCell ref="C23:H23"/>
    <mergeCell ref="C24:H24"/>
    <mergeCell ref="B27:D27"/>
    <mergeCell ref="C29:F29"/>
    <mergeCell ref="C30:F30"/>
    <mergeCell ref="C32:D32"/>
    <mergeCell ref="C13:H13"/>
    <mergeCell ref="C14:H14"/>
    <mergeCell ref="C15:H15"/>
    <mergeCell ref="B18:D18"/>
    <mergeCell ref="C20:H20"/>
    <mergeCell ref="C22:H22"/>
    <mergeCell ref="B3:D3"/>
    <mergeCell ref="B6:D6"/>
    <mergeCell ref="G6:H6"/>
    <mergeCell ref="B7:D7"/>
    <mergeCell ref="B8:D8"/>
    <mergeCell ref="B11:D11"/>
  </mergeCells>
  <conditionalFormatting sqref="E11">
    <cfRule type="cellIs" dxfId="59" priority="16" operator="equal">
      <formula>"Contains Data"</formula>
    </cfRule>
  </conditionalFormatting>
  <conditionalFormatting sqref="E18">
    <cfRule type="cellIs" dxfId="58" priority="9" operator="equal">
      <formula>"Contains Data"</formula>
    </cfRule>
  </conditionalFormatting>
  <conditionalFormatting sqref="E27">
    <cfRule type="cellIs" dxfId="57" priority="8" operator="equal">
      <formula>"Contains Data"</formula>
    </cfRule>
  </conditionalFormatting>
  <conditionalFormatting sqref="E51">
    <cfRule type="cellIs" dxfId="56" priority="7" operator="equal">
      <formula>"Contains Data"</formula>
    </cfRule>
  </conditionalFormatting>
  <conditionalFormatting sqref="E75">
    <cfRule type="cellIs" dxfId="55" priority="6" operator="equal">
      <formula>"Contains Data"</formula>
    </cfRule>
  </conditionalFormatting>
  <conditionalFormatting sqref="E99">
    <cfRule type="cellIs" dxfId="54" priority="5" operator="equal">
      <formula>"Contains Data"</formula>
    </cfRule>
  </conditionalFormatting>
  <conditionalFormatting sqref="E123">
    <cfRule type="cellIs" dxfId="53" priority="4" operator="equal">
      <formula>"Contains Data"</formula>
    </cfRule>
  </conditionalFormatting>
  <conditionalFormatting sqref="E147">
    <cfRule type="cellIs" dxfId="52" priority="3" operator="equal">
      <formula>"Contains Data"</formula>
    </cfRule>
  </conditionalFormatting>
  <conditionalFormatting sqref="E171">
    <cfRule type="cellIs" dxfId="51" priority="2" operator="equal">
      <formula>"Contains Data"</formula>
    </cfRule>
  </conditionalFormatting>
  <conditionalFormatting sqref="E195">
    <cfRule type="cellIs" dxfId="50" priority="1" operator="equal">
      <formula>"Contains Data"</formula>
    </cfRule>
  </conditionalFormatting>
  <conditionalFormatting sqref="F11:I11">
    <cfRule type="cellIs" dxfId="49" priority="14" operator="equal">
      <formula>"Out of Balance"</formula>
    </cfRule>
    <cfRule type="cellIs" dxfId="48" priority="15" operator="equal">
      <formula>"Reconciled"</formula>
    </cfRule>
  </conditionalFormatting>
  <conditionalFormatting sqref="F18:I18">
    <cfRule type="cellIs" dxfId="47" priority="10" operator="equal">
      <formula>"Out of Balance"</formula>
    </cfRule>
    <cfRule type="cellIs" dxfId="46" priority="11" operator="equal">
      <formula>"Reconciled"</formula>
    </cfRule>
  </conditionalFormatting>
  <conditionalFormatting sqref="G3">
    <cfRule type="cellIs" dxfId="45" priority="19" operator="equal">
      <formula>"Partner Approved"</formula>
    </cfRule>
    <cfRule type="cellIs" dxfId="44" priority="20" operator="equal">
      <formula>"Reviewed"</formula>
    </cfRule>
    <cfRule type="cellIs" dxfId="43" priority="21" operator="equal">
      <formula>"Rework Complete"</formula>
    </cfRule>
    <cfRule type="cellIs" dxfId="42" priority="22" operator="equal">
      <formula>"Client Query"</formula>
    </cfRule>
    <cfRule type="cellIs" dxfId="41" priority="23" operator="equal">
      <formula>"Started"</formula>
    </cfRule>
    <cfRule type="cellIs" dxfId="40" priority="24" operator="equal">
      <formula>"Ready for Review"</formula>
    </cfRule>
    <cfRule type="cellIs" dxfId="39" priority="25" operator="equal">
      <formula>"Rework Required"</formula>
    </cfRule>
    <cfRule type="cellIs" dxfId="38" priority="26" operator="equal">
      <formula>"Complete"</formula>
    </cfRule>
  </conditionalFormatting>
  <dataValidations count="3">
    <dataValidation allowBlank="1" showInputMessage="1" showErrorMessage="1" prompt="Enter as a negative." sqref="E209:F213 E205:G207 E185:F189 E181:G183 E161:F165 E157:G159 E137:F141 E133:G135 E113:F117 E109:G111 E89:F93 E85:G87 E65:F69 E61:G63 E41:F45 E37:G39" xr:uid="{E129F781-9A68-4857-9FCE-6D5895138F05}"/>
    <dataValidation type="list" allowBlank="1" showInputMessage="1" showErrorMessage="1" sqref="H29 H53 H77 H101 H125 H149 H173 H197" xr:uid="{2C9B1103-BDD0-43BF-B41A-B92A5C2E0B41}">
      <formula1>"Yes, No"</formula1>
    </dataValidation>
    <dataValidation type="list" errorStyle="information" allowBlank="1" showInputMessage="1" showErrorMessage="1" sqref="G3" xr:uid="{CB9DCE31-6AEB-4B2A-82C6-43B6A3FD32EB}">
      <formula1>StatusDescriptions</formula1>
    </dataValidation>
  </dataValidations>
  <hyperlinks>
    <hyperlink ref="H3" location="'SF44 Earnings'!Go_Index" tooltip="Go to Index" display="Index" xr:uid="{45FB7B56-654D-4BDB-B235-1AB2A044A36B}"/>
    <hyperlink ref="A11:D11" location="'SF44 Earnings'!Go_RollUp_09" tooltip="Show/hide cells" display="Earnings!Go_RollUp_09" xr:uid="{744EB9AD-977E-4B40-B188-9249B7E7669F}"/>
    <hyperlink ref="A18:D18" location="'SF44 Earnings'!Go_RollUp_10" tooltip="Show/hide cells" display="Earnings!Go_RollUp_10" xr:uid="{4E090BBB-9BC9-44EE-95AB-521B85F1CE00}"/>
    <hyperlink ref="A27:D27" location="'SF44 Earnings'!Go_RollUp_01" tooltip="Show/hide cells" display="Earnings!Go_RollUp_01" xr:uid="{35E7D0BE-AB26-4256-9341-CF8307198809}"/>
    <hyperlink ref="A51:D51" location="'SF44 Earnings'!Go_RollUp_02" tooltip="Show/hide cells" display="Earnings!Go_RollUp_02" xr:uid="{F2B1601E-A1EA-4429-8BBF-992321854C2B}"/>
    <hyperlink ref="A75:D75" location="'SF44 Earnings'!Go_RollUp_03" tooltip="Show/hide cells" display="Earnings!Go_RollUp_03" xr:uid="{5AB75004-DFB4-4E11-B214-A567B2CFCC7B}"/>
    <hyperlink ref="A99:D99" location="'SF44 Earnings'!Go_RollUp_04" tooltip="Show/hide cells" display="Earnings!Go_RollUp_04" xr:uid="{17D39F72-6883-41C2-BE5A-476017D657CD}"/>
    <hyperlink ref="A123:D123" location="'SF44 Earnings'!Go_RollUp_05" tooltip="Show/hide cells" display="Earnings!Go_RollUp_05" xr:uid="{FA2AD228-072E-4782-A7EA-F473A35B35A4}"/>
    <hyperlink ref="A147:D147" location="'SF44 Earnings'!Go_RollUp_06" tooltip="Show/hide cells" display="Earnings!Go_RollUp_06" xr:uid="{896057C5-03D1-4002-9A8F-A44CEDE4CFA6}"/>
    <hyperlink ref="A171:D171" location="'SF44 Earnings'!Go_RollUp_07" tooltip="Show/hide cells" display="Earnings!Go_RollUp_07" xr:uid="{5450396D-2375-4E98-B57B-CE02409F72F5}"/>
    <hyperlink ref="A195:D195" location="'SF44 Earnings'!Go_RollUp_08" tooltip="Show/hide cells" display="Earnings!Go_RollUp_08" xr:uid="{47990405-09AE-4D1A-9783-BD412D7A77F5}"/>
  </hyperlinks>
  <printOptions horizontalCentered="1"/>
  <pageMargins left="0.39370078740157483" right="0.19685039370078741" top="0.39370078740157483" bottom="0.39370078740157483" header="0" footer="0.15748031496062992"/>
  <pageSetup paperSize="9" scale="60" fitToHeight="3" orientation="portrait" r:id="rId1"/>
  <headerFooter alignWithMargins="0">
    <oddFooter>&amp;L&amp;F
Copyright © 2003-Present Business Fitness Pty Ltd&amp;R&amp;A &amp;P</oddFooter>
  </headerFooter>
  <rowBreaks count="2" manualBreakCount="2">
    <brk id="98" min="2" max="7" man="1"/>
    <brk id="170" min="2" max="7" man="1"/>
  </rowBreaks>
  <customProperties>
    <customPr name="Sheet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7781B-3BF8-445A-999C-08B3FE5E62D3}">
  <dimension ref="A1:M293"/>
  <sheetViews>
    <sheetView showGridLines="0" tabSelected="1" topLeftCell="A59" zoomScaleNormal="100" workbookViewId="0">
      <selection activeCell="J58" sqref="J58"/>
    </sheetView>
  </sheetViews>
  <sheetFormatPr defaultColWidth="9.140625" defaultRowHeight="15"/>
  <cols>
    <col min="1" max="1" width="3.7109375" customWidth="1"/>
    <col min="2" max="2" width="1.42578125" customWidth="1"/>
    <col min="3" max="3" width="12.7109375" customWidth="1"/>
    <col min="4" max="4" width="40.42578125" customWidth="1"/>
    <col min="5" max="5" width="7.42578125" customWidth="1"/>
    <col min="6" max="6" width="3.7109375" customWidth="1"/>
    <col min="7" max="10" width="15.7109375" customWidth="1"/>
    <col min="11" max="11" width="1.42578125" customWidth="1"/>
    <col min="12" max="12" width="3.7109375" customWidth="1"/>
    <col min="13" max="13" width="30.7109375" customWidth="1"/>
  </cols>
  <sheetData>
    <row r="1" spans="1:11" hidden="1">
      <c r="C1" s="154" t="s">
        <v>132</v>
      </c>
      <c r="D1" t="s">
        <v>272</v>
      </c>
      <c r="G1" s="155" t="s">
        <v>134</v>
      </c>
      <c r="H1" t="s">
        <v>135</v>
      </c>
    </row>
    <row r="2" spans="1:11" ht="7.5" customHeight="1">
      <c r="C2" s="156"/>
      <c r="D2" s="156"/>
    </row>
    <row r="3" spans="1:11" ht="24.95" customHeight="1">
      <c r="B3" s="376" t="str">
        <f>Index!E47</f>
        <v>SF45 Member Accounts</v>
      </c>
      <c r="C3" s="376"/>
      <c r="D3" s="376"/>
      <c r="I3" s="198" t="s">
        <v>68</v>
      </c>
      <c r="J3" s="202" t="s">
        <v>137</v>
      </c>
    </row>
    <row r="4" spans="1:11" ht="7.5" customHeight="1">
      <c r="B4" s="158"/>
      <c r="C4" s="158"/>
      <c r="D4" s="158"/>
      <c r="E4" s="13"/>
      <c r="F4" s="13"/>
      <c r="G4" s="13"/>
      <c r="H4" s="13"/>
      <c r="I4" s="13"/>
      <c r="J4" s="13"/>
      <c r="K4" s="13"/>
    </row>
    <row r="5" spans="1:11" ht="7.5" customHeight="1"/>
    <row r="6" spans="1:11" ht="24.95" customHeight="1">
      <c r="B6" s="341" t="str">
        <f ca="1">_xll.NamedRange("Cl_Name","Client Name")</f>
        <v>Enter name here</v>
      </c>
      <c r="C6" s="341"/>
      <c r="D6" s="341"/>
      <c r="E6" s="294"/>
      <c r="F6" s="294"/>
      <c r="G6" s="294"/>
      <c r="H6" s="206" t="s">
        <v>138</v>
      </c>
      <c r="I6" s="347" t="s">
        <v>273</v>
      </c>
      <c r="J6" s="348"/>
      <c r="K6" s="295"/>
    </row>
    <row r="7" spans="1:11" ht="24.95" customHeight="1">
      <c r="B7" s="341" t="str">
        <f ca="1">_xll.NamedRange("Cl_Code","Client Code")</f>
        <v>Enter code here</v>
      </c>
      <c r="C7" s="341"/>
      <c r="D7" s="341"/>
      <c r="G7" s="201"/>
      <c r="H7" s="206" t="s">
        <v>139</v>
      </c>
      <c r="I7" s="293" t="str">
        <f>Index!Q47</f>
        <v/>
      </c>
      <c r="J7" s="200" t="str">
        <f>Index!R47</f>
        <v/>
      </c>
      <c r="K7" s="296"/>
    </row>
    <row r="8" spans="1:11" ht="24.95" customHeight="1">
      <c r="B8" s="349">
        <f ca="1">_xll.NamedRange("PeriodEndDate")</f>
        <v>45107</v>
      </c>
      <c r="C8" s="349"/>
      <c r="D8" s="349"/>
      <c r="G8" s="201"/>
      <c r="H8" s="206" t="s">
        <v>140</v>
      </c>
      <c r="I8" s="163" t="str">
        <f ca="1">_xll.NamedRange("Firm_Preparer","")</f>
        <v>YB</v>
      </c>
      <c r="J8" s="164">
        <f ca="1">_xll.NamedRange("Firm_PreparerDate","")</f>
        <v>45303</v>
      </c>
      <c r="K8" s="297"/>
    </row>
    <row r="9" spans="1:11" ht="24.95" customHeight="1">
      <c r="B9" s="361"/>
      <c r="C9" s="361"/>
      <c r="D9" s="361"/>
      <c r="E9" s="204"/>
      <c r="F9" s="204"/>
      <c r="G9" s="204"/>
      <c r="H9" s="206" t="s">
        <v>141</v>
      </c>
      <c r="I9" s="163" t="str">
        <f ca="1">_xll.NamedRange("Firm_Reviewer","")</f>
        <v/>
      </c>
      <c r="J9" s="164" t="str">
        <f ca="1">_xll.NamedRange("Firm_ReviewerDate","")</f>
        <v/>
      </c>
      <c r="K9" s="297"/>
    </row>
    <row r="10" spans="1:11" ht="17.25" customHeight="1">
      <c r="B10" s="399"/>
      <c r="C10" s="399"/>
      <c r="D10" s="399"/>
      <c r="E10" s="399"/>
      <c r="F10" s="399"/>
      <c r="G10" s="399"/>
      <c r="H10" s="399"/>
      <c r="I10" s="399"/>
      <c r="J10" s="399"/>
      <c r="K10" s="399"/>
    </row>
    <row r="11" spans="1:11" ht="22.5" customHeight="1">
      <c r="A11" s="166" t="str">
        <f>IF(SUBTOTAL(103,B12),"-","+")</f>
        <v>+</v>
      </c>
      <c r="B11" s="400" t="s">
        <v>142</v>
      </c>
      <c r="C11" s="401"/>
      <c r="D11" s="401"/>
      <c r="E11" s="401"/>
      <c r="F11" s="402"/>
      <c r="G11" s="167" t="str">
        <f>IF(COUNTA(C13:J15),"Contains Data","No Data")</f>
        <v>No Data</v>
      </c>
      <c r="H11" s="216"/>
      <c r="I11" s="216"/>
      <c r="J11" s="298"/>
      <c r="K11" s="298"/>
    </row>
    <row r="12" spans="1:11" ht="7.5" hidden="1" customHeight="1">
      <c r="A12" s="169"/>
      <c r="B12" s="170" t="s">
        <v>143</v>
      </c>
      <c r="C12" s="171"/>
      <c r="D12" s="171"/>
      <c r="E12" s="171"/>
      <c r="F12" s="217"/>
      <c r="G12" s="217"/>
      <c r="H12" s="217"/>
      <c r="I12" s="217"/>
      <c r="J12" s="299"/>
      <c r="K12" s="300"/>
    </row>
    <row r="13" spans="1:11" ht="17.25" hidden="1" customHeight="1">
      <c r="A13" s="169"/>
      <c r="B13" s="173"/>
      <c r="C13" s="403"/>
      <c r="D13" s="403"/>
      <c r="E13" s="403"/>
      <c r="F13" s="403"/>
      <c r="G13" s="403"/>
      <c r="H13" s="403"/>
      <c r="I13" s="403"/>
      <c r="J13" s="403"/>
      <c r="K13" s="301"/>
    </row>
    <row r="14" spans="1:11" ht="17.25" hidden="1" customHeight="1">
      <c r="A14" s="169"/>
      <c r="B14" s="173"/>
      <c r="C14" s="403"/>
      <c r="D14" s="403"/>
      <c r="E14" s="403"/>
      <c r="F14" s="403"/>
      <c r="G14" s="403"/>
      <c r="H14" s="403"/>
      <c r="I14" s="403"/>
      <c r="J14" s="403"/>
      <c r="K14" s="301"/>
    </row>
    <row r="15" spans="1:11" ht="17.25" hidden="1" customHeight="1">
      <c r="A15" s="169"/>
      <c r="B15" s="173"/>
      <c r="C15" s="403"/>
      <c r="D15" s="403"/>
      <c r="E15" s="403"/>
      <c r="F15" s="403"/>
      <c r="G15" s="403"/>
      <c r="H15" s="403"/>
      <c r="I15" s="403"/>
      <c r="J15" s="403"/>
      <c r="K15" s="301"/>
    </row>
    <row r="16" spans="1:11" ht="7.5" hidden="1" customHeight="1">
      <c r="A16" s="169"/>
      <c r="B16" s="223"/>
      <c r="C16" s="13"/>
      <c r="D16" s="13"/>
      <c r="E16" s="13"/>
      <c r="F16" s="13"/>
      <c r="G16" s="13"/>
      <c r="H16" s="13"/>
      <c r="I16" s="13"/>
      <c r="J16" s="302"/>
      <c r="K16" s="303"/>
    </row>
    <row r="17" spans="1:13" ht="17.25" customHeight="1">
      <c r="B17" s="298"/>
      <c r="C17" s="298"/>
      <c r="D17" s="298"/>
      <c r="E17" s="298"/>
      <c r="F17" s="298"/>
      <c r="G17" s="298"/>
      <c r="H17" s="298"/>
      <c r="I17" s="298"/>
      <c r="J17" s="298"/>
      <c r="K17" s="298"/>
    </row>
    <row r="18" spans="1:13" ht="22.5" customHeight="1">
      <c r="A18" s="166" t="str">
        <f>IF(SUBTOTAL(103,B19),"-","+")</f>
        <v>-</v>
      </c>
      <c r="B18" s="400" t="s">
        <v>144</v>
      </c>
      <c r="C18" s="401"/>
      <c r="D18" s="401"/>
      <c r="E18" s="401"/>
      <c r="F18" s="402"/>
      <c r="G18" s="167" t="str">
        <f>IF(COUNTA(C24:J26),"Contains Data","No Data")</f>
        <v>No Data</v>
      </c>
      <c r="H18" s="216"/>
      <c r="I18" s="216"/>
      <c r="J18" s="298"/>
      <c r="K18" s="298"/>
    </row>
    <row r="19" spans="1:13" ht="7.5" customHeight="1">
      <c r="A19" s="169"/>
      <c r="B19" s="170" t="s">
        <v>143</v>
      </c>
      <c r="C19" s="171"/>
      <c r="D19" s="171"/>
      <c r="E19" s="171"/>
      <c r="F19" s="171"/>
      <c r="G19" s="171"/>
      <c r="H19" s="171"/>
      <c r="I19" s="217"/>
      <c r="J19" s="299"/>
      <c r="K19" s="300"/>
    </row>
    <row r="20" spans="1:13" ht="17.25" customHeight="1">
      <c r="A20" s="169"/>
      <c r="B20" s="25"/>
      <c r="C20" s="375" t="s">
        <v>274</v>
      </c>
      <c r="D20" s="375"/>
      <c r="E20" s="375"/>
      <c r="F20" s="375"/>
      <c r="G20" s="375"/>
      <c r="H20" s="375"/>
      <c r="I20" s="375"/>
      <c r="J20" s="375"/>
      <c r="K20" s="301"/>
    </row>
    <row r="21" spans="1:13" ht="7.5" customHeight="1">
      <c r="A21" s="169"/>
      <c r="B21" s="25"/>
      <c r="C21" s="404"/>
      <c r="D21" s="404"/>
      <c r="E21" s="404"/>
      <c r="F21" s="404"/>
      <c r="G21" s="404"/>
      <c r="H21" s="404"/>
      <c r="I21" s="404"/>
      <c r="J21" s="404"/>
      <c r="K21" s="301"/>
    </row>
    <row r="22" spans="1:13" ht="17.25" customHeight="1">
      <c r="A22" s="175"/>
      <c r="B22" s="176"/>
      <c r="C22" s="405" t="s">
        <v>275</v>
      </c>
      <c r="D22" s="405"/>
      <c r="E22" s="405"/>
      <c r="F22" s="405"/>
      <c r="G22" s="405"/>
      <c r="H22" s="405"/>
      <c r="I22" s="405"/>
      <c r="J22" s="405"/>
      <c r="K22" s="301"/>
    </row>
    <row r="23" spans="1:13" ht="7.5" customHeight="1">
      <c r="A23" s="169"/>
      <c r="B23" s="25"/>
      <c r="C23" s="406"/>
      <c r="D23" s="406"/>
      <c r="E23" s="406"/>
      <c r="F23" s="406"/>
      <c r="G23" s="406"/>
      <c r="H23" s="406"/>
      <c r="I23" s="406"/>
      <c r="J23" s="406"/>
      <c r="K23" s="301"/>
    </row>
    <row r="24" spans="1:13" ht="17.25" customHeight="1">
      <c r="A24" s="169"/>
      <c r="B24" s="173"/>
      <c r="C24" s="403"/>
      <c r="D24" s="403"/>
      <c r="E24" s="403"/>
      <c r="F24" s="403"/>
      <c r="G24" s="403"/>
      <c r="H24" s="403"/>
      <c r="I24" s="403"/>
      <c r="J24" s="403"/>
      <c r="K24" s="301"/>
    </row>
    <row r="25" spans="1:13" ht="17.25" customHeight="1">
      <c r="A25" s="169"/>
      <c r="B25" s="173"/>
      <c r="C25" s="403"/>
      <c r="D25" s="403"/>
      <c r="E25" s="403"/>
      <c r="F25" s="403"/>
      <c r="G25" s="403"/>
      <c r="H25" s="403"/>
      <c r="I25" s="403"/>
      <c r="J25" s="403"/>
      <c r="K25" s="301"/>
    </row>
    <row r="26" spans="1:13" ht="17.25" customHeight="1">
      <c r="A26" s="169"/>
      <c r="B26" s="173"/>
      <c r="C26" s="403"/>
      <c r="D26" s="403"/>
      <c r="E26" s="403"/>
      <c r="F26" s="403"/>
      <c r="G26" s="403"/>
      <c r="H26" s="403"/>
      <c r="I26" s="403"/>
      <c r="J26" s="403"/>
      <c r="K26" s="301"/>
    </row>
    <row r="27" spans="1:13" ht="7.5" customHeight="1">
      <c r="A27" s="169"/>
      <c r="B27" s="223"/>
      <c r="C27" s="13"/>
      <c r="D27" s="13"/>
      <c r="E27" s="13"/>
      <c r="F27" s="13"/>
      <c r="G27" s="13"/>
      <c r="H27" s="13"/>
      <c r="I27" s="13"/>
      <c r="J27" s="302"/>
      <c r="K27" s="303"/>
    </row>
    <row r="28" spans="1:13" ht="17.25" customHeight="1">
      <c r="B28" s="298"/>
      <c r="C28" s="298"/>
      <c r="D28" s="298"/>
      <c r="E28" s="298"/>
      <c r="F28" s="298"/>
      <c r="G28" s="298"/>
      <c r="H28" s="298"/>
      <c r="I28" s="298"/>
      <c r="J28" s="298"/>
      <c r="K28" s="298"/>
    </row>
    <row r="29" spans="1:13" ht="22.5" customHeight="1">
      <c r="A29" s="166" t="str">
        <f>IF(SUBTOTAL(103,A30),"-","+")</f>
        <v>-</v>
      </c>
      <c r="B29" s="400" t="str">
        <f ca="1">_xll.NamedRange("Cl_Member1","Member 1")</f>
        <v>Perry Morrison</v>
      </c>
      <c r="C29" s="401"/>
      <c r="D29" s="401"/>
      <c r="E29" s="401"/>
      <c r="F29" s="402"/>
      <c r="G29" s="167" t="str">
        <f>IF(COUNTA(G33:I33,G43:I43,J46:J48,J51:J52,J54,J56:J57),"Contains Data","No Data")</f>
        <v>Contains Data</v>
      </c>
      <c r="H29" s="304"/>
      <c r="I29" s="304"/>
      <c r="J29" s="292"/>
      <c r="M29" s="182" t="str">
        <f>"Notes/hyperlinks"&amp;IF(COUNTA(M33:M58)&gt;0," ("&amp;COUNTA(M33:M58)&amp;")","")</f>
        <v>Notes/hyperlinks</v>
      </c>
    </row>
    <row r="30" spans="1:13" ht="7.5" customHeight="1">
      <c r="A30" t="s">
        <v>143</v>
      </c>
      <c r="B30" s="32"/>
      <c r="C30" s="171"/>
      <c r="D30" s="171"/>
      <c r="E30" s="171"/>
      <c r="F30" s="171"/>
      <c r="G30" s="171"/>
      <c r="H30" s="171"/>
      <c r="I30" s="171"/>
      <c r="J30" s="171"/>
      <c r="K30" s="183"/>
    </row>
    <row r="31" spans="1:13" ht="30" customHeight="1">
      <c r="B31" s="35"/>
      <c r="C31" s="398" t="s">
        <v>276</v>
      </c>
      <c r="D31" s="356"/>
      <c r="E31" s="185" t="s">
        <v>189</v>
      </c>
      <c r="F31" s="185"/>
      <c r="G31" s="185" t="s">
        <v>277</v>
      </c>
      <c r="H31" s="185" t="s">
        <v>278</v>
      </c>
      <c r="I31" s="185" t="s">
        <v>279</v>
      </c>
      <c r="J31" s="305" t="s">
        <v>104</v>
      </c>
      <c r="K31" s="41"/>
    </row>
    <row r="32" spans="1:13" ht="7.5" customHeight="1">
      <c r="B32" s="35"/>
      <c r="C32" s="188"/>
      <c r="D32" s="188"/>
      <c r="E32" s="188"/>
      <c r="F32" s="188"/>
      <c r="G32" s="188"/>
      <c r="H32" s="188"/>
      <c r="I32" s="188"/>
      <c r="J32" s="188"/>
      <c r="K32" s="41"/>
    </row>
    <row r="33" spans="2:13" ht="17.25" customHeight="1">
      <c r="B33" s="35"/>
      <c r="C33" s="382" t="s">
        <v>280</v>
      </c>
      <c r="D33" s="382"/>
      <c r="E33" s="260"/>
      <c r="F33" s="260"/>
      <c r="G33" s="190">
        <v>33021</v>
      </c>
      <c r="H33" s="190"/>
      <c r="I33" s="190"/>
      <c r="J33" s="253">
        <f>SUM(G33:I33)</f>
        <v>33021</v>
      </c>
      <c r="K33" s="306"/>
      <c r="M33" s="194"/>
    </row>
    <row r="34" spans="2:13" ht="17.25" customHeight="1">
      <c r="B34" s="35"/>
      <c r="C34" s="382" t="s">
        <v>281</v>
      </c>
      <c r="D34" s="382"/>
      <c r="E34" s="260"/>
      <c r="F34" s="260"/>
      <c r="G34" s="253">
        <f ca="1">G36-G35</f>
        <v>25000</v>
      </c>
      <c r="H34" s="307"/>
      <c r="I34" s="307"/>
      <c r="J34" s="253">
        <f t="shared" ref="J34:J35" ca="1" si="0">SUM(G34:I34)</f>
        <v>25000</v>
      </c>
      <c r="K34" s="306"/>
      <c r="M34" s="194"/>
    </row>
    <row r="35" spans="2:13" ht="17.25" customHeight="1">
      <c r="B35" s="35"/>
      <c r="C35" s="382" t="s">
        <v>282</v>
      </c>
      <c r="D35" s="382"/>
      <c r="E35" s="260"/>
      <c r="F35" s="260"/>
      <c r="G35" s="253">
        <f ca="1">_xll.SumNamedRange("SMSF_TotalNCCont_01")</f>
        <v>0</v>
      </c>
      <c r="H35" s="307"/>
      <c r="I35" s="307"/>
      <c r="J35" s="253">
        <f t="shared" ca="1" si="0"/>
        <v>0</v>
      </c>
      <c r="K35" s="306"/>
      <c r="M35" s="194"/>
    </row>
    <row r="36" spans="2:13" ht="17.25" customHeight="1">
      <c r="B36" s="35"/>
      <c r="C36" s="382" t="s">
        <v>265</v>
      </c>
      <c r="D36" s="382"/>
      <c r="E36" s="260" t="s">
        <v>266</v>
      </c>
      <c r="F36" s="308" t="s">
        <v>109</v>
      </c>
      <c r="G36" s="253">
        <f ca="1">_xll.SumNamedRange("SMSF41_TotalCont1")</f>
        <v>25000</v>
      </c>
      <c r="H36" s="307"/>
      <c r="I36" s="307"/>
      <c r="J36" s="253">
        <f t="shared" ref="J36:J43" ca="1" si="1">SUM(G36:I36)</f>
        <v>25000</v>
      </c>
      <c r="K36" s="306"/>
      <c r="M36" s="194"/>
    </row>
    <row r="37" spans="2:13" ht="17.25" customHeight="1">
      <c r="B37" s="35"/>
      <c r="C37" s="382" t="s">
        <v>283</v>
      </c>
      <c r="D37" s="382"/>
      <c r="E37" s="260"/>
      <c r="F37" s="308" t="s">
        <v>109</v>
      </c>
      <c r="G37" s="253">
        <f ca="1">IF(_xll.SumNamedRange("SMSF44_TotalAccum1")+_xll.SumNamedRange("SMSF44_TotalTRIS1")&gt;=0,_xll.SumNamedRange("SMSF44_TotalAccum1")+_xll.SumNamedRange("SMSF44_TotalTRIS1"),0)</f>
        <v>0</v>
      </c>
      <c r="H37" s="307"/>
      <c r="I37" s="253">
        <f ca="1">IF(_xll.SumNamedRange("SMSF44_TotalPension1")&gt;=0,_xll.SumNamedRange("SMSF44_TotalPension1"),0)</f>
        <v>0</v>
      </c>
      <c r="J37" s="253">
        <f t="shared" ca="1" si="1"/>
        <v>0</v>
      </c>
      <c r="K37" s="306"/>
      <c r="M37" s="194"/>
    </row>
    <row r="38" spans="2:13" ht="17.25" customHeight="1">
      <c r="B38" s="35"/>
      <c r="C38" s="382" t="s">
        <v>284</v>
      </c>
      <c r="D38" s="382"/>
      <c r="E38" s="260"/>
      <c r="F38" s="260"/>
      <c r="G38" s="253">
        <f ca="1">IF(_xll.SumNamedRange("SMSF44_TotalAccum1")+_xll.SumNamedRange("SMSF44_TotalTRIS1")&gt;=0,0,IF(G33+G36+G40+G41+G43+_xll.SumNamedRange("SMSF44_TotalAccum1")+_xll.SumNamedRange("SMSF44_TotalTRIS1")&lt;=0,-G33-G36-G40-G41-G43,_xll.SumNamedRange("SMSF44_TotalAccum1")+_xll.SumNamedRange("SMSF44_TotalTRIS1")))</f>
        <v>-2538</v>
      </c>
      <c r="H38" s="253">
        <f ca="1">IF(_xll.SumNamedRange("SMSF44_TotalAccum1")+_xll.SumNamedRange("SMSF44_TotalTRIS1")&gt;=0,0,IF(H33+H40+H41+H42+H43+_xll.SumNamedRange("SMSF44_TotalAccum1")+_xll.SumNamedRange("SMSF44_TotalTRIS1")-G38&lt;=0,-H33-H40-H41-H42-H43,_xll.SumNamedRange("SMSF44_TotalAccum1")+_xll.SumNamedRange("SMSF44_TotalTRIS1")-G38))</f>
        <v>0</v>
      </c>
      <c r="I38" s="253">
        <f ca="1">IF(_xll.SumNamedRange("SMSF44_TotalAccum1")+_xll.SumNamedRange("SMSF44_TotalTRIS1")&gt;=0,0,_xll.SumNamedRange("SMSF44_TotalAccum1")+IF(-_xll.SumNamedRange("SMSF42_OutwardPreserved1")&gt;=0,-_xll.SumNamedRange("SMSF42_OutwardPreserved1"),0)+_xll.SumNamedRange("SMSF44_TotalTRIS1")-G38-H38)+IF(_xll.SumNamedRange("SMSF44_TotalPension1")&gt;=0,0,_xll.SumNamedRange("SMSF44_TotalPension1"))</f>
        <v>0</v>
      </c>
      <c r="J38" s="253">
        <f t="shared" ca="1" si="1"/>
        <v>-2538</v>
      </c>
      <c r="K38" s="306"/>
      <c r="M38" s="194"/>
    </row>
    <row r="39" spans="2:13" ht="17.25" customHeight="1">
      <c r="B39" s="35"/>
      <c r="C39" s="382" t="s">
        <v>285</v>
      </c>
      <c r="D39" s="382"/>
      <c r="E39" s="260" t="s">
        <v>286</v>
      </c>
      <c r="F39" s="260"/>
      <c r="G39" s="196">
        <f ca="1">SUM(G37:G38)</f>
        <v>-2538</v>
      </c>
      <c r="H39" s="196">
        <f ca="1">SUM(H38)</f>
        <v>0</v>
      </c>
      <c r="I39" s="196">
        <f ca="1">SUM(I37:I38)</f>
        <v>0</v>
      </c>
      <c r="J39" s="196">
        <f ca="1">SUM(J37:J38)</f>
        <v>-2538</v>
      </c>
      <c r="K39" s="306"/>
      <c r="M39" s="194"/>
    </row>
    <row r="40" spans="2:13" ht="17.25" customHeight="1">
      <c r="B40" s="35"/>
      <c r="C40" s="382" t="s">
        <v>287</v>
      </c>
      <c r="D40" s="382"/>
      <c r="E40" s="260" t="s">
        <v>107</v>
      </c>
      <c r="F40" s="308" t="s">
        <v>109</v>
      </c>
      <c r="G40" s="253">
        <f ca="1">_xll.SumNamedRange("SMSF42_InwardPreserved1")</f>
        <v>0</v>
      </c>
      <c r="H40" s="253">
        <f ca="1">_xll.SumNamedRange("SMSF42_InwardRestrictedNP1")</f>
        <v>0</v>
      </c>
      <c r="I40" s="253">
        <f ca="1">_xll.SumNamedRange("SMSF42_InwardUnrestrictedNP1")</f>
        <v>0</v>
      </c>
      <c r="J40" s="253">
        <f t="shared" ca="1" si="1"/>
        <v>0</v>
      </c>
      <c r="K40" s="306"/>
      <c r="M40" s="194"/>
    </row>
    <row r="41" spans="2:13" ht="17.25" customHeight="1">
      <c r="B41" s="35"/>
      <c r="C41" s="382" t="s">
        <v>288</v>
      </c>
      <c r="D41" s="382"/>
      <c r="E41" s="260" t="s">
        <v>41</v>
      </c>
      <c r="F41" s="308" t="s">
        <v>109</v>
      </c>
      <c r="G41" s="253">
        <f ca="1">-_xll.SumNamedRange("SMSF42_OutwardPreserved1")</f>
        <v>0</v>
      </c>
      <c r="H41" s="253">
        <f ca="1">-_xll.SumNamedRange("SMSF42_OutwardRestrictedNP1")</f>
        <v>0</v>
      </c>
      <c r="I41" s="253">
        <f ca="1">-_xll.SumNamedRange("SMSF42_OutwardUnrestrictedNP1")</f>
        <v>0</v>
      </c>
      <c r="J41" s="253">
        <f t="shared" ca="1" si="1"/>
        <v>0</v>
      </c>
      <c r="K41" s="306"/>
      <c r="M41" s="194"/>
    </row>
    <row r="42" spans="2:13" ht="17.25" customHeight="1">
      <c r="B42" s="35"/>
      <c r="C42" s="382" t="s">
        <v>289</v>
      </c>
      <c r="D42" s="382"/>
      <c r="E42" s="260" t="s">
        <v>290</v>
      </c>
      <c r="F42" s="308" t="s">
        <v>109</v>
      </c>
      <c r="G42" s="253">
        <f ca="1">-_xll.SumNamedRange("SMSF43_IncStreamPreserved1")-_xll.SumNamedRange("SMSF43_LumpSumPreserved1")</f>
        <v>0</v>
      </c>
      <c r="H42" s="253">
        <f ca="1">-_xll.SumNamedRange("SMSF43_LumpSumRestrictedNP1")-_xll.SumNamedRange("SMSF43_IncStreamRestrictedNP1")</f>
        <v>0</v>
      </c>
      <c r="I42" s="253">
        <f ca="1">-_xll.SumNamedRange("SMSF43_LumpSumUnrestrictedNP1")-_xll.SumNamedRange("SMSF43_IncStreamUnrestrictedNP1")</f>
        <v>0</v>
      </c>
      <c r="J42" s="253">
        <f t="shared" ca="1" si="1"/>
        <v>0</v>
      </c>
      <c r="K42" s="41"/>
      <c r="M42" s="194"/>
    </row>
    <row r="43" spans="2:13" ht="17.25" customHeight="1">
      <c r="B43" s="35"/>
      <c r="C43" s="382" t="s">
        <v>291</v>
      </c>
      <c r="D43" s="382"/>
      <c r="E43" s="260"/>
      <c r="F43" s="260"/>
      <c r="G43" s="190"/>
      <c r="H43" s="190"/>
      <c r="I43" s="190"/>
      <c r="J43" s="253">
        <f t="shared" si="1"/>
        <v>0</v>
      </c>
      <c r="K43" s="41"/>
      <c r="M43" s="194"/>
    </row>
    <row r="44" spans="2:13" ht="17.25" customHeight="1">
      <c r="B44" s="35"/>
      <c r="C44" s="391" t="s">
        <v>292</v>
      </c>
      <c r="D44" s="391"/>
      <c r="E44" s="260" t="s">
        <v>293</v>
      </c>
      <c r="F44" s="260"/>
      <c r="G44" s="196">
        <f ca="1">G33+G36+G39+G40+G41+G42+G43</f>
        <v>55483</v>
      </c>
      <c r="H44" s="196">
        <f ca="1">H33+H39+H40+H41+H42+H43</f>
        <v>0</v>
      </c>
      <c r="I44" s="196">
        <f ca="1">I33+I39+I40+I41+I42+I43</f>
        <v>0</v>
      </c>
      <c r="J44" s="196">
        <f ca="1">J33+J36+J39+J40+J41+J42+J43</f>
        <v>55483</v>
      </c>
      <c r="K44" s="41"/>
      <c r="M44" s="194"/>
    </row>
    <row r="45" spans="2:13" ht="17.25" customHeight="1">
      <c r="B45" s="35"/>
      <c r="C45" s="382" t="s">
        <v>294</v>
      </c>
      <c r="D45" s="382"/>
      <c r="E45" s="191"/>
      <c r="F45" s="260"/>
      <c r="K45" s="41"/>
      <c r="M45" s="194"/>
    </row>
    <row r="46" spans="2:13" ht="17.25" customHeight="1">
      <c r="B46" s="35"/>
      <c r="C46" s="382" t="s">
        <v>295</v>
      </c>
      <c r="D46" s="382"/>
      <c r="E46" s="260" t="s">
        <v>296</v>
      </c>
      <c r="F46" s="260"/>
      <c r="J46" s="190">
        <v>55483</v>
      </c>
      <c r="K46" s="41"/>
      <c r="M46" s="194"/>
    </row>
    <row r="47" spans="2:13" ht="17.25" customHeight="1">
      <c r="B47" s="35"/>
      <c r="C47" s="382" t="s">
        <v>297</v>
      </c>
      <c r="D47" s="382"/>
      <c r="E47" s="260" t="s">
        <v>298</v>
      </c>
      <c r="F47" s="260"/>
      <c r="J47" s="190"/>
      <c r="K47" s="41"/>
      <c r="M47" s="194"/>
    </row>
    <row r="48" spans="2:13" ht="17.25" customHeight="1">
      <c r="B48" s="35"/>
      <c r="C48" s="382" t="s">
        <v>299</v>
      </c>
      <c r="D48" s="382"/>
      <c r="E48" s="260" t="s">
        <v>300</v>
      </c>
      <c r="F48" s="260"/>
      <c r="J48" s="190"/>
      <c r="K48" s="41"/>
      <c r="M48" s="194"/>
    </row>
    <row r="49" spans="1:13" ht="17.25" customHeight="1">
      <c r="B49" s="35"/>
      <c r="C49" s="391" t="s">
        <v>301</v>
      </c>
      <c r="D49" s="391"/>
      <c r="F49" s="260"/>
      <c r="H49" s="407" t="str">
        <f ca="1">IF(J44&lt;&gt;J49,"Check closing balance","")</f>
        <v/>
      </c>
      <c r="I49" s="407"/>
      <c r="J49" s="196">
        <f>SUM(J46:J48)</f>
        <v>55483</v>
      </c>
      <c r="K49" s="41"/>
      <c r="M49" s="194"/>
    </row>
    <row r="50" spans="1:13" ht="7.5" customHeight="1">
      <c r="B50" s="35"/>
      <c r="F50" s="260"/>
      <c r="K50" s="41"/>
    </row>
    <row r="51" spans="1:13" ht="17.25" customHeight="1">
      <c r="B51" s="35"/>
      <c r="C51" s="382" t="s">
        <v>302</v>
      </c>
      <c r="D51" s="382"/>
      <c r="E51" s="260" t="s">
        <v>303</v>
      </c>
      <c r="F51" s="260"/>
      <c r="J51" s="190"/>
      <c r="K51" s="41"/>
      <c r="M51" s="194"/>
    </row>
    <row r="52" spans="1:13" ht="17.25" customHeight="1">
      <c r="B52" s="35"/>
      <c r="C52" s="382" t="s">
        <v>304</v>
      </c>
      <c r="D52" s="382"/>
      <c r="E52" s="260" t="s">
        <v>305</v>
      </c>
      <c r="F52" s="260"/>
      <c r="J52" s="190"/>
      <c r="K52" s="41"/>
      <c r="M52" s="194"/>
    </row>
    <row r="53" spans="1:13" ht="7.5" customHeight="1">
      <c r="B53" s="35"/>
      <c r="E53" s="260"/>
      <c r="F53" s="260"/>
      <c r="K53" s="41"/>
    </row>
    <row r="54" spans="1:13" ht="17.25" customHeight="1">
      <c r="B54" s="35"/>
      <c r="C54" s="382" t="s">
        <v>306</v>
      </c>
      <c r="D54" s="382"/>
      <c r="E54" s="260" t="s">
        <v>307</v>
      </c>
      <c r="F54" s="260"/>
      <c r="J54" s="190"/>
      <c r="K54" s="41"/>
      <c r="M54" s="194"/>
    </row>
    <row r="55" spans="1:13" ht="7.5" customHeight="1">
      <c r="B55" s="35"/>
      <c r="E55" s="260"/>
      <c r="F55" s="260"/>
      <c r="K55" s="41"/>
    </row>
    <row r="56" spans="1:13" ht="17.25" customHeight="1">
      <c r="B56" s="35"/>
      <c r="C56" s="382" t="s">
        <v>308</v>
      </c>
      <c r="D56" s="382"/>
      <c r="E56" s="260"/>
      <c r="F56" s="260"/>
      <c r="J56" s="190">
        <v>586</v>
      </c>
      <c r="K56" s="41"/>
      <c r="M56" s="194"/>
    </row>
    <row r="57" spans="1:13" ht="17.25" customHeight="1">
      <c r="B57" s="35"/>
      <c r="C57" s="382" t="s">
        <v>309</v>
      </c>
      <c r="D57" s="382"/>
      <c r="E57" s="260"/>
      <c r="F57" s="260"/>
      <c r="J57" s="190">
        <v>54897</v>
      </c>
      <c r="K57" s="41"/>
      <c r="M57" s="194"/>
    </row>
    <row r="58" spans="1:13" ht="16.899999999999999" customHeight="1">
      <c r="B58" s="35"/>
      <c r="C58" s="391" t="s">
        <v>310</v>
      </c>
      <c r="D58" s="391"/>
      <c r="E58" s="260"/>
      <c r="F58" s="260"/>
      <c r="J58" s="196">
        <f>SUM(J56:J57)</f>
        <v>55483</v>
      </c>
      <c r="K58" s="41"/>
      <c r="M58" s="309"/>
    </row>
    <row r="59" spans="1:13" ht="7.5" customHeight="1">
      <c r="B59" s="36"/>
      <c r="C59" s="13"/>
      <c r="D59" s="13"/>
      <c r="E59" s="13"/>
      <c r="F59" s="13"/>
      <c r="G59" s="13"/>
      <c r="H59" s="13"/>
      <c r="I59" s="13"/>
      <c r="J59" s="13"/>
      <c r="K59" s="37"/>
    </row>
    <row r="60" spans="1:13" ht="7.5" customHeight="1"/>
    <row r="61" spans="1:13" ht="22.5" customHeight="1">
      <c r="A61" s="166" t="str">
        <f>IF(SUBTOTAL(103,A62),"-","+")</f>
        <v>-</v>
      </c>
      <c r="B61" s="400" t="str">
        <f ca="1">_xll.NamedRange("Cl_Member2","Member 2")</f>
        <v>Dorothy Morrison</v>
      </c>
      <c r="C61" s="401"/>
      <c r="D61" s="401"/>
      <c r="E61" s="401"/>
      <c r="F61" s="402"/>
      <c r="G61" s="167" t="str">
        <f>IF(COUNTA(G65:I65,G75:I75,J78:J80,J83:J84,J86,J88:J89),"Contains Data","No Data")</f>
        <v>Contains Data</v>
      </c>
      <c r="H61" s="304"/>
      <c r="I61" s="304"/>
      <c r="J61" s="292"/>
      <c r="M61" s="182" t="str">
        <f>"Notes/hyperlinks"&amp;IF(COUNTA(M65:M90)&gt;0," ("&amp;COUNTA(M65:M90)&amp;")","")</f>
        <v>Notes/hyperlinks</v>
      </c>
    </row>
    <row r="62" spans="1:13" ht="7.5" customHeight="1">
      <c r="A62" t="s">
        <v>143</v>
      </c>
      <c r="B62" s="32"/>
      <c r="C62" s="171"/>
      <c r="D62" s="171"/>
      <c r="E62" s="171"/>
      <c r="F62" s="171"/>
      <c r="G62" s="171"/>
      <c r="H62" s="171"/>
      <c r="I62" s="171"/>
      <c r="J62" s="171"/>
      <c r="K62" s="183"/>
    </row>
    <row r="63" spans="1:13" ht="30" customHeight="1">
      <c r="B63" s="35"/>
      <c r="C63" s="398" t="s">
        <v>276</v>
      </c>
      <c r="D63" s="356"/>
      <c r="E63" s="185" t="s">
        <v>189</v>
      </c>
      <c r="F63" s="185"/>
      <c r="G63" s="185" t="s">
        <v>277</v>
      </c>
      <c r="H63" s="185" t="s">
        <v>278</v>
      </c>
      <c r="I63" s="185" t="s">
        <v>279</v>
      </c>
      <c r="J63" s="305" t="s">
        <v>104</v>
      </c>
      <c r="K63" s="41"/>
    </row>
    <row r="64" spans="1:13" ht="7.5" customHeight="1">
      <c r="B64" s="35"/>
      <c r="C64" s="188"/>
      <c r="D64" s="188"/>
      <c r="E64" s="188"/>
      <c r="F64" s="188"/>
      <c r="G64" s="188"/>
      <c r="H64" s="188"/>
      <c r="I64" s="188"/>
      <c r="J64" s="188"/>
      <c r="K64" s="41"/>
    </row>
    <row r="65" spans="2:13" ht="17.25" customHeight="1">
      <c r="B65" s="35"/>
      <c r="C65" s="382" t="s">
        <v>280</v>
      </c>
      <c r="D65" s="382"/>
      <c r="E65" s="260"/>
      <c r="F65" s="260"/>
      <c r="G65" s="190">
        <v>353255</v>
      </c>
      <c r="H65" s="190"/>
      <c r="I65" s="190"/>
      <c r="J65" s="253">
        <f>SUM(G65:I65)</f>
        <v>353255</v>
      </c>
      <c r="K65" s="306"/>
      <c r="M65" s="194"/>
    </row>
    <row r="66" spans="2:13" ht="17.25" customHeight="1">
      <c r="B66" s="35"/>
      <c r="C66" s="382" t="s">
        <v>281</v>
      </c>
      <c r="D66" s="382"/>
      <c r="E66" s="260"/>
      <c r="F66" s="260"/>
      <c r="G66" s="253">
        <f ca="1">G68-G67</f>
        <v>27500</v>
      </c>
      <c r="H66" s="307"/>
      <c r="I66" s="307"/>
      <c r="J66" s="253">
        <f t="shared" ref="J66:J67" ca="1" si="2">SUM(G66:I66)</f>
        <v>27500</v>
      </c>
      <c r="K66" s="306"/>
      <c r="M66" s="194"/>
    </row>
    <row r="67" spans="2:13" ht="17.25" customHeight="1">
      <c r="B67" s="35"/>
      <c r="C67" s="382" t="s">
        <v>282</v>
      </c>
      <c r="D67" s="382"/>
      <c r="E67" s="260"/>
      <c r="F67" s="260"/>
      <c r="G67" s="253">
        <f ca="1">_xll.SumNamedRange("SMSF_TotalNCCont_02")</f>
        <v>0</v>
      </c>
      <c r="H67" s="307"/>
      <c r="I67" s="307"/>
      <c r="J67" s="253">
        <f t="shared" ca="1" si="2"/>
        <v>0</v>
      </c>
      <c r="K67" s="306"/>
      <c r="M67" s="194"/>
    </row>
    <row r="68" spans="2:13" ht="17.25" customHeight="1">
      <c r="B68" s="35"/>
      <c r="C68" s="382" t="s">
        <v>265</v>
      </c>
      <c r="D68" s="382"/>
      <c r="E68" s="260" t="s">
        <v>266</v>
      </c>
      <c r="F68" s="308" t="s">
        <v>109</v>
      </c>
      <c r="G68" s="253">
        <f ca="1">_xll.SumNamedRange("SMSF41_TotalCont2")</f>
        <v>27500</v>
      </c>
      <c r="H68" s="307"/>
      <c r="I68" s="307"/>
      <c r="J68" s="253">
        <f ca="1">SUM(G68:I68)</f>
        <v>27500</v>
      </c>
      <c r="K68" s="306"/>
      <c r="M68" s="194"/>
    </row>
    <row r="69" spans="2:13" ht="17.25" customHeight="1">
      <c r="B69" s="35"/>
      <c r="C69" s="382" t="s">
        <v>283</v>
      </c>
      <c r="D69" s="382"/>
      <c r="E69" s="260"/>
      <c r="F69" s="308" t="s">
        <v>109</v>
      </c>
      <c r="G69" s="253">
        <f ca="1">IF(_xll.SumNamedRange("SMSF44_TotalAccum2")+_xll.SumNamedRange("SMSF44_TotalTRIS2")&gt;=0,_xll.SumNamedRange("SMSF44_TotalAccum2")+_xll.SumNamedRange("SMSF44_TotalTRIS2"),0)</f>
        <v>8841</v>
      </c>
      <c r="H69" s="307"/>
      <c r="I69" s="253">
        <f ca="1">IF(_xll.SumNamedRange("SMSF44_TotalPension2")&gt;=0,_xll.SumNamedRange("SMSF44_TotalPension2"),0)</f>
        <v>0</v>
      </c>
      <c r="J69" s="253">
        <f ca="1">SUM(G69:I69)</f>
        <v>8841</v>
      </c>
      <c r="K69" s="306"/>
      <c r="M69" s="194"/>
    </row>
    <row r="70" spans="2:13" ht="17.25" customHeight="1">
      <c r="B70" s="35"/>
      <c r="C70" s="382" t="s">
        <v>284</v>
      </c>
      <c r="D70" s="382"/>
      <c r="E70" s="260"/>
      <c r="F70" s="260"/>
      <c r="G70" s="253">
        <f ca="1">IF(_xll.SumNamedRange("SMSF44_TotalAccum2")+_xll.SumNamedRange("SMSF44_TotalTRIS2")&gt;=0,0,IF(G65+G68+G72+G73+G75+_xll.SumNamedRange("SMSF44_TotalAccum2")+_xll.SumNamedRange("SMSF44_TotalTRIS2")&lt;=0,-G65-G68-G72-G73-G75,_xll.SumNamedRange("SMSF44_TotalAccum2")+_xll.SumNamedRange("SMSF44_TotalTRIS2")))</f>
        <v>0</v>
      </c>
      <c r="H70" s="253">
        <f ca="1">IF(_xll.SumNamedRange("SMSF44_TotalAccum2")+_xll.SumNamedRange("SMSF44_TotalTRIS2")&gt;=0,0,IF(H65+H72+H73+H74+H75+_xll.SumNamedRange("SMSF44_TotalAccum2")+_xll.SumNamedRange("SMSF44_TotalTRIS2")-G70&lt;=0,-H65-H72-H73-H74-H75,_xll.SumNamedRange("SMSF44_TotalAccum2")+_xll.SumNamedRange("SMSF44_TotalTRIS2")-G70))</f>
        <v>0</v>
      </c>
      <c r="I70" s="253">
        <f ca="1">IF(_xll.SumNamedRange("SMSF44_TotalAccum2")+_xll.SumNamedRange("SMSF44_TotalTRIS2")&gt;=0,0,_xll.SumNamedRange("SMSF44_TotalAccum2")+IF(-_xll.SumNamedRange("SMSF42_OutwardPreserved2")&gt;=0,-_xll.SumNamedRange("SMSF42_OutwardPreserved2"),0)+_xll.SumNamedRange("SMSF44_TotalTRIS2")-G70-H70)+IF(_xll.SumNamedRange("SMSF44_TotalPension2")&gt;=0,0,_xll.SumNamedRange("SMSF44_TotalPension2"))</f>
        <v>0</v>
      </c>
      <c r="J70" s="253">
        <f ca="1">SUM(G70:I70)</f>
        <v>0</v>
      </c>
      <c r="K70" s="306"/>
      <c r="M70" s="194"/>
    </row>
    <row r="71" spans="2:13" ht="17.25" customHeight="1">
      <c r="B71" s="35"/>
      <c r="C71" s="382" t="s">
        <v>285</v>
      </c>
      <c r="D71" s="382"/>
      <c r="E71" s="260" t="s">
        <v>286</v>
      </c>
      <c r="F71" s="260"/>
      <c r="G71" s="196">
        <f ca="1">SUM(G69:G70)</f>
        <v>8841</v>
      </c>
      <c r="H71" s="196">
        <f ca="1">SUM(H70)</f>
        <v>0</v>
      </c>
      <c r="I71" s="196">
        <f ca="1">SUM(I69:I70)</f>
        <v>0</v>
      </c>
      <c r="J71" s="196">
        <f ca="1">SUM(J69:J70)</f>
        <v>8841</v>
      </c>
      <c r="K71" s="306"/>
      <c r="M71" s="194"/>
    </row>
    <row r="72" spans="2:13" ht="17.25" customHeight="1">
      <c r="B72" s="35"/>
      <c r="C72" s="382" t="s">
        <v>287</v>
      </c>
      <c r="D72" s="382"/>
      <c r="E72" s="260" t="s">
        <v>107</v>
      </c>
      <c r="F72" s="308" t="s">
        <v>109</v>
      </c>
      <c r="G72" s="253">
        <f ca="1">_xll.SumNamedRange("SMSF42_InwardPreserved2")</f>
        <v>0</v>
      </c>
      <c r="H72" s="253">
        <f ca="1">_xll.SumNamedRange("SMSF42_InwardRestrictedNP2")</f>
        <v>0</v>
      </c>
      <c r="I72" s="253">
        <f ca="1">_xll.SumNamedRange("SMSF42_InwardUnrestrictedNP2")</f>
        <v>0</v>
      </c>
      <c r="J72" s="253">
        <f ca="1">SUM(G72:I72)</f>
        <v>0</v>
      </c>
      <c r="K72" s="306"/>
      <c r="M72" s="194"/>
    </row>
    <row r="73" spans="2:13" ht="17.25" customHeight="1">
      <c r="B73" s="35"/>
      <c r="C73" s="382" t="s">
        <v>288</v>
      </c>
      <c r="D73" s="382"/>
      <c r="E73" s="260" t="s">
        <v>41</v>
      </c>
      <c r="F73" s="308" t="s">
        <v>109</v>
      </c>
      <c r="G73" s="253">
        <f ca="1">-_xll.SumNamedRange("SMSF42_OutwardPreserved2")</f>
        <v>0</v>
      </c>
      <c r="H73" s="253">
        <f ca="1">-_xll.SumNamedRange("SMSF42_OutwardRestrictedNP2")</f>
        <v>0</v>
      </c>
      <c r="I73" s="253">
        <f ca="1">-_xll.SumNamedRange("SMSF42_OutwardUnrestrictedNP2")</f>
        <v>0</v>
      </c>
      <c r="J73" s="253">
        <f ca="1">SUM(G73:I73)</f>
        <v>0</v>
      </c>
      <c r="K73" s="306"/>
      <c r="M73" s="194"/>
    </row>
    <row r="74" spans="2:13" ht="17.25" customHeight="1">
      <c r="B74" s="35"/>
      <c r="C74" s="382" t="s">
        <v>289</v>
      </c>
      <c r="D74" s="382"/>
      <c r="E74" s="260" t="s">
        <v>290</v>
      </c>
      <c r="F74" s="308" t="s">
        <v>109</v>
      </c>
      <c r="G74" s="253">
        <f ca="1">-_xll.SumNamedRange("SMSF43_IncStreamPreserved2")-_xll.SumNamedRange("SMSF43_LumpSumPreserved2")</f>
        <v>0</v>
      </c>
      <c r="H74" s="253">
        <f ca="1">-_xll.SumNamedRange("SMSF43_LumpSumRestrictedNP2")-_xll.SumNamedRange("SMSF43_IncStreamRestrictedNP2")</f>
        <v>0</v>
      </c>
      <c r="I74" s="253">
        <f ca="1">-_xll.SumNamedRange("SMSF43_LumpSumUnrestrictedNP2")-_xll.SumNamedRange("SMSF43_IncStreamUnrestrictedNP2")</f>
        <v>0</v>
      </c>
      <c r="J74" s="253">
        <f ca="1">SUM(G74:I74)</f>
        <v>0</v>
      </c>
      <c r="K74" s="41"/>
      <c r="M74" s="194"/>
    </row>
    <row r="75" spans="2:13" ht="17.25" customHeight="1">
      <c r="B75" s="35"/>
      <c r="C75" s="382" t="s">
        <v>291</v>
      </c>
      <c r="D75" s="382"/>
      <c r="E75" s="260"/>
      <c r="F75" s="260"/>
      <c r="G75" s="190"/>
      <c r="H75" s="190"/>
      <c r="I75" s="190"/>
      <c r="J75" s="253">
        <f>SUM(G75:I75)</f>
        <v>0</v>
      </c>
      <c r="K75" s="41"/>
      <c r="M75" s="194"/>
    </row>
    <row r="76" spans="2:13" ht="17.25" customHeight="1">
      <c r="B76" s="35"/>
      <c r="C76" s="391" t="s">
        <v>292</v>
      </c>
      <c r="D76" s="391"/>
      <c r="E76" s="260" t="s">
        <v>293</v>
      </c>
      <c r="F76" s="260"/>
      <c r="G76" s="196">
        <f ca="1">G65+G68+G71+G72+G73+G74+G75</f>
        <v>389596</v>
      </c>
      <c r="H76" s="196">
        <f ca="1">H65+H71+H72+H73+H74+H75</f>
        <v>0</v>
      </c>
      <c r="I76" s="196">
        <f ca="1">I65+I71+I72+I73+I74+I75</f>
        <v>0</v>
      </c>
      <c r="J76" s="196">
        <f ca="1">J65+J68+J71+J72+J73+J74+J75</f>
        <v>389596</v>
      </c>
      <c r="K76" s="41"/>
      <c r="M76" s="194"/>
    </row>
    <row r="77" spans="2:13" ht="17.25" customHeight="1">
      <c r="B77" s="35"/>
      <c r="C77" s="382" t="s">
        <v>294</v>
      </c>
      <c r="D77" s="382"/>
      <c r="E77" s="191"/>
      <c r="F77" s="260"/>
      <c r="K77" s="41"/>
      <c r="M77" s="194"/>
    </row>
    <row r="78" spans="2:13" ht="17.25" customHeight="1">
      <c r="B78" s="35"/>
      <c r="C78" s="382" t="s">
        <v>295</v>
      </c>
      <c r="D78" s="382"/>
      <c r="E78" s="260" t="s">
        <v>296</v>
      </c>
      <c r="F78" s="260"/>
      <c r="J78" s="190">
        <v>389596</v>
      </c>
      <c r="K78" s="41"/>
      <c r="M78" s="194"/>
    </row>
    <row r="79" spans="2:13" ht="17.25" customHeight="1">
      <c r="B79" s="35"/>
      <c r="C79" s="382" t="s">
        <v>297</v>
      </c>
      <c r="D79" s="382"/>
      <c r="E79" s="260" t="s">
        <v>298</v>
      </c>
      <c r="F79" s="260"/>
      <c r="J79" s="190"/>
      <c r="K79" s="41"/>
      <c r="M79" s="194"/>
    </row>
    <row r="80" spans="2:13" ht="17.25" customHeight="1">
      <c r="B80" s="35"/>
      <c r="C80" s="382" t="s">
        <v>299</v>
      </c>
      <c r="D80" s="382"/>
      <c r="E80" s="260" t="s">
        <v>300</v>
      </c>
      <c r="F80" s="260"/>
      <c r="J80" s="190"/>
      <c r="K80" s="41"/>
      <c r="M80" s="194"/>
    </row>
    <row r="81" spans="1:13" ht="17.25" customHeight="1">
      <c r="B81" s="35"/>
      <c r="C81" s="391" t="s">
        <v>301</v>
      </c>
      <c r="D81" s="391"/>
      <c r="F81" s="260"/>
      <c r="H81" s="407" t="str">
        <f ca="1">IF(J76&lt;&gt;J81,"Check closing balance","")</f>
        <v/>
      </c>
      <c r="I81" s="407"/>
      <c r="J81" s="196">
        <f>SUM(J78:J80)</f>
        <v>389596</v>
      </c>
      <c r="K81" s="41"/>
      <c r="M81" s="194"/>
    </row>
    <row r="82" spans="1:13" ht="7.5" customHeight="1">
      <c r="B82" s="35"/>
      <c r="F82" s="260"/>
      <c r="K82" s="41"/>
    </row>
    <row r="83" spans="1:13" ht="17.25" customHeight="1">
      <c r="B83" s="35"/>
      <c r="C83" s="382" t="s">
        <v>302</v>
      </c>
      <c r="D83" s="382"/>
      <c r="E83" s="260" t="s">
        <v>303</v>
      </c>
      <c r="F83" s="260"/>
      <c r="J83" s="190"/>
      <c r="K83" s="41"/>
      <c r="M83" s="194"/>
    </row>
    <row r="84" spans="1:13" ht="17.25" customHeight="1">
      <c r="B84" s="35"/>
      <c r="C84" s="382" t="s">
        <v>304</v>
      </c>
      <c r="D84" s="382"/>
      <c r="E84" s="260" t="s">
        <v>305</v>
      </c>
      <c r="F84" s="260"/>
      <c r="J84" s="190"/>
      <c r="K84" s="41"/>
      <c r="M84" s="194"/>
    </row>
    <row r="85" spans="1:13" ht="7.5" customHeight="1">
      <c r="B85" s="35"/>
      <c r="E85" s="260"/>
      <c r="F85" s="260"/>
      <c r="K85" s="41"/>
    </row>
    <row r="86" spans="1:13" ht="17.25" customHeight="1">
      <c r="B86" s="35"/>
      <c r="C86" s="382" t="s">
        <v>306</v>
      </c>
      <c r="D86" s="382"/>
      <c r="E86" s="260" t="s">
        <v>307</v>
      </c>
      <c r="F86" s="260"/>
      <c r="J86" s="190"/>
      <c r="K86" s="41"/>
      <c r="M86" s="194"/>
    </row>
    <row r="87" spans="1:13" ht="7.5" customHeight="1">
      <c r="B87" s="35"/>
      <c r="E87" s="260"/>
      <c r="F87" s="260"/>
      <c r="K87" s="41"/>
    </row>
    <row r="88" spans="1:13" ht="17.25" customHeight="1">
      <c r="B88" s="35"/>
      <c r="C88" s="382" t="s">
        <v>308</v>
      </c>
      <c r="D88" s="382"/>
      <c r="E88" s="260"/>
      <c r="F88" s="260"/>
      <c r="J88" s="190">
        <v>33752</v>
      </c>
      <c r="K88" s="41"/>
      <c r="M88" s="194"/>
    </row>
    <row r="89" spans="1:13" ht="17.25" customHeight="1">
      <c r="B89" s="35"/>
      <c r="C89" s="382" t="s">
        <v>309</v>
      </c>
      <c r="D89" s="382"/>
      <c r="E89" s="260"/>
      <c r="F89" s="260"/>
      <c r="J89" s="190">
        <v>355844</v>
      </c>
      <c r="K89" s="41"/>
      <c r="M89" s="194"/>
    </row>
    <row r="90" spans="1:13" ht="17.25" customHeight="1">
      <c r="B90" s="35"/>
      <c r="C90" s="391" t="s">
        <v>310</v>
      </c>
      <c r="D90" s="391"/>
      <c r="E90" s="260"/>
      <c r="F90" s="260"/>
      <c r="J90" s="196">
        <f>SUM(J88:J89)</f>
        <v>389596</v>
      </c>
      <c r="K90" s="41"/>
      <c r="M90" s="194"/>
    </row>
    <row r="91" spans="1:13" ht="7.5" customHeight="1">
      <c r="B91" s="36"/>
      <c r="C91" s="13"/>
      <c r="D91" s="13"/>
      <c r="E91" s="13"/>
      <c r="F91" s="13"/>
      <c r="G91" s="13"/>
      <c r="H91" s="13"/>
      <c r="I91" s="13"/>
      <c r="J91" s="13"/>
      <c r="K91" s="37"/>
    </row>
    <row r="92" spans="1:13" ht="7.5" customHeight="1"/>
    <row r="93" spans="1:13" ht="22.5" customHeight="1">
      <c r="A93" s="166" t="str">
        <f>IF(SUBTOTAL(103,A94),"-","+")</f>
        <v>+</v>
      </c>
      <c r="B93" s="400" t="s">
        <v>80</v>
      </c>
      <c r="C93" s="401"/>
      <c r="D93" s="401"/>
      <c r="E93" s="401"/>
      <c r="F93" s="402"/>
      <c r="G93" s="167" t="str">
        <f>IF(COUNTA(G97:I97,G107:I107,J110:J112,J115:J116,J118,J120:J121),"Contains Data","No Data")</f>
        <v>No Data</v>
      </c>
      <c r="H93" s="304"/>
      <c r="I93" s="304"/>
      <c r="J93" s="292"/>
      <c r="M93" s="182" t="str">
        <f>"Notes/hyperlinks"&amp;IF(COUNTA(M97:M122)&gt;0," ("&amp;COUNTA(M97:M122)&amp;")","")</f>
        <v>Notes/hyperlinks</v>
      </c>
    </row>
    <row r="94" spans="1:13" ht="7.5" hidden="1" customHeight="1">
      <c r="A94" t="s">
        <v>143</v>
      </c>
      <c r="B94" s="32"/>
      <c r="C94" s="171"/>
      <c r="D94" s="171"/>
      <c r="E94" s="171"/>
      <c r="F94" s="171"/>
      <c r="G94" s="171"/>
      <c r="H94" s="171"/>
      <c r="I94" s="171"/>
      <c r="J94" s="171"/>
      <c r="K94" s="183"/>
    </row>
    <row r="95" spans="1:13" ht="30" hidden="1" customHeight="1">
      <c r="B95" s="35"/>
      <c r="C95" s="398" t="s">
        <v>276</v>
      </c>
      <c r="D95" s="356"/>
      <c r="E95" s="185" t="s">
        <v>189</v>
      </c>
      <c r="F95" s="185"/>
      <c r="G95" s="185" t="s">
        <v>277</v>
      </c>
      <c r="H95" s="185" t="s">
        <v>278</v>
      </c>
      <c r="I95" s="185" t="s">
        <v>279</v>
      </c>
      <c r="J95" s="305" t="s">
        <v>104</v>
      </c>
      <c r="K95" s="41"/>
    </row>
    <row r="96" spans="1:13" ht="7.5" hidden="1" customHeight="1">
      <c r="B96" s="35"/>
      <c r="C96" s="188"/>
      <c r="D96" s="188"/>
      <c r="E96" s="188"/>
      <c r="F96" s="188"/>
      <c r="G96" s="188"/>
      <c r="H96" s="188"/>
      <c r="I96" s="188"/>
      <c r="J96" s="188"/>
      <c r="K96" s="41"/>
    </row>
    <row r="97" spans="2:13" ht="17.25" hidden="1" customHeight="1">
      <c r="B97" s="35"/>
      <c r="C97" s="382" t="s">
        <v>280</v>
      </c>
      <c r="D97" s="382"/>
      <c r="E97" s="260"/>
      <c r="F97" s="260"/>
      <c r="G97" s="190"/>
      <c r="H97" s="190"/>
      <c r="I97" s="190"/>
      <c r="J97" s="253">
        <f>SUM(G97:I97)</f>
        <v>0</v>
      </c>
      <c r="K97" s="306"/>
      <c r="M97" s="194"/>
    </row>
    <row r="98" spans="2:13" ht="17.25" hidden="1" customHeight="1">
      <c r="B98" s="35"/>
      <c r="C98" s="382" t="s">
        <v>281</v>
      </c>
      <c r="D98" s="382"/>
      <c r="E98" s="260"/>
      <c r="F98" s="260"/>
      <c r="G98" s="253">
        <f ca="1">G100-G99</f>
        <v>0</v>
      </c>
      <c r="H98" s="307"/>
      <c r="I98" s="307"/>
      <c r="J98" s="253">
        <f t="shared" ref="J98:J99" ca="1" si="3">SUM(G98:I98)</f>
        <v>0</v>
      </c>
      <c r="K98" s="306"/>
      <c r="M98" s="194"/>
    </row>
    <row r="99" spans="2:13" ht="17.25" hidden="1" customHeight="1">
      <c r="B99" s="35"/>
      <c r="C99" s="382" t="s">
        <v>282</v>
      </c>
      <c r="D99" s="382"/>
      <c r="E99" s="260"/>
      <c r="F99" s="260"/>
      <c r="G99" s="253">
        <f ca="1">_xll.SumNamedRange("SMSF_TotalNCCont_03")</f>
        <v>0</v>
      </c>
      <c r="H99" s="307"/>
      <c r="I99" s="307"/>
      <c r="J99" s="253">
        <f t="shared" ca="1" si="3"/>
        <v>0</v>
      </c>
      <c r="K99" s="306"/>
      <c r="M99" s="194"/>
    </row>
    <row r="100" spans="2:13" ht="17.25" hidden="1" customHeight="1">
      <c r="B100" s="35"/>
      <c r="C100" s="382" t="s">
        <v>265</v>
      </c>
      <c r="D100" s="382"/>
      <c r="E100" s="260" t="s">
        <v>266</v>
      </c>
      <c r="F100" s="308" t="s">
        <v>109</v>
      </c>
      <c r="G100" s="253">
        <f ca="1">_xll.SumNamedRange("SMSF41_TotalCont3")</f>
        <v>0</v>
      </c>
      <c r="H100" s="307"/>
      <c r="I100" s="307"/>
      <c r="J100" s="253">
        <f ca="1">SUM(G100:I100)</f>
        <v>0</v>
      </c>
      <c r="K100" s="306"/>
      <c r="M100" s="194"/>
    </row>
    <row r="101" spans="2:13" ht="17.25" hidden="1" customHeight="1">
      <c r="B101" s="35"/>
      <c r="C101" s="382" t="s">
        <v>283</v>
      </c>
      <c r="D101" s="382"/>
      <c r="E101" s="260"/>
      <c r="F101" s="308" t="s">
        <v>109</v>
      </c>
      <c r="G101" s="253">
        <f ca="1">IF(_xll.SumNamedRange("SMSF44_TotalAccum3")+_xll.SumNamedRange("SMSF44_TotalTRIS3")&gt;=0,_xll.SumNamedRange("SMSF44_TotalAccum3")+_xll.SumNamedRange("SMSF44_TotalTRIS3"),0)</f>
        <v>0</v>
      </c>
      <c r="H101" s="307"/>
      <c r="I101" s="253">
        <f ca="1">IF(_xll.SumNamedRange("SMSF44_TotalPension3")&gt;=0,_xll.SumNamedRange("SMSF44_TotalPension3"),0)</f>
        <v>0</v>
      </c>
      <c r="J101" s="253">
        <f ca="1">SUM(G101:I101)</f>
        <v>0</v>
      </c>
      <c r="K101" s="306"/>
      <c r="M101" s="194"/>
    </row>
    <row r="102" spans="2:13" ht="17.25" hidden="1" customHeight="1">
      <c r="B102" s="35"/>
      <c r="C102" s="382" t="s">
        <v>284</v>
      </c>
      <c r="D102" s="382"/>
      <c r="E102" s="260"/>
      <c r="F102" s="260"/>
      <c r="G102" s="253">
        <f ca="1">IF(_xll.SumNamedRange("SMSF44_TotalAccum3")+_xll.SumNamedRange("SMSF44_TotalTRIS3")&gt;=0,0,IF(G97+G100+G104+G105+G107+_xll.SumNamedRange("SMSF44_TotalAccum3")+_xll.SumNamedRange("SMSF44_TotalTRIS3")&lt;=0,-G97-G100-G104-G105-G107,_xll.SumNamedRange("SMSF44_TotalAccum3")+_xll.SumNamedRange("SMSF44_TotalTRIS3")))</f>
        <v>0</v>
      </c>
      <c r="H102" s="253">
        <f ca="1">IF(_xll.SumNamedRange("SMSF44_TotalAccum3")+_xll.SumNamedRange("SMSF44_TotalTRIS3")&gt;=0,0,IF(H97+H104+H105+H106+H107+_xll.SumNamedRange("SMSF44_TotalAccum3")+_xll.SumNamedRange("SMSF44_TotalTRIS3")-G102&lt;=0,-H97-H104-H105-H106-H107,_xll.SumNamedRange("SMSF44_TotalAccum3")+_xll.SumNamedRange("SMSF44_TotalTRIS3")-G102))</f>
        <v>0</v>
      </c>
      <c r="I102" s="253">
        <f ca="1">IF(_xll.SumNamedRange("SMSF44_TotalAccum3")+_xll.SumNamedRange("SMSF44_TotalTRIS3")&gt;=0,0,_xll.SumNamedRange("SMSF44_TotalAccum3")+IF(-_xll.SumNamedRange("SMSF42_OutwardPreserved3")&gt;=0,-_xll.SumNamedRange("SMSF42_OutwardPreserved3"),0)+_xll.SumNamedRange("SMSF44_TotalTRIS3")-G102-H102)+IF(_xll.SumNamedRange("SMSF44_TotalPension3")&gt;=0,0,_xll.SumNamedRange("SMSF44_TotalPension3"))</f>
        <v>0</v>
      </c>
      <c r="J102" s="253">
        <f ca="1">SUM(G102:I102)</f>
        <v>0</v>
      </c>
      <c r="K102" s="306"/>
      <c r="M102" s="194"/>
    </row>
    <row r="103" spans="2:13" ht="17.25" hidden="1" customHeight="1">
      <c r="B103" s="35"/>
      <c r="C103" s="382" t="s">
        <v>285</v>
      </c>
      <c r="D103" s="382"/>
      <c r="E103" s="260" t="s">
        <v>286</v>
      </c>
      <c r="F103" s="260"/>
      <c r="G103" s="196">
        <f ca="1">SUM(G101:G102)</f>
        <v>0</v>
      </c>
      <c r="H103" s="196">
        <f ca="1">SUM(H102)</f>
        <v>0</v>
      </c>
      <c r="I103" s="196">
        <f ca="1">SUM(I101:I102)</f>
        <v>0</v>
      </c>
      <c r="J103" s="196">
        <f ca="1">SUM(J101:J102)</f>
        <v>0</v>
      </c>
      <c r="K103" s="306"/>
      <c r="M103" s="194"/>
    </row>
    <row r="104" spans="2:13" ht="17.25" hidden="1" customHeight="1">
      <c r="B104" s="35"/>
      <c r="C104" s="382" t="s">
        <v>287</v>
      </c>
      <c r="D104" s="382"/>
      <c r="E104" s="260" t="s">
        <v>107</v>
      </c>
      <c r="F104" s="308" t="s">
        <v>109</v>
      </c>
      <c r="G104" s="253">
        <f ca="1">_xll.SumNamedRange("SMSF42_InwardPreserved3")</f>
        <v>0</v>
      </c>
      <c r="H104" s="253">
        <f ca="1">_xll.SumNamedRange("SMSF42_InwardRestrictedNP3")</f>
        <v>0</v>
      </c>
      <c r="I104" s="253">
        <f ca="1">_xll.SumNamedRange("SMSF42_InwardUnrestrictedNP3")</f>
        <v>0</v>
      </c>
      <c r="J104" s="253">
        <f ca="1">SUM(G104:I104)</f>
        <v>0</v>
      </c>
      <c r="K104" s="306"/>
      <c r="M104" s="194"/>
    </row>
    <row r="105" spans="2:13" ht="17.25" hidden="1" customHeight="1">
      <c r="B105" s="35"/>
      <c r="C105" s="382" t="s">
        <v>288</v>
      </c>
      <c r="D105" s="382"/>
      <c r="E105" s="260" t="s">
        <v>41</v>
      </c>
      <c r="F105" s="308" t="s">
        <v>109</v>
      </c>
      <c r="G105" s="253">
        <f ca="1">-_xll.SumNamedRange("SMSF42_OutwardPreserved3")</f>
        <v>0</v>
      </c>
      <c r="H105" s="253">
        <f ca="1">-_xll.SumNamedRange("SMSF42_OutwardRestrictedNP3")</f>
        <v>0</v>
      </c>
      <c r="I105" s="253">
        <f ca="1">-_xll.SumNamedRange("SMSF42_OutwardUnrestrictedNP3")</f>
        <v>0</v>
      </c>
      <c r="J105" s="253">
        <f ca="1">SUM(G105:I105)</f>
        <v>0</v>
      </c>
      <c r="K105" s="306"/>
      <c r="M105" s="194"/>
    </row>
    <row r="106" spans="2:13" ht="17.25" hidden="1" customHeight="1">
      <c r="B106" s="35"/>
      <c r="C106" s="382" t="s">
        <v>289</v>
      </c>
      <c r="D106" s="382"/>
      <c r="E106" s="260" t="s">
        <v>290</v>
      </c>
      <c r="F106" s="308" t="s">
        <v>109</v>
      </c>
      <c r="G106" s="253">
        <f ca="1">-_xll.SumNamedRange("SMSF43_IncStreamPreserved3")-_xll.SumNamedRange("SMSF43_LumpSumPreserved3")</f>
        <v>0</v>
      </c>
      <c r="H106" s="253">
        <f ca="1">-_xll.SumNamedRange("SMSF43_LumpSumRestrictedNP3")-_xll.SumNamedRange("SMSF43_IncStreamRestrictedNP3")</f>
        <v>0</v>
      </c>
      <c r="I106" s="253">
        <f ca="1">-_xll.SumNamedRange("SMSF43_LumpSumUnrestrictedNP3")-_xll.SumNamedRange("SMSF43_IncStreamUnrestrictedNP3")</f>
        <v>0</v>
      </c>
      <c r="J106" s="253">
        <f ca="1">SUM(G106:I106)</f>
        <v>0</v>
      </c>
      <c r="K106" s="41"/>
      <c r="M106" s="194"/>
    </row>
    <row r="107" spans="2:13" ht="17.25" hidden="1" customHeight="1">
      <c r="B107" s="35"/>
      <c r="C107" s="382" t="s">
        <v>291</v>
      </c>
      <c r="D107" s="382"/>
      <c r="E107" s="260"/>
      <c r="F107" s="260"/>
      <c r="G107" s="190"/>
      <c r="H107" s="190"/>
      <c r="I107" s="190"/>
      <c r="J107" s="253">
        <f>SUM(G107:I107)</f>
        <v>0</v>
      </c>
      <c r="K107" s="41"/>
      <c r="M107" s="194"/>
    </row>
    <row r="108" spans="2:13" ht="17.25" hidden="1" customHeight="1">
      <c r="B108" s="35"/>
      <c r="C108" s="391" t="s">
        <v>292</v>
      </c>
      <c r="D108" s="391"/>
      <c r="E108" s="260" t="s">
        <v>293</v>
      </c>
      <c r="F108" s="260"/>
      <c r="G108" s="196">
        <f ca="1">G97+G100+G103+G104+G105+G106+G107</f>
        <v>0</v>
      </c>
      <c r="H108" s="196">
        <f ca="1">H97+H103+H104+H105+H106+H107</f>
        <v>0</v>
      </c>
      <c r="I108" s="196">
        <f ca="1">I97+I103+I104+I105+I106+I107</f>
        <v>0</v>
      </c>
      <c r="J108" s="196">
        <f ca="1">J97+J100+J103+J104+J105+J106+J107</f>
        <v>0</v>
      </c>
      <c r="K108" s="41"/>
      <c r="M108" s="194"/>
    </row>
    <row r="109" spans="2:13" ht="17.25" hidden="1" customHeight="1">
      <c r="B109" s="35"/>
      <c r="C109" s="382" t="s">
        <v>294</v>
      </c>
      <c r="D109" s="382"/>
      <c r="E109" s="191"/>
      <c r="F109" s="260"/>
      <c r="K109" s="41"/>
      <c r="M109" s="194"/>
    </row>
    <row r="110" spans="2:13" ht="17.25" hidden="1" customHeight="1">
      <c r="B110" s="35"/>
      <c r="C110" s="382" t="s">
        <v>295</v>
      </c>
      <c r="D110" s="382"/>
      <c r="E110" s="260" t="s">
        <v>296</v>
      </c>
      <c r="F110" s="260"/>
      <c r="J110" s="190"/>
      <c r="K110" s="41"/>
      <c r="M110" s="194"/>
    </row>
    <row r="111" spans="2:13" ht="17.25" hidden="1" customHeight="1">
      <c r="B111" s="35"/>
      <c r="C111" s="382" t="s">
        <v>297</v>
      </c>
      <c r="D111" s="382"/>
      <c r="E111" s="260" t="s">
        <v>298</v>
      </c>
      <c r="F111" s="260"/>
      <c r="J111" s="190"/>
      <c r="K111" s="41"/>
      <c r="M111" s="194"/>
    </row>
    <row r="112" spans="2:13" ht="17.25" hidden="1" customHeight="1">
      <c r="B112" s="35"/>
      <c r="C112" s="382" t="s">
        <v>299</v>
      </c>
      <c r="D112" s="382"/>
      <c r="E112" s="260" t="s">
        <v>300</v>
      </c>
      <c r="F112" s="260"/>
      <c r="J112" s="190"/>
      <c r="K112" s="41"/>
      <c r="M112" s="194"/>
    </row>
    <row r="113" spans="1:13" ht="17.25" hidden="1" customHeight="1">
      <c r="B113" s="35"/>
      <c r="C113" s="391" t="s">
        <v>301</v>
      </c>
      <c r="D113" s="391"/>
      <c r="F113" s="260"/>
      <c r="H113" s="407" t="str">
        <f ca="1">IF(J108&lt;&gt;J113,"Check closing balance","")</f>
        <v/>
      </c>
      <c r="I113" s="407"/>
      <c r="J113" s="196">
        <f>SUM(J110:J112)</f>
        <v>0</v>
      </c>
      <c r="K113" s="41"/>
      <c r="M113" s="194"/>
    </row>
    <row r="114" spans="1:13" ht="7.5" hidden="1" customHeight="1">
      <c r="B114" s="35"/>
      <c r="F114" s="260"/>
      <c r="K114" s="41"/>
    </row>
    <row r="115" spans="1:13" ht="17.25" hidden="1" customHeight="1">
      <c r="B115" s="35"/>
      <c r="C115" s="382" t="s">
        <v>302</v>
      </c>
      <c r="D115" s="382"/>
      <c r="E115" s="260" t="s">
        <v>303</v>
      </c>
      <c r="F115" s="260"/>
      <c r="J115" s="190"/>
      <c r="K115" s="41"/>
      <c r="M115" s="194"/>
    </row>
    <row r="116" spans="1:13" ht="17.25" hidden="1" customHeight="1">
      <c r="B116" s="35"/>
      <c r="C116" s="382" t="s">
        <v>304</v>
      </c>
      <c r="D116" s="382"/>
      <c r="E116" s="260" t="s">
        <v>305</v>
      </c>
      <c r="F116" s="260"/>
      <c r="J116" s="190"/>
      <c r="K116" s="41"/>
      <c r="M116" s="194"/>
    </row>
    <row r="117" spans="1:13" ht="7.5" hidden="1" customHeight="1">
      <c r="B117" s="35"/>
      <c r="E117" s="260"/>
      <c r="F117" s="260"/>
      <c r="K117" s="41"/>
    </row>
    <row r="118" spans="1:13" ht="17.25" hidden="1" customHeight="1">
      <c r="B118" s="35"/>
      <c r="C118" s="382" t="s">
        <v>306</v>
      </c>
      <c r="D118" s="382"/>
      <c r="E118" s="260" t="s">
        <v>307</v>
      </c>
      <c r="F118" s="260"/>
      <c r="J118" s="190"/>
      <c r="K118" s="41"/>
      <c r="M118" s="194"/>
    </row>
    <row r="119" spans="1:13" ht="7.5" hidden="1" customHeight="1">
      <c r="B119" s="35"/>
      <c r="E119" s="260"/>
      <c r="F119" s="260"/>
      <c r="K119" s="41"/>
    </row>
    <row r="120" spans="1:13" ht="17.25" hidden="1" customHeight="1">
      <c r="B120" s="35"/>
      <c r="C120" s="382" t="s">
        <v>308</v>
      </c>
      <c r="D120" s="382"/>
      <c r="E120" s="260"/>
      <c r="F120" s="260"/>
      <c r="J120" s="190"/>
      <c r="K120" s="41"/>
      <c r="M120" s="194"/>
    </row>
    <row r="121" spans="1:13" ht="17.25" hidden="1" customHeight="1">
      <c r="B121" s="35"/>
      <c r="C121" s="382" t="s">
        <v>309</v>
      </c>
      <c r="D121" s="382"/>
      <c r="E121" s="260"/>
      <c r="F121" s="260"/>
      <c r="J121" s="190"/>
      <c r="K121" s="41"/>
      <c r="M121" s="194"/>
    </row>
    <row r="122" spans="1:13" ht="17.25" hidden="1" customHeight="1">
      <c r="B122" s="35"/>
      <c r="C122" s="391" t="s">
        <v>310</v>
      </c>
      <c r="D122" s="391"/>
      <c r="E122" s="260"/>
      <c r="F122" s="260"/>
      <c r="J122" s="196">
        <f>SUM(J120:J121)</f>
        <v>0</v>
      </c>
      <c r="K122" s="41"/>
      <c r="M122" s="309"/>
    </row>
    <row r="123" spans="1:13" ht="7.5" hidden="1" customHeight="1">
      <c r="B123" s="36"/>
      <c r="C123" s="13"/>
      <c r="D123" s="13"/>
      <c r="E123" s="13"/>
      <c r="F123" s="13"/>
      <c r="G123" s="13"/>
      <c r="H123" s="13"/>
      <c r="I123" s="13"/>
      <c r="J123" s="13"/>
      <c r="K123" s="37"/>
    </row>
    <row r="124" spans="1:13" ht="7.5" customHeight="1"/>
    <row r="125" spans="1:13" ht="22.5" customHeight="1">
      <c r="A125" s="166" t="str">
        <f>IF(SUBTOTAL(103,A126),"-","+")</f>
        <v>+</v>
      </c>
      <c r="B125" s="400" t="s">
        <v>81</v>
      </c>
      <c r="C125" s="401"/>
      <c r="D125" s="401"/>
      <c r="E125" s="401"/>
      <c r="F125" s="402"/>
      <c r="G125" s="167" t="str">
        <f>IF(COUNTA(G129:I129,G139:I139,J142:J144,J147:J148,J150,J152:J153),"Contains Data","No Data")</f>
        <v>No Data</v>
      </c>
      <c r="H125" s="304"/>
      <c r="I125" s="304"/>
      <c r="J125" s="292"/>
      <c r="M125" s="182" t="str">
        <f>"Notes/hyperlinks"&amp;IF(COUNTA(M129:M154)&gt;0," ("&amp;COUNTA(M129:M154)&amp;")","")</f>
        <v>Notes/hyperlinks</v>
      </c>
    </row>
    <row r="126" spans="1:13" ht="7.5" hidden="1" customHeight="1">
      <c r="A126" t="s">
        <v>143</v>
      </c>
      <c r="B126" s="32"/>
      <c r="C126" s="171"/>
      <c r="D126" s="171"/>
      <c r="E126" s="171"/>
      <c r="F126" s="171"/>
      <c r="G126" s="171"/>
      <c r="H126" s="171"/>
      <c r="I126" s="171"/>
      <c r="J126" s="171"/>
      <c r="K126" s="183"/>
    </row>
    <row r="127" spans="1:13" ht="30" hidden="1" customHeight="1">
      <c r="B127" s="35"/>
      <c r="C127" s="398" t="s">
        <v>276</v>
      </c>
      <c r="D127" s="356"/>
      <c r="E127" s="185" t="s">
        <v>189</v>
      </c>
      <c r="F127" s="185"/>
      <c r="G127" s="185" t="s">
        <v>277</v>
      </c>
      <c r="H127" s="185" t="s">
        <v>278</v>
      </c>
      <c r="I127" s="185" t="s">
        <v>279</v>
      </c>
      <c r="J127" s="305" t="s">
        <v>104</v>
      </c>
      <c r="K127" s="41"/>
    </row>
    <row r="128" spans="1:13" ht="7.5" hidden="1" customHeight="1">
      <c r="B128" s="35"/>
      <c r="C128" s="188"/>
      <c r="D128" s="188"/>
      <c r="E128" s="188"/>
      <c r="F128" s="188"/>
      <c r="G128" s="188"/>
      <c r="H128" s="188"/>
      <c r="I128" s="188"/>
      <c r="J128" s="188"/>
      <c r="K128" s="41"/>
    </row>
    <row r="129" spans="2:13" ht="17.25" hidden="1" customHeight="1">
      <c r="B129" s="35"/>
      <c r="C129" s="382" t="s">
        <v>280</v>
      </c>
      <c r="D129" s="382"/>
      <c r="E129" s="260"/>
      <c r="F129" s="260"/>
      <c r="G129" s="190"/>
      <c r="H129" s="190"/>
      <c r="I129" s="190"/>
      <c r="J129" s="253">
        <f>SUM(G129:I129)</f>
        <v>0</v>
      </c>
      <c r="K129" s="306"/>
      <c r="M129" s="194"/>
    </row>
    <row r="130" spans="2:13" ht="17.25" hidden="1" customHeight="1">
      <c r="B130" s="35"/>
      <c r="C130" s="382" t="s">
        <v>281</v>
      </c>
      <c r="D130" s="382"/>
      <c r="E130" s="260"/>
      <c r="F130" s="260"/>
      <c r="G130" s="253">
        <f ca="1">G132-G131</f>
        <v>0</v>
      </c>
      <c r="H130" s="307"/>
      <c r="I130" s="307"/>
      <c r="J130" s="253">
        <f t="shared" ref="J130:J131" ca="1" si="4">SUM(G130:I130)</f>
        <v>0</v>
      </c>
      <c r="K130" s="306"/>
      <c r="M130" s="194"/>
    </row>
    <row r="131" spans="2:13" ht="17.25" hidden="1" customHeight="1">
      <c r="B131" s="35"/>
      <c r="C131" s="382" t="s">
        <v>282</v>
      </c>
      <c r="D131" s="382"/>
      <c r="E131" s="260"/>
      <c r="F131" s="260"/>
      <c r="G131" s="253">
        <f ca="1">_xll.SumNamedRange("SMSF_TotalNCCont_04")</f>
        <v>0</v>
      </c>
      <c r="H131" s="307"/>
      <c r="I131" s="307"/>
      <c r="J131" s="253">
        <f t="shared" ca="1" si="4"/>
        <v>0</v>
      </c>
      <c r="K131" s="306"/>
      <c r="M131" s="194"/>
    </row>
    <row r="132" spans="2:13" ht="17.25" hidden="1" customHeight="1">
      <c r="B132" s="35"/>
      <c r="C132" s="382" t="s">
        <v>265</v>
      </c>
      <c r="D132" s="382"/>
      <c r="E132" s="260" t="s">
        <v>266</v>
      </c>
      <c r="F132" s="308" t="s">
        <v>109</v>
      </c>
      <c r="G132" s="253">
        <f ca="1">_xll.SumNamedRange("SMSF41_TotalCont4")</f>
        <v>0</v>
      </c>
      <c r="H132" s="307"/>
      <c r="I132" s="307"/>
      <c r="J132" s="253">
        <f ca="1">SUM(G132:I132)</f>
        <v>0</v>
      </c>
      <c r="K132" s="306"/>
      <c r="M132" s="194"/>
    </row>
    <row r="133" spans="2:13" ht="17.25" hidden="1" customHeight="1">
      <c r="B133" s="35"/>
      <c r="C133" s="382" t="s">
        <v>283</v>
      </c>
      <c r="D133" s="382"/>
      <c r="E133" s="260"/>
      <c r="F133" s="308" t="s">
        <v>109</v>
      </c>
      <c r="G133" s="253">
        <f ca="1">IF(_xll.SumNamedRange("SMSF44_TotalAccum4")+_xll.SumNamedRange("SMSF44_TotalTRIS4")&gt;=0,_xll.SumNamedRange("SMSF44_TotalAccum4")+_xll.SumNamedRange("SMSF44_TotalTRIS4"),0)</f>
        <v>0</v>
      </c>
      <c r="H133" s="307"/>
      <c r="I133" s="253">
        <f ca="1">IF(_xll.SumNamedRange("SMSF44_TotalPension4")&gt;=0,_xll.SumNamedRange("SMSF44_TotalPension4"),0)</f>
        <v>0</v>
      </c>
      <c r="J133" s="253">
        <f ca="1">SUM(G133:I133)</f>
        <v>0</v>
      </c>
      <c r="K133" s="306"/>
      <c r="M133" s="194"/>
    </row>
    <row r="134" spans="2:13" ht="17.25" hidden="1" customHeight="1">
      <c r="B134" s="35"/>
      <c r="C134" s="382" t="s">
        <v>284</v>
      </c>
      <c r="D134" s="382"/>
      <c r="E134" s="260"/>
      <c r="F134" s="260"/>
      <c r="G134" s="253">
        <f ca="1">IF(_xll.SumNamedRange("SMSF44_TotalAccum4")+_xll.SumNamedRange("SMSF44_TotalTRIS4")&gt;=0,0,IF(G129+G132+G136+G137+G139+_xll.SumNamedRange("SMSF44_TotalAccum4")+_xll.SumNamedRange("SMSF44_TotalTRIS4")&lt;=0,-G129-G132-G136-G137-G139,_xll.SumNamedRange("SMSF44_TotalAccum4")+_xll.SumNamedRange("SMSF44_TotalTRIS4")))</f>
        <v>0</v>
      </c>
      <c r="H134" s="253">
        <f ca="1">IF(_xll.SumNamedRange("SMSF44_TotalAccum4")+_xll.SumNamedRange("SMSF44_TotalTRIS4")&gt;=0,0,IF(H129+H136+H137+H138+H139+_xll.SumNamedRange("SMSF44_TotalAccum4")+_xll.SumNamedRange("SMSF44_TotalTRIS4")-G134&lt;=0,-H129-H136-H137-H138-H139,_xll.SumNamedRange("SMSF44_TotalAccum4")+_xll.SumNamedRange("SMSF44_TotalTRIS4")-G134))</f>
        <v>0</v>
      </c>
      <c r="I134" s="253">
        <f ca="1">IF(_xll.SumNamedRange("SMSF44_TotalAccum4")+_xll.SumNamedRange("SMSF44_TotalTRIS4")&gt;=0,0,_xll.SumNamedRange("SMSF44_TotalAccum4")+IF(-_xll.SumNamedRange("SMSF42_OutwardPreserved4")&gt;=0,-_xll.SumNamedRange("SMSF42_OutwardPreserved4"),0)+_xll.SumNamedRange("SMSF44_TotalTRIS4")-G134-H134)+IF(_xll.SumNamedRange("SMSF44_TotalPension4")&gt;=0,0,_xll.SumNamedRange("SMSF44_TotalPension4"))</f>
        <v>0</v>
      </c>
      <c r="J134" s="253">
        <f ca="1">SUM(G134:I134)</f>
        <v>0</v>
      </c>
      <c r="K134" s="306"/>
      <c r="M134" s="194"/>
    </row>
    <row r="135" spans="2:13" ht="17.25" hidden="1" customHeight="1">
      <c r="B135" s="35"/>
      <c r="C135" s="382" t="s">
        <v>285</v>
      </c>
      <c r="D135" s="382"/>
      <c r="E135" s="260" t="s">
        <v>286</v>
      </c>
      <c r="F135" s="260"/>
      <c r="G135" s="196">
        <f ca="1">SUM(G133:G134)</f>
        <v>0</v>
      </c>
      <c r="H135" s="196">
        <f ca="1">SUM(H134)</f>
        <v>0</v>
      </c>
      <c r="I135" s="196">
        <f ca="1">SUM(I133:I134)</f>
        <v>0</v>
      </c>
      <c r="J135" s="196">
        <f ca="1">SUM(J133:J134)</f>
        <v>0</v>
      </c>
      <c r="K135" s="306"/>
      <c r="M135" s="194"/>
    </row>
    <row r="136" spans="2:13" ht="17.25" hidden="1" customHeight="1">
      <c r="B136" s="35"/>
      <c r="C136" s="382" t="s">
        <v>287</v>
      </c>
      <c r="D136" s="382"/>
      <c r="E136" s="260" t="s">
        <v>107</v>
      </c>
      <c r="F136" s="308" t="s">
        <v>109</v>
      </c>
      <c r="G136" s="253">
        <f ca="1">_xll.SumNamedRange("SMSF42_InwardPreserved4")</f>
        <v>0</v>
      </c>
      <c r="H136" s="253">
        <f ca="1">_xll.SumNamedRange("SMSF42_InwardRestrictedNP4")</f>
        <v>0</v>
      </c>
      <c r="I136" s="253">
        <f ca="1">_xll.SumNamedRange("SMSF42_InwardUnrestrictedNP4")</f>
        <v>0</v>
      </c>
      <c r="J136" s="253">
        <f ca="1">SUM(G136:I136)</f>
        <v>0</v>
      </c>
      <c r="K136" s="306"/>
      <c r="M136" s="194"/>
    </row>
    <row r="137" spans="2:13" ht="17.25" hidden="1" customHeight="1">
      <c r="B137" s="35"/>
      <c r="C137" s="382" t="s">
        <v>288</v>
      </c>
      <c r="D137" s="382"/>
      <c r="E137" s="260" t="s">
        <v>41</v>
      </c>
      <c r="F137" s="308" t="s">
        <v>109</v>
      </c>
      <c r="G137" s="253">
        <f ca="1">-_xll.SumNamedRange("SMSF42_OutwardPreserved4")</f>
        <v>0</v>
      </c>
      <c r="H137" s="253">
        <f ca="1">-_xll.SumNamedRange("SMSF42_OutwardRestrictedNP4")</f>
        <v>0</v>
      </c>
      <c r="I137" s="253">
        <f ca="1">-_xll.SumNamedRange("SMSF42_OutwardUnrestrictedNP4")</f>
        <v>0</v>
      </c>
      <c r="J137" s="253">
        <f ca="1">SUM(G137:I137)</f>
        <v>0</v>
      </c>
      <c r="K137" s="306"/>
      <c r="M137" s="194"/>
    </row>
    <row r="138" spans="2:13" ht="17.25" hidden="1" customHeight="1">
      <c r="B138" s="35"/>
      <c r="C138" s="382" t="s">
        <v>289</v>
      </c>
      <c r="D138" s="382"/>
      <c r="E138" s="260" t="s">
        <v>290</v>
      </c>
      <c r="F138" s="308" t="s">
        <v>109</v>
      </c>
      <c r="G138" s="253">
        <f ca="1">-_xll.SumNamedRange("SMSF43_IncStreamPreserved4")-_xll.SumNamedRange("SMSF43_LumpSumPreserved4")</f>
        <v>0</v>
      </c>
      <c r="H138" s="253">
        <f ca="1">-_xll.SumNamedRange("SMSF43_LumpSumRestrictedNP4")-_xll.SumNamedRange("SMSF43_IncStreamRestrictedNP4")</f>
        <v>0</v>
      </c>
      <c r="I138" s="253">
        <f ca="1">-_xll.SumNamedRange("SMSF43_LumpSumUnrestrictedNP4")-_xll.SumNamedRange("SMSF43_IncStreamUnrestrictedNP4")</f>
        <v>0</v>
      </c>
      <c r="J138" s="253">
        <f ca="1">SUM(G138:I138)</f>
        <v>0</v>
      </c>
      <c r="K138" s="41"/>
      <c r="M138" s="194"/>
    </row>
    <row r="139" spans="2:13" ht="17.25" hidden="1" customHeight="1">
      <c r="B139" s="35"/>
      <c r="C139" s="382" t="s">
        <v>291</v>
      </c>
      <c r="D139" s="382"/>
      <c r="E139" s="260"/>
      <c r="F139" s="260"/>
      <c r="G139" s="190"/>
      <c r="H139" s="190"/>
      <c r="I139" s="190"/>
      <c r="J139" s="253">
        <f>SUM(G139:I139)</f>
        <v>0</v>
      </c>
      <c r="K139" s="41"/>
      <c r="M139" s="194"/>
    </row>
    <row r="140" spans="2:13" ht="17.25" hidden="1" customHeight="1">
      <c r="B140" s="35"/>
      <c r="C140" s="391" t="s">
        <v>292</v>
      </c>
      <c r="D140" s="391"/>
      <c r="E140" s="260" t="s">
        <v>293</v>
      </c>
      <c r="F140" s="260"/>
      <c r="G140" s="196">
        <f ca="1">G129+G132+G135+G136+G137+G138+G139</f>
        <v>0</v>
      </c>
      <c r="H140" s="196">
        <f ca="1">H129+H135+H136+H137+H138+H139</f>
        <v>0</v>
      </c>
      <c r="I140" s="196">
        <f ca="1">I129+I135+I136+I137+I138+I139</f>
        <v>0</v>
      </c>
      <c r="J140" s="196">
        <f ca="1">J129+J132+J135+J136+J137+J138+J139</f>
        <v>0</v>
      </c>
      <c r="K140" s="41"/>
      <c r="M140" s="194"/>
    </row>
    <row r="141" spans="2:13" ht="17.25" hidden="1" customHeight="1">
      <c r="B141" s="35"/>
      <c r="C141" s="382" t="s">
        <v>294</v>
      </c>
      <c r="D141" s="382"/>
      <c r="E141" s="191"/>
      <c r="F141" s="260"/>
      <c r="K141" s="41"/>
      <c r="M141" s="194"/>
    </row>
    <row r="142" spans="2:13" ht="17.25" hidden="1" customHeight="1">
      <c r="B142" s="35"/>
      <c r="C142" s="382" t="s">
        <v>295</v>
      </c>
      <c r="D142" s="382"/>
      <c r="E142" s="260" t="s">
        <v>296</v>
      </c>
      <c r="F142" s="260"/>
      <c r="J142" s="190"/>
      <c r="K142" s="41"/>
      <c r="M142" s="194"/>
    </row>
    <row r="143" spans="2:13" ht="17.25" hidden="1" customHeight="1">
      <c r="B143" s="35"/>
      <c r="C143" s="382" t="s">
        <v>297</v>
      </c>
      <c r="D143" s="382"/>
      <c r="E143" s="260" t="s">
        <v>298</v>
      </c>
      <c r="F143" s="260"/>
      <c r="J143" s="190"/>
      <c r="K143" s="41"/>
      <c r="M143" s="194"/>
    </row>
    <row r="144" spans="2:13" ht="17.25" hidden="1" customHeight="1">
      <c r="B144" s="35"/>
      <c r="C144" s="382" t="s">
        <v>299</v>
      </c>
      <c r="D144" s="382"/>
      <c r="E144" s="260" t="s">
        <v>300</v>
      </c>
      <c r="F144" s="260"/>
      <c r="J144" s="190"/>
      <c r="K144" s="41"/>
      <c r="M144" s="194"/>
    </row>
    <row r="145" spans="1:13" ht="17.25" hidden="1" customHeight="1">
      <c r="B145" s="35"/>
      <c r="C145" s="391" t="s">
        <v>301</v>
      </c>
      <c r="D145" s="391"/>
      <c r="F145" s="260"/>
      <c r="H145" s="407" t="str">
        <f ca="1">IF(J140&lt;&gt;J145,"Check closing balance","")</f>
        <v/>
      </c>
      <c r="I145" s="407"/>
      <c r="J145" s="196">
        <f>SUM(J142:J144)</f>
        <v>0</v>
      </c>
      <c r="K145" s="41"/>
      <c r="M145" s="194"/>
    </row>
    <row r="146" spans="1:13" ht="7.5" hidden="1" customHeight="1">
      <c r="B146" s="35"/>
      <c r="F146" s="260"/>
      <c r="K146" s="41"/>
    </row>
    <row r="147" spans="1:13" ht="17.25" hidden="1" customHeight="1">
      <c r="B147" s="35"/>
      <c r="C147" s="382" t="s">
        <v>302</v>
      </c>
      <c r="D147" s="382"/>
      <c r="E147" s="260" t="s">
        <v>303</v>
      </c>
      <c r="F147" s="260"/>
      <c r="J147" s="190"/>
      <c r="K147" s="41"/>
      <c r="M147" s="194"/>
    </row>
    <row r="148" spans="1:13" ht="17.25" hidden="1" customHeight="1">
      <c r="B148" s="35"/>
      <c r="C148" s="382" t="s">
        <v>304</v>
      </c>
      <c r="D148" s="382"/>
      <c r="E148" s="260" t="s">
        <v>305</v>
      </c>
      <c r="F148" s="260"/>
      <c r="J148" s="190"/>
      <c r="K148" s="41"/>
      <c r="M148" s="194"/>
    </row>
    <row r="149" spans="1:13" ht="7.5" hidden="1" customHeight="1">
      <c r="B149" s="35"/>
      <c r="E149" s="260"/>
      <c r="F149" s="260"/>
      <c r="K149" s="41"/>
    </row>
    <row r="150" spans="1:13" ht="17.25" hidden="1" customHeight="1">
      <c r="B150" s="35"/>
      <c r="C150" s="382" t="s">
        <v>306</v>
      </c>
      <c r="D150" s="382"/>
      <c r="E150" s="260" t="s">
        <v>307</v>
      </c>
      <c r="F150" s="260"/>
      <c r="J150" s="190"/>
      <c r="K150" s="41"/>
      <c r="M150" s="194"/>
    </row>
    <row r="151" spans="1:13" ht="7.5" hidden="1" customHeight="1">
      <c r="B151" s="35"/>
      <c r="C151" s="197"/>
      <c r="D151" s="197"/>
      <c r="E151" s="260"/>
      <c r="F151" s="260"/>
      <c r="K151" s="41"/>
    </row>
    <row r="152" spans="1:13" ht="17.25" hidden="1" customHeight="1">
      <c r="B152" s="35"/>
      <c r="C152" s="382" t="s">
        <v>308</v>
      </c>
      <c r="D152" s="382"/>
      <c r="E152" s="260"/>
      <c r="F152" s="260"/>
      <c r="J152" s="190"/>
      <c r="K152" s="41"/>
      <c r="M152" s="194"/>
    </row>
    <row r="153" spans="1:13" ht="17.25" hidden="1" customHeight="1">
      <c r="B153" s="35"/>
      <c r="C153" s="382" t="s">
        <v>309</v>
      </c>
      <c r="D153" s="382"/>
      <c r="E153" s="260"/>
      <c r="F153" s="260"/>
      <c r="J153" s="190"/>
      <c r="K153" s="41"/>
      <c r="M153" s="194"/>
    </row>
    <row r="154" spans="1:13" ht="17.25" hidden="1" customHeight="1">
      <c r="B154" s="35"/>
      <c r="C154" s="391" t="s">
        <v>310</v>
      </c>
      <c r="D154" s="391"/>
      <c r="E154" s="260"/>
      <c r="F154" s="260"/>
      <c r="J154" s="196">
        <f>SUM(J152:J153)</f>
        <v>0</v>
      </c>
      <c r="K154" s="41"/>
      <c r="M154" s="194"/>
    </row>
    <row r="155" spans="1:13" ht="7.5" hidden="1" customHeight="1">
      <c r="B155" s="36"/>
      <c r="C155" s="13"/>
      <c r="D155" s="13"/>
      <c r="E155" s="13"/>
      <c r="F155" s="13"/>
      <c r="G155" s="13"/>
      <c r="H155" s="13"/>
      <c r="I155" s="13"/>
      <c r="J155" s="13"/>
      <c r="K155" s="37"/>
    </row>
    <row r="156" spans="1:13" ht="7.5" customHeight="1"/>
    <row r="157" spans="1:13" ht="22.5" customHeight="1">
      <c r="A157" s="166" t="str">
        <f>IF(SUBTOTAL(103,A158),"-","+")</f>
        <v>+</v>
      </c>
      <c r="B157" s="400" t="s">
        <v>82</v>
      </c>
      <c r="C157" s="401"/>
      <c r="D157" s="401"/>
      <c r="E157" s="401"/>
      <c r="F157" s="402"/>
      <c r="G157" s="167" t="str">
        <f>IF(COUNTA(G161:I161,G171:I171,J174:J176,J179:J180,J182,J184:J185),"Contains Data","No Data")</f>
        <v>No Data</v>
      </c>
      <c r="H157" s="304"/>
      <c r="I157" s="304"/>
      <c r="J157" s="292"/>
      <c r="M157" s="182" t="str">
        <f>"Notes/hyperlinks"&amp;IF(COUNTA(M161:M186)&gt;0," ("&amp;COUNTA(M161:M186)&amp;")","")</f>
        <v>Notes/hyperlinks</v>
      </c>
    </row>
    <row r="158" spans="1:13" ht="7.5" hidden="1" customHeight="1">
      <c r="A158" t="s">
        <v>143</v>
      </c>
      <c r="B158" s="32"/>
      <c r="C158" s="171"/>
      <c r="D158" s="171"/>
      <c r="E158" s="171"/>
      <c r="F158" s="171"/>
      <c r="G158" s="171"/>
      <c r="H158" s="171"/>
      <c r="I158" s="171"/>
      <c r="J158" s="171"/>
      <c r="K158" s="183"/>
    </row>
    <row r="159" spans="1:13" ht="30" hidden="1" customHeight="1">
      <c r="B159" s="35"/>
      <c r="C159" s="398" t="s">
        <v>276</v>
      </c>
      <c r="D159" s="356"/>
      <c r="E159" s="185" t="s">
        <v>189</v>
      </c>
      <c r="F159" s="185"/>
      <c r="G159" s="185" t="s">
        <v>277</v>
      </c>
      <c r="H159" s="185" t="s">
        <v>278</v>
      </c>
      <c r="I159" s="185" t="s">
        <v>279</v>
      </c>
      <c r="J159" s="305" t="s">
        <v>104</v>
      </c>
      <c r="K159" s="41"/>
    </row>
    <row r="160" spans="1:13" ht="7.5" hidden="1" customHeight="1">
      <c r="B160" s="35"/>
      <c r="C160" s="188"/>
      <c r="D160" s="188"/>
      <c r="E160" s="188"/>
      <c r="F160" s="188"/>
      <c r="G160" s="188"/>
      <c r="H160" s="188"/>
      <c r="I160" s="188"/>
      <c r="J160" s="188"/>
      <c r="K160" s="41"/>
    </row>
    <row r="161" spans="2:13" ht="17.25" hidden="1" customHeight="1">
      <c r="B161" s="35"/>
      <c r="C161" s="382" t="s">
        <v>280</v>
      </c>
      <c r="D161" s="382"/>
      <c r="E161" s="260"/>
      <c r="F161" s="260"/>
      <c r="G161" s="190"/>
      <c r="H161" s="190"/>
      <c r="I161" s="190"/>
      <c r="J161" s="253">
        <f>SUM(G161:I161)</f>
        <v>0</v>
      </c>
      <c r="K161" s="306"/>
      <c r="M161" s="194"/>
    </row>
    <row r="162" spans="2:13" ht="17.25" hidden="1" customHeight="1">
      <c r="B162" s="35"/>
      <c r="C162" s="382" t="s">
        <v>281</v>
      </c>
      <c r="D162" s="382"/>
      <c r="E162" s="260"/>
      <c r="F162" s="260"/>
      <c r="G162" s="253">
        <f ca="1">G164-G163</f>
        <v>0</v>
      </c>
      <c r="H162" s="307"/>
      <c r="I162" s="307"/>
      <c r="J162" s="253">
        <f t="shared" ref="J162:J163" ca="1" si="5">SUM(G162:I162)</f>
        <v>0</v>
      </c>
      <c r="K162" s="306"/>
      <c r="M162" s="194"/>
    </row>
    <row r="163" spans="2:13" ht="17.25" hidden="1" customHeight="1">
      <c r="B163" s="35"/>
      <c r="C163" s="382" t="s">
        <v>282</v>
      </c>
      <c r="D163" s="382"/>
      <c r="E163" s="260"/>
      <c r="F163" s="260"/>
      <c r="G163" s="253">
        <f ca="1">_xll.SumNamedRange("SMSF_TotalNCCont_05")</f>
        <v>0</v>
      </c>
      <c r="H163" s="307"/>
      <c r="I163" s="307"/>
      <c r="J163" s="253">
        <f t="shared" ca="1" si="5"/>
        <v>0</v>
      </c>
      <c r="K163" s="306"/>
      <c r="M163" s="194"/>
    </row>
    <row r="164" spans="2:13" ht="17.25" hidden="1" customHeight="1">
      <c r="B164" s="35"/>
      <c r="C164" s="382" t="s">
        <v>265</v>
      </c>
      <c r="D164" s="382"/>
      <c r="E164" s="260" t="s">
        <v>266</v>
      </c>
      <c r="F164" s="308" t="s">
        <v>109</v>
      </c>
      <c r="G164" s="253">
        <f ca="1">_xll.SumNamedRange("SMSF41_TotalCont5")</f>
        <v>0</v>
      </c>
      <c r="H164" s="307"/>
      <c r="I164" s="307"/>
      <c r="J164" s="253">
        <f ca="1">SUM(G164:I164)</f>
        <v>0</v>
      </c>
      <c r="K164" s="306"/>
      <c r="M164" s="194"/>
    </row>
    <row r="165" spans="2:13" ht="17.25" hidden="1" customHeight="1">
      <c r="B165" s="35"/>
      <c r="C165" s="382" t="s">
        <v>283</v>
      </c>
      <c r="D165" s="382"/>
      <c r="E165" s="260"/>
      <c r="F165" s="308" t="s">
        <v>109</v>
      </c>
      <c r="G165" s="253">
        <f ca="1">IF(_xll.SumNamedRange("SMSF44_TotalAccum5")+_xll.SumNamedRange("SMSF44_TotalTRIS5")&gt;=0,_xll.SumNamedRange("SMSF44_TotalAccum5")+_xll.SumNamedRange("SMSF44_TotalTRIS5"),0)</f>
        <v>0</v>
      </c>
      <c r="H165" s="307"/>
      <c r="I165" s="253">
        <f ca="1">IF(_xll.SumNamedRange("SMSF44_TotalPension5")&gt;=0,_xll.SumNamedRange("SMSF44_TotalPension5"),0)</f>
        <v>0</v>
      </c>
      <c r="J165" s="253">
        <f ca="1">SUM(G165:I165)</f>
        <v>0</v>
      </c>
      <c r="K165" s="306"/>
      <c r="M165" s="194"/>
    </row>
    <row r="166" spans="2:13" ht="17.25" hidden="1" customHeight="1">
      <c r="B166" s="35"/>
      <c r="C166" s="382" t="s">
        <v>284</v>
      </c>
      <c r="D166" s="382"/>
      <c r="E166" s="260"/>
      <c r="F166" s="260"/>
      <c r="G166" s="253">
        <f ca="1">IF(_xll.SumNamedRange("SMSF44_TotalAccum5")+_xll.SumNamedRange("SMSF44_TotalTRIS5")&gt;=0,0,IF(G161+G164+G168+G169+G171+_xll.SumNamedRange("SMSF44_TotalAccum5")+_xll.SumNamedRange("SMSF44_TotalTRIS5")&lt;=0,-G161-G164-G168-G169-G171,_xll.SumNamedRange("SMSF44_TotalAccum5")+_xll.SumNamedRange("SMSF44_TotalTRIS5")))</f>
        <v>0</v>
      </c>
      <c r="H166" s="253">
        <f ca="1">IF(_xll.SumNamedRange("SMSF44_TotalAccum5")+_xll.SumNamedRange("SMSF44_TotalTRIS5")&gt;=0,0,IF(H161+H168+H169+H170+H171+_xll.SumNamedRange("SMSF44_TotalAccum5")+_xll.SumNamedRange("SMSF44_TotalTRIS5")-G166&lt;=0,-H161-H168-H169-H170-H171,_xll.SumNamedRange("SMSF44_TotalAccum5")+_xll.SumNamedRange("SMSF44_TotalTRIS5")-G166))</f>
        <v>0</v>
      </c>
      <c r="I166" s="253">
        <f ca="1">IF(_xll.SumNamedRange("SMSF44_TotalAccum5")+_xll.SumNamedRange("SMSF44_TotalTRIS5")&gt;=0,0,_xll.SumNamedRange("SMSF44_TotalAccum5")+IF(-_xll.SumNamedRange("SMSF42_OutwardPreserved5")&gt;=0,-_xll.SumNamedRange("SMSF42_OutwardPreserved5"),0)+_xll.SumNamedRange("SMSF44_TotalTRIS5")-G166-H166)+IF(_xll.SumNamedRange("SMSF44_TotalPension5")&gt;=0,0,_xll.SumNamedRange("SMSF44_TotalPension5"))</f>
        <v>0</v>
      </c>
      <c r="J166" s="253">
        <f ca="1">SUM(G166:I166)</f>
        <v>0</v>
      </c>
      <c r="K166" s="306"/>
      <c r="M166" s="194"/>
    </row>
    <row r="167" spans="2:13" ht="17.25" hidden="1" customHeight="1">
      <c r="B167" s="35"/>
      <c r="C167" s="382" t="s">
        <v>285</v>
      </c>
      <c r="D167" s="382"/>
      <c r="E167" s="260" t="s">
        <v>286</v>
      </c>
      <c r="F167" s="260"/>
      <c r="G167" s="196">
        <f ca="1">SUM(G165:G166)</f>
        <v>0</v>
      </c>
      <c r="H167" s="196">
        <f ca="1">SUM(H166)</f>
        <v>0</v>
      </c>
      <c r="I167" s="196">
        <f ca="1">SUM(I165:I166)</f>
        <v>0</v>
      </c>
      <c r="J167" s="196">
        <f ca="1">SUM(J165:J166)</f>
        <v>0</v>
      </c>
      <c r="K167" s="306"/>
      <c r="M167" s="194"/>
    </row>
    <row r="168" spans="2:13" ht="17.25" hidden="1" customHeight="1">
      <c r="B168" s="35"/>
      <c r="C168" s="382" t="s">
        <v>287</v>
      </c>
      <c r="D168" s="382"/>
      <c r="E168" s="260" t="s">
        <v>107</v>
      </c>
      <c r="F168" s="308" t="s">
        <v>109</v>
      </c>
      <c r="G168" s="253">
        <f ca="1">_xll.SumNamedRange("SMSF42_InwardPreserved5")</f>
        <v>0</v>
      </c>
      <c r="H168" s="253">
        <f ca="1">_xll.SumNamedRange("SMSF42_InwardRestrictedNP5")</f>
        <v>0</v>
      </c>
      <c r="I168" s="253">
        <f ca="1">_xll.SumNamedRange("SMSF42_InwardUnrestrictedNP5")</f>
        <v>0</v>
      </c>
      <c r="J168" s="253">
        <f ca="1">SUM(G168:I168)</f>
        <v>0</v>
      </c>
      <c r="K168" s="306"/>
      <c r="M168" s="194"/>
    </row>
    <row r="169" spans="2:13" ht="17.25" hidden="1" customHeight="1">
      <c r="B169" s="35"/>
      <c r="C169" s="382" t="s">
        <v>288</v>
      </c>
      <c r="D169" s="382"/>
      <c r="E169" s="260" t="s">
        <v>41</v>
      </c>
      <c r="F169" s="308" t="s">
        <v>109</v>
      </c>
      <c r="G169" s="253">
        <f ca="1">-_xll.SumNamedRange("SMSF42_OutwardPreserved5")</f>
        <v>0</v>
      </c>
      <c r="H169" s="253">
        <f ca="1">-_xll.SumNamedRange("SMSF42_OutwardRestrictedNP5")</f>
        <v>0</v>
      </c>
      <c r="I169" s="253">
        <f ca="1">-_xll.SumNamedRange("SMSF42_OutwardUnrestrictedNP5")</f>
        <v>0</v>
      </c>
      <c r="J169" s="253">
        <f ca="1">SUM(G169:I169)</f>
        <v>0</v>
      </c>
      <c r="K169" s="306"/>
      <c r="M169" s="194"/>
    </row>
    <row r="170" spans="2:13" ht="17.25" hidden="1" customHeight="1">
      <c r="B170" s="35"/>
      <c r="C170" s="382" t="s">
        <v>289</v>
      </c>
      <c r="D170" s="382"/>
      <c r="E170" s="260" t="s">
        <v>290</v>
      </c>
      <c r="F170" s="308" t="s">
        <v>109</v>
      </c>
      <c r="G170" s="253">
        <f ca="1">-_xll.SumNamedRange("SMSF43_IncStreamPreserved5")-_xll.SumNamedRange("SMSF43_LumpSumPreserved5")</f>
        <v>0</v>
      </c>
      <c r="H170" s="253">
        <f ca="1">-_xll.SumNamedRange("SMSF43_LumpSumRestrictedNP5")-_xll.SumNamedRange("SMSF43_IncStreamRestrictedNP5")</f>
        <v>0</v>
      </c>
      <c r="I170" s="253">
        <f ca="1">-_xll.SumNamedRange("SMSF43_LumpSumUnrestrictedNP5")-_xll.SumNamedRange("SMSF43_IncStreamUnrestrictedNP5")</f>
        <v>0</v>
      </c>
      <c r="J170" s="253">
        <f ca="1">SUM(G170:I170)</f>
        <v>0</v>
      </c>
      <c r="K170" s="41"/>
      <c r="M170" s="194"/>
    </row>
    <row r="171" spans="2:13" ht="17.25" hidden="1" customHeight="1">
      <c r="B171" s="35"/>
      <c r="C171" s="382" t="s">
        <v>291</v>
      </c>
      <c r="D171" s="382"/>
      <c r="E171" s="260"/>
      <c r="F171" s="260"/>
      <c r="G171" s="190"/>
      <c r="H171" s="190"/>
      <c r="I171" s="190"/>
      <c r="J171" s="253">
        <f>SUM(G171:I171)</f>
        <v>0</v>
      </c>
      <c r="K171" s="41"/>
      <c r="M171" s="194"/>
    </row>
    <row r="172" spans="2:13" ht="17.25" hidden="1" customHeight="1">
      <c r="B172" s="35"/>
      <c r="C172" s="391" t="s">
        <v>292</v>
      </c>
      <c r="D172" s="391"/>
      <c r="E172" s="260" t="s">
        <v>293</v>
      </c>
      <c r="F172" s="260"/>
      <c r="G172" s="196">
        <f ca="1">G161+G164+G167+G168+G169+G170+G171</f>
        <v>0</v>
      </c>
      <c r="H172" s="196">
        <f ca="1">H161+H167+H168+H169+H170+H171</f>
        <v>0</v>
      </c>
      <c r="I172" s="196">
        <f ca="1">I161+I167+I168+I169+I170+I171</f>
        <v>0</v>
      </c>
      <c r="J172" s="196">
        <f ca="1">J161+J164+J167+J168+J169+J170+J171</f>
        <v>0</v>
      </c>
      <c r="K172" s="41"/>
      <c r="M172" s="194"/>
    </row>
    <row r="173" spans="2:13" ht="17.25" hidden="1" customHeight="1">
      <c r="B173" s="35"/>
      <c r="C173" s="382" t="s">
        <v>294</v>
      </c>
      <c r="D173" s="382"/>
      <c r="E173" s="191"/>
      <c r="F173" s="260"/>
      <c r="K173" s="41"/>
      <c r="M173" s="194"/>
    </row>
    <row r="174" spans="2:13" ht="17.25" hidden="1" customHeight="1">
      <c r="B174" s="35"/>
      <c r="C174" s="382" t="s">
        <v>295</v>
      </c>
      <c r="D174" s="382"/>
      <c r="E174" s="260" t="s">
        <v>296</v>
      </c>
      <c r="F174" s="260"/>
      <c r="J174" s="190"/>
      <c r="K174" s="41"/>
      <c r="M174" s="194"/>
    </row>
    <row r="175" spans="2:13" ht="17.25" hidden="1" customHeight="1">
      <c r="B175" s="35"/>
      <c r="C175" s="382" t="s">
        <v>297</v>
      </c>
      <c r="D175" s="382"/>
      <c r="E175" s="260" t="s">
        <v>298</v>
      </c>
      <c r="F175" s="260"/>
      <c r="J175" s="190"/>
      <c r="K175" s="41"/>
      <c r="M175" s="194"/>
    </row>
    <row r="176" spans="2:13" ht="17.25" hidden="1" customHeight="1">
      <c r="B176" s="35"/>
      <c r="C176" s="382" t="s">
        <v>299</v>
      </c>
      <c r="D176" s="382"/>
      <c r="E176" s="260" t="s">
        <v>300</v>
      </c>
      <c r="F176" s="260"/>
      <c r="J176" s="190"/>
      <c r="K176" s="41"/>
      <c r="M176" s="194"/>
    </row>
    <row r="177" spans="1:13" ht="17.25" hidden="1" customHeight="1">
      <c r="B177" s="35"/>
      <c r="C177" s="391" t="s">
        <v>301</v>
      </c>
      <c r="D177" s="391"/>
      <c r="F177" s="260"/>
      <c r="H177" s="407" t="str">
        <f ca="1">IF(J172&lt;&gt;J177,"Check closing balance","")</f>
        <v/>
      </c>
      <c r="I177" s="407"/>
      <c r="J177" s="196">
        <f>SUM(J174:J176)</f>
        <v>0</v>
      </c>
      <c r="K177" s="41"/>
      <c r="M177" s="194"/>
    </row>
    <row r="178" spans="1:13" ht="7.5" hidden="1" customHeight="1">
      <c r="B178" s="35"/>
      <c r="F178" s="260"/>
      <c r="K178" s="41"/>
    </row>
    <row r="179" spans="1:13" ht="17.25" hidden="1" customHeight="1">
      <c r="B179" s="35"/>
      <c r="C179" s="382" t="s">
        <v>302</v>
      </c>
      <c r="D179" s="382"/>
      <c r="E179" s="260" t="s">
        <v>303</v>
      </c>
      <c r="F179" s="260"/>
      <c r="J179" s="190"/>
      <c r="K179" s="41"/>
      <c r="M179" s="194"/>
    </row>
    <row r="180" spans="1:13" ht="17.25" hidden="1" customHeight="1">
      <c r="B180" s="35"/>
      <c r="C180" s="382" t="s">
        <v>304</v>
      </c>
      <c r="D180" s="382"/>
      <c r="E180" s="260" t="s">
        <v>305</v>
      </c>
      <c r="F180" s="260"/>
      <c r="J180" s="190"/>
      <c r="K180" s="41"/>
      <c r="M180" s="194"/>
    </row>
    <row r="181" spans="1:13" ht="7.5" hidden="1" customHeight="1">
      <c r="B181" s="35"/>
      <c r="E181" s="260"/>
      <c r="F181" s="260"/>
      <c r="K181" s="41"/>
    </row>
    <row r="182" spans="1:13" ht="17.25" hidden="1" customHeight="1">
      <c r="B182" s="35"/>
      <c r="C182" s="382" t="s">
        <v>306</v>
      </c>
      <c r="D182" s="382"/>
      <c r="E182" s="260" t="s">
        <v>307</v>
      </c>
      <c r="F182" s="260"/>
      <c r="J182" s="190"/>
      <c r="K182" s="41"/>
      <c r="M182" s="194"/>
    </row>
    <row r="183" spans="1:13" ht="7.5" hidden="1" customHeight="1">
      <c r="B183" s="35"/>
      <c r="C183" s="197"/>
      <c r="D183" s="197"/>
      <c r="E183" s="260"/>
      <c r="F183" s="260"/>
      <c r="K183" s="41"/>
    </row>
    <row r="184" spans="1:13" ht="17.25" hidden="1" customHeight="1">
      <c r="B184" s="35"/>
      <c r="C184" s="382" t="s">
        <v>308</v>
      </c>
      <c r="D184" s="382"/>
      <c r="E184" s="260"/>
      <c r="F184" s="260"/>
      <c r="J184" s="190"/>
      <c r="K184" s="41"/>
      <c r="M184" s="194"/>
    </row>
    <row r="185" spans="1:13" ht="17.25" hidden="1" customHeight="1">
      <c r="B185" s="35"/>
      <c r="C185" s="382" t="s">
        <v>309</v>
      </c>
      <c r="D185" s="382"/>
      <c r="E185" s="260"/>
      <c r="F185" s="260"/>
      <c r="J185" s="190"/>
      <c r="K185" s="41"/>
      <c r="M185" s="194"/>
    </row>
    <row r="186" spans="1:13" ht="17.25" hidden="1" customHeight="1">
      <c r="B186" s="35"/>
      <c r="C186" s="391" t="s">
        <v>310</v>
      </c>
      <c r="D186" s="391"/>
      <c r="E186" s="260"/>
      <c r="F186" s="260"/>
      <c r="J186" s="196">
        <f>SUM(J184:J185)</f>
        <v>0</v>
      </c>
      <c r="K186" s="41"/>
      <c r="M186" s="309"/>
    </row>
    <row r="187" spans="1:13" ht="7.5" hidden="1" customHeight="1">
      <c r="B187" s="36"/>
      <c r="C187" s="13"/>
      <c r="D187" s="13"/>
      <c r="E187" s="13"/>
      <c r="F187" s="13"/>
      <c r="G187" s="13"/>
      <c r="H187" s="13"/>
      <c r="I187" s="13"/>
      <c r="J187" s="13"/>
      <c r="K187" s="37"/>
    </row>
    <row r="188" spans="1:13" ht="7.5" customHeight="1"/>
    <row r="189" spans="1:13" ht="22.5" customHeight="1">
      <c r="A189" s="166" t="str">
        <f>IF(SUBTOTAL(103,A190),"-","+")</f>
        <v>+</v>
      </c>
      <c r="B189" s="400" t="s">
        <v>83</v>
      </c>
      <c r="C189" s="401"/>
      <c r="D189" s="401"/>
      <c r="E189" s="401"/>
      <c r="F189" s="402"/>
      <c r="G189" s="167" t="str">
        <f>IF(COUNTA(G193:I193,G203:I203,J206:J208,J211:J212,J214,J216:J217),"Contains Data","No Data")</f>
        <v>No Data</v>
      </c>
      <c r="H189" s="304"/>
      <c r="I189" s="304"/>
      <c r="J189" s="292"/>
      <c r="M189" s="182" t="str">
        <f>"Notes/hyperlinks"&amp;IF(COUNTA(M193:M218)&gt;0," ("&amp;COUNTA(M193:M218)&amp;")","")</f>
        <v>Notes/hyperlinks</v>
      </c>
    </row>
    <row r="190" spans="1:13" ht="7.5" hidden="1" customHeight="1">
      <c r="A190" t="s">
        <v>143</v>
      </c>
      <c r="B190" s="32"/>
      <c r="C190" s="171"/>
      <c r="D190" s="171"/>
      <c r="E190" s="171"/>
      <c r="F190" s="171"/>
      <c r="G190" s="171"/>
      <c r="H190" s="171"/>
      <c r="I190" s="171"/>
      <c r="J190" s="171"/>
      <c r="K190" s="183"/>
    </row>
    <row r="191" spans="1:13" ht="30" hidden="1" customHeight="1">
      <c r="B191" s="35"/>
      <c r="C191" s="398" t="s">
        <v>276</v>
      </c>
      <c r="D191" s="356"/>
      <c r="E191" s="185" t="s">
        <v>189</v>
      </c>
      <c r="F191" s="185"/>
      <c r="G191" s="185" t="s">
        <v>277</v>
      </c>
      <c r="H191" s="185" t="s">
        <v>278</v>
      </c>
      <c r="I191" s="185" t="s">
        <v>279</v>
      </c>
      <c r="J191" s="305" t="s">
        <v>104</v>
      </c>
      <c r="K191" s="41"/>
    </row>
    <row r="192" spans="1:13" ht="7.5" hidden="1" customHeight="1">
      <c r="B192" s="35"/>
      <c r="C192" s="188"/>
      <c r="D192" s="188"/>
      <c r="E192" s="188"/>
      <c r="F192" s="188"/>
      <c r="G192" s="188"/>
      <c r="H192" s="188"/>
      <c r="I192" s="188"/>
      <c r="J192" s="188"/>
      <c r="K192" s="41"/>
    </row>
    <row r="193" spans="2:13" ht="17.25" hidden="1" customHeight="1">
      <c r="B193" s="35"/>
      <c r="C193" s="382" t="s">
        <v>280</v>
      </c>
      <c r="D193" s="382"/>
      <c r="E193" s="260"/>
      <c r="F193" s="260"/>
      <c r="G193" s="190"/>
      <c r="H193" s="190"/>
      <c r="I193" s="190"/>
      <c r="J193" s="253">
        <f>SUM(G193:I193)</f>
        <v>0</v>
      </c>
      <c r="K193" s="306"/>
      <c r="M193" s="194"/>
    </row>
    <row r="194" spans="2:13" ht="17.25" hidden="1" customHeight="1">
      <c r="B194" s="35"/>
      <c r="C194" s="382" t="s">
        <v>281</v>
      </c>
      <c r="D194" s="382"/>
      <c r="E194" s="260"/>
      <c r="F194" s="260"/>
      <c r="G194" s="253">
        <f ca="1">G196-G195</f>
        <v>0</v>
      </c>
      <c r="H194" s="307"/>
      <c r="I194" s="307"/>
      <c r="J194" s="253">
        <f t="shared" ref="J194:J195" ca="1" si="6">SUM(G194:I194)</f>
        <v>0</v>
      </c>
      <c r="K194" s="306"/>
      <c r="M194" s="194"/>
    </row>
    <row r="195" spans="2:13" ht="17.25" hidden="1" customHeight="1">
      <c r="B195" s="35"/>
      <c r="C195" s="382" t="s">
        <v>282</v>
      </c>
      <c r="D195" s="382"/>
      <c r="E195" s="260"/>
      <c r="F195" s="260"/>
      <c r="G195" s="253">
        <f ca="1">_xll.SumNamedRange("SMSF_TotalNCCont_06")</f>
        <v>0</v>
      </c>
      <c r="H195" s="307"/>
      <c r="I195" s="307"/>
      <c r="J195" s="253">
        <f t="shared" ca="1" si="6"/>
        <v>0</v>
      </c>
      <c r="K195" s="306"/>
      <c r="M195" s="194"/>
    </row>
    <row r="196" spans="2:13" ht="17.25" hidden="1" customHeight="1">
      <c r="B196" s="35"/>
      <c r="C196" s="382" t="s">
        <v>265</v>
      </c>
      <c r="D196" s="382"/>
      <c r="E196" s="260" t="s">
        <v>266</v>
      </c>
      <c r="F196" s="308" t="s">
        <v>109</v>
      </c>
      <c r="G196" s="253">
        <f ca="1">_xll.SumNamedRange("SMSF41_TotalCont6")</f>
        <v>0</v>
      </c>
      <c r="H196" s="307"/>
      <c r="I196" s="307"/>
      <c r="J196" s="253">
        <f ca="1">SUM(G196:I196)</f>
        <v>0</v>
      </c>
      <c r="K196" s="306"/>
      <c r="M196" s="194"/>
    </row>
    <row r="197" spans="2:13" ht="17.25" hidden="1" customHeight="1">
      <c r="B197" s="35"/>
      <c r="C197" s="382" t="s">
        <v>283</v>
      </c>
      <c r="D197" s="382"/>
      <c r="E197" s="260"/>
      <c r="F197" s="308" t="s">
        <v>109</v>
      </c>
      <c r="G197" s="253">
        <f ca="1">IF(_xll.SumNamedRange("SMSF44_TotalAccum6")+_xll.SumNamedRange("SMSF44_TotalTRIS6")&gt;=0,_xll.SumNamedRange("SMSF44_TotalAccum6")+_xll.SumNamedRange("SMSF44_TotalTRIS6"),0)</f>
        <v>0</v>
      </c>
      <c r="H197" s="307"/>
      <c r="I197" s="253">
        <f ca="1">IF(_xll.SumNamedRange("SMSF44_TotalPension6")&gt;=0,_xll.SumNamedRange("SMSF44_TotalPension6"),0)</f>
        <v>0</v>
      </c>
      <c r="J197" s="253">
        <f ca="1">SUM(G197:I197)</f>
        <v>0</v>
      </c>
      <c r="K197" s="306"/>
      <c r="M197" s="194"/>
    </row>
    <row r="198" spans="2:13" ht="17.25" hidden="1" customHeight="1">
      <c r="B198" s="35"/>
      <c r="C198" s="382" t="s">
        <v>284</v>
      </c>
      <c r="D198" s="382"/>
      <c r="E198" s="260"/>
      <c r="F198" s="260"/>
      <c r="G198" s="253">
        <f ca="1">IF(_xll.SumNamedRange("SMSF44_TotalAccum6")+_xll.SumNamedRange("SMSF44_TotalTRIS6")&gt;=0,0,IF(G193+G196+G200+G201+G203+_xll.SumNamedRange("SMSF44_TotalAccum6")+_xll.SumNamedRange("SMSF44_TotalTRIS6")&lt;=0,-G193-G196-G200-G201-G203,_xll.SumNamedRange("SMSF44_TotalAccum6")+_xll.SumNamedRange("SMSF44_TotalTRIS6")))</f>
        <v>0</v>
      </c>
      <c r="H198" s="253">
        <f ca="1">IF(_xll.SumNamedRange("SMSF44_TotalAccum6")+_xll.SumNamedRange("SMSF44_TotalTRIS6")&gt;=0,0,IF(H193+H200+H201+H202+H203+_xll.SumNamedRange("SMSF44_TotalAccum6")+_xll.SumNamedRange("SMSF44_TotalTRIS6")-G198&lt;=0,-H193-H200-H201-H202-H203,_xll.SumNamedRange("SMSF44_TotalAccum6")+_xll.SumNamedRange("SMSF44_TotalTRIS6")-G198))</f>
        <v>0</v>
      </c>
      <c r="I198" s="253">
        <f ca="1">IF(_xll.SumNamedRange("SMSF44_TotalAccum6")+_xll.SumNamedRange("SMSF44_TotalTRIS6")&gt;=0,0,_xll.SumNamedRange("SMSF44_TotalAccum6")+IF(-_xll.SumNamedRange("SMSF42_OutwardPreserved6")&gt;=0,-_xll.SumNamedRange("SMSF42_OutwardPreserved6"),0)+_xll.SumNamedRange("SMSF44_TotalTRIS6")-G198-H198)+IF(_xll.SumNamedRange("SMSF44_TotalPension6")&gt;=0,0,_xll.SumNamedRange("SMSF44_TotalPension6"))</f>
        <v>0</v>
      </c>
      <c r="J198" s="253">
        <f ca="1">SUM(G198:I198)</f>
        <v>0</v>
      </c>
      <c r="K198" s="306"/>
      <c r="M198" s="194"/>
    </row>
    <row r="199" spans="2:13" ht="17.25" hidden="1" customHeight="1">
      <c r="B199" s="35"/>
      <c r="C199" s="382" t="s">
        <v>285</v>
      </c>
      <c r="D199" s="382"/>
      <c r="E199" s="260" t="s">
        <v>286</v>
      </c>
      <c r="F199" s="260"/>
      <c r="G199" s="196">
        <f ca="1">SUM(G197:G198)</f>
        <v>0</v>
      </c>
      <c r="H199" s="196">
        <f ca="1">SUM(H198)</f>
        <v>0</v>
      </c>
      <c r="I199" s="196">
        <f ca="1">SUM(I197:I198)</f>
        <v>0</v>
      </c>
      <c r="J199" s="196">
        <f ca="1">SUM(J197:J198)</f>
        <v>0</v>
      </c>
      <c r="K199" s="306"/>
      <c r="M199" s="194"/>
    </row>
    <row r="200" spans="2:13" ht="17.25" hidden="1" customHeight="1">
      <c r="B200" s="35"/>
      <c r="C200" s="382" t="s">
        <v>287</v>
      </c>
      <c r="D200" s="382"/>
      <c r="E200" s="260" t="s">
        <v>107</v>
      </c>
      <c r="F200" s="308" t="s">
        <v>109</v>
      </c>
      <c r="G200" s="253">
        <f ca="1">_xll.SumNamedRange("SMSF42_InwardPreserved6")</f>
        <v>0</v>
      </c>
      <c r="H200" s="253">
        <f ca="1">_xll.SumNamedRange("SMSF42_InwardRestrictedNP6")</f>
        <v>0</v>
      </c>
      <c r="I200" s="253">
        <f ca="1">_xll.SumNamedRange("SMSF42_InwardUnrestrictedNP6")</f>
        <v>0</v>
      </c>
      <c r="J200" s="253">
        <f ca="1">SUM(G200:I200)</f>
        <v>0</v>
      </c>
      <c r="K200" s="306"/>
      <c r="M200" s="194"/>
    </row>
    <row r="201" spans="2:13" ht="17.25" hidden="1" customHeight="1">
      <c r="B201" s="35"/>
      <c r="C201" s="382" t="s">
        <v>288</v>
      </c>
      <c r="D201" s="382"/>
      <c r="E201" s="260" t="s">
        <v>41</v>
      </c>
      <c r="F201" s="308" t="s">
        <v>109</v>
      </c>
      <c r="G201" s="253">
        <f ca="1">-_xll.SumNamedRange("SMSF42_OutwardPreserved6")</f>
        <v>0</v>
      </c>
      <c r="H201" s="253">
        <f ca="1">-_xll.SumNamedRange("SMSF42_OutwardRestrictedNP6")</f>
        <v>0</v>
      </c>
      <c r="I201" s="253">
        <f ca="1">-_xll.SumNamedRange("SMSF42_OutwardUnrestrictedNP6")</f>
        <v>0</v>
      </c>
      <c r="J201" s="253">
        <f ca="1">SUM(G201:I201)</f>
        <v>0</v>
      </c>
      <c r="K201" s="306"/>
      <c r="M201" s="194"/>
    </row>
    <row r="202" spans="2:13" ht="17.25" hidden="1" customHeight="1">
      <c r="B202" s="35"/>
      <c r="C202" s="382" t="s">
        <v>289</v>
      </c>
      <c r="D202" s="382"/>
      <c r="E202" s="260" t="s">
        <v>290</v>
      </c>
      <c r="F202" s="308" t="s">
        <v>109</v>
      </c>
      <c r="G202" s="253">
        <f ca="1">-_xll.SumNamedRange("SMSF43_IncStreamPreserved6")-_xll.SumNamedRange("SMSF43_LumpSumPreserved6")</f>
        <v>0</v>
      </c>
      <c r="H202" s="253">
        <f ca="1">-_xll.SumNamedRange("SMSF43_LumpSumRestrictedNP6")-_xll.SumNamedRange("SMSF43_IncStreamRestrictedNP6")</f>
        <v>0</v>
      </c>
      <c r="I202" s="253">
        <f ca="1">-_xll.SumNamedRange("SMSF43_LumpSumUnrestrictedNP6")-_xll.SumNamedRange("SMSF43_IncStreamUnrestrictedNP6")</f>
        <v>0</v>
      </c>
      <c r="J202" s="253">
        <f ca="1">SUM(G202:I202)</f>
        <v>0</v>
      </c>
      <c r="K202" s="41"/>
      <c r="M202" s="194"/>
    </row>
    <row r="203" spans="2:13" ht="17.25" hidden="1" customHeight="1">
      <c r="B203" s="35"/>
      <c r="C203" s="382" t="s">
        <v>291</v>
      </c>
      <c r="D203" s="382"/>
      <c r="E203" s="260"/>
      <c r="F203" s="260"/>
      <c r="G203" s="190"/>
      <c r="H203" s="190"/>
      <c r="I203" s="190"/>
      <c r="J203" s="253">
        <f>SUM(G203:I203)</f>
        <v>0</v>
      </c>
      <c r="K203" s="41"/>
      <c r="M203" s="194"/>
    </row>
    <row r="204" spans="2:13" ht="17.25" hidden="1" customHeight="1">
      <c r="B204" s="35"/>
      <c r="C204" s="391" t="s">
        <v>292</v>
      </c>
      <c r="D204" s="391"/>
      <c r="E204" s="260" t="s">
        <v>293</v>
      </c>
      <c r="F204" s="260"/>
      <c r="G204" s="196">
        <f ca="1">G193+G196+G199+G200+G201+G202+G203</f>
        <v>0</v>
      </c>
      <c r="H204" s="196">
        <f ca="1">H193+H199+H200+H201+H202+H203</f>
        <v>0</v>
      </c>
      <c r="I204" s="196">
        <f ca="1">I193+I199+I200+I201+I202+I203</f>
        <v>0</v>
      </c>
      <c r="J204" s="196">
        <f ca="1">J193+J196+J199+J200+J201+J202+J203</f>
        <v>0</v>
      </c>
      <c r="K204" s="41"/>
      <c r="M204" s="194"/>
    </row>
    <row r="205" spans="2:13" ht="17.25" hidden="1" customHeight="1">
      <c r="B205" s="35"/>
      <c r="C205" s="382" t="s">
        <v>294</v>
      </c>
      <c r="D205" s="382"/>
      <c r="E205" s="191"/>
      <c r="F205" s="260"/>
      <c r="K205" s="41"/>
      <c r="M205" s="194"/>
    </row>
    <row r="206" spans="2:13" ht="17.25" hidden="1" customHeight="1">
      <c r="B206" s="35"/>
      <c r="C206" s="382" t="s">
        <v>295</v>
      </c>
      <c r="D206" s="382"/>
      <c r="E206" s="260" t="s">
        <v>296</v>
      </c>
      <c r="F206" s="260"/>
      <c r="J206" s="190"/>
      <c r="K206" s="41"/>
      <c r="M206" s="194"/>
    </row>
    <row r="207" spans="2:13" ht="17.25" hidden="1" customHeight="1">
      <c r="B207" s="35"/>
      <c r="C207" s="382" t="s">
        <v>297</v>
      </c>
      <c r="D207" s="382"/>
      <c r="E207" s="260" t="s">
        <v>298</v>
      </c>
      <c r="F207" s="260"/>
      <c r="J207" s="190"/>
      <c r="K207" s="41"/>
      <c r="M207" s="194"/>
    </row>
    <row r="208" spans="2:13" ht="17.25" hidden="1" customHeight="1">
      <c r="B208" s="35"/>
      <c r="C208" s="382" t="s">
        <v>299</v>
      </c>
      <c r="D208" s="382"/>
      <c r="E208" s="260" t="s">
        <v>300</v>
      </c>
      <c r="F208" s="260"/>
      <c r="J208" s="190"/>
      <c r="K208" s="41"/>
      <c r="M208" s="194"/>
    </row>
    <row r="209" spans="1:13" ht="17.25" hidden="1" customHeight="1">
      <c r="B209" s="35"/>
      <c r="C209" s="391" t="s">
        <v>301</v>
      </c>
      <c r="D209" s="391"/>
      <c r="F209" s="260"/>
      <c r="H209" s="407" t="str">
        <f ca="1">IF(J204&lt;&gt;J209,"Check closing balance","")</f>
        <v/>
      </c>
      <c r="I209" s="407"/>
      <c r="J209" s="196">
        <f>SUM(J206:J208)</f>
        <v>0</v>
      </c>
      <c r="K209" s="41"/>
      <c r="M209" s="194"/>
    </row>
    <row r="210" spans="1:13" ht="7.5" hidden="1" customHeight="1">
      <c r="B210" s="35"/>
      <c r="F210" s="260"/>
      <c r="K210" s="41"/>
    </row>
    <row r="211" spans="1:13" ht="17.25" hidden="1" customHeight="1">
      <c r="B211" s="35"/>
      <c r="C211" s="382" t="s">
        <v>302</v>
      </c>
      <c r="D211" s="382"/>
      <c r="E211" s="260" t="s">
        <v>303</v>
      </c>
      <c r="F211" s="260"/>
      <c r="J211" s="190"/>
      <c r="K211" s="41"/>
      <c r="M211" s="194"/>
    </row>
    <row r="212" spans="1:13" ht="17.25" hidden="1" customHeight="1">
      <c r="B212" s="35"/>
      <c r="C212" s="382" t="s">
        <v>304</v>
      </c>
      <c r="D212" s="382"/>
      <c r="E212" s="260" t="s">
        <v>305</v>
      </c>
      <c r="F212" s="260"/>
      <c r="J212" s="190"/>
      <c r="K212" s="41"/>
      <c r="M212" s="194"/>
    </row>
    <row r="213" spans="1:13" ht="7.5" hidden="1" customHeight="1">
      <c r="B213" s="35"/>
      <c r="E213" s="260"/>
      <c r="F213" s="260"/>
      <c r="K213" s="41"/>
    </row>
    <row r="214" spans="1:13" ht="17.25" hidden="1" customHeight="1">
      <c r="B214" s="35"/>
      <c r="C214" s="382" t="s">
        <v>306</v>
      </c>
      <c r="D214" s="382"/>
      <c r="E214" s="260" t="s">
        <v>307</v>
      </c>
      <c r="F214" s="260"/>
      <c r="J214" s="190"/>
      <c r="K214" s="41"/>
      <c r="M214" s="194"/>
    </row>
    <row r="215" spans="1:13" ht="7.5" hidden="1" customHeight="1">
      <c r="B215" s="35"/>
      <c r="C215" s="197"/>
      <c r="D215" s="197"/>
      <c r="E215" s="260"/>
      <c r="F215" s="260"/>
      <c r="K215" s="41"/>
    </row>
    <row r="216" spans="1:13" ht="17.25" hidden="1" customHeight="1">
      <c r="B216" s="35"/>
      <c r="C216" s="382" t="s">
        <v>308</v>
      </c>
      <c r="D216" s="382"/>
      <c r="E216" s="260"/>
      <c r="F216" s="260"/>
      <c r="J216" s="190"/>
      <c r="K216" s="41"/>
      <c r="M216" s="194"/>
    </row>
    <row r="217" spans="1:13" ht="17.25" hidden="1" customHeight="1">
      <c r="B217" s="35"/>
      <c r="C217" s="382" t="s">
        <v>309</v>
      </c>
      <c r="D217" s="382"/>
      <c r="E217" s="260"/>
      <c r="F217" s="260"/>
      <c r="J217" s="190"/>
      <c r="K217" s="41"/>
      <c r="M217" s="194"/>
    </row>
    <row r="218" spans="1:13" ht="17.25" hidden="1" customHeight="1">
      <c r="B218" s="35"/>
      <c r="C218" s="391" t="s">
        <v>310</v>
      </c>
      <c r="D218" s="391"/>
      <c r="E218" s="260"/>
      <c r="F218" s="260"/>
      <c r="J218" s="196">
        <f>SUM(J216:J217)</f>
        <v>0</v>
      </c>
      <c r="K218" s="41"/>
      <c r="M218" s="309"/>
    </row>
    <row r="219" spans="1:13" ht="7.5" hidden="1" customHeight="1">
      <c r="B219" s="36"/>
      <c r="C219" s="13"/>
      <c r="D219" s="13"/>
      <c r="E219" s="13"/>
      <c r="F219" s="13"/>
      <c r="G219" s="13"/>
      <c r="H219" s="13"/>
      <c r="I219" s="13"/>
      <c r="J219" s="13"/>
      <c r="K219" s="37"/>
    </row>
    <row r="220" spans="1:13" ht="7.5" customHeight="1"/>
    <row r="221" spans="1:13" ht="22.5" customHeight="1">
      <c r="A221" s="166" t="str">
        <f>IF(SUBTOTAL(103,A222),"-","+")</f>
        <v>+</v>
      </c>
      <c r="B221" s="400" t="s">
        <v>84</v>
      </c>
      <c r="C221" s="401"/>
      <c r="D221" s="401"/>
      <c r="E221" s="401"/>
      <c r="F221" s="402"/>
      <c r="G221" s="167" t="str">
        <f>IF(COUNTA(G225:I225,G235:I235,J238:J240,J243:J244,J246,J248:J249),"Contains Data","No Data")</f>
        <v>No Data</v>
      </c>
      <c r="H221" s="304"/>
      <c r="I221" s="304"/>
      <c r="J221" s="292"/>
      <c r="M221" s="182" t="str">
        <f>"Notes/hyperlinks"&amp;IF(COUNTA(M225:M250)&gt;0," ("&amp;COUNTA(M225:M250)&amp;")","")</f>
        <v>Notes/hyperlinks</v>
      </c>
    </row>
    <row r="222" spans="1:13" ht="7.5" hidden="1" customHeight="1">
      <c r="A222" t="s">
        <v>143</v>
      </c>
      <c r="B222" s="32"/>
      <c r="C222" s="171"/>
      <c r="D222" s="171"/>
      <c r="E222" s="171"/>
      <c r="F222" s="171"/>
      <c r="G222" s="171"/>
      <c r="H222" s="171"/>
      <c r="I222" s="171"/>
      <c r="J222" s="171"/>
      <c r="K222" s="183"/>
    </row>
    <row r="223" spans="1:13" ht="30" hidden="1" customHeight="1">
      <c r="B223" s="35"/>
      <c r="C223" s="398" t="s">
        <v>276</v>
      </c>
      <c r="D223" s="356"/>
      <c r="E223" s="185" t="s">
        <v>189</v>
      </c>
      <c r="F223" s="185"/>
      <c r="G223" s="185" t="s">
        <v>277</v>
      </c>
      <c r="H223" s="185" t="s">
        <v>278</v>
      </c>
      <c r="I223" s="185" t="s">
        <v>279</v>
      </c>
      <c r="J223" s="305" t="s">
        <v>104</v>
      </c>
      <c r="K223" s="41"/>
    </row>
    <row r="224" spans="1:13" ht="7.5" hidden="1" customHeight="1">
      <c r="B224" s="35"/>
      <c r="C224" s="188"/>
      <c r="D224" s="188"/>
      <c r="E224" s="188"/>
      <c r="F224" s="188"/>
      <c r="G224" s="188"/>
      <c r="H224" s="188"/>
      <c r="I224" s="188"/>
      <c r="J224" s="188"/>
      <c r="K224" s="41"/>
    </row>
    <row r="225" spans="2:13" ht="17.25" hidden="1" customHeight="1">
      <c r="B225" s="35"/>
      <c r="C225" s="382" t="s">
        <v>280</v>
      </c>
      <c r="D225" s="382"/>
      <c r="E225" s="260"/>
      <c r="F225" s="260"/>
      <c r="G225" s="190"/>
      <c r="H225" s="190"/>
      <c r="I225" s="190"/>
      <c r="J225" s="253">
        <f>SUM(G225:I225)</f>
        <v>0</v>
      </c>
      <c r="K225" s="306"/>
      <c r="M225" s="194"/>
    </row>
    <row r="226" spans="2:13" ht="17.25" hidden="1" customHeight="1">
      <c r="B226" s="35"/>
      <c r="C226" s="382" t="s">
        <v>281</v>
      </c>
      <c r="D226" s="382"/>
      <c r="E226" s="260"/>
      <c r="F226" s="260"/>
      <c r="G226" s="253">
        <f ca="1">G228-G227</f>
        <v>0</v>
      </c>
      <c r="H226" s="307"/>
      <c r="I226" s="307"/>
      <c r="J226" s="253">
        <f t="shared" ref="J226:J227" ca="1" si="7">SUM(G226:I226)</f>
        <v>0</v>
      </c>
      <c r="K226" s="306"/>
      <c r="M226" s="194"/>
    </row>
    <row r="227" spans="2:13" ht="17.25" hidden="1" customHeight="1">
      <c r="B227" s="35"/>
      <c r="C227" s="382" t="s">
        <v>282</v>
      </c>
      <c r="D227" s="382"/>
      <c r="E227" s="260"/>
      <c r="F227" s="260"/>
      <c r="G227" s="253">
        <f ca="1">_xll.SumNamedRange("SMSF_TotalNCCont_07")</f>
        <v>0</v>
      </c>
      <c r="H227" s="307"/>
      <c r="I227" s="307"/>
      <c r="J227" s="253">
        <f t="shared" ca="1" si="7"/>
        <v>0</v>
      </c>
      <c r="K227" s="306"/>
      <c r="M227" s="194"/>
    </row>
    <row r="228" spans="2:13" ht="17.25" hidden="1" customHeight="1">
      <c r="B228" s="35"/>
      <c r="C228" s="382" t="s">
        <v>265</v>
      </c>
      <c r="D228" s="382"/>
      <c r="E228" s="260" t="s">
        <v>266</v>
      </c>
      <c r="F228" s="308" t="s">
        <v>109</v>
      </c>
      <c r="G228" s="253">
        <f ca="1">_xll.SumNamedRange("SMSF41_TotalCont7")</f>
        <v>0</v>
      </c>
      <c r="H228" s="307"/>
      <c r="I228" s="307"/>
      <c r="J228" s="253">
        <f ca="1">SUM(G228:I228)</f>
        <v>0</v>
      </c>
      <c r="K228" s="306"/>
      <c r="M228" s="194"/>
    </row>
    <row r="229" spans="2:13" ht="17.25" hidden="1" customHeight="1">
      <c r="B229" s="35"/>
      <c r="C229" s="382" t="s">
        <v>283</v>
      </c>
      <c r="D229" s="382"/>
      <c r="E229" s="260"/>
      <c r="F229" s="308" t="s">
        <v>109</v>
      </c>
      <c r="G229" s="253">
        <f ca="1">IF(_xll.SumNamedRange("SMSF44_TotalAccum7")+_xll.SumNamedRange("SMSF44_TotalTRIS7")&gt;=0,_xll.SumNamedRange("SMSF44_TotalAccum7")+_xll.SumNamedRange("SMSF44_TotalTRIS7"),0)</f>
        <v>0</v>
      </c>
      <c r="H229" s="307"/>
      <c r="I229" s="253">
        <f ca="1">IF(_xll.SumNamedRange("SMSF44_TotalPension7")&gt;=0,_xll.SumNamedRange("SMSF44_TotalPension7"),0)</f>
        <v>0</v>
      </c>
      <c r="J229" s="253">
        <f ca="1">SUM(G229:I229)</f>
        <v>0</v>
      </c>
      <c r="K229" s="306"/>
      <c r="M229" s="194"/>
    </row>
    <row r="230" spans="2:13" ht="17.25" hidden="1" customHeight="1">
      <c r="B230" s="35"/>
      <c r="C230" s="382" t="s">
        <v>284</v>
      </c>
      <c r="D230" s="382"/>
      <c r="E230" s="260"/>
      <c r="F230" s="260"/>
      <c r="G230" s="253">
        <f ca="1">IF(_xll.SumNamedRange("SMSF44_TotalAccum7")+_xll.SumNamedRange("SMSF44_TotalTRIS7")&gt;=0,0,IF(G225+G228+G232+G233+G235+_xll.SumNamedRange("SMSF44_TotalAccum7")+_xll.SumNamedRange("SMSF44_TotalTRIS7")&lt;=0,-G225-G228-G232-G233-G235,_xll.SumNamedRange("SMSF44_TotalAccum7")+_xll.SumNamedRange("SMSF44_TotalTRIS7")))</f>
        <v>0</v>
      </c>
      <c r="H230" s="253">
        <f ca="1">IF(_xll.SumNamedRange("SMSF44_TotalAccum7")+_xll.SumNamedRange("SMSF44_TotalTRIS7")&gt;=0,0,IF(H225+H232+H233+H234+H235+_xll.SumNamedRange("SMSF44_TotalAccum7")+_xll.SumNamedRange("SMSF44_TotalTRIS7")-G230&lt;=0,-H225-H232-H233-H234-H235,_xll.SumNamedRange("SMSF44_TotalAccum7")+_xll.SumNamedRange("SMSF44_TotalTRIS7")-G230))</f>
        <v>0</v>
      </c>
      <c r="I230" s="253">
        <f ca="1">IF(_xll.SumNamedRange("SMSF44_TotalAccum7")+_xll.SumNamedRange("SMSF44_TotalTRIS7")&gt;=0,0,_xll.SumNamedRange("SMSF44_TotalAccum7")+IF(-_xll.SumNamedRange("SMSF42_OutwardPreserved7")&gt;=0,-_xll.SumNamedRange("SMSF42_OutwardPreserved7"),0)+_xll.SumNamedRange("SMSF44_TotalTRIS7")-G198-H198)+IF(_xll.SumNamedRange("SMSF44_TotalPension7")&gt;=0,0,_xll.SumNamedRange("SMSF44_TotalPension7"))</f>
        <v>0</v>
      </c>
      <c r="J230" s="253">
        <f ca="1">SUM(G230:I230)</f>
        <v>0</v>
      </c>
      <c r="K230" s="306"/>
      <c r="M230" s="194"/>
    </row>
    <row r="231" spans="2:13" ht="17.25" hidden="1" customHeight="1">
      <c r="B231" s="35"/>
      <c r="C231" s="382" t="s">
        <v>285</v>
      </c>
      <c r="D231" s="382"/>
      <c r="E231" s="260" t="s">
        <v>286</v>
      </c>
      <c r="F231" s="260"/>
      <c r="G231" s="196">
        <f ca="1">SUM(G229:G230)</f>
        <v>0</v>
      </c>
      <c r="H231" s="196">
        <f ca="1">SUM(H230)</f>
        <v>0</v>
      </c>
      <c r="I231" s="196">
        <f ca="1">SUM(I229:I230)</f>
        <v>0</v>
      </c>
      <c r="J231" s="196">
        <f ca="1">SUM(J229:J230)</f>
        <v>0</v>
      </c>
      <c r="K231" s="306"/>
      <c r="M231" s="194"/>
    </row>
    <row r="232" spans="2:13" ht="17.25" hidden="1" customHeight="1">
      <c r="B232" s="35"/>
      <c r="C232" s="382" t="s">
        <v>287</v>
      </c>
      <c r="D232" s="382"/>
      <c r="E232" s="260" t="s">
        <v>107</v>
      </c>
      <c r="F232" s="308" t="s">
        <v>109</v>
      </c>
      <c r="G232" s="253">
        <f ca="1">_xll.SumNamedRange("SMSF42_InwardPreserved7")</f>
        <v>0</v>
      </c>
      <c r="H232" s="253">
        <f ca="1">_xll.SumNamedRange("SMSF42_InwardRestrictedNP7")</f>
        <v>0</v>
      </c>
      <c r="I232" s="253">
        <f ca="1">_xll.SumNamedRange("SMSF42_InwardUnrestrictedNP7")</f>
        <v>0</v>
      </c>
      <c r="J232" s="253">
        <f ca="1">SUM(G232:I232)</f>
        <v>0</v>
      </c>
      <c r="K232" s="306"/>
      <c r="M232" s="194"/>
    </row>
    <row r="233" spans="2:13" ht="17.25" hidden="1" customHeight="1">
      <c r="B233" s="35"/>
      <c r="C233" s="382" t="s">
        <v>288</v>
      </c>
      <c r="D233" s="382"/>
      <c r="E233" s="260" t="s">
        <v>41</v>
      </c>
      <c r="F233" s="308" t="s">
        <v>109</v>
      </c>
      <c r="G233" s="253">
        <f ca="1">-_xll.SumNamedRange("SMSF42_OutwardPreserved7")</f>
        <v>0</v>
      </c>
      <c r="H233" s="253">
        <f ca="1">-_xll.SumNamedRange("SMSF42_OutwardRestrictedNP7")</f>
        <v>0</v>
      </c>
      <c r="I233" s="253">
        <f ca="1">-_xll.SumNamedRange("SMSF42_OutwardUnrestrictedNP7")</f>
        <v>0</v>
      </c>
      <c r="J233" s="253">
        <f ca="1">SUM(G233:I233)</f>
        <v>0</v>
      </c>
      <c r="K233" s="306"/>
      <c r="M233" s="194"/>
    </row>
    <row r="234" spans="2:13" ht="17.25" hidden="1" customHeight="1">
      <c r="B234" s="35"/>
      <c r="C234" s="382" t="s">
        <v>289</v>
      </c>
      <c r="D234" s="382"/>
      <c r="E234" s="260" t="s">
        <v>290</v>
      </c>
      <c r="F234" s="308" t="s">
        <v>109</v>
      </c>
      <c r="G234" s="253">
        <f ca="1">-_xll.SumNamedRange("SMSF43_IncStreamPreserved7")-_xll.SumNamedRange("SMSF43_LumpSumPreserved7")</f>
        <v>0</v>
      </c>
      <c r="H234" s="253">
        <f ca="1">-_xll.SumNamedRange("SMSF43_LumpSumRestrictedNP7")-_xll.SumNamedRange("SMSF43_IncStreamRestrictedNP7")</f>
        <v>0</v>
      </c>
      <c r="I234" s="253">
        <f ca="1">-_xll.SumNamedRange("SMSF43_LumpSumUnrestrictedNP7")-_xll.SumNamedRange("SMSF43_IncStreamUnrestrictedNP7")</f>
        <v>0</v>
      </c>
      <c r="J234" s="253">
        <f ca="1">SUM(G234:I234)</f>
        <v>0</v>
      </c>
      <c r="K234" s="41"/>
      <c r="M234" s="194"/>
    </row>
    <row r="235" spans="2:13" ht="17.25" hidden="1" customHeight="1">
      <c r="B235" s="35"/>
      <c r="C235" s="382" t="s">
        <v>291</v>
      </c>
      <c r="D235" s="382"/>
      <c r="E235" s="260"/>
      <c r="F235" s="260"/>
      <c r="G235" s="190"/>
      <c r="H235" s="190"/>
      <c r="I235" s="190"/>
      <c r="J235" s="253">
        <f>SUM(G235:I235)</f>
        <v>0</v>
      </c>
      <c r="K235" s="41"/>
      <c r="M235" s="194"/>
    </row>
    <row r="236" spans="2:13" ht="17.25" hidden="1" customHeight="1">
      <c r="B236" s="35"/>
      <c r="C236" s="391" t="s">
        <v>292</v>
      </c>
      <c r="D236" s="391"/>
      <c r="E236" s="260" t="s">
        <v>293</v>
      </c>
      <c r="F236" s="260"/>
      <c r="G236" s="196">
        <f ca="1">G225+G228+G231+G232+G233+G234+G235</f>
        <v>0</v>
      </c>
      <c r="H236" s="196">
        <f ca="1">H225+H231+H232+H233+H234+H235</f>
        <v>0</v>
      </c>
      <c r="I236" s="196">
        <f ca="1">I225+I231+I232+I233+I234+I235</f>
        <v>0</v>
      </c>
      <c r="J236" s="196">
        <f ca="1">J225+J228+J231+J232+J233+J234+J235</f>
        <v>0</v>
      </c>
      <c r="K236" s="41"/>
      <c r="M236" s="194"/>
    </row>
    <row r="237" spans="2:13" ht="17.25" hidden="1" customHeight="1">
      <c r="B237" s="35"/>
      <c r="C237" s="382" t="s">
        <v>294</v>
      </c>
      <c r="D237" s="382"/>
      <c r="E237" s="191"/>
      <c r="F237" s="260"/>
      <c r="K237" s="41"/>
      <c r="M237" s="194"/>
    </row>
    <row r="238" spans="2:13" ht="17.25" hidden="1" customHeight="1">
      <c r="B238" s="35"/>
      <c r="C238" s="382" t="s">
        <v>295</v>
      </c>
      <c r="D238" s="382"/>
      <c r="E238" s="260" t="s">
        <v>296</v>
      </c>
      <c r="F238" s="260"/>
      <c r="J238" s="190"/>
      <c r="K238" s="41"/>
      <c r="M238" s="194"/>
    </row>
    <row r="239" spans="2:13" ht="17.25" hidden="1" customHeight="1">
      <c r="B239" s="35"/>
      <c r="C239" s="382" t="s">
        <v>297</v>
      </c>
      <c r="D239" s="382"/>
      <c r="E239" s="260" t="s">
        <v>298</v>
      </c>
      <c r="F239" s="260"/>
      <c r="J239" s="190"/>
      <c r="K239" s="41"/>
      <c r="M239" s="194"/>
    </row>
    <row r="240" spans="2:13" ht="17.25" hidden="1" customHeight="1">
      <c r="B240" s="35"/>
      <c r="C240" s="382" t="s">
        <v>299</v>
      </c>
      <c r="D240" s="382"/>
      <c r="E240" s="260" t="s">
        <v>300</v>
      </c>
      <c r="F240" s="260"/>
      <c r="J240" s="190"/>
      <c r="K240" s="41"/>
      <c r="M240" s="194"/>
    </row>
    <row r="241" spans="1:13" ht="17.25" hidden="1" customHeight="1">
      <c r="B241" s="35"/>
      <c r="C241" s="391" t="s">
        <v>301</v>
      </c>
      <c r="D241" s="391"/>
      <c r="F241" s="260"/>
      <c r="H241" s="407" t="str">
        <f ca="1">IF(J236&lt;&gt;J241,"Check closing balance","")</f>
        <v/>
      </c>
      <c r="I241" s="407"/>
      <c r="J241" s="196">
        <f>SUM(J238:J240)</f>
        <v>0</v>
      </c>
      <c r="K241" s="41"/>
      <c r="M241" s="194"/>
    </row>
    <row r="242" spans="1:13" ht="7.5" hidden="1" customHeight="1">
      <c r="B242" s="35"/>
      <c r="F242" s="260"/>
      <c r="K242" s="41"/>
    </row>
    <row r="243" spans="1:13" ht="17.25" hidden="1" customHeight="1">
      <c r="B243" s="35"/>
      <c r="C243" s="382" t="s">
        <v>302</v>
      </c>
      <c r="D243" s="382"/>
      <c r="E243" s="260" t="s">
        <v>303</v>
      </c>
      <c r="F243" s="260"/>
      <c r="J243" s="190"/>
      <c r="K243" s="41"/>
      <c r="M243" s="194"/>
    </row>
    <row r="244" spans="1:13" ht="17.25" hidden="1" customHeight="1">
      <c r="B244" s="35"/>
      <c r="C244" s="382" t="s">
        <v>304</v>
      </c>
      <c r="D244" s="382"/>
      <c r="E244" s="260" t="s">
        <v>305</v>
      </c>
      <c r="F244" s="260"/>
      <c r="J244" s="190"/>
      <c r="K244" s="41"/>
      <c r="M244" s="194"/>
    </row>
    <row r="245" spans="1:13" ht="7.5" hidden="1" customHeight="1">
      <c r="B245" s="35"/>
      <c r="E245" s="260"/>
      <c r="F245" s="260"/>
      <c r="K245" s="41"/>
    </row>
    <row r="246" spans="1:13" ht="17.25" hidden="1" customHeight="1">
      <c r="B246" s="35"/>
      <c r="C246" s="382" t="s">
        <v>306</v>
      </c>
      <c r="D246" s="382"/>
      <c r="E246" s="260" t="s">
        <v>307</v>
      </c>
      <c r="F246" s="260"/>
      <c r="J246" s="190"/>
      <c r="K246" s="41"/>
      <c r="M246" s="194"/>
    </row>
    <row r="247" spans="1:13" ht="7.5" hidden="1" customHeight="1">
      <c r="B247" s="35"/>
      <c r="C247" s="197"/>
      <c r="D247" s="197"/>
      <c r="E247" s="260"/>
      <c r="F247" s="260"/>
      <c r="K247" s="41"/>
    </row>
    <row r="248" spans="1:13" ht="17.25" hidden="1" customHeight="1">
      <c r="B248" s="35"/>
      <c r="C248" s="382" t="s">
        <v>308</v>
      </c>
      <c r="D248" s="382"/>
      <c r="E248" s="260"/>
      <c r="F248" s="260"/>
      <c r="J248" s="190"/>
      <c r="K248" s="41"/>
      <c r="M248" s="194"/>
    </row>
    <row r="249" spans="1:13" ht="17.25" hidden="1" customHeight="1">
      <c r="B249" s="35"/>
      <c r="C249" s="382" t="s">
        <v>309</v>
      </c>
      <c r="D249" s="382"/>
      <c r="E249" s="260"/>
      <c r="F249" s="260"/>
      <c r="J249" s="190"/>
      <c r="K249" s="41"/>
      <c r="M249" s="194"/>
    </row>
    <row r="250" spans="1:13" ht="17.25" hidden="1" customHeight="1">
      <c r="B250" s="35"/>
      <c r="C250" s="391" t="s">
        <v>310</v>
      </c>
      <c r="D250" s="391"/>
      <c r="E250" s="260"/>
      <c r="F250" s="260"/>
      <c r="J250" s="196">
        <f>SUM(J248:J249)</f>
        <v>0</v>
      </c>
      <c r="K250" s="41"/>
      <c r="M250" s="309"/>
    </row>
    <row r="251" spans="1:13" ht="7.5" hidden="1" customHeight="1">
      <c r="B251" s="36"/>
      <c r="C251" s="13"/>
      <c r="D251" s="13"/>
      <c r="E251" s="13"/>
      <c r="F251" s="13"/>
      <c r="G251" s="13"/>
      <c r="H251" s="13"/>
      <c r="I251" s="13"/>
      <c r="J251" s="13"/>
      <c r="K251" s="37"/>
    </row>
    <row r="252" spans="1:13" ht="7.5" customHeight="1"/>
    <row r="253" spans="1:13" ht="22.5" customHeight="1">
      <c r="A253" s="166" t="str">
        <f>IF(SUBTOTAL(103,A254),"-","+")</f>
        <v>+</v>
      </c>
      <c r="B253" s="400" t="s">
        <v>85</v>
      </c>
      <c r="C253" s="401"/>
      <c r="D253" s="401"/>
      <c r="E253" s="401"/>
      <c r="F253" s="402"/>
      <c r="G253" s="167" t="str">
        <f>IF(COUNTA(G257:I257,G267:I267,J270:J272,J275:J276,J278,J280:J281),"Contains Data","No Data")</f>
        <v>No Data</v>
      </c>
      <c r="H253" s="304"/>
      <c r="I253" s="304"/>
      <c r="J253" s="292"/>
      <c r="M253" s="182" t="str">
        <f>"Notes/hyperlinks"&amp;IF(COUNTA(M257:M282)&gt;0," ("&amp;COUNTA(M257:M282)&amp;")","")</f>
        <v>Notes/hyperlinks</v>
      </c>
    </row>
    <row r="254" spans="1:13" ht="7.5" hidden="1" customHeight="1">
      <c r="A254" t="s">
        <v>143</v>
      </c>
      <c r="B254" s="32"/>
      <c r="C254" s="171"/>
      <c r="D254" s="171"/>
      <c r="E254" s="171"/>
      <c r="F254" s="171"/>
      <c r="G254" s="171"/>
      <c r="H254" s="171"/>
      <c r="I254" s="171"/>
      <c r="J254" s="171"/>
      <c r="K254" s="183"/>
    </row>
    <row r="255" spans="1:13" ht="30" hidden="1" customHeight="1">
      <c r="B255" s="35"/>
      <c r="C255" s="398" t="s">
        <v>276</v>
      </c>
      <c r="D255" s="356"/>
      <c r="E255" s="185" t="s">
        <v>189</v>
      </c>
      <c r="F255" s="185"/>
      <c r="G255" s="185" t="s">
        <v>277</v>
      </c>
      <c r="H255" s="185" t="s">
        <v>278</v>
      </c>
      <c r="I255" s="185" t="s">
        <v>279</v>
      </c>
      <c r="J255" s="305" t="s">
        <v>104</v>
      </c>
      <c r="K255" s="41"/>
    </row>
    <row r="256" spans="1:13" ht="7.5" hidden="1" customHeight="1">
      <c r="B256" s="35"/>
      <c r="C256" s="188"/>
      <c r="D256" s="188"/>
      <c r="E256" s="188"/>
      <c r="F256" s="188"/>
      <c r="G256" s="188"/>
      <c r="H256" s="188"/>
      <c r="I256" s="188"/>
      <c r="J256" s="188"/>
      <c r="K256" s="41"/>
    </row>
    <row r="257" spans="2:13" ht="17.25" hidden="1" customHeight="1">
      <c r="B257" s="35"/>
      <c r="C257" s="382" t="s">
        <v>280</v>
      </c>
      <c r="D257" s="382"/>
      <c r="E257" s="260"/>
      <c r="F257" s="260"/>
      <c r="G257" s="190"/>
      <c r="H257" s="190"/>
      <c r="I257" s="190"/>
      <c r="J257" s="253">
        <f>SUM(G257:I257)</f>
        <v>0</v>
      </c>
      <c r="K257" s="306"/>
      <c r="M257" s="194"/>
    </row>
    <row r="258" spans="2:13" ht="17.25" hidden="1" customHeight="1">
      <c r="B258" s="35"/>
      <c r="C258" s="382" t="s">
        <v>281</v>
      </c>
      <c r="D258" s="382"/>
      <c r="E258" s="260"/>
      <c r="F258" s="260"/>
      <c r="G258" s="253">
        <f ca="1">G260-G259</f>
        <v>0</v>
      </c>
      <c r="H258" s="307"/>
      <c r="I258" s="307"/>
      <c r="J258" s="253">
        <f t="shared" ref="J258:J259" ca="1" si="8">SUM(G258:I258)</f>
        <v>0</v>
      </c>
      <c r="K258" s="306"/>
      <c r="M258" s="194"/>
    </row>
    <row r="259" spans="2:13" ht="17.25" hidden="1" customHeight="1">
      <c r="B259" s="35"/>
      <c r="C259" s="382" t="s">
        <v>282</v>
      </c>
      <c r="D259" s="382"/>
      <c r="E259" s="260"/>
      <c r="F259" s="260"/>
      <c r="G259" s="253">
        <f ca="1">_xll.SumNamedRange("SMSF_TotalNCCont_08")</f>
        <v>0</v>
      </c>
      <c r="H259" s="307"/>
      <c r="I259" s="307"/>
      <c r="J259" s="253">
        <f t="shared" ca="1" si="8"/>
        <v>0</v>
      </c>
      <c r="K259" s="306"/>
      <c r="M259" s="194"/>
    </row>
    <row r="260" spans="2:13" ht="17.25" hidden="1" customHeight="1">
      <c r="B260" s="35"/>
      <c r="C260" s="382" t="s">
        <v>265</v>
      </c>
      <c r="D260" s="382"/>
      <c r="E260" s="260" t="s">
        <v>266</v>
      </c>
      <c r="F260" s="308" t="s">
        <v>109</v>
      </c>
      <c r="G260" s="253">
        <f ca="1">_xll.SumNamedRange("SMSF41_TotalCont8")</f>
        <v>0</v>
      </c>
      <c r="H260" s="307"/>
      <c r="I260" s="307"/>
      <c r="J260" s="253">
        <f ca="1">SUM(G260:I260)</f>
        <v>0</v>
      </c>
      <c r="K260" s="306"/>
      <c r="M260" s="194"/>
    </row>
    <row r="261" spans="2:13" ht="17.25" hidden="1" customHeight="1">
      <c r="B261" s="35"/>
      <c r="C261" s="382" t="s">
        <v>283</v>
      </c>
      <c r="D261" s="382"/>
      <c r="E261" s="260"/>
      <c r="F261" s="308" t="s">
        <v>109</v>
      </c>
      <c r="G261" s="253">
        <f ca="1">IF(_xll.SumNamedRange("SMSF44_TotalAccum8")+_xll.SumNamedRange("SMSF44_TotalTRIS8")&gt;=0,_xll.SumNamedRange("SMSF44_TotalAccum8")+_xll.SumNamedRange("SMSF44_TotalTRIS8"),0)</f>
        <v>0</v>
      </c>
      <c r="H261" s="307"/>
      <c r="I261" s="253">
        <f ca="1">IF(_xll.SumNamedRange("SMSF44_TotalPension8")&gt;=0,_xll.SumNamedRange("SMSF44_TotalPension8"),0)</f>
        <v>0</v>
      </c>
      <c r="J261" s="253">
        <f ca="1">SUM(G261:I261)</f>
        <v>0</v>
      </c>
      <c r="K261" s="306"/>
      <c r="M261" s="194"/>
    </row>
    <row r="262" spans="2:13" ht="17.25" hidden="1" customHeight="1">
      <c r="B262" s="35"/>
      <c r="C262" s="382" t="s">
        <v>284</v>
      </c>
      <c r="D262" s="382"/>
      <c r="E262" s="260"/>
      <c r="F262" s="260"/>
      <c r="G262" s="253">
        <f ca="1">IF(_xll.SumNamedRange("SMSF44_TotalAccum8")+_xll.SumNamedRange("SMSF44_TotalTRIS8")&gt;=0,0,IF(G257+G260+G264+G265+G267+_xll.SumNamedRange("SMSF44_TotalAccum8")+_xll.SumNamedRange("SMSF44_TotalTRIS8")&lt;=0,-G257-G260-G264-G265-G267,_xll.SumNamedRange("SMSF44_TotalAccum8")+_xll.SumNamedRange("SMSF44_TotalTRIS8")))</f>
        <v>0</v>
      </c>
      <c r="H262" s="253">
        <f ca="1">IF(_xll.SumNamedRange("SMSF44_TotalAccum8")+_xll.SumNamedRange("SMSF44_TotalTRIS8")&gt;=0,0,IF(H257+H264+H265+H266+H267+_xll.SumNamedRange("SMSF44_TotalAccum8")+_xll.SumNamedRange("SMSF44_TotalTRIS8")-G262&lt;=0,-H257-H264-H265-H266-H267,_xll.SumNamedRange("SMSF44_TotalAccum8")+_xll.SumNamedRange("SMSF44_TotalTRIS8")-G262))</f>
        <v>0</v>
      </c>
      <c r="I262" s="253">
        <f ca="1">IF(_xll.SumNamedRange("SMSF44_TotalAccum8")+_xll.SumNamedRange("SMSF44_TotalTRIS8")&gt;=0,0,_xll.SumNamedRange("SMSF44_TotalAccum8")+IF(-_xll.SumNamedRange("SMSF42_OutwardPreserved8")&gt;=0,-_xll.SumNamedRange("SMSF42_OutwardPreserved8"),0)+_xll.SumNamedRange("SMSF44_TotalTRIS8")-G198-H198)+IF(_xll.SumNamedRange("SMSF44_TotalPension8")&gt;=0,0,_xll.SumNamedRange("SMSF44_TotalPension8"))</f>
        <v>0</v>
      </c>
      <c r="J262" s="253">
        <f ca="1">SUM(G262:I262)</f>
        <v>0</v>
      </c>
      <c r="K262" s="306"/>
      <c r="M262" s="194"/>
    </row>
    <row r="263" spans="2:13" ht="17.25" hidden="1" customHeight="1">
      <c r="B263" s="35"/>
      <c r="C263" s="382" t="s">
        <v>285</v>
      </c>
      <c r="D263" s="382"/>
      <c r="E263" s="260" t="s">
        <v>286</v>
      </c>
      <c r="F263" s="260"/>
      <c r="G263" s="196">
        <f ca="1">SUM(G261:G262)</f>
        <v>0</v>
      </c>
      <c r="H263" s="196">
        <f ca="1">SUM(H262)</f>
        <v>0</v>
      </c>
      <c r="I263" s="196">
        <f ca="1">SUM(I261:I262)</f>
        <v>0</v>
      </c>
      <c r="J263" s="196">
        <f ca="1">SUM(J261:J262)</f>
        <v>0</v>
      </c>
      <c r="K263" s="306"/>
      <c r="M263" s="194"/>
    </row>
    <row r="264" spans="2:13" ht="17.25" hidden="1" customHeight="1">
      <c r="B264" s="35"/>
      <c r="C264" s="382" t="s">
        <v>287</v>
      </c>
      <c r="D264" s="382"/>
      <c r="E264" s="260" t="s">
        <v>107</v>
      </c>
      <c r="F264" s="308" t="s">
        <v>109</v>
      </c>
      <c r="G264" s="253">
        <f ca="1">_xll.SumNamedRange("SMSF42_InwardPreserved8")</f>
        <v>0</v>
      </c>
      <c r="H264" s="253">
        <f ca="1">_xll.SumNamedRange("SMSF42_InwardRestrictedNP8")</f>
        <v>0</v>
      </c>
      <c r="I264" s="253">
        <f ca="1">_xll.SumNamedRange("SMSF42_InwardUnrestrictedNP8")</f>
        <v>0</v>
      </c>
      <c r="J264" s="253">
        <f ca="1">SUM(G264:I264)</f>
        <v>0</v>
      </c>
      <c r="K264" s="306"/>
      <c r="M264" s="194"/>
    </row>
    <row r="265" spans="2:13" ht="17.25" hidden="1" customHeight="1">
      <c r="B265" s="35"/>
      <c r="C265" s="382" t="s">
        <v>288</v>
      </c>
      <c r="D265" s="382"/>
      <c r="E265" s="260" t="s">
        <v>41</v>
      </c>
      <c r="F265" s="308" t="s">
        <v>109</v>
      </c>
      <c r="G265" s="253">
        <f ca="1">-_xll.SumNamedRange("SMSF42_OutwardPreserved8")</f>
        <v>0</v>
      </c>
      <c r="H265" s="253">
        <f ca="1">-_xll.SumNamedRange("SMSF42_OutwardRestrictedNP8")</f>
        <v>0</v>
      </c>
      <c r="I265" s="253">
        <f ca="1">-_xll.SumNamedRange("SMSF42_OutwardUnrestrictedNP8")</f>
        <v>0</v>
      </c>
      <c r="J265" s="253">
        <f ca="1">SUM(G265:I265)</f>
        <v>0</v>
      </c>
      <c r="K265" s="306"/>
      <c r="M265" s="194"/>
    </row>
    <row r="266" spans="2:13" ht="17.25" hidden="1" customHeight="1">
      <c r="B266" s="35"/>
      <c r="C266" s="382" t="s">
        <v>289</v>
      </c>
      <c r="D266" s="382"/>
      <c r="E266" s="260" t="s">
        <v>290</v>
      </c>
      <c r="F266" s="308" t="s">
        <v>109</v>
      </c>
      <c r="G266" s="253">
        <f ca="1">-_xll.SumNamedRange("SMSF43_IncStreamPreserved8")-_xll.SumNamedRange("SMSF43_LumpSumPreserved8")</f>
        <v>0</v>
      </c>
      <c r="H266" s="253">
        <f ca="1">-_xll.SumNamedRange("SMSF43_LumpSumRestrictedNP8")-_xll.SumNamedRange("SMSF43_IncStreamRestrictedNP8")</f>
        <v>0</v>
      </c>
      <c r="I266" s="253">
        <f ca="1">-_xll.SumNamedRange("SMSF43_LumpSumUnrestrictedNP8")-_xll.SumNamedRange("SMSF43_IncStreamUnrestrictedNP8")</f>
        <v>0</v>
      </c>
      <c r="J266" s="253">
        <f ca="1">SUM(G266:I266)</f>
        <v>0</v>
      </c>
      <c r="K266" s="41"/>
      <c r="M266" s="194"/>
    </row>
    <row r="267" spans="2:13" ht="17.25" hidden="1" customHeight="1">
      <c r="B267" s="35"/>
      <c r="C267" s="382" t="s">
        <v>291</v>
      </c>
      <c r="D267" s="382"/>
      <c r="E267" s="260"/>
      <c r="F267" s="260"/>
      <c r="G267" s="190"/>
      <c r="H267" s="190"/>
      <c r="I267" s="190"/>
      <c r="J267" s="253">
        <f>SUM(G267:I267)</f>
        <v>0</v>
      </c>
      <c r="K267" s="41"/>
      <c r="M267" s="194"/>
    </row>
    <row r="268" spans="2:13" ht="17.25" hidden="1" customHeight="1">
      <c r="B268" s="35"/>
      <c r="C268" s="391" t="s">
        <v>292</v>
      </c>
      <c r="D268" s="391"/>
      <c r="E268" s="260" t="s">
        <v>293</v>
      </c>
      <c r="F268" s="260"/>
      <c r="G268" s="196">
        <f ca="1">G257+G260+G263+G264+G265+G266+G267</f>
        <v>0</v>
      </c>
      <c r="H268" s="196">
        <f ca="1">H257+H263+H264+H265+H266+H267</f>
        <v>0</v>
      </c>
      <c r="I268" s="196">
        <f ca="1">I257+I263+I264+I265+I266+I267</f>
        <v>0</v>
      </c>
      <c r="J268" s="196">
        <f ca="1">J257+J260+J263+J264+J265+J266+J267</f>
        <v>0</v>
      </c>
      <c r="K268" s="41"/>
      <c r="M268" s="194"/>
    </row>
    <row r="269" spans="2:13" ht="17.25" hidden="1" customHeight="1">
      <c r="B269" s="35"/>
      <c r="C269" s="382" t="s">
        <v>294</v>
      </c>
      <c r="D269" s="382"/>
      <c r="E269" s="191"/>
      <c r="F269" s="260"/>
      <c r="K269" s="41"/>
      <c r="M269" s="194"/>
    </row>
    <row r="270" spans="2:13" ht="17.25" hidden="1" customHeight="1">
      <c r="B270" s="35"/>
      <c r="C270" s="382" t="s">
        <v>295</v>
      </c>
      <c r="D270" s="382"/>
      <c r="E270" s="260" t="s">
        <v>296</v>
      </c>
      <c r="F270" s="260"/>
      <c r="J270" s="190"/>
      <c r="K270" s="41"/>
      <c r="M270" s="194"/>
    </row>
    <row r="271" spans="2:13" ht="17.25" hidden="1" customHeight="1">
      <c r="B271" s="35"/>
      <c r="C271" s="382" t="s">
        <v>297</v>
      </c>
      <c r="D271" s="382"/>
      <c r="E271" s="260" t="s">
        <v>298</v>
      </c>
      <c r="F271" s="260"/>
      <c r="J271" s="190"/>
      <c r="K271" s="41"/>
      <c r="M271" s="194"/>
    </row>
    <row r="272" spans="2:13" ht="17.25" hidden="1" customHeight="1">
      <c r="B272" s="35"/>
      <c r="C272" s="382" t="s">
        <v>299</v>
      </c>
      <c r="D272" s="382"/>
      <c r="E272" s="260" t="s">
        <v>300</v>
      </c>
      <c r="F272" s="260"/>
      <c r="J272" s="190"/>
      <c r="K272" s="41"/>
      <c r="M272" s="194"/>
    </row>
    <row r="273" spans="2:13" ht="17.25" hidden="1" customHeight="1">
      <c r="B273" s="35"/>
      <c r="C273" s="391" t="s">
        <v>301</v>
      </c>
      <c r="D273" s="391"/>
      <c r="F273" s="260"/>
      <c r="H273" s="407" t="str">
        <f ca="1">IF(J268&lt;&gt;J273,"Check closing balance","")</f>
        <v/>
      </c>
      <c r="I273" s="407"/>
      <c r="J273" s="196">
        <f>SUM(J270:J272)</f>
        <v>0</v>
      </c>
      <c r="K273" s="41"/>
      <c r="M273" s="194"/>
    </row>
    <row r="274" spans="2:13" ht="7.5" hidden="1" customHeight="1">
      <c r="B274" s="35"/>
      <c r="F274" s="260"/>
      <c r="K274" s="41"/>
    </row>
    <row r="275" spans="2:13" ht="17.25" hidden="1" customHeight="1">
      <c r="B275" s="35"/>
      <c r="C275" s="382" t="s">
        <v>302</v>
      </c>
      <c r="D275" s="382"/>
      <c r="E275" s="260" t="s">
        <v>303</v>
      </c>
      <c r="F275" s="260"/>
      <c r="J275" s="190"/>
      <c r="K275" s="41"/>
      <c r="M275" s="194"/>
    </row>
    <row r="276" spans="2:13" ht="17.25" hidden="1" customHeight="1">
      <c r="B276" s="35"/>
      <c r="C276" s="382" t="s">
        <v>304</v>
      </c>
      <c r="D276" s="382"/>
      <c r="E276" s="260" t="s">
        <v>305</v>
      </c>
      <c r="F276" s="260"/>
      <c r="J276" s="190"/>
      <c r="K276" s="41"/>
      <c r="M276" s="194"/>
    </row>
    <row r="277" spans="2:13" ht="7.5" hidden="1" customHeight="1">
      <c r="B277" s="35"/>
      <c r="E277" s="260"/>
      <c r="F277" s="260"/>
      <c r="K277" s="41"/>
    </row>
    <row r="278" spans="2:13" ht="17.25" hidden="1" customHeight="1">
      <c r="B278" s="35"/>
      <c r="C278" s="382" t="s">
        <v>306</v>
      </c>
      <c r="D278" s="382"/>
      <c r="E278" s="260" t="s">
        <v>307</v>
      </c>
      <c r="F278" s="260"/>
      <c r="J278" s="190"/>
      <c r="K278" s="41"/>
      <c r="M278" s="194"/>
    </row>
    <row r="279" spans="2:13" ht="7.5" hidden="1" customHeight="1">
      <c r="B279" s="35"/>
      <c r="C279" s="197"/>
      <c r="D279" s="197"/>
      <c r="E279" s="260"/>
      <c r="F279" s="260"/>
      <c r="G279" s="197"/>
      <c r="H279" s="197"/>
      <c r="I279" s="197"/>
      <c r="J279" s="197"/>
      <c r="K279" s="41"/>
    </row>
    <row r="280" spans="2:13" ht="17.25" hidden="1" customHeight="1">
      <c r="B280" s="35"/>
      <c r="C280" s="382" t="s">
        <v>308</v>
      </c>
      <c r="D280" s="382"/>
      <c r="E280" s="260"/>
      <c r="F280" s="260"/>
      <c r="J280" s="190"/>
      <c r="K280" s="41"/>
      <c r="M280" s="194"/>
    </row>
    <row r="281" spans="2:13" ht="17.25" hidden="1" customHeight="1">
      <c r="B281" s="35"/>
      <c r="C281" s="382" t="s">
        <v>309</v>
      </c>
      <c r="D281" s="382"/>
      <c r="E281" s="260"/>
      <c r="F281" s="260"/>
      <c r="J281" s="190"/>
      <c r="K281" s="41"/>
      <c r="M281" s="194"/>
    </row>
    <row r="282" spans="2:13" ht="17.25" hidden="1" customHeight="1">
      <c r="B282" s="35"/>
      <c r="C282" s="391" t="s">
        <v>310</v>
      </c>
      <c r="D282" s="391"/>
      <c r="E282" s="260"/>
      <c r="F282" s="260"/>
      <c r="J282" s="196">
        <f>SUM(J280:J281)</f>
        <v>0</v>
      </c>
      <c r="K282" s="41"/>
      <c r="M282" s="309"/>
    </row>
    <row r="283" spans="2:13" ht="7.5" hidden="1" customHeight="1">
      <c r="B283" s="36"/>
      <c r="C283" s="13"/>
      <c r="D283" s="13"/>
      <c r="E283" s="13"/>
      <c r="F283" s="13"/>
      <c r="G283" s="13"/>
      <c r="H283" s="13"/>
      <c r="I283" s="13"/>
      <c r="J283" s="13"/>
      <c r="K283" s="37"/>
    </row>
    <row r="285" spans="2:13" ht="25.5" hidden="1">
      <c r="C285" s="131" t="s">
        <v>302</v>
      </c>
      <c r="D285" s="131" t="s">
        <v>304</v>
      </c>
    </row>
    <row r="286" spans="2:13" ht="17.25" hidden="1" customHeight="1">
      <c r="B286">
        <v>1</v>
      </c>
      <c r="C286" s="253">
        <f>IF(J51=0,J46,J51)</f>
        <v>55483</v>
      </c>
      <c r="D286" s="253">
        <f>IF(J52=0,J47,J52)</f>
        <v>0</v>
      </c>
    </row>
    <row r="287" spans="2:13" ht="17.25" hidden="1" customHeight="1">
      <c r="B287">
        <v>2</v>
      </c>
      <c r="C287" s="253">
        <f>IF(J83=0,J78,J83)</f>
        <v>389596</v>
      </c>
      <c r="D287" s="253">
        <f>IF(J84=0,J79,J84)</f>
        <v>0</v>
      </c>
    </row>
    <row r="288" spans="2:13" ht="17.25" hidden="1" customHeight="1">
      <c r="B288">
        <v>3</v>
      </c>
      <c r="C288" s="253">
        <f>IF(J115=0,J110,J115)</f>
        <v>0</v>
      </c>
      <c r="D288" s="253">
        <f>IF(J116=0,J111,J116)</f>
        <v>0</v>
      </c>
    </row>
    <row r="289" spans="2:4" ht="17.25" hidden="1" customHeight="1">
      <c r="B289">
        <v>4</v>
      </c>
      <c r="C289" s="253">
        <f>IF(J147=0,J142,J147)</f>
        <v>0</v>
      </c>
      <c r="D289" s="253">
        <f>IF(J148=0,J143,J148)</f>
        <v>0</v>
      </c>
    </row>
    <row r="290" spans="2:4" ht="17.25" hidden="1" customHeight="1">
      <c r="B290">
        <v>5</v>
      </c>
      <c r="C290" s="253">
        <f>IF(J179=0,J174,J179)</f>
        <v>0</v>
      </c>
      <c r="D290" s="253">
        <f>IF(J180=0,J175,J180)</f>
        <v>0</v>
      </c>
    </row>
    <row r="291" spans="2:4" ht="17.25" hidden="1" customHeight="1">
      <c r="B291">
        <v>6</v>
      </c>
      <c r="C291" s="253">
        <f>IF(J211=0,J206,J211)</f>
        <v>0</v>
      </c>
      <c r="D291" s="253">
        <f>IF(J212=0,J207,J212)</f>
        <v>0</v>
      </c>
    </row>
    <row r="292" spans="2:4" ht="17.25" hidden="1" customHeight="1">
      <c r="B292">
        <v>7</v>
      </c>
      <c r="C292" s="253">
        <f>IF(J243=0,J238,J243)</f>
        <v>0</v>
      </c>
      <c r="D292" s="253">
        <f>IF(J244=0,J239,J244)</f>
        <v>0</v>
      </c>
    </row>
    <row r="293" spans="2:4" ht="17.25" hidden="1" customHeight="1">
      <c r="B293">
        <v>8</v>
      </c>
      <c r="C293" s="253">
        <f>IF(J275=0,J270,J275)</f>
        <v>0</v>
      </c>
      <c r="D293" s="253">
        <f>IF(J276=0,J271,J276)</f>
        <v>0</v>
      </c>
    </row>
  </sheetData>
  <sheetProtection sheet="1" objects="1" scenarios="1" formatCells="0" formatColumns="0" formatRows="0" insertColumns="0" insertRows="0" insertHyperlinks="0"/>
  <mergeCells count="227">
    <mergeCell ref="C276:D276"/>
    <mergeCell ref="C278:D278"/>
    <mergeCell ref="C280:D280"/>
    <mergeCell ref="C281:D281"/>
    <mergeCell ref="C282:D282"/>
    <mergeCell ref="C270:D270"/>
    <mergeCell ref="C271:D271"/>
    <mergeCell ref="C272:D272"/>
    <mergeCell ref="C273:D273"/>
    <mergeCell ref="H273:I273"/>
    <mergeCell ref="C275:D275"/>
    <mergeCell ref="C264:D264"/>
    <mergeCell ref="C265:D265"/>
    <mergeCell ref="C266:D266"/>
    <mergeCell ref="C267:D267"/>
    <mergeCell ref="C268:D268"/>
    <mergeCell ref="C269:D269"/>
    <mergeCell ref="C258:D258"/>
    <mergeCell ref="C259:D259"/>
    <mergeCell ref="C260:D260"/>
    <mergeCell ref="C261:D261"/>
    <mergeCell ref="C262:D262"/>
    <mergeCell ref="C263:D263"/>
    <mergeCell ref="C248:D248"/>
    <mergeCell ref="C249:D249"/>
    <mergeCell ref="C250:D250"/>
    <mergeCell ref="B253:F253"/>
    <mergeCell ref="C255:D255"/>
    <mergeCell ref="C257:D257"/>
    <mergeCell ref="C240:D240"/>
    <mergeCell ref="C241:D241"/>
    <mergeCell ref="H241:I241"/>
    <mergeCell ref="C243:D243"/>
    <mergeCell ref="C244:D244"/>
    <mergeCell ref="C246:D246"/>
    <mergeCell ref="C234:D234"/>
    <mergeCell ref="C235:D235"/>
    <mergeCell ref="C236:D236"/>
    <mergeCell ref="C237:D237"/>
    <mergeCell ref="C238:D238"/>
    <mergeCell ref="C239:D239"/>
    <mergeCell ref="C228:D228"/>
    <mergeCell ref="C229:D229"/>
    <mergeCell ref="C230:D230"/>
    <mergeCell ref="C231:D231"/>
    <mergeCell ref="C232:D232"/>
    <mergeCell ref="C233:D233"/>
    <mergeCell ref="C218:D218"/>
    <mergeCell ref="B221:F221"/>
    <mergeCell ref="C223:D223"/>
    <mergeCell ref="C225:D225"/>
    <mergeCell ref="C226:D226"/>
    <mergeCell ref="C227:D227"/>
    <mergeCell ref="H209:I209"/>
    <mergeCell ref="C211:D211"/>
    <mergeCell ref="C212:D212"/>
    <mergeCell ref="C214:D214"/>
    <mergeCell ref="C216:D216"/>
    <mergeCell ref="C217:D217"/>
    <mergeCell ref="C204:D204"/>
    <mergeCell ref="C205:D205"/>
    <mergeCell ref="C206:D206"/>
    <mergeCell ref="C207:D207"/>
    <mergeCell ref="C208:D208"/>
    <mergeCell ref="C209:D209"/>
    <mergeCell ref="C198:D198"/>
    <mergeCell ref="C199:D199"/>
    <mergeCell ref="C200:D200"/>
    <mergeCell ref="C201:D201"/>
    <mergeCell ref="C202:D202"/>
    <mergeCell ref="C203:D203"/>
    <mergeCell ref="C191:D191"/>
    <mergeCell ref="C193:D193"/>
    <mergeCell ref="C194:D194"/>
    <mergeCell ref="C195:D195"/>
    <mergeCell ref="C196:D196"/>
    <mergeCell ref="C197:D197"/>
    <mergeCell ref="C180:D180"/>
    <mergeCell ref="C182:D182"/>
    <mergeCell ref="C184:D184"/>
    <mergeCell ref="C185:D185"/>
    <mergeCell ref="C186:D186"/>
    <mergeCell ref="B189:F189"/>
    <mergeCell ref="C174:D174"/>
    <mergeCell ref="C175:D175"/>
    <mergeCell ref="C176:D176"/>
    <mergeCell ref="C177:D177"/>
    <mergeCell ref="H177:I177"/>
    <mergeCell ref="C179:D179"/>
    <mergeCell ref="C168:D168"/>
    <mergeCell ref="C169:D169"/>
    <mergeCell ref="C170:D170"/>
    <mergeCell ref="C171:D171"/>
    <mergeCell ref="C172:D172"/>
    <mergeCell ref="C173:D173"/>
    <mergeCell ref="C162:D162"/>
    <mergeCell ref="C163:D163"/>
    <mergeCell ref="C164:D164"/>
    <mergeCell ref="C165:D165"/>
    <mergeCell ref="C166:D166"/>
    <mergeCell ref="C167:D167"/>
    <mergeCell ref="C152:D152"/>
    <mergeCell ref="C153:D153"/>
    <mergeCell ref="C154:D154"/>
    <mergeCell ref="B157:F157"/>
    <mergeCell ref="C159:D159"/>
    <mergeCell ref="C161:D161"/>
    <mergeCell ref="C144:D144"/>
    <mergeCell ref="C145:D145"/>
    <mergeCell ref="H145:I145"/>
    <mergeCell ref="C147:D147"/>
    <mergeCell ref="C148:D148"/>
    <mergeCell ref="C150:D150"/>
    <mergeCell ref="C138:D138"/>
    <mergeCell ref="C139:D139"/>
    <mergeCell ref="C140:D140"/>
    <mergeCell ref="C141:D141"/>
    <mergeCell ref="C142:D142"/>
    <mergeCell ref="C143:D143"/>
    <mergeCell ref="C132:D132"/>
    <mergeCell ref="C133:D133"/>
    <mergeCell ref="C134:D134"/>
    <mergeCell ref="C135:D135"/>
    <mergeCell ref="C136:D136"/>
    <mergeCell ref="C137:D137"/>
    <mergeCell ref="C122:D122"/>
    <mergeCell ref="B125:F125"/>
    <mergeCell ref="C127:D127"/>
    <mergeCell ref="C129:D129"/>
    <mergeCell ref="C130:D130"/>
    <mergeCell ref="C131:D131"/>
    <mergeCell ref="H113:I113"/>
    <mergeCell ref="C115:D115"/>
    <mergeCell ref="C116:D116"/>
    <mergeCell ref="C118:D118"/>
    <mergeCell ref="C120:D120"/>
    <mergeCell ref="C121:D121"/>
    <mergeCell ref="C108:D108"/>
    <mergeCell ref="C109:D109"/>
    <mergeCell ref="C110:D110"/>
    <mergeCell ref="C111:D111"/>
    <mergeCell ref="C112:D112"/>
    <mergeCell ref="C113:D113"/>
    <mergeCell ref="C102:D102"/>
    <mergeCell ref="C103:D103"/>
    <mergeCell ref="C104:D104"/>
    <mergeCell ref="C105:D105"/>
    <mergeCell ref="C106:D106"/>
    <mergeCell ref="C107:D107"/>
    <mergeCell ref="C95:D95"/>
    <mergeCell ref="C97:D97"/>
    <mergeCell ref="C98:D98"/>
    <mergeCell ref="C99:D99"/>
    <mergeCell ref="C100:D100"/>
    <mergeCell ref="C101:D101"/>
    <mergeCell ref="C84:D84"/>
    <mergeCell ref="C86:D86"/>
    <mergeCell ref="C88:D88"/>
    <mergeCell ref="C89:D89"/>
    <mergeCell ref="C90:D90"/>
    <mergeCell ref="B93:F93"/>
    <mergeCell ref="C78:D78"/>
    <mergeCell ref="C79:D79"/>
    <mergeCell ref="C80:D80"/>
    <mergeCell ref="C81:D81"/>
    <mergeCell ref="H81:I81"/>
    <mergeCell ref="C83:D83"/>
    <mergeCell ref="C72:D72"/>
    <mergeCell ref="C73:D73"/>
    <mergeCell ref="C74:D74"/>
    <mergeCell ref="C75:D75"/>
    <mergeCell ref="C76:D76"/>
    <mergeCell ref="C77:D77"/>
    <mergeCell ref="C66:D66"/>
    <mergeCell ref="C67:D67"/>
    <mergeCell ref="C68:D68"/>
    <mergeCell ref="C69:D69"/>
    <mergeCell ref="C70:D70"/>
    <mergeCell ref="C71:D71"/>
    <mergeCell ref="C56:D56"/>
    <mergeCell ref="C57:D57"/>
    <mergeCell ref="C58:D58"/>
    <mergeCell ref="B61:F61"/>
    <mergeCell ref="C63:D63"/>
    <mergeCell ref="C65:D65"/>
    <mergeCell ref="C48:D48"/>
    <mergeCell ref="C49:D49"/>
    <mergeCell ref="H49:I49"/>
    <mergeCell ref="C51:D51"/>
    <mergeCell ref="C52:D52"/>
    <mergeCell ref="C54:D54"/>
    <mergeCell ref="C42:D42"/>
    <mergeCell ref="C43:D43"/>
    <mergeCell ref="C44:D44"/>
    <mergeCell ref="C45:D45"/>
    <mergeCell ref="C46:D46"/>
    <mergeCell ref="C47:D47"/>
    <mergeCell ref="C36:D36"/>
    <mergeCell ref="C37:D37"/>
    <mergeCell ref="C38:D38"/>
    <mergeCell ref="C39:D39"/>
    <mergeCell ref="C40:D40"/>
    <mergeCell ref="C41:D41"/>
    <mergeCell ref="C26:J26"/>
    <mergeCell ref="B29:F29"/>
    <mergeCell ref="C31:D31"/>
    <mergeCell ref="C33:D33"/>
    <mergeCell ref="C34:D34"/>
    <mergeCell ref="C35:D35"/>
    <mergeCell ref="C20:J20"/>
    <mergeCell ref="C21:J21"/>
    <mergeCell ref="C22:J22"/>
    <mergeCell ref="C23:J23"/>
    <mergeCell ref="C24:J24"/>
    <mergeCell ref="C25:J25"/>
    <mergeCell ref="B10:K10"/>
    <mergeCell ref="B11:F11"/>
    <mergeCell ref="C13:J13"/>
    <mergeCell ref="C14:J14"/>
    <mergeCell ref="C15:J15"/>
    <mergeCell ref="B18:F18"/>
    <mergeCell ref="B3:D3"/>
    <mergeCell ref="B6:D6"/>
    <mergeCell ref="I6:J6"/>
    <mergeCell ref="B7:D7"/>
    <mergeCell ref="B8:D8"/>
    <mergeCell ref="B9:D9"/>
  </mergeCells>
  <conditionalFormatting sqref="G11">
    <cfRule type="cellIs" dxfId="37" priority="34" operator="equal">
      <formula>"Contains Data"</formula>
    </cfRule>
  </conditionalFormatting>
  <conditionalFormatting sqref="G18">
    <cfRule type="cellIs" dxfId="36" priority="27" operator="equal">
      <formula>"Contains Data"</formula>
    </cfRule>
  </conditionalFormatting>
  <conditionalFormatting sqref="G29">
    <cfRule type="cellIs" dxfId="35" priority="22" operator="equal">
      <formula>"Out of Balance"</formula>
    </cfRule>
    <cfRule type="cellIs" dxfId="34" priority="23" operator="equal">
      <formula>"Reconciled"</formula>
    </cfRule>
    <cfRule type="cellIs" dxfId="33" priority="24" operator="equal">
      <formula>"Contains Data"</formula>
    </cfRule>
  </conditionalFormatting>
  <conditionalFormatting sqref="G61">
    <cfRule type="cellIs" dxfId="32" priority="20" operator="equal">
      <formula>"Reconciled"</formula>
    </cfRule>
    <cfRule type="cellIs" dxfId="31" priority="19" operator="equal">
      <formula>"Out of Balance"</formula>
    </cfRule>
    <cfRule type="cellIs" dxfId="30" priority="21" operator="equal">
      <formula>"Contains Data"</formula>
    </cfRule>
  </conditionalFormatting>
  <conditionalFormatting sqref="G93">
    <cfRule type="cellIs" dxfId="29" priority="18" operator="equal">
      <formula>"Contains Data"</formula>
    </cfRule>
    <cfRule type="cellIs" dxfId="28" priority="16" operator="equal">
      <formula>"Out of Balance"</formula>
    </cfRule>
    <cfRule type="cellIs" dxfId="27" priority="17" operator="equal">
      <formula>"Reconciled"</formula>
    </cfRule>
  </conditionalFormatting>
  <conditionalFormatting sqref="G125">
    <cfRule type="cellIs" dxfId="26" priority="13" operator="equal">
      <formula>"Out of Balance"</formula>
    </cfRule>
    <cfRule type="cellIs" dxfId="25" priority="14" operator="equal">
      <formula>"Reconciled"</formula>
    </cfRule>
    <cfRule type="cellIs" dxfId="24" priority="15" operator="equal">
      <formula>"Contains Data"</formula>
    </cfRule>
  </conditionalFormatting>
  <conditionalFormatting sqref="G157">
    <cfRule type="cellIs" dxfId="23" priority="10" operator="equal">
      <formula>"Out of Balance"</formula>
    </cfRule>
    <cfRule type="cellIs" dxfId="22" priority="11" operator="equal">
      <formula>"Reconciled"</formula>
    </cfRule>
    <cfRule type="cellIs" dxfId="21" priority="12" operator="equal">
      <formula>"Contains Data"</formula>
    </cfRule>
  </conditionalFormatting>
  <conditionalFormatting sqref="G189">
    <cfRule type="cellIs" dxfId="20" priority="7" operator="equal">
      <formula>"Out of Balance"</formula>
    </cfRule>
    <cfRule type="cellIs" dxfId="19" priority="8" operator="equal">
      <formula>"Reconciled"</formula>
    </cfRule>
    <cfRule type="cellIs" dxfId="18" priority="9" operator="equal">
      <formula>"Contains Data"</formula>
    </cfRule>
  </conditionalFormatting>
  <conditionalFormatting sqref="G221">
    <cfRule type="cellIs" dxfId="17" priority="4" operator="equal">
      <formula>"Out of Balance"</formula>
    </cfRule>
    <cfRule type="cellIs" dxfId="16" priority="5" operator="equal">
      <formula>"Reconciled"</formula>
    </cfRule>
    <cfRule type="cellIs" dxfId="15" priority="6" operator="equal">
      <formula>"Contains Data"</formula>
    </cfRule>
  </conditionalFormatting>
  <conditionalFormatting sqref="G253">
    <cfRule type="cellIs" dxfId="14" priority="2" operator="equal">
      <formula>"Reconciled"</formula>
    </cfRule>
    <cfRule type="cellIs" dxfId="13" priority="3" operator="equal">
      <formula>"Contains Data"</formula>
    </cfRule>
    <cfRule type="cellIs" dxfId="12" priority="1" operator="equal">
      <formula>"Out of Balance"</formula>
    </cfRule>
  </conditionalFormatting>
  <conditionalFormatting sqref="G11:I11">
    <cfRule type="cellIs" dxfId="11" priority="32" operator="equal">
      <formula>"Out of Balance"</formula>
    </cfRule>
    <cfRule type="cellIs" dxfId="10" priority="33" operator="equal">
      <formula>"Reconciled"</formula>
    </cfRule>
  </conditionalFormatting>
  <conditionalFormatting sqref="G18:I18">
    <cfRule type="cellIs" dxfId="9" priority="25" operator="equal">
      <formula>"Out of Balance"</formula>
    </cfRule>
    <cfRule type="cellIs" dxfId="8" priority="26" operator="equal">
      <formula>"Reconciled"</formula>
    </cfRule>
  </conditionalFormatting>
  <conditionalFormatting sqref="I3">
    <cfRule type="cellIs" dxfId="7" priority="37" operator="equal">
      <formula>"Partner Approved"</formula>
    </cfRule>
    <cfRule type="cellIs" dxfId="6" priority="38" operator="equal">
      <formula>"Reviewed"</formula>
    </cfRule>
    <cfRule type="cellIs" dxfId="5" priority="39" operator="equal">
      <formula>"Rework Complete"</formula>
    </cfRule>
    <cfRule type="cellIs" dxfId="4" priority="40" operator="equal">
      <formula>"Client Query"</formula>
    </cfRule>
    <cfRule type="cellIs" dxfId="3" priority="41" operator="equal">
      <formula>"Started"</formula>
    </cfRule>
    <cfRule type="cellIs" dxfId="2" priority="42" operator="equal">
      <formula>"Ready for Review"</formula>
    </cfRule>
    <cfRule type="cellIs" dxfId="1" priority="43" operator="equal">
      <formula>"Rework Required"</formula>
    </cfRule>
    <cfRule type="cellIs" dxfId="0" priority="44" operator="equal">
      <formula>"Complete"</formula>
    </cfRule>
  </conditionalFormatting>
  <dataValidations count="4">
    <dataValidation allowBlank="1" showInputMessage="1" showErrorMessage="1" prompt="Required to report the outstanding loan balances for all LRBAs, and not just those that would have been caught by the proposed changes for total superannuation balance purposes." sqref="J54 J86 J118 J150 J182 J214 J246 J278" xr:uid="{75404CC4-CD8D-4225-91DF-735B97CD5E60}"/>
    <dataValidation allowBlank="1" showInputMessage="1" showErrorMessage="1" prompt="Must be provided where the difference between the X2 value and the S2 value is not limited to the value of administration, exit fees and realisation costs if member was to voluntarily cease the interest." sqref="J244 J52 J84 J116 J148 J180 J212 J276" xr:uid="{B6708107-6057-4966-8E88-09DCA93045BE}"/>
    <dataValidation allowBlank="1" showInputMessage="1" showErrorMessage="1" prompt="Must be provided where the difference between the X1 value and the S1 value is not limited to the value of administration and exit fees and realisation costs if the member was to voluntarily cease the interest." sqref="J51 J83 J115 J147 J179 J211 J243 J275" xr:uid="{2D23BC59-D3A8-402F-94E5-EB654EA58B6D}"/>
    <dataValidation type="list" errorStyle="information" allowBlank="1" showInputMessage="1" showErrorMessage="1" sqref="I3" xr:uid="{2B71F573-7DBA-4310-8031-43D8F1478628}">
      <formula1>StatusDescriptions</formula1>
    </dataValidation>
  </dataValidations>
  <hyperlinks>
    <hyperlink ref="J3" location="'SF45 Member Accounts'!Go_Index" tooltip="Go to Index" display="Index" xr:uid="{C75D4900-51F0-4C13-B8EE-8B96A004E7F0}"/>
    <hyperlink ref="F36" location="'SF45 Member Accounts'!Go_SumRangeDetail_SMSF41_TotalContText" tooltip="Go to workpaper" display="}" xr:uid="{3D6A1FD6-1CE7-464A-A795-11466D4908C0}"/>
    <hyperlink ref="F68" location="'SF45 Member Accounts'!Go_SumRangeDetail_SMSF41_TotalContText" tooltip="Go to workpaper" display="}" xr:uid="{C1D5E59B-41AE-40BD-8B99-EAD96B5181A8}"/>
    <hyperlink ref="F100" location="'SF45 Member Accounts'!Go_SumRangeDetail_SMSF41_TotalContText" tooltip="Go to workpaper" display="}" xr:uid="{90CD1A23-2B6C-4829-84C8-49C183CEAE57}"/>
    <hyperlink ref="F132" location="'SF45 Member Accounts'!Go_SumRangeDetail_SMSF41_TotalContText" tooltip="Go to workpaper" display="}" xr:uid="{28F8E263-4454-4F1A-B681-0583486AAA3C}"/>
    <hyperlink ref="F164" location="'SF45 Member Accounts'!Go_SumRangeDetail_SMSF41_TotalContText" tooltip="Go to workpaper" display="}" xr:uid="{A8B23623-9243-4688-8AE8-8A2E9B588435}"/>
    <hyperlink ref="F196" location="'SF45 Member Accounts'!Go_SumRangeDetail_SMSF41_TotalContText" tooltip="Go to workpaper" display="}" xr:uid="{ABA06132-C1B7-42B9-B418-A991B6BF8445}"/>
    <hyperlink ref="F228" location="'SF45 Member Accounts'!Go_SumRangeDetail_SMSF41_TotalContText" tooltip="Go to workpaper" display="}" xr:uid="{0DB7444F-A809-4EFE-8C6A-EBD649C66D78}"/>
    <hyperlink ref="F260" location="'SF45 Member Accounts'!Go_SumRangeDetail_SMSF41_TotalContText" tooltip="Go to workpaper" display="}" xr:uid="{27C654DC-C6E6-4C91-9867-D56269960F8C}"/>
    <hyperlink ref="F37" location="'SF45 Member Accounts'!Go_SumRangeDetail_SMSF44_TotalText1" tooltip="Go to workpaper" display="}" xr:uid="{EEE69292-B21A-41F1-8355-4CC9FD5E1396}"/>
    <hyperlink ref="F69" location="'SF45 Member Accounts'!Go_SumRangeDetail_SMSF44_TotalText2" tooltip="Go to workpaper" display="}" xr:uid="{B09C641F-960C-424E-A66A-9AF73DA7C00A}"/>
    <hyperlink ref="F101" location="'SF45 Member Accounts'!Go_SumRangeDetail_SMSF44_TotalText3" tooltip="Go to workpaper" display="}" xr:uid="{EE585D77-B2BF-4DC6-BEE1-7106D7D02E4E}"/>
    <hyperlink ref="F133" location="'SF45 Member Accounts'!Go_SumRangeDetail_SMSF44_TotalText4" tooltip="Go to workpaper" display="}" xr:uid="{65F79CD7-244A-439B-9A1E-FFA4E38FA852}"/>
    <hyperlink ref="F165" location="'SF45 Member Accounts'!Go_SumRangeDetail_SMSF44_TotalText5" tooltip="Go to workpaper" display="}" xr:uid="{098AF49A-F73B-4CF9-8D46-3597B322C841}"/>
    <hyperlink ref="F197" location="'SF45 Member Accounts'!Go_SumRangeDetail_SMSF44_TotalText6" tooltip="Go to workpaper" display="}" xr:uid="{4840B691-913D-4F1B-8A14-EDCAAEA5F027}"/>
    <hyperlink ref="F229" location="'SF45 Member Accounts'!Go_SumRangeDetail_SMSF44_TotalText7" tooltip="Go to workpaper" display="}" xr:uid="{D536CA21-34BB-4514-B1DD-19848E090BDA}"/>
    <hyperlink ref="F261" location="'SF45 Member Accounts'!Go_SumRangeDetail_SMSF44_TotalText8" tooltip="Go to workpaper" display="}" xr:uid="{274CE094-CA48-48BE-B181-BE6BD465A766}"/>
    <hyperlink ref="F40" location="'SF45 Member Accounts'!Go_SumRangeDetail_SMSF42_InwardPreservedText" tooltip="Go to workpaper" display="}" xr:uid="{0DDAD7CF-908D-4A1B-AA38-BE853FDAC343}"/>
    <hyperlink ref="F72" location="'SF45 Member Accounts'!Go_SumRangeDetail_SMSF42_InwardPreservedText" tooltip="Go to workpaper" display="}" xr:uid="{227AC5B9-29F5-46FA-A04C-B1BAAFE3F007}"/>
    <hyperlink ref="F104" location="'SF45 Member Accounts'!Go_SumRangeDetail_SMSF42_InwardPreservedText" tooltip="Go to workpaper" display="}" xr:uid="{EA693D51-0F7D-4C0F-8CBC-F81FD8C14427}"/>
    <hyperlink ref="F136" location="'SF45 Member Accounts'!Go_SumRangeDetail_SMSF42_InwardPreservedText" tooltip="Go to workpaper" display="}" xr:uid="{7451E611-9E37-4C1B-B560-C6974F51408B}"/>
    <hyperlink ref="F168" location="'SF45 Member Accounts'!Go_SumRangeDetail_SMSF42_InwardPreservedText" tooltip="Go to workpaper" display="}" xr:uid="{055B95A2-B74A-4CF1-8D09-15121F6474C6}"/>
    <hyperlink ref="F200" location="'SF45 Member Accounts'!Go_SumRangeDetail_SMSF42_InwardPreservedText" tooltip="Go to workpaper" display="}" xr:uid="{FBED542D-EA02-4A2A-B72A-CA6D5D7CC647}"/>
    <hyperlink ref="F232" location="'SF45 Member Accounts'!Go_SumRangeDetail_SMSF42_InwardPreservedText" tooltip="Go to workpaper" display="}" xr:uid="{31712AA3-3741-424C-A6AB-F4CA47F89280}"/>
    <hyperlink ref="F264" location="'SF45 Member Accounts'!Go_SumRangeDetail_SMSF42_InwardPreservedText" tooltip="Go to workpaper" display="}" xr:uid="{C5BAC4BC-238A-4917-8C97-F202B652A7EC}"/>
    <hyperlink ref="F41" location="'SF45 Member Accounts'!Go_SumRangeDetail_SMSF42_OutwardPreservedText" tooltip="Go to workpaper" display="}" xr:uid="{460A4663-4DD8-45DC-AA0F-BCA40DDBBE9F}"/>
    <hyperlink ref="F73" location="'SF45 Member Accounts'!Go_SumRangeDetail_SMSF42_OutwardPreservedText" tooltip="Go to workpaper" display="}" xr:uid="{17426D47-03F4-4E4E-ABCE-81C3B50B505A}"/>
    <hyperlink ref="F105" location="'SF45 Member Accounts'!Go_SumRangeDetail_SMSF42_OutwardPreservedText" tooltip="Go to workpaper" display="}" xr:uid="{ACAC8899-45D1-4651-9DB3-D37AC20E3EB3}"/>
    <hyperlink ref="F137" location="'SF45 Member Accounts'!Go_SumRangeDetail_SMSF42_OutwardPreservedText" tooltip="Go to workpaper" display="}" xr:uid="{E2DBB2C0-523E-4939-84F5-3AE09F48544C}"/>
    <hyperlink ref="F169" location="'SF45 Member Accounts'!Go_SumRangeDetail_SMSF42_OutwardPreservedText" tooltip="Go to workpaper" display="}" xr:uid="{8512D5AA-C603-4719-A109-265A7A429488}"/>
    <hyperlink ref="F201" location="'SF45 Member Accounts'!Go_SumRangeDetail_SMSF42_OutwardPreservedText" tooltip="Go to workpaper" display="}" xr:uid="{1328C5AB-83AD-4AB4-B3D4-1EC579E475D7}"/>
    <hyperlink ref="F233" location="'SF45 Member Accounts'!Go_SumRangeDetail_SMSF42_OutwardPreservedText" tooltip="Go to workpaper" display="}" xr:uid="{483403E5-7B3E-4C44-A839-C7EC121AD07A}"/>
    <hyperlink ref="F265" location="'SF45 Member Accounts'!Go_SumRangeDetail_SMSF42_OutwardPreservedText" tooltip="Go to workpaper" display="}" xr:uid="{84EB07B2-DCCB-4E0C-8A07-6EA5F0BB1585}"/>
    <hyperlink ref="F42" location="'SF45 Member Accounts'!Go_SumRangeDetail_SMSF43_BenefitsText" tooltip="Go to workpaper" display="}" xr:uid="{C13C035B-5135-4D2C-BA02-8F1D0F25938D}"/>
    <hyperlink ref="F74" location="'SF45 Member Accounts'!Go_SumRangeDetail_SMSF43_BenefitsText" tooltip="Go to workpaper" display="}" xr:uid="{D2345E3D-421F-4E48-8CF7-9432900876C8}"/>
    <hyperlink ref="F106" location="'SF45 Member Accounts'!Go_SumRangeDetail_SMSF43_BenefitsText" tooltip="Go to workpaper" display="}" xr:uid="{7047F62F-3061-46CD-9CB5-1EB6C6B2447A}"/>
    <hyperlink ref="F138" location="'SF45 Member Accounts'!Go_SumRangeDetail_SMSF43_BenefitsText" tooltip="Go to workpaper" display="}" xr:uid="{8CAEB1E6-27ED-4B88-A770-375E0D14B48A}"/>
    <hyperlink ref="F170" location="'SF45 Member Accounts'!Go_SumRangeDetail_SMSF43_BenefitsText" tooltip="Go to workpaper" display="}" xr:uid="{7CF23CE3-49BA-4ACC-AC6A-BED5F2E30517}"/>
    <hyperlink ref="F202" location="'SF45 Member Accounts'!Go_SumRangeDetail_SMSF43_BenefitsText" tooltip="Go to workpaper" display="}" xr:uid="{9CCBBC4F-46B4-454F-AE80-2561ACF92C69}"/>
    <hyperlink ref="F234" location="'SF45 Member Accounts'!Go_SumRangeDetail_SMSF43_BenefitsText" tooltip="Go to workpaper" display="}" xr:uid="{2ADA7E2D-CA5E-473B-8E46-7F32E65DDD49}"/>
    <hyperlink ref="F266" location="'SF45 Member Accounts'!Go_SumRangeDetail_SMSF43_BenefitsText" tooltip="Go to workpaper" display="}" xr:uid="{85767FD4-7A04-452F-B9DB-16EC2F84E006}"/>
    <hyperlink ref="A11:F11" location="'SF45 Member Accounts'!Go_RollUp_09" tooltip="Show/hide cells" display="'Member Accounts'!Go_RollUp_09" xr:uid="{7AA3815A-903B-4A0A-8414-7BD4FBA35036}"/>
    <hyperlink ref="A18:F18" location="'SF45 Member Accounts'!Go_RollUp_10" tooltip="Show/hide cells" display="'Member Accounts'!Go_RollUp_10" xr:uid="{562E64A9-C525-4304-9338-A0C9A2073C70}"/>
    <hyperlink ref="A29:F29" location="'SF45 Member Accounts'!Go_RollUp_01" tooltip="Show/hide cells" display="'Member Accounts'!Go_RollUp_01" xr:uid="{E3F27A82-D831-4360-A162-BE33EEE8A0C4}"/>
    <hyperlink ref="A61:F61" location="'SF45 Member Accounts'!Go_RollUp_02" tooltip="Show/hide cells" display="'Member Accounts'!Go_RollUp_02" xr:uid="{A53CE892-43A5-4DB4-B257-BEE9BAE40863}"/>
    <hyperlink ref="A93:F93" location="'SF45 Member Accounts'!Go_RollUp_03" tooltip="Show/hide cells" display="'Member Accounts'!Go_RollUp_03" xr:uid="{11718319-5FBD-40B8-9532-B82A5F739FD1}"/>
    <hyperlink ref="A125:F125" location="'SF45 Member Accounts'!Go_RollUp_04" tooltip="Show/hide cells" display="'Member Accounts'!Go_RollUp_04" xr:uid="{86B3A2AA-FCD1-4DE9-8C90-157B239EB3D5}"/>
    <hyperlink ref="A157:F157" location="'SF45 Member Accounts'!Go_RollUp_05" tooltip="Show/hide cells" display="'Member Accounts'!Go_RollUp_05" xr:uid="{C4F3895B-3ABE-4A79-993B-4E5C53E6B6A3}"/>
    <hyperlink ref="A189:F189" location="'SF45 Member Accounts'!Go_RollUp_06" tooltip="Show/hide cells" display="'Member Accounts'!Go_RollUp_06" xr:uid="{41DFC072-BBB3-4EFF-BCA6-EC294862514B}"/>
    <hyperlink ref="A221:F221" location="'SF45 Member Accounts'!Go_RollUp_07" tooltip="Show/hide cells" display="'Member Accounts'!Go_RollUp_07" xr:uid="{3F8B0CB9-5B37-4D5D-8D9A-B1A04B6E18B9}"/>
    <hyperlink ref="A253:F253" location="'SF45 Member Accounts'!Go_RollUp_08" tooltip="Show/hide cells" display="'Member Accounts'!Go_RollUp_08" xr:uid="{67D0152F-61D9-4212-9FA6-CC9EDA7ACF53}"/>
  </hyperlinks>
  <printOptions horizontalCentered="1"/>
  <pageMargins left="0.39370078740157483" right="0.19685039370078741" top="0.39370078740157483" bottom="0.39370078740157483" header="0" footer="0.15748031496062992"/>
  <pageSetup paperSize="9" scale="75" fitToHeight="5" orientation="portrait" r:id="rId1"/>
  <headerFooter alignWithMargins="0">
    <oddFooter>&amp;L&amp;F
Copyright © 2003-Present Business Fitness Pty Ltd&amp;R&amp;A &amp;P</oddFooter>
  </headerFooter>
  <rowBreaks count="1" manualBreakCount="1">
    <brk id="220" min="1" max="9" man="1"/>
  </rowBreaks>
  <customProperties>
    <customPr name="Sheet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329</vt:i4>
      </vt:variant>
    </vt:vector>
  </HeadingPairs>
  <TitlesOfParts>
    <vt:vector size="335" baseType="lpstr">
      <vt:lpstr>Home</vt:lpstr>
      <vt:lpstr>Index</vt:lpstr>
      <vt:lpstr>SF35 Other Assets</vt:lpstr>
      <vt:lpstr>SF41 Contributions</vt:lpstr>
      <vt:lpstr>SF44 Earnings</vt:lpstr>
      <vt:lpstr>SF45 Member Accounts</vt:lpstr>
      <vt:lpstr>HNSW_Properties!BF_DocumentType</vt:lpstr>
      <vt:lpstr>HNSW_Properties!BF_LocalTemplateLocation</vt:lpstr>
      <vt:lpstr>HNSW_Properties!BF_ProductNumber</vt:lpstr>
      <vt:lpstr>HNSW_Properties!BF_StarterVersion</vt:lpstr>
      <vt:lpstr>HNSW_Properties!BF_WorkpaperId</vt:lpstr>
      <vt:lpstr>Cl_ABNTFN</vt:lpstr>
      <vt:lpstr>Cl_Code</vt:lpstr>
      <vt:lpstr>Cl_Contact</vt:lpstr>
      <vt:lpstr>Cl_Email</vt:lpstr>
      <vt:lpstr>Cl_Member1</vt:lpstr>
      <vt:lpstr>Cl_Member2</vt:lpstr>
      <vt:lpstr>Cl_Member3</vt:lpstr>
      <vt:lpstr>Cl_Member4</vt:lpstr>
      <vt:lpstr>Cl_Member5</vt:lpstr>
      <vt:lpstr>Cl_Member6</vt:lpstr>
      <vt:lpstr>Cl_Member7</vt:lpstr>
      <vt:lpstr>Cl_Member8</vt:lpstr>
      <vt:lpstr>Cl_Name</vt:lpstr>
      <vt:lpstr>Cl_Phone</vt:lpstr>
      <vt:lpstr>Cl_SoftwareLogin</vt:lpstr>
      <vt:lpstr>Cl_SoftwarePassword</vt:lpstr>
      <vt:lpstr>Cl_SoftwareType</vt:lpstr>
      <vt:lpstr>Cl_SoftwareVersion</vt:lpstr>
      <vt:lpstr>Cl_WorkpaperTitle</vt:lpstr>
      <vt:lpstr>'SF35 Other Assets'!DynamicList_01</vt:lpstr>
      <vt:lpstr>'SF44 Earnings'!DynamicList_01</vt:lpstr>
      <vt:lpstr>'SF45 Member Accounts'!DynamicList_01</vt:lpstr>
      <vt:lpstr>DynamicList_01</vt:lpstr>
      <vt:lpstr>'SF35 Other Assets'!DynamicList_02</vt:lpstr>
      <vt:lpstr>'SF35 Other Assets'!DynamicList_03</vt:lpstr>
      <vt:lpstr>Firm_Name</vt:lpstr>
      <vt:lpstr>Firm_Partner</vt:lpstr>
      <vt:lpstr>Firm_PartnerId</vt:lpstr>
      <vt:lpstr>Firm_Preparer</vt:lpstr>
      <vt:lpstr>Firm_PreparerDate</vt:lpstr>
      <vt:lpstr>Firm_PreparerId</vt:lpstr>
      <vt:lpstr>Firm_Reviewer</vt:lpstr>
      <vt:lpstr>Firm_ReviewerDate</vt:lpstr>
      <vt:lpstr>Firm_ReviewerId</vt:lpstr>
      <vt:lpstr>Index!FlaggedItems</vt:lpstr>
      <vt:lpstr>Gl_Code</vt:lpstr>
      <vt:lpstr>Gl_SubAcc</vt:lpstr>
      <vt:lpstr>Go_Help</vt:lpstr>
      <vt:lpstr>'SF35 Other Assets'!Go_Index</vt:lpstr>
      <vt:lpstr>'SF41 Contributions'!Go_Index</vt:lpstr>
      <vt:lpstr>'SF44 Earnings'!Go_Index</vt:lpstr>
      <vt:lpstr>'SF45 Member Accounts'!Go_Index</vt:lpstr>
      <vt:lpstr>'SF35 Other Assets'!Go_RollUp_01</vt:lpstr>
      <vt:lpstr>'SF41 Contributions'!Go_RollUp_01</vt:lpstr>
      <vt:lpstr>'SF44 Earnings'!Go_RollUp_01</vt:lpstr>
      <vt:lpstr>'SF45 Member Accounts'!Go_RollUp_01</vt:lpstr>
      <vt:lpstr>'SF35 Other Assets'!Go_RollUp_02</vt:lpstr>
      <vt:lpstr>'SF41 Contributions'!Go_RollUp_02</vt:lpstr>
      <vt:lpstr>'SF44 Earnings'!Go_RollUp_02</vt:lpstr>
      <vt:lpstr>'SF45 Member Accounts'!Go_RollUp_02</vt:lpstr>
      <vt:lpstr>'SF41 Contributions'!Go_RollUp_03</vt:lpstr>
      <vt:lpstr>'SF44 Earnings'!Go_RollUp_03</vt:lpstr>
      <vt:lpstr>'SF45 Member Accounts'!Go_RollUp_03</vt:lpstr>
      <vt:lpstr>'SF41 Contributions'!Go_RollUp_04</vt:lpstr>
      <vt:lpstr>'SF44 Earnings'!Go_RollUp_04</vt:lpstr>
      <vt:lpstr>'SF45 Member Accounts'!Go_RollUp_04</vt:lpstr>
      <vt:lpstr>'SF41 Contributions'!Go_RollUp_05</vt:lpstr>
      <vt:lpstr>'SF44 Earnings'!Go_RollUp_05</vt:lpstr>
      <vt:lpstr>'SF45 Member Accounts'!Go_RollUp_05</vt:lpstr>
      <vt:lpstr>'SF41 Contributions'!Go_RollUp_06</vt:lpstr>
      <vt:lpstr>'SF44 Earnings'!Go_RollUp_06</vt:lpstr>
      <vt:lpstr>'SF45 Member Accounts'!Go_RollUp_06</vt:lpstr>
      <vt:lpstr>'SF41 Contributions'!Go_RollUp_07</vt:lpstr>
      <vt:lpstr>'SF44 Earnings'!Go_RollUp_07</vt:lpstr>
      <vt:lpstr>'SF45 Member Accounts'!Go_RollUp_07</vt:lpstr>
      <vt:lpstr>'SF41 Contributions'!Go_RollUp_08</vt:lpstr>
      <vt:lpstr>'SF44 Earnings'!Go_RollUp_08</vt:lpstr>
      <vt:lpstr>'SF45 Member Accounts'!Go_RollUp_08</vt:lpstr>
      <vt:lpstr>'SF41 Contributions'!Go_RollUp_09</vt:lpstr>
      <vt:lpstr>'SF44 Earnings'!Go_RollUp_09</vt:lpstr>
      <vt:lpstr>'SF45 Member Accounts'!Go_RollUp_09</vt:lpstr>
      <vt:lpstr>'SF41 Contributions'!Go_RollUp_10</vt:lpstr>
      <vt:lpstr>'SF44 Earnings'!Go_RollUp_10</vt:lpstr>
      <vt:lpstr>'SF45 Member Accounts'!Go_RollUp_10</vt:lpstr>
      <vt:lpstr>'SF41 Contributions'!Go_RollUp_11</vt:lpstr>
      <vt:lpstr>'SF41 Contributions'!Go_RollUp_12</vt:lpstr>
      <vt:lpstr>'SF41 Contributions'!Go_RollUp_13</vt:lpstr>
      <vt:lpstr>'SF41 Contributions'!Go_RollUp_14</vt:lpstr>
      <vt:lpstr>'SF41 Contributions'!Go_RollUp_15</vt:lpstr>
      <vt:lpstr>'SF41 Contributions'!Go_RollUp_16</vt:lpstr>
      <vt:lpstr>'SF41 Contributions'!Go_RollUp_17</vt:lpstr>
      <vt:lpstr>'SF41 Contributions'!Go_RollUp_18</vt:lpstr>
      <vt:lpstr>'SF41 Contributions'!Go_RollUp_19</vt:lpstr>
      <vt:lpstr>'SF41 Contributions'!Go_RollUp_20</vt:lpstr>
      <vt:lpstr>'SF41 Contributions'!Go_RollUp_21</vt:lpstr>
      <vt:lpstr>Go_SelectUser_Partner</vt:lpstr>
      <vt:lpstr>Go_SelectUser_Preparer</vt:lpstr>
      <vt:lpstr>Go_SelectUser_Reviewer</vt:lpstr>
      <vt:lpstr>'SF45 Member Accounts'!Go_SumRangeDetail_SMSF41_TotalContText1</vt:lpstr>
      <vt:lpstr>'SF45 Member Accounts'!Go_SumRangeDetail_SMSF41_TotalContText2</vt:lpstr>
      <vt:lpstr>'SF45 Member Accounts'!Go_SumRangeDetail_SMSF41_TotalContText3</vt:lpstr>
      <vt:lpstr>'SF45 Member Accounts'!Go_SumRangeDetail_SMSF41_TotalContText4</vt:lpstr>
      <vt:lpstr>'SF45 Member Accounts'!Go_SumRangeDetail_SMSF41_TotalContText5</vt:lpstr>
      <vt:lpstr>'SF45 Member Accounts'!Go_SumRangeDetail_SMSF41_TotalContText6</vt:lpstr>
      <vt:lpstr>Go_SumRangeDetail_SMSF41_TotalContText7</vt:lpstr>
      <vt:lpstr>'SF45 Member Accounts'!Go_SumRangeDetail_SMSF41_TotalContText8</vt:lpstr>
      <vt:lpstr>'SF45 Member Accounts'!Go_SumRangeDetail_SMSF42_InwardPreservedText1</vt:lpstr>
      <vt:lpstr>'SF45 Member Accounts'!Go_SumRangeDetail_SMSF42_InwardPreservedText2</vt:lpstr>
      <vt:lpstr>'SF45 Member Accounts'!Go_SumRangeDetail_SMSF42_InwardPreservedText3</vt:lpstr>
      <vt:lpstr>'SF45 Member Accounts'!Go_SumRangeDetail_SMSF42_InwardPreservedText4</vt:lpstr>
      <vt:lpstr>'SF45 Member Accounts'!Go_SumRangeDetail_SMSF42_InwardPreservedText5</vt:lpstr>
      <vt:lpstr>'SF45 Member Accounts'!Go_SumRangeDetail_SMSF42_InwardPreservedText6</vt:lpstr>
      <vt:lpstr>'SF45 Member Accounts'!Go_SumRangeDetail_SMSF42_InwardPreservedText7</vt:lpstr>
      <vt:lpstr>'SF45 Member Accounts'!Go_SumRangeDetail_SMSF42_InwardPreservedText8</vt:lpstr>
      <vt:lpstr>'SF45 Member Accounts'!Go_SumRangeDetail_SMSF42_OutwardPreservedText1</vt:lpstr>
      <vt:lpstr>'SF45 Member Accounts'!Go_SumRangeDetail_SMSF42_OutwardPreservedText2</vt:lpstr>
      <vt:lpstr>'SF45 Member Accounts'!Go_SumRangeDetail_SMSF42_OutwardPreservedText3</vt:lpstr>
      <vt:lpstr>'SF45 Member Accounts'!Go_SumRangeDetail_SMSF42_OutwardPreservedText4</vt:lpstr>
      <vt:lpstr>'SF45 Member Accounts'!Go_SumRangeDetail_SMSF42_OutwardPreservedText5</vt:lpstr>
      <vt:lpstr>'SF45 Member Accounts'!Go_SumRangeDetail_SMSF42_OutwardPreservedText6</vt:lpstr>
      <vt:lpstr>'SF45 Member Accounts'!Go_SumRangeDetail_SMSF42_OutwardPreservedText7</vt:lpstr>
      <vt:lpstr>'SF45 Member Accounts'!Go_SumRangeDetail_SMSF42_OutwardPreservedText8</vt:lpstr>
      <vt:lpstr>'SF45 Member Accounts'!Go_SumRangeDetail_SMSF43_BenefitsText1</vt:lpstr>
      <vt:lpstr>'SF45 Member Accounts'!Go_SumRangeDetail_SMSF43_BenefitsText2</vt:lpstr>
      <vt:lpstr>'SF45 Member Accounts'!Go_SumRangeDetail_SMSF43_BenefitsText3</vt:lpstr>
      <vt:lpstr>'SF45 Member Accounts'!Go_SumRangeDetail_SMSF43_BenefitsText4</vt:lpstr>
      <vt:lpstr>'SF45 Member Accounts'!Go_SumRangeDetail_SMSF43_BenefitsText5</vt:lpstr>
      <vt:lpstr>'SF45 Member Accounts'!Go_SumRangeDetail_SMSF43_BenefitsText6</vt:lpstr>
      <vt:lpstr>'SF45 Member Accounts'!Go_SumRangeDetail_SMSF43_BenefitsText7</vt:lpstr>
      <vt:lpstr>'SF45 Member Accounts'!Go_SumRangeDetail_SMSF43_BenefitsText8</vt:lpstr>
      <vt:lpstr>'SF45 Member Accounts'!Go_SumRangeDetail_SMSF44_TotalText1</vt:lpstr>
      <vt:lpstr>'SF45 Member Accounts'!Go_SumRangeDetail_SMSF44_TotalText2</vt:lpstr>
      <vt:lpstr>'SF45 Member Accounts'!Go_SumRangeDetail_SMSF44_TotalText3</vt:lpstr>
      <vt:lpstr>'SF45 Member Accounts'!Go_SumRangeDetail_SMSF44_TotalText4</vt:lpstr>
      <vt:lpstr>'SF45 Member Accounts'!Go_SumRangeDetail_SMSF44_TotalText5</vt:lpstr>
      <vt:lpstr>'SF45 Member Accounts'!Go_SumRangeDetail_SMSF44_TotalText6</vt:lpstr>
      <vt:lpstr>'SF45 Member Accounts'!Go_SumRangeDetail_SMSF44_TotalText7</vt:lpstr>
      <vt:lpstr>'SF45 Member Accounts'!Go_SumRangeDetail_SMSF44_TotalText8</vt:lpstr>
      <vt:lpstr>Index!IssueTypes</vt:lpstr>
      <vt:lpstr>Options_Tolerance</vt:lpstr>
      <vt:lpstr>PeriodEndDate</vt:lpstr>
      <vt:lpstr>PeriodStartDate</vt:lpstr>
      <vt:lpstr>'SF35 Other Assets'!Print_Area</vt:lpstr>
      <vt:lpstr>'SF41 Contributions'!Print_Area</vt:lpstr>
      <vt:lpstr>'SF44 Earnings'!Print_Area</vt:lpstr>
      <vt:lpstr>'SF45 Member Accounts'!Print_Area</vt:lpstr>
      <vt:lpstr>'SF35 Other Assets'!Reconcile_OtherAssets</vt:lpstr>
      <vt:lpstr>Index!ShowAlert</vt:lpstr>
      <vt:lpstr>'SF41 Contributions'!SMSF_TotalNCCont_01</vt:lpstr>
      <vt:lpstr>'SF41 Contributions'!SMSF_TotalNCCont_02</vt:lpstr>
      <vt:lpstr>'SF41 Contributions'!SMSF_TotalNCCont_03</vt:lpstr>
      <vt:lpstr>'SF41 Contributions'!SMSF_TotalNCCont_04</vt:lpstr>
      <vt:lpstr>'SF41 Contributions'!SMSF_TotalNCCont_05</vt:lpstr>
      <vt:lpstr>'SF41 Contributions'!SMSF_TotalNCCont_06</vt:lpstr>
      <vt:lpstr>'SF41 Contributions'!SMSF_TotalNCCont_07</vt:lpstr>
      <vt:lpstr>'SF41 Contributions'!SMSF_TotalNCCont_08</vt:lpstr>
      <vt:lpstr>'SF41 Contributions'!SMSF41_NCCont1</vt:lpstr>
      <vt:lpstr>'SF41 Contributions'!SMSF41_NCCont2</vt:lpstr>
      <vt:lpstr>'SF41 Contributions'!SMSF41_NCCont3</vt:lpstr>
      <vt:lpstr>'SF41 Contributions'!SMSF41_NCCont4</vt:lpstr>
      <vt:lpstr>'SF41 Contributions'!SMSF41_NCCont5</vt:lpstr>
      <vt:lpstr>'SF41 Contributions'!SMSF41_NCCont6</vt:lpstr>
      <vt:lpstr>'SF41 Contributions'!SMSF41_NCCont7</vt:lpstr>
      <vt:lpstr>'SF41 Contributions'!SMSF41_NCCont8</vt:lpstr>
      <vt:lpstr>'SF41 Contributions'!SMSF41_NoTFNContrib</vt:lpstr>
      <vt:lpstr>'SF41 Contributions'!SMSF41_TotalCont1</vt:lpstr>
      <vt:lpstr>'SF41 Contributions'!SMSF41_TotalCont2</vt:lpstr>
      <vt:lpstr>'SF41 Contributions'!SMSF41_TotalCont3</vt:lpstr>
      <vt:lpstr>'SF41 Contributions'!SMSF41_TotalCont4</vt:lpstr>
      <vt:lpstr>'SF41 Contributions'!SMSF41_TotalCont5</vt:lpstr>
      <vt:lpstr>'SF41 Contributions'!SMSF41_TotalCont6</vt:lpstr>
      <vt:lpstr>'SF41 Contributions'!SMSF41_TotalCont7</vt:lpstr>
      <vt:lpstr>'SF41 Contributions'!SMSF41_TotalCont8</vt:lpstr>
      <vt:lpstr>'SF41 Contributions'!SMSF41_TotalContText</vt:lpstr>
      <vt:lpstr>'SF44 Earnings'!SMSF44_TotalAccum1</vt:lpstr>
      <vt:lpstr>'SF44 Earnings'!SMSF44_TotalAccum2</vt:lpstr>
      <vt:lpstr>'SF44 Earnings'!SMSF44_TotalAccum3</vt:lpstr>
      <vt:lpstr>'SF44 Earnings'!SMSF44_TotalAccum4</vt:lpstr>
      <vt:lpstr>'SF44 Earnings'!SMSF44_TotalAccum5</vt:lpstr>
      <vt:lpstr>'SF44 Earnings'!SMSF44_TotalAccum6</vt:lpstr>
      <vt:lpstr>'SF44 Earnings'!SMSF44_TotalAccum7</vt:lpstr>
      <vt:lpstr>'SF44 Earnings'!SMSF44_TotalAccum8</vt:lpstr>
      <vt:lpstr>'SF44 Earnings'!SMSF44_TotalPension1</vt:lpstr>
      <vt:lpstr>'SF44 Earnings'!SMSF44_TotalPension2</vt:lpstr>
      <vt:lpstr>'SF44 Earnings'!SMSF44_TotalPension3</vt:lpstr>
      <vt:lpstr>'SF44 Earnings'!SMSF44_TotalPension4</vt:lpstr>
      <vt:lpstr>'SF44 Earnings'!SMSF44_TotalPension5</vt:lpstr>
      <vt:lpstr>'SF44 Earnings'!SMSF44_TotalPension6</vt:lpstr>
      <vt:lpstr>'SF44 Earnings'!SMSF44_TotalPension7</vt:lpstr>
      <vt:lpstr>'SF44 Earnings'!SMSF44_TotalPension8</vt:lpstr>
      <vt:lpstr>'SF44 Earnings'!SMSF44_TotalText1</vt:lpstr>
      <vt:lpstr>'SF44 Earnings'!SMSF44_TotalText2</vt:lpstr>
      <vt:lpstr>'SF44 Earnings'!SMSF44_TotalText3</vt:lpstr>
      <vt:lpstr>'SF44 Earnings'!SMSF44_TotalText4</vt:lpstr>
      <vt:lpstr>'SF44 Earnings'!SMSF44_TotalText5</vt:lpstr>
      <vt:lpstr>'SF44 Earnings'!SMSF44_TotalText6</vt:lpstr>
      <vt:lpstr>'SF44 Earnings'!SMSF44_TotalText7</vt:lpstr>
      <vt:lpstr>'SF44 Earnings'!SMSF44_TotalText8</vt:lpstr>
      <vt:lpstr>'SF44 Earnings'!SMSF44_TotalTRIS1</vt:lpstr>
      <vt:lpstr>'SF44 Earnings'!SMSF44_TotalTRIS2</vt:lpstr>
      <vt:lpstr>'SF44 Earnings'!SMSF44_TotalTRIS3</vt:lpstr>
      <vt:lpstr>'SF44 Earnings'!SMSF44_TotalTRIS4</vt:lpstr>
      <vt:lpstr>'SF44 Earnings'!SMSF44_TotalTRIS5</vt:lpstr>
      <vt:lpstr>'SF44 Earnings'!SMSF44_TotalTRIS6</vt:lpstr>
      <vt:lpstr>'SF44 Earnings'!SMSF44_TotalTRIS7</vt:lpstr>
      <vt:lpstr>'SF44 Earnings'!SMSF44_TotalTRIS8</vt:lpstr>
      <vt:lpstr>'SF45 Member Accounts'!SMSF45_Accumulation</vt:lpstr>
      <vt:lpstr>'SF45 Member Accounts'!SMSF45_Accumulation1</vt:lpstr>
      <vt:lpstr>'SF45 Member Accounts'!SMSF45_Accumulation2</vt:lpstr>
      <vt:lpstr>'SF45 Member Accounts'!SMSF45_Accumulation3</vt:lpstr>
      <vt:lpstr>'SF45 Member Accounts'!SMSF45_Accumulation4</vt:lpstr>
      <vt:lpstr>'SF45 Member Accounts'!SMSF45_Accumulation5</vt:lpstr>
      <vt:lpstr>'SF45 Member Accounts'!SMSF45_Accumulation6</vt:lpstr>
      <vt:lpstr>'SF45 Member Accounts'!SMSF45_Accumulation7</vt:lpstr>
      <vt:lpstr>'SF45 Member Accounts'!SMSF45_Accumulation8</vt:lpstr>
      <vt:lpstr>'SF45 Member Accounts'!SMSF45_Retirement</vt:lpstr>
      <vt:lpstr>'SF45 Member Accounts'!SMSF45_Retirement1</vt:lpstr>
      <vt:lpstr>'SF45 Member Accounts'!SMSF45_Retirement2</vt:lpstr>
      <vt:lpstr>'SF45 Member Accounts'!SMSF45_Retirement3</vt:lpstr>
      <vt:lpstr>'SF45 Member Accounts'!SMSF45_Retirement4</vt:lpstr>
      <vt:lpstr>'SF45 Member Accounts'!SMSF45_Retirement5</vt:lpstr>
      <vt:lpstr>'SF45 Member Accounts'!SMSF45_Retirement6</vt:lpstr>
      <vt:lpstr>'SF45 Member Accounts'!SMSF45_Retirement7</vt:lpstr>
      <vt:lpstr>'SF45 Member Accounts'!SMSF45_Retirement8</vt:lpstr>
      <vt:lpstr>StatusDescriptions</vt:lpstr>
      <vt:lpstr>Tax_Year</vt:lpstr>
      <vt:lpstr>'SF41 Contributions'!Tm_Account</vt:lpstr>
      <vt:lpstr>'SF44 Earnings'!Tm_Account</vt:lpstr>
      <vt:lpstr>'SF45 Member Accounts'!Tm_Account</vt:lpstr>
      <vt:lpstr>'SF35 Other Assets'!Tm_Account_01</vt:lpstr>
      <vt:lpstr>'SF35 Other Assets'!Tm_EndRollUp_01</vt:lpstr>
      <vt:lpstr>'SF41 Contributions'!Tm_EndRollUp_01</vt:lpstr>
      <vt:lpstr>'SF44 Earnings'!Tm_EndRollUp_01</vt:lpstr>
      <vt:lpstr>'SF45 Member Accounts'!Tm_EndRollUp_01</vt:lpstr>
      <vt:lpstr>'SF35 Other Assets'!Tm_EndRollUp_02</vt:lpstr>
      <vt:lpstr>'SF41 Contributions'!Tm_EndRollUp_02</vt:lpstr>
      <vt:lpstr>'SF44 Earnings'!Tm_EndRollUp_02</vt:lpstr>
      <vt:lpstr>'SF45 Member Accounts'!Tm_EndRollUp_02</vt:lpstr>
      <vt:lpstr>'SF41 Contributions'!Tm_EndRollUp_03</vt:lpstr>
      <vt:lpstr>'SF44 Earnings'!Tm_EndRollUp_03</vt:lpstr>
      <vt:lpstr>'SF45 Member Accounts'!Tm_EndRollUp_03</vt:lpstr>
      <vt:lpstr>'SF41 Contributions'!Tm_EndRollUp_04</vt:lpstr>
      <vt:lpstr>'SF44 Earnings'!Tm_EndRollUp_04</vt:lpstr>
      <vt:lpstr>'SF45 Member Accounts'!Tm_EndRollUp_04</vt:lpstr>
      <vt:lpstr>'SF41 Contributions'!Tm_EndRollUp_05</vt:lpstr>
      <vt:lpstr>'SF44 Earnings'!Tm_EndRollUp_05</vt:lpstr>
      <vt:lpstr>'SF45 Member Accounts'!Tm_EndRollUp_05</vt:lpstr>
      <vt:lpstr>'SF41 Contributions'!Tm_EndRollUp_06</vt:lpstr>
      <vt:lpstr>'SF44 Earnings'!Tm_EndRollUp_06</vt:lpstr>
      <vt:lpstr>'SF45 Member Accounts'!Tm_EndRollUp_06</vt:lpstr>
      <vt:lpstr>'SF41 Contributions'!Tm_EndRollUp_07</vt:lpstr>
      <vt:lpstr>'SF44 Earnings'!Tm_EndRollUp_07</vt:lpstr>
      <vt:lpstr>'SF45 Member Accounts'!Tm_EndRollUp_07</vt:lpstr>
      <vt:lpstr>'SF41 Contributions'!Tm_EndRollUp_08</vt:lpstr>
      <vt:lpstr>'SF44 Earnings'!Tm_EndRollUp_08</vt:lpstr>
      <vt:lpstr>'SF45 Member Accounts'!Tm_EndRollUp_08</vt:lpstr>
      <vt:lpstr>'SF41 Contributions'!Tm_EndRollUp_09</vt:lpstr>
      <vt:lpstr>'SF44 Earnings'!Tm_EndRollUp_09</vt:lpstr>
      <vt:lpstr>'SF45 Member Accounts'!Tm_EndRollUp_09</vt:lpstr>
      <vt:lpstr>'SF41 Contributions'!Tm_EndRollUp_10</vt:lpstr>
      <vt:lpstr>'SF44 Earnings'!Tm_EndRollUp_10</vt:lpstr>
      <vt:lpstr>'SF45 Member Accounts'!Tm_EndRollUp_10</vt:lpstr>
      <vt:lpstr>'SF41 Contributions'!Tm_EndRollUp_11</vt:lpstr>
      <vt:lpstr>'SF41 Contributions'!Tm_EndRollUp_12</vt:lpstr>
      <vt:lpstr>'SF41 Contributions'!Tm_EndRollUp_13</vt:lpstr>
      <vt:lpstr>'SF41 Contributions'!Tm_EndRollUp_14</vt:lpstr>
      <vt:lpstr>'SF41 Contributions'!Tm_EndRollUp_15</vt:lpstr>
      <vt:lpstr>'SF41 Contributions'!Tm_EndRollUp_16</vt:lpstr>
      <vt:lpstr>'SF41 Contributions'!Tm_EndRollUp_17</vt:lpstr>
      <vt:lpstr>'SF41 Contributions'!Tm_EndRollUp_18</vt:lpstr>
      <vt:lpstr>'SF41 Contributions'!Tm_EndRollUp_19</vt:lpstr>
      <vt:lpstr>'SF41 Contributions'!Tm_EndRollUp_20</vt:lpstr>
      <vt:lpstr>'SF41 Contributions'!Tm_EndRollUp_21</vt:lpstr>
      <vt:lpstr>Tm_Help</vt:lpstr>
      <vt:lpstr>'SF35 Other Assets'!Tm_StartRollUp_01</vt:lpstr>
      <vt:lpstr>'SF41 Contributions'!Tm_StartRollUp_01</vt:lpstr>
      <vt:lpstr>'SF44 Earnings'!Tm_StartRollUp_01</vt:lpstr>
      <vt:lpstr>'SF45 Member Accounts'!Tm_StartRollUp_01</vt:lpstr>
      <vt:lpstr>'SF35 Other Assets'!Tm_StartRollUp_02</vt:lpstr>
      <vt:lpstr>'SF41 Contributions'!Tm_StartRollUp_02</vt:lpstr>
      <vt:lpstr>'SF44 Earnings'!Tm_StartRollUp_02</vt:lpstr>
      <vt:lpstr>'SF45 Member Accounts'!Tm_StartRollUp_02</vt:lpstr>
      <vt:lpstr>'SF41 Contributions'!Tm_StartRollUp_03</vt:lpstr>
      <vt:lpstr>'SF44 Earnings'!Tm_StartRollUp_03</vt:lpstr>
      <vt:lpstr>'SF45 Member Accounts'!Tm_StartRollUp_03</vt:lpstr>
      <vt:lpstr>'SF41 Contributions'!Tm_StartRollUp_04</vt:lpstr>
      <vt:lpstr>'SF44 Earnings'!Tm_StartRollUp_04</vt:lpstr>
      <vt:lpstr>'SF45 Member Accounts'!Tm_StartRollUp_04</vt:lpstr>
      <vt:lpstr>'SF41 Contributions'!Tm_StartRollUp_05</vt:lpstr>
      <vt:lpstr>'SF44 Earnings'!Tm_StartRollUp_05</vt:lpstr>
      <vt:lpstr>'SF45 Member Accounts'!Tm_StartRollUp_05</vt:lpstr>
      <vt:lpstr>'SF41 Contributions'!Tm_StartRollUp_06</vt:lpstr>
      <vt:lpstr>'SF44 Earnings'!Tm_StartRollUp_06</vt:lpstr>
      <vt:lpstr>'SF45 Member Accounts'!Tm_StartRollUp_06</vt:lpstr>
      <vt:lpstr>'SF41 Contributions'!Tm_StartRollUp_07</vt:lpstr>
      <vt:lpstr>'SF44 Earnings'!Tm_StartRollUp_07</vt:lpstr>
      <vt:lpstr>'SF45 Member Accounts'!Tm_StartRollUp_07</vt:lpstr>
      <vt:lpstr>'SF41 Contributions'!Tm_StartRollUp_08</vt:lpstr>
      <vt:lpstr>'SF44 Earnings'!Tm_StartRollUp_08</vt:lpstr>
      <vt:lpstr>'SF45 Member Accounts'!Tm_StartRollUp_08</vt:lpstr>
      <vt:lpstr>'SF41 Contributions'!Tm_StartRollUp_09</vt:lpstr>
      <vt:lpstr>'SF44 Earnings'!Tm_StartRollUp_09</vt:lpstr>
      <vt:lpstr>'SF45 Member Accounts'!Tm_StartRollUp_09</vt:lpstr>
      <vt:lpstr>'SF41 Contributions'!Tm_StartRollUp_10</vt:lpstr>
      <vt:lpstr>'SF44 Earnings'!Tm_StartRollUp_10</vt:lpstr>
      <vt:lpstr>'SF45 Member Accounts'!Tm_StartRollUp_10</vt:lpstr>
      <vt:lpstr>'SF41 Contributions'!Tm_StartRollUp_11</vt:lpstr>
      <vt:lpstr>'SF41 Contributions'!Tm_StartRollUp_12</vt:lpstr>
      <vt:lpstr>'SF41 Contributions'!Tm_StartRollUp_13</vt:lpstr>
      <vt:lpstr>'SF41 Contributions'!Tm_StartRollUp_14</vt:lpstr>
      <vt:lpstr>'SF41 Contributions'!Tm_StartRollUp_15</vt:lpstr>
      <vt:lpstr>'SF41 Contributions'!Tm_StartRollUp_16</vt:lpstr>
      <vt:lpstr>'SF41 Contributions'!Tm_StartRollUp_17</vt:lpstr>
      <vt:lpstr>'SF41 Contributions'!Tm_StartRollUp_18</vt:lpstr>
      <vt:lpstr>'SF41 Contributions'!Tm_StartRollUp_19</vt:lpstr>
      <vt:lpstr>'SF41 Contributions'!Tm_StartRollUp_20</vt:lpstr>
      <vt:lpstr>'SF41 Contributions'!Tm_StartRollUp_21</vt:lpstr>
      <vt:lpstr>'SF35 Other Assets'!Tm_Status</vt:lpstr>
      <vt:lpstr>'SF41 Contributions'!Tm_Status</vt:lpstr>
      <vt:lpstr>'SF44 Earnings'!Tm_Status</vt:lpstr>
      <vt:lpstr>'SF45 Member Accounts'!Tm_Status</vt:lpstr>
      <vt:lpstr>'SF35 Other Assets'!Tm_Sub</vt:lpstr>
      <vt:lpstr>'SF41 Contributions'!Tm_Sub</vt:lpstr>
      <vt:lpstr>'SF44 Earnings'!Tm_Sub</vt:lpstr>
      <vt:lpstr>'SF45 Member Accounts'!Tm_Sub</vt:lpstr>
      <vt:lpstr>'SF35 Other Assets'!Tm_TBAccount</vt:lpstr>
      <vt:lpstr>'SF35 Other Assets'!Tm_TBBalance</vt:lpstr>
      <vt:lpstr>'SF35 Other Assets'!Tm_Title</vt:lpstr>
      <vt:lpstr>'SF41 Contributions'!Tm_Title</vt:lpstr>
      <vt:lpstr>'SF45 Member Accounts'!Tm_Title</vt:lpstr>
      <vt:lpstr>'SF41 Contributions'!Tm_WorksheetTitle</vt:lpstr>
      <vt:lpstr>'SF44 Earnings'!Tm_WorksheetTitle</vt:lpstr>
      <vt:lpstr>'SF45 Member Accounts'!Tm_WorksheetTitle</vt:lpstr>
      <vt:lpstr>Index!UnresolvedItems</vt:lpstr>
    </vt:vector>
  </TitlesOfParts>
  <Manager>Copyright© 2012-Present Business Fitness Pty Ltd</Manager>
  <Company>Business Fitness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 SMSF Workpapers</dc:title>
  <dc:creator>Business Fitness</dc:creator>
  <cp:lastModifiedBy>Darko Kulesko</cp:lastModifiedBy>
  <cp:lastPrinted>2023-03-24T00:36:52Z</cp:lastPrinted>
  <dcterms:created xsi:type="dcterms:W3CDTF">2013-10-15T13:40:19Z</dcterms:created>
  <dcterms:modified xsi:type="dcterms:W3CDTF">2024-01-15T00:56:32Z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F_Document">
    <vt:bool>true</vt:bool>
  </property>
  <property fmtid="{D5CDD505-2E9C-101B-9397-08002B2CF9AE}" pid="3" name="BF_Document_ID">
    <vt:i4>10</vt:i4>
  </property>
  <property fmtid="{D5CDD505-2E9C-101B-9397-08002B2CF9AE}" pid="4" name="Starter_Version">
    <vt:lpwstr>2.2.0.0</vt:lpwstr>
  </property>
  <property fmtid="{D5CDD505-2E9C-101B-9397-08002B2CF9AE}" pid="5" name="BF_Document_Location">
    <vt:lpwstr>SMSF Compliance 2021</vt:lpwstr>
  </property>
</Properties>
</file>