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ssistant\Data\SPRINGS\GSTBAS\2022\Q4\"/>
    </mc:Choice>
  </mc:AlternateContent>
  <bookViews>
    <workbookView xWindow="-120" yWindow="-120" windowWidth="29040" windowHeight="15840" activeTab="1"/>
  </bookViews>
  <sheets>
    <sheet name="Original BAS " sheetId="1" r:id="rId1"/>
    <sheet name="Amended BAS April to June 202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2" l="1"/>
  <c r="D10" i="2"/>
  <c r="G15" i="2" l="1"/>
  <c r="C10" i="2"/>
  <c r="C15" i="2"/>
  <c r="G8" i="2"/>
  <c r="D35" i="2"/>
  <c r="G7" i="2"/>
  <c r="C31" i="2"/>
  <c r="D31" i="2"/>
  <c r="C29" i="2"/>
  <c r="C33" i="2" s="1"/>
  <c r="D29" i="2" l="1"/>
  <c r="E29" i="2" l="1"/>
  <c r="E33" i="2" s="1"/>
  <c r="D33" i="2"/>
  <c r="C22" i="2" l="1"/>
  <c r="C24" i="2" s="1"/>
  <c r="D21" i="2"/>
  <c r="E21" i="2" s="1"/>
  <c r="E20" i="2"/>
  <c r="D20" i="2"/>
  <c r="E11" i="2"/>
  <c r="E10" i="2"/>
  <c r="E9" i="2"/>
  <c r="C9" i="2"/>
  <c r="C8" i="2"/>
  <c r="C7" i="2"/>
  <c r="D7" i="2" s="1"/>
  <c r="D22" i="2" l="1"/>
  <c r="D24" i="2" s="1"/>
  <c r="E7" i="2"/>
  <c r="C37" i="2"/>
  <c r="D8" i="2"/>
  <c r="D15" i="2" s="1"/>
  <c r="C20" i="1"/>
  <c r="D20" i="1" s="1"/>
  <c r="E20" i="1" s="1"/>
  <c r="D19" i="1"/>
  <c r="E19" i="1" s="1"/>
  <c r="D18" i="1"/>
  <c r="E18" i="1" s="1"/>
  <c r="C10" i="1"/>
  <c r="E10" i="1" s="1"/>
  <c r="C9" i="1"/>
  <c r="C7" i="1"/>
  <c r="D7" i="1" s="1"/>
  <c r="E12" i="1"/>
  <c r="D11" i="1"/>
  <c r="E11" i="1" s="1"/>
  <c r="E8" i="2" l="1"/>
  <c r="G34" i="2"/>
  <c r="E22" i="2"/>
  <c r="C22" i="1"/>
  <c r="E22" i="1"/>
  <c r="D22" i="1"/>
  <c r="E15" i="2"/>
  <c r="C14" i="1"/>
  <c r="D9" i="1"/>
  <c r="E9" i="1" s="1"/>
  <c r="E7" i="1"/>
  <c r="G22" i="2" l="1"/>
  <c r="G24" i="2" s="1"/>
  <c r="G37" i="2" s="1"/>
  <c r="E24" i="2"/>
  <c r="E37" i="2" s="1"/>
  <c r="E14" i="1"/>
  <c r="E24" i="1" s="1"/>
  <c r="D14" i="1"/>
</calcChain>
</file>

<file path=xl/sharedStrings.xml><?xml version="1.0" encoding="utf-8"?>
<sst xmlns="http://schemas.openxmlformats.org/spreadsheetml/2006/main" count="46" uniqueCount="29">
  <si>
    <t>Spring Camellia Superfund</t>
  </si>
  <si>
    <t>Income</t>
  </si>
  <si>
    <t>Cash basis</t>
  </si>
  <si>
    <t>Net</t>
  </si>
  <si>
    <t>GST</t>
  </si>
  <si>
    <t>Gross</t>
  </si>
  <si>
    <t>Expenses</t>
  </si>
  <si>
    <t>RE owner statement</t>
  </si>
  <si>
    <t>June 2022 BAS</t>
  </si>
  <si>
    <t>total Gross</t>
  </si>
  <si>
    <t xml:space="preserve">RE owner statement - outgoings  GST </t>
  </si>
  <si>
    <t>RE owner statement - Legal fees</t>
  </si>
  <si>
    <t>RE owner statement - owner Funds bills</t>
  </si>
  <si>
    <t xml:space="preserve">RE owner statement - outgoings  No GST </t>
  </si>
  <si>
    <t>RE owner statement - electrical</t>
  </si>
  <si>
    <t>RE owner statement - General</t>
  </si>
  <si>
    <t>RE owner statement - Fees</t>
  </si>
  <si>
    <t>total disbursements</t>
  </si>
  <si>
    <t>Amended June 2022 BAS</t>
  </si>
  <si>
    <t>RE owner statement - outgoings Legal fees</t>
  </si>
  <si>
    <t>YTD</t>
  </si>
  <si>
    <t xml:space="preserve">closing balance as per statement </t>
  </si>
  <si>
    <t xml:space="preserve">Legal Fees </t>
  </si>
  <si>
    <t xml:space="preserve">expenses paid by trustee directly </t>
  </si>
  <si>
    <t>Smith stanton Invoice MS:ADH:2203984</t>
  </si>
  <si>
    <t>Smith stanton Invoice MS:ADH:2203986</t>
  </si>
  <si>
    <t>Total legal expenses paid by trustee directly</t>
  </si>
  <si>
    <t>NET income</t>
  </si>
  <si>
    <t>GST on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</si>
</sst>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4" fontId="0" fillId="0" borderId="0" xfId="0" applyNumberFormat="1"/>
    <xf numFmtId="43" fontId="0" fillId="0" borderId="0" xfId="1" applyFont="1"/>
    <xf numFmtId="43" fontId="4" fillId="2" borderId="0" xfId="1" applyFont="1" applyFill="1"/>
    <xf numFmtId="43" fontId="0" fillId="0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D11" sqref="D11"/>
    </sheetView>
  </sheetViews>
  <sheetFormatPr defaultRowHeight="15" x14ac:dyDescent="0.25"/>
  <cols>
    <col min="1" max="1" width="39.5703125" customWidth="1"/>
    <col min="2" max="2" width="10.7109375" bestFit="1" customWidth="1"/>
    <col min="3" max="3" width="11.5703125" bestFit="1" customWidth="1"/>
    <col min="4" max="4" width="10.5703125" bestFit="1" customWidth="1"/>
    <col min="5" max="5" width="10.5703125" style="4" bestFit="1" customWidth="1"/>
    <col min="6" max="6" width="10.5703125" bestFit="1" customWidth="1"/>
    <col min="7" max="7" width="9.5703125" bestFit="1" customWidth="1"/>
    <col min="11" max="11" width="19.28515625" bestFit="1" customWidth="1"/>
    <col min="15" max="15" width="10.7109375" bestFit="1" customWidth="1"/>
  </cols>
  <sheetData>
    <row r="1" spans="1:9" x14ac:dyDescent="0.25">
      <c r="A1" s="2" t="s">
        <v>0</v>
      </c>
    </row>
    <row r="2" spans="1:9" x14ac:dyDescent="0.25">
      <c r="A2" s="1" t="s">
        <v>8</v>
      </c>
    </row>
    <row r="3" spans="1:9" x14ac:dyDescent="0.25">
      <c r="A3" s="1" t="s">
        <v>2</v>
      </c>
    </row>
    <row r="5" spans="1:9" x14ac:dyDescent="0.25">
      <c r="A5" t="s">
        <v>1</v>
      </c>
      <c r="C5" t="s">
        <v>3</v>
      </c>
      <c r="D5" t="s">
        <v>4</v>
      </c>
      <c r="E5" s="4" t="s">
        <v>5</v>
      </c>
    </row>
    <row r="7" spans="1:9" x14ac:dyDescent="0.25">
      <c r="A7" s="3" t="s">
        <v>7</v>
      </c>
      <c r="B7" s="3">
        <v>44678</v>
      </c>
      <c r="C7" s="4">
        <f>24545.46-5000</f>
        <v>19545.46</v>
      </c>
      <c r="D7" s="4">
        <f>C7*0.1</f>
        <v>1954.546</v>
      </c>
      <c r="E7" s="4">
        <f>C7+D7</f>
        <v>21500.005999999998</v>
      </c>
    </row>
    <row r="8" spans="1:9" x14ac:dyDescent="0.25">
      <c r="A8" s="3"/>
      <c r="B8" s="3"/>
      <c r="C8" s="4"/>
      <c r="D8" s="4"/>
    </row>
    <row r="9" spans="1:9" x14ac:dyDescent="0.25">
      <c r="A9" s="3" t="s">
        <v>10</v>
      </c>
      <c r="B9" s="3"/>
      <c r="C9" s="4">
        <f>337.5+337.5-396.44+2040.61</f>
        <v>2319.17</v>
      </c>
      <c r="D9" s="4">
        <f t="shared" ref="D9:D11" si="0">C9*0.1</f>
        <v>231.91700000000003</v>
      </c>
      <c r="E9" s="4">
        <f t="shared" ref="E9:E12" si="1">C9+D9</f>
        <v>2551.087</v>
      </c>
    </row>
    <row r="10" spans="1:9" x14ac:dyDescent="0.25">
      <c r="A10" s="3" t="s">
        <v>13</v>
      </c>
      <c r="B10" s="3"/>
      <c r="C10" s="4">
        <f>177.26-37.88</f>
        <v>139.38</v>
      </c>
      <c r="D10" s="4"/>
      <c r="E10" s="4">
        <f t="shared" si="1"/>
        <v>139.38</v>
      </c>
    </row>
    <row r="11" spans="1:9" x14ac:dyDescent="0.25">
      <c r="A11" s="3" t="s">
        <v>19</v>
      </c>
      <c r="B11" s="3"/>
      <c r="C11" s="4">
        <v>1656.66</v>
      </c>
      <c r="D11" s="4">
        <f t="shared" si="0"/>
        <v>165.66600000000003</v>
      </c>
      <c r="E11" s="4">
        <f t="shared" si="1"/>
        <v>1822.326</v>
      </c>
    </row>
    <row r="12" spans="1:9" x14ac:dyDescent="0.25">
      <c r="A12" s="3" t="s">
        <v>12</v>
      </c>
      <c r="B12" s="3"/>
      <c r="C12" s="4">
        <v>528</v>
      </c>
      <c r="D12" s="4"/>
      <c r="E12" s="4">
        <f t="shared" si="1"/>
        <v>528</v>
      </c>
    </row>
    <row r="13" spans="1:9" x14ac:dyDescent="0.25">
      <c r="A13" s="3"/>
    </row>
    <row r="14" spans="1:9" x14ac:dyDescent="0.25">
      <c r="A14" s="3" t="s">
        <v>9</v>
      </c>
      <c r="C14" s="4">
        <f>SUM(C7:C13)</f>
        <v>24188.67</v>
      </c>
      <c r="D14" s="4">
        <f>SUM(D7:D13)</f>
        <v>2352.1290000000004</v>
      </c>
      <c r="E14" s="4">
        <f>SUM(E7:E13)</f>
        <v>26540.798999999999</v>
      </c>
      <c r="F14" s="4"/>
      <c r="G14" s="4"/>
      <c r="H14" s="4"/>
      <c r="I14" s="4"/>
    </row>
    <row r="15" spans="1:9" x14ac:dyDescent="0.25">
      <c r="A15" s="3"/>
      <c r="C15" s="4"/>
      <c r="D15" s="4"/>
      <c r="F15" s="4"/>
      <c r="G15" s="4"/>
      <c r="H15" s="4"/>
      <c r="I15" s="4"/>
    </row>
    <row r="16" spans="1:9" x14ac:dyDescent="0.25">
      <c r="A16" t="s">
        <v>6</v>
      </c>
      <c r="C16" s="4"/>
      <c r="D16" s="4"/>
      <c r="F16" s="4"/>
      <c r="G16" s="4"/>
      <c r="H16" s="4"/>
      <c r="I16" s="4"/>
    </row>
    <row r="17" spans="1:15" x14ac:dyDescent="0.25">
      <c r="C17" s="4"/>
      <c r="D17" s="4"/>
      <c r="F17" s="4"/>
      <c r="G17" s="4"/>
      <c r="H17" s="4"/>
      <c r="I17" s="4"/>
    </row>
    <row r="18" spans="1:15" x14ac:dyDescent="0.25">
      <c r="A18" s="3" t="s">
        <v>14</v>
      </c>
      <c r="C18" s="4">
        <v>625</v>
      </c>
      <c r="D18" s="4">
        <f>C18*0.1</f>
        <v>62.5</v>
      </c>
      <c r="E18" s="4">
        <f>C18+D18</f>
        <v>687.5</v>
      </c>
      <c r="F18" s="4"/>
      <c r="G18" s="4"/>
      <c r="H18" s="4"/>
      <c r="I18" s="4"/>
    </row>
    <row r="19" spans="1:15" x14ac:dyDescent="0.25">
      <c r="A19" s="3" t="s">
        <v>15</v>
      </c>
      <c r="C19" s="4">
        <v>80</v>
      </c>
      <c r="D19" s="4">
        <f t="shared" ref="D19:D20" si="2">C19*0.1</f>
        <v>8</v>
      </c>
      <c r="E19" s="4">
        <f t="shared" ref="E19:E20" si="3">C19+D19</f>
        <v>88</v>
      </c>
      <c r="F19" s="4"/>
      <c r="G19" s="4"/>
      <c r="H19" s="4"/>
      <c r="I19" s="4"/>
    </row>
    <row r="20" spans="1:15" x14ac:dyDescent="0.25">
      <c r="A20" s="3" t="s">
        <v>16</v>
      </c>
      <c r="C20" s="4">
        <f>1378.78-275-18.56</f>
        <v>1085.22</v>
      </c>
      <c r="D20" s="4">
        <f t="shared" si="2"/>
        <v>108.52200000000001</v>
      </c>
      <c r="E20" s="4">
        <f t="shared" si="3"/>
        <v>1193.742</v>
      </c>
      <c r="F20" s="4"/>
      <c r="G20" s="4"/>
      <c r="H20" s="4"/>
      <c r="I20" s="4"/>
    </row>
    <row r="21" spans="1:15" x14ac:dyDescent="0.25">
      <c r="A21" s="3"/>
      <c r="C21" s="4"/>
      <c r="D21" s="4"/>
      <c r="F21" s="4"/>
      <c r="G21" s="4"/>
      <c r="H21" s="4"/>
      <c r="I21" s="4"/>
    </row>
    <row r="22" spans="1:15" x14ac:dyDescent="0.25">
      <c r="A22" s="3" t="s">
        <v>17</v>
      </c>
      <c r="C22" s="4">
        <f>SUM(C18:C21)</f>
        <v>1790.22</v>
      </c>
      <c r="D22" s="4">
        <f t="shared" ref="D22:E22" si="4">SUM(D18:D21)</f>
        <v>179.02199999999999</v>
      </c>
      <c r="E22" s="4">
        <f t="shared" si="4"/>
        <v>1969.242</v>
      </c>
      <c r="F22" s="4"/>
      <c r="G22" s="4"/>
      <c r="H22" s="4"/>
      <c r="I22" s="4"/>
    </row>
    <row r="23" spans="1:15" x14ac:dyDescent="0.25">
      <c r="A23" s="3"/>
      <c r="C23" s="4"/>
      <c r="D23" s="4"/>
      <c r="F23" s="4"/>
      <c r="G23" s="4"/>
      <c r="H23" s="4"/>
      <c r="I23" s="4"/>
    </row>
    <row r="24" spans="1:15" x14ac:dyDescent="0.25">
      <c r="C24" s="4"/>
      <c r="D24" s="4"/>
      <c r="E24" s="4">
        <f>E14-E22</f>
        <v>24571.557000000001</v>
      </c>
      <c r="F24" s="4"/>
      <c r="G24" s="4"/>
      <c r="H24" s="4"/>
      <c r="I24" s="4"/>
    </row>
    <row r="25" spans="1:15" x14ac:dyDescent="0.25">
      <c r="C25" s="4"/>
      <c r="D25" s="4"/>
      <c r="F25" s="4"/>
      <c r="G25" s="4"/>
      <c r="H25" s="4"/>
      <c r="I25" s="4"/>
      <c r="O25" s="3"/>
    </row>
    <row r="26" spans="1:15" x14ac:dyDescent="0.25">
      <c r="O26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H34" sqref="H34"/>
    </sheetView>
  </sheetViews>
  <sheetFormatPr defaultRowHeight="15" x14ac:dyDescent="0.25"/>
  <cols>
    <col min="1" max="1" width="39.5703125" customWidth="1"/>
    <col min="2" max="2" width="10.7109375" bestFit="1" customWidth="1"/>
    <col min="3" max="3" width="11.5703125" bestFit="1" customWidth="1"/>
    <col min="4" max="4" width="10.5703125" bestFit="1" customWidth="1"/>
    <col min="5" max="5" width="10.5703125" style="4" bestFit="1" customWidth="1"/>
    <col min="6" max="6" width="10.5703125" style="4" customWidth="1"/>
    <col min="7" max="7" width="10.5703125" style="5" customWidth="1"/>
    <col min="8" max="8" width="10.5703125" bestFit="1" customWidth="1"/>
    <col min="9" max="10" width="9.5703125" bestFit="1" customWidth="1"/>
    <col min="12" max="12" width="19.28515625" bestFit="1" customWidth="1"/>
    <col min="16" max="16" width="10.7109375" bestFit="1" customWidth="1"/>
  </cols>
  <sheetData>
    <row r="1" spans="1:10" x14ac:dyDescent="0.25">
      <c r="A1" s="2" t="s">
        <v>0</v>
      </c>
    </row>
    <row r="2" spans="1:10" x14ac:dyDescent="0.25">
      <c r="A2" s="1" t="s">
        <v>18</v>
      </c>
    </row>
    <row r="3" spans="1:10" x14ac:dyDescent="0.25">
      <c r="A3" s="1" t="s">
        <v>2</v>
      </c>
    </row>
    <row r="5" spans="1:10" x14ac:dyDescent="0.25">
      <c r="A5" t="s">
        <v>1</v>
      </c>
      <c r="C5" t="s">
        <v>3</v>
      </c>
      <c r="D5" t="s">
        <v>4</v>
      </c>
      <c r="E5" s="4" t="s">
        <v>5</v>
      </c>
      <c r="G5" s="5" t="s">
        <v>20</v>
      </c>
    </row>
    <row r="7" spans="1:10" x14ac:dyDescent="0.25">
      <c r="A7" s="3" t="s">
        <v>7</v>
      </c>
      <c r="B7" s="3">
        <v>44678</v>
      </c>
      <c r="C7" s="4">
        <f>24545.46-5000</f>
        <v>19545.46</v>
      </c>
      <c r="D7" s="4">
        <f>C7*0.1</f>
        <v>1954.546</v>
      </c>
      <c r="E7" s="4">
        <f>C7+D7</f>
        <v>21500.005999999998</v>
      </c>
      <c r="G7" s="5">
        <f>E7+5500</f>
        <v>27000.005999999998</v>
      </c>
    </row>
    <row r="8" spans="1:10" x14ac:dyDescent="0.25">
      <c r="A8" s="3" t="s">
        <v>10</v>
      </c>
      <c r="B8" s="3"/>
      <c r="C8" s="4">
        <f>337.5+337.5-396.44+2040.61</f>
        <v>2319.17</v>
      </c>
      <c r="D8" s="4">
        <f t="shared" ref="D8" si="0">C8*0.1</f>
        <v>231.91700000000003</v>
      </c>
      <c r="E8" s="4">
        <f t="shared" ref="E8:E11" si="1">C8+D8</f>
        <v>2551.087</v>
      </c>
      <c r="G8" s="5">
        <f>E8+371.25</f>
        <v>2922.337</v>
      </c>
    </row>
    <row r="9" spans="1:10" x14ac:dyDescent="0.25">
      <c r="A9" s="3" t="s">
        <v>13</v>
      </c>
      <c r="B9" s="3"/>
      <c r="C9" s="4">
        <f>177.26-37.88</f>
        <v>139.38</v>
      </c>
      <c r="D9" s="4"/>
      <c r="E9" s="4">
        <f t="shared" si="1"/>
        <v>139.38</v>
      </c>
      <c r="G9" s="5">
        <v>139.38</v>
      </c>
    </row>
    <row r="10" spans="1:10" x14ac:dyDescent="0.25">
      <c r="A10" s="3" t="s">
        <v>11</v>
      </c>
      <c r="B10" s="3"/>
      <c r="C10" s="4">
        <f>1656.66+2.34</f>
        <v>1659</v>
      </c>
      <c r="D10" s="4">
        <f t="shared" ref="D10" si="2">C10*0.1</f>
        <v>165.9</v>
      </c>
      <c r="E10" s="4">
        <f t="shared" si="1"/>
        <v>1824.9</v>
      </c>
      <c r="G10" s="5">
        <v>1822.33</v>
      </c>
    </row>
    <row r="11" spans="1:10" x14ac:dyDescent="0.25">
      <c r="A11" s="3" t="s">
        <v>12</v>
      </c>
      <c r="B11" s="3"/>
      <c r="C11" s="4">
        <v>528</v>
      </c>
      <c r="D11" s="4"/>
      <c r="E11" s="4">
        <f t="shared" si="1"/>
        <v>528</v>
      </c>
      <c r="G11" s="5">
        <v>528</v>
      </c>
    </row>
    <row r="12" spans="1:10" x14ac:dyDescent="0.25">
      <c r="A12" s="3"/>
      <c r="B12" s="3"/>
      <c r="C12" s="4"/>
      <c r="D12" s="4"/>
    </row>
    <row r="13" spans="1:10" x14ac:dyDescent="0.25">
      <c r="A13" s="3"/>
      <c r="B13" s="3"/>
      <c r="C13" s="4"/>
      <c r="D13" s="4"/>
    </row>
    <row r="14" spans="1:10" x14ac:dyDescent="0.25">
      <c r="A14" s="3"/>
    </row>
    <row r="15" spans="1:10" x14ac:dyDescent="0.25">
      <c r="A15" s="3" t="s">
        <v>9</v>
      </c>
      <c r="C15" s="6">
        <f>SUM(C7:C14)</f>
        <v>24191.01</v>
      </c>
      <c r="D15" s="6">
        <f>SUM(D7:D14)</f>
        <v>2352.3630000000003</v>
      </c>
      <c r="E15" s="6">
        <f>SUM(E7:E14)</f>
        <v>26543.373</v>
      </c>
      <c r="G15" s="5">
        <f>SUM(G7:G14)</f>
        <v>32412.053</v>
      </c>
      <c r="H15" s="4"/>
      <c r="I15" s="4"/>
      <c r="J15" s="4"/>
    </row>
    <row r="16" spans="1:10" x14ac:dyDescent="0.25">
      <c r="A16" s="3"/>
      <c r="C16" s="6"/>
      <c r="D16" s="6"/>
      <c r="E16" s="6"/>
      <c r="H16" s="4"/>
      <c r="I16" s="4"/>
      <c r="J16" s="4"/>
    </row>
    <row r="17" spans="1:10" x14ac:dyDescent="0.25">
      <c r="A17" s="3"/>
      <c r="C17" s="6"/>
      <c r="D17" s="6"/>
      <c r="E17" s="6"/>
      <c r="H17" s="4"/>
      <c r="I17" s="4"/>
      <c r="J17" s="4"/>
    </row>
    <row r="18" spans="1:10" x14ac:dyDescent="0.25">
      <c r="C18" s="6"/>
      <c r="D18" s="6"/>
      <c r="E18" s="6"/>
      <c r="H18" s="4"/>
      <c r="I18" s="4"/>
      <c r="J18" s="4"/>
    </row>
    <row r="19" spans="1:10" x14ac:dyDescent="0.25">
      <c r="A19" t="s">
        <v>6</v>
      </c>
      <c r="C19" s="6"/>
      <c r="D19" s="6"/>
      <c r="E19" s="6"/>
      <c r="H19" s="4"/>
      <c r="I19" s="4"/>
      <c r="J19" s="4"/>
    </row>
    <row r="20" spans="1:10" x14ac:dyDescent="0.25">
      <c r="A20" s="3" t="s">
        <v>14</v>
      </c>
      <c r="C20" s="6">
        <v>625</v>
      </c>
      <c r="D20" s="6">
        <f>C20*0.1</f>
        <v>62.5</v>
      </c>
      <c r="E20" s="6">
        <f>C20+D20</f>
        <v>687.5</v>
      </c>
      <c r="G20" s="5">
        <v>687.5</v>
      </c>
      <c r="H20" s="4"/>
      <c r="I20" s="4"/>
      <c r="J20" s="4"/>
    </row>
    <row r="21" spans="1:10" x14ac:dyDescent="0.25">
      <c r="A21" s="3" t="s">
        <v>15</v>
      </c>
      <c r="C21" s="6">
        <v>80</v>
      </c>
      <c r="D21" s="6">
        <f t="shared" ref="D21:D22" si="3">C21*0.1</f>
        <v>8</v>
      </c>
      <c r="E21" s="6">
        <f t="shared" ref="E21:E22" si="4">C21+D21</f>
        <v>88</v>
      </c>
      <c r="G21" s="5">
        <v>88</v>
      </c>
      <c r="H21" s="4"/>
      <c r="I21" s="4"/>
      <c r="J21" s="4"/>
    </row>
    <row r="22" spans="1:10" x14ac:dyDescent="0.25">
      <c r="A22" s="3" t="s">
        <v>16</v>
      </c>
      <c r="C22" s="6">
        <f>1378.78-275-18.56</f>
        <v>1085.22</v>
      </c>
      <c r="D22" s="6">
        <f t="shared" si="3"/>
        <v>108.52200000000001</v>
      </c>
      <c r="E22" s="6">
        <f t="shared" si="4"/>
        <v>1193.742</v>
      </c>
      <c r="G22" s="5">
        <f>E22+20.42+302.5</f>
        <v>1516.662</v>
      </c>
      <c r="H22" s="4"/>
      <c r="I22" s="4"/>
      <c r="J22" s="4"/>
    </row>
    <row r="23" spans="1:10" x14ac:dyDescent="0.25">
      <c r="A23" s="3"/>
      <c r="C23" s="6"/>
      <c r="D23" s="6"/>
      <c r="E23" s="6"/>
      <c r="H23" s="4"/>
      <c r="I23" s="4"/>
      <c r="J23" s="4"/>
    </row>
    <row r="24" spans="1:10" x14ac:dyDescent="0.25">
      <c r="A24" s="3" t="s">
        <v>17</v>
      </c>
      <c r="C24" s="6">
        <f>SUM(C20:C23)</f>
        <v>1790.22</v>
      </c>
      <c r="D24" s="6">
        <f t="shared" ref="D24:G24" si="5">SUM(D20:D23)</f>
        <v>179.02199999999999</v>
      </c>
      <c r="E24" s="6">
        <f t="shared" si="5"/>
        <v>1969.242</v>
      </c>
      <c r="G24" s="5">
        <f t="shared" si="5"/>
        <v>2292.1620000000003</v>
      </c>
      <c r="H24" s="4"/>
      <c r="I24" s="4"/>
      <c r="J24" s="4"/>
    </row>
    <row r="25" spans="1:10" x14ac:dyDescent="0.25">
      <c r="A25" s="3"/>
      <c r="C25" s="6"/>
      <c r="D25" s="6"/>
      <c r="E25" s="6"/>
      <c r="H25" s="4"/>
      <c r="I25" s="4"/>
      <c r="J25" s="4"/>
    </row>
    <row r="26" spans="1:10" x14ac:dyDescent="0.25">
      <c r="A26" s="3" t="s">
        <v>23</v>
      </c>
      <c r="C26" s="4"/>
      <c r="D26" s="4"/>
      <c r="H26" s="4"/>
      <c r="I26" s="4"/>
      <c r="J26" s="4"/>
    </row>
    <row r="27" spans="1:10" x14ac:dyDescent="0.25">
      <c r="A27" s="3" t="s">
        <v>22</v>
      </c>
      <c r="C27" s="4"/>
      <c r="D27" s="4"/>
      <c r="H27" s="4"/>
      <c r="I27" s="4"/>
      <c r="J27" s="4"/>
    </row>
    <row r="28" spans="1:10" x14ac:dyDescent="0.25">
      <c r="A28" s="3"/>
      <c r="C28" s="4"/>
      <c r="D28" s="4"/>
      <c r="H28" s="4"/>
      <c r="I28" s="4"/>
      <c r="J28" s="4"/>
    </row>
    <row r="29" spans="1:10" x14ac:dyDescent="0.25">
      <c r="A29" s="3" t="s">
        <v>24</v>
      </c>
      <c r="C29" s="4">
        <f>410+410+820</f>
        <v>1640</v>
      </c>
      <c r="D29" s="4">
        <f>C29/11</f>
        <v>149.09090909090909</v>
      </c>
      <c r="E29" s="4">
        <f>C29+D29</f>
        <v>1789.090909090909</v>
      </c>
      <c r="H29" s="4"/>
      <c r="I29" s="4"/>
      <c r="J29" s="4"/>
    </row>
    <row r="30" spans="1:10" x14ac:dyDescent="0.25">
      <c r="A30" s="3" t="s">
        <v>24</v>
      </c>
      <c r="C30" s="4">
        <v>600</v>
      </c>
      <c r="D30" s="4">
        <v>60</v>
      </c>
      <c r="E30" s="4">
        <v>660</v>
      </c>
      <c r="H30" s="4"/>
      <c r="I30" s="4"/>
      <c r="J30" s="4"/>
    </row>
    <row r="31" spans="1:10" x14ac:dyDescent="0.25">
      <c r="A31" s="3" t="s">
        <v>25</v>
      </c>
      <c r="C31" s="4">
        <f>1000+27.48-1.68+34.85-1.65</f>
        <v>1058.9999999999998</v>
      </c>
      <c r="D31" s="4">
        <f>100+1.68+1.65</f>
        <v>103.33000000000001</v>
      </c>
      <c r="E31" s="4">
        <v>1162.33</v>
      </c>
      <c r="H31" s="4"/>
      <c r="I31" s="4"/>
      <c r="J31" s="4"/>
    </row>
    <row r="32" spans="1:10" x14ac:dyDescent="0.25">
      <c r="A32" s="3"/>
      <c r="C32" s="4"/>
      <c r="D32" s="4"/>
      <c r="H32" s="4"/>
      <c r="I32" s="4"/>
      <c r="J32" s="4"/>
    </row>
    <row r="33" spans="1:16" x14ac:dyDescent="0.25">
      <c r="A33" s="3" t="s">
        <v>26</v>
      </c>
      <c r="C33" s="4">
        <f>SUM(C29:C32)</f>
        <v>3299</v>
      </c>
      <c r="D33" s="4">
        <f t="shared" ref="D33:E33" si="6">SUM(D29:D32)</f>
        <v>312.42090909090911</v>
      </c>
      <c r="E33" s="4">
        <f t="shared" si="6"/>
        <v>3611.4209090909089</v>
      </c>
      <c r="H33" s="4"/>
      <c r="I33" s="4"/>
      <c r="J33" s="4"/>
    </row>
    <row r="34" spans="1:16" x14ac:dyDescent="0.25">
      <c r="C34" s="4"/>
      <c r="D34" s="4"/>
      <c r="G34" s="5">
        <f>G15-G24</f>
        <v>30119.891</v>
      </c>
      <c r="H34" s="4"/>
      <c r="I34" s="4"/>
      <c r="J34" s="4"/>
    </row>
    <row r="35" spans="1:16" x14ac:dyDescent="0.25">
      <c r="A35" s="3" t="s">
        <v>28</v>
      </c>
      <c r="C35" s="4"/>
      <c r="D35" s="4">
        <f>D24+D33</f>
        <v>491.4429090909091</v>
      </c>
      <c r="H35" s="4"/>
      <c r="I35" s="4"/>
      <c r="J35" s="4"/>
    </row>
    <row r="36" spans="1:16" x14ac:dyDescent="0.25">
      <c r="A36" s="3"/>
      <c r="C36" s="4"/>
      <c r="D36" s="4"/>
      <c r="H36" s="4"/>
      <c r="I36" s="4"/>
      <c r="J36" s="4"/>
    </row>
    <row r="37" spans="1:16" x14ac:dyDescent="0.25">
      <c r="A37" s="3" t="s">
        <v>27</v>
      </c>
      <c r="C37" s="4">
        <f>C15-C24-C33</f>
        <v>19101.789999999997</v>
      </c>
      <c r="D37" s="4">
        <f>D15-D24-D33</f>
        <v>1860.9200909090912</v>
      </c>
      <c r="E37" s="4">
        <f t="shared" ref="E37" si="7">E15-E24-E33</f>
        <v>20962.710090909091</v>
      </c>
      <c r="G37" s="5">
        <f>G34-27619.88</f>
        <v>2500.0109999999986</v>
      </c>
      <c r="H37" s="4" t="s">
        <v>21</v>
      </c>
      <c r="I37" s="4"/>
      <c r="J37" s="4"/>
      <c r="P37" s="3"/>
    </row>
    <row r="38" spans="1:16" x14ac:dyDescent="0.25">
      <c r="P38" s="3"/>
    </row>
  </sheetData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BAS </vt:lpstr>
      <vt:lpstr>Amended BAS April to June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Pasandi</dc:creator>
  <cp:lastModifiedBy>david</cp:lastModifiedBy>
  <cp:lastPrinted>2022-09-01T23:09:35Z</cp:lastPrinted>
  <dcterms:created xsi:type="dcterms:W3CDTF">2015-06-05T18:17:20Z</dcterms:created>
  <dcterms:modified xsi:type="dcterms:W3CDTF">2022-10-26T23:32:49Z</dcterms:modified>
</cp:coreProperties>
</file>