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8_{D9FA2E2F-2179-4980-8494-F453BB703454}" xr6:coauthVersionLast="47" xr6:coauthVersionMax="47" xr10:uidLastSave="{00000000-0000-0000-0000-000000000000}"/>
  <bookViews>
    <workbookView xWindow="-120" yWindow="-120" windowWidth="29040" windowHeight="15840" tabRatio="835" activeTab="2" xr2:uid="{00000000-000D-0000-FFFF-FFFF00000000}"/>
  </bookViews>
  <sheets>
    <sheet name="Master Job Sheet" sheetId="27" r:id="rId1"/>
    <sheet name="Queries" sheetId="4" r:id="rId2"/>
    <sheet name="Suspense" sheetId="28" r:id="rId3"/>
    <sheet name="Review Points" sheetId="26" state="hidden" r:id="rId4"/>
    <sheet name="Journals" sheetId="5" state="hidden" r:id="rId5"/>
    <sheet name="Distributions" sheetId="8" state="hidden" r:id="rId6"/>
    <sheet name="Dividends" sheetId="9" state="hidden" r:id="rId7"/>
    <sheet name="Contributions" sheetId="10" state="hidden" r:id="rId8"/>
    <sheet name="Interest" sheetId="11" state="hidden" r:id="rId9"/>
    <sheet name="Rental Income-Expenses" sheetId="13" state="hidden" r:id="rId10"/>
    <sheet name="Trial Bal" sheetId="6" state="hidden" r:id="rId11"/>
    <sheet name="Pension" sheetId="14" r:id="rId12"/>
    <sheet name="Cash at Bank" sheetId="15" state="hidden" r:id="rId13"/>
    <sheet name="Distributions Receivable" sheetId="17" state="hidden" r:id="rId14"/>
    <sheet name="Debtors" sheetId="16" state="hidden" r:id="rId15"/>
    <sheet name="GST" sheetId="20" state="hidden" r:id="rId16"/>
    <sheet name="Income Tax Payable" sheetId="18" state="hidden" r:id="rId17"/>
    <sheet name="Creditors" sheetId="19" state="hidden" r:id="rId18"/>
    <sheet name="Sheet10" sheetId="21" state="hidden" r:id="rId19"/>
    <sheet name="Actuarial %" sheetId="22" state="hidden" r:id="rId20"/>
  </sheets>
  <definedNames>
    <definedName name="_xlnm.Print_Area" localSheetId="19">'Actuarial %'!$A$1:$H$50</definedName>
    <definedName name="_xlnm.Print_Area" localSheetId="12">'Cash at Bank'!$A$1:$G$28</definedName>
    <definedName name="_xlnm.Print_Area" localSheetId="7">Contributions!$A$1:$I$26</definedName>
    <definedName name="_xlnm.Print_Area" localSheetId="14">Debtors!$A$1:$F$24</definedName>
    <definedName name="_xlnm.Print_Area" localSheetId="5">Distributions!$A$1:$O$23</definedName>
    <definedName name="_xlnm.Print_Area" localSheetId="13">'Distributions Receivable'!$A$1:$F$27</definedName>
    <definedName name="_xlnm.Print_Area" localSheetId="6">Dividends!$A$1:$G$43</definedName>
    <definedName name="_xlnm.Print_Area" localSheetId="15">GST!$A$1:$K$30</definedName>
    <definedName name="_xlnm.Print_Area" localSheetId="16">'Income Tax Payable'!$A$1:$G$32</definedName>
    <definedName name="_xlnm.Print_Area" localSheetId="0">'Master Job Sheet'!$A$1:$K$20</definedName>
    <definedName name="_xlnm.Print_Area" localSheetId="9">'Rental Income-Expenses'!$A$1:$F$41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8" l="1"/>
  <c r="G9" i="14" l="1"/>
  <c r="B1" i="20" l="1"/>
  <c r="B2" i="9"/>
  <c r="B3" i="9"/>
  <c r="B4" i="9"/>
  <c r="B5" i="9"/>
  <c r="B2" i="10"/>
  <c r="B3" i="10"/>
  <c r="B4" i="10"/>
  <c r="B5" i="10"/>
  <c r="B2" i="11"/>
  <c r="B3" i="11"/>
  <c r="B4" i="11"/>
  <c r="B5" i="11"/>
  <c r="B2" i="13"/>
  <c r="B3" i="13"/>
  <c r="B4" i="13"/>
  <c r="B5" i="13"/>
  <c r="C2" i="14"/>
  <c r="C3" i="14"/>
  <c r="B2" i="15"/>
  <c r="B3" i="15"/>
  <c r="B4" i="15"/>
  <c r="B5" i="15"/>
  <c r="B2" i="17"/>
  <c r="B3" i="17"/>
  <c r="B4" i="17"/>
  <c r="B5" i="17"/>
  <c r="B2" i="16"/>
  <c r="B3" i="16"/>
  <c r="B4" i="16"/>
  <c r="B5" i="16"/>
  <c r="B2" i="20"/>
  <c r="B3" i="20"/>
  <c r="B4" i="20"/>
  <c r="B5" i="20"/>
  <c r="B2" i="18"/>
  <c r="B3" i="18"/>
  <c r="B4" i="18"/>
  <c r="B5" i="18"/>
  <c r="B2" i="19"/>
  <c r="B3" i="19"/>
  <c r="B4" i="19"/>
  <c r="B5" i="19"/>
  <c r="B2" i="22"/>
  <c r="B3" i="22"/>
  <c r="B4" i="22"/>
  <c r="B5" i="22"/>
  <c r="B1" i="22"/>
  <c r="B1" i="19"/>
  <c r="B1" i="18"/>
  <c r="B1" i="16"/>
  <c r="B1" i="17"/>
  <c r="B1" i="15"/>
  <c r="C1" i="14"/>
  <c r="B1" i="13"/>
  <c r="B1" i="11"/>
  <c r="B1" i="10"/>
  <c r="B1" i="9"/>
  <c r="B5" i="8"/>
  <c r="B4" i="8"/>
  <c r="B3" i="8"/>
  <c r="B2" i="8"/>
  <c r="B1" i="8"/>
  <c r="C5" i="5"/>
  <c r="C4" i="5"/>
  <c r="C3" i="5"/>
  <c r="C2" i="5"/>
  <c r="C1" i="5"/>
  <c r="C5" i="26"/>
  <c r="C4" i="26"/>
  <c r="C3" i="26"/>
  <c r="C2" i="26"/>
  <c r="C1" i="26"/>
  <c r="C3" i="4"/>
  <c r="C2" i="4"/>
  <c r="C1" i="4"/>
  <c r="B11" i="8" l="1"/>
  <c r="B9" i="22"/>
  <c r="H9" i="22" s="1"/>
  <c r="G10" i="22"/>
  <c r="F10" i="22"/>
  <c r="F11" i="22" s="1"/>
  <c r="F12" i="22" s="1"/>
  <c r="F13" i="22" s="1"/>
  <c r="B21" i="22"/>
  <c r="B20" i="22"/>
  <c r="B19" i="22"/>
  <c r="B18" i="22"/>
  <c r="B17" i="22"/>
  <c r="B16" i="22"/>
  <c r="B15" i="22"/>
  <c r="B14" i="22"/>
  <c r="B13" i="22"/>
  <c r="B12" i="22"/>
  <c r="B11" i="22"/>
  <c r="B10" i="22"/>
  <c r="B25" i="22"/>
  <c r="B24" i="22"/>
  <c r="B23" i="22"/>
  <c r="B22" i="22"/>
  <c r="D48" i="14"/>
  <c r="C48" i="14"/>
  <c r="C10" i="14"/>
  <c r="C25" i="14" s="1"/>
  <c r="D10" i="14"/>
  <c r="D25" i="14" s="1"/>
  <c r="I10" i="22" l="1"/>
  <c r="G11" i="22"/>
  <c r="G12" i="22" s="1"/>
  <c r="G13" i="22" s="1"/>
  <c r="G14" i="22" s="1"/>
  <c r="G15" i="22" s="1"/>
  <c r="G16" i="22" s="1"/>
  <c r="G17" i="22" s="1"/>
  <c r="G18" i="22" s="1"/>
  <c r="G19" i="22" s="1"/>
  <c r="G20" i="22" s="1"/>
  <c r="G21" i="22" s="1"/>
  <c r="G22" i="22" s="1"/>
  <c r="G23" i="22" s="1"/>
  <c r="G24" i="22" s="1"/>
  <c r="G25" i="22" s="1"/>
  <c r="I9" i="22"/>
  <c r="H10" i="22"/>
  <c r="F14" i="22"/>
  <c r="B29" i="22"/>
  <c r="E47" i="14"/>
  <c r="C49" i="14"/>
  <c r="D49" i="14"/>
  <c r="H12" i="22" l="1"/>
  <c r="I11" i="22"/>
  <c r="H13" i="22"/>
  <c r="I13" i="22"/>
  <c r="I14" i="22"/>
  <c r="I12" i="22"/>
  <c r="H11" i="22"/>
  <c r="F15" i="22"/>
  <c r="H14" i="22"/>
  <c r="C13" i="10" l="1"/>
  <c r="C14" i="10"/>
  <c r="C11" i="10"/>
  <c r="C12" i="10"/>
  <c r="H15" i="22"/>
  <c r="F16" i="22"/>
  <c r="I15" i="22"/>
  <c r="E11" i="18"/>
  <c r="D21" i="18"/>
  <c r="E21" i="18" s="1"/>
  <c r="G20" i="10"/>
  <c r="F20" i="10"/>
  <c r="E20" i="10"/>
  <c r="D20" i="10"/>
  <c r="D15" i="13"/>
  <c r="D40" i="13" s="1"/>
  <c r="C15" i="13"/>
  <c r="C40" i="13" s="1"/>
  <c r="B15" i="13"/>
  <c r="B40" i="13" s="1"/>
  <c r="I14" i="20"/>
  <c r="I13" i="20"/>
  <c r="I12" i="20"/>
  <c r="I11" i="20"/>
  <c r="H16" i="20"/>
  <c r="G16" i="20"/>
  <c r="F16" i="20"/>
  <c r="E16" i="20"/>
  <c r="D16" i="20"/>
  <c r="C16" i="20"/>
  <c r="B16" i="20"/>
  <c r="D16" i="19"/>
  <c r="N19" i="8"/>
  <c r="M19" i="8"/>
  <c r="L19" i="8"/>
  <c r="K19" i="8"/>
  <c r="J19" i="8"/>
  <c r="I19" i="8"/>
  <c r="H19" i="8"/>
  <c r="G19" i="8"/>
  <c r="F19" i="8"/>
  <c r="E19" i="8"/>
  <c r="D19" i="8"/>
  <c r="C19" i="8"/>
  <c r="B10" i="8"/>
  <c r="B17" i="8"/>
  <c r="B16" i="8"/>
  <c r="B15" i="8"/>
  <c r="B14" i="8"/>
  <c r="B13" i="8"/>
  <c r="B12" i="8"/>
  <c r="D39" i="9"/>
  <c r="C39" i="9"/>
  <c r="F37" i="9"/>
  <c r="E37" i="9"/>
  <c r="F36" i="9"/>
  <c r="F39" i="9" s="1"/>
  <c r="E36" i="9"/>
  <c r="D34" i="9"/>
  <c r="C34" i="9"/>
  <c r="F32" i="9"/>
  <c r="E32" i="9"/>
  <c r="F31" i="9"/>
  <c r="E31" i="9"/>
  <c r="D29" i="9"/>
  <c r="C29" i="9"/>
  <c r="F27" i="9"/>
  <c r="E27" i="9"/>
  <c r="F26" i="9"/>
  <c r="E26" i="9"/>
  <c r="D24" i="9"/>
  <c r="C24" i="9"/>
  <c r="F22" i="9"/>
  <c r="E22" i="9"/>
  <c r="F21" i="9"/>
  <c r="E21" i="9"/>
  <c r="D19" i="9"/>
  <c r="C19" i="9"/>
  <c r="F17" i="9"/>
  <c r="E17" i="9"/>
  <c r="F16" i="9"/>
  <c r="F19" i="9" s="1"/>
  <c r="E16" i="9"/>
  <c r="D14" i="9"/>
  <c r="C14" i="9"/>
  <c r="F12" i="9"/>
  <c r="E12" i="9"/>
  <c r="E11" i="9"/>
  <c r="F11" i="9"/>
  <c r="D16" i="16"/>
  <c r="D18" i="17"/>
  <c r="E26" i="15"/>
  <c r="E16" i="15"/>
  <c r="D51" i="14"/>
  <c r="C51" i="14"/>
  <c r="D20" i="14"/>
  <c r="D26" i="14" s="1"/>
  <c r="C20" i="14"/>
  <c r="D41" i="11"/>
  <c r="D40" i="11"/>
  <c r="D39" i="11"/>
  <c r="D38" i="11"/>
  <c r="D32" i="11"/>
  <c r="D31" i="11"/>
  <c r="D30" i="11"/>
  <c r="D29" i="11"/>
  <c r="D23" i="11"/>
  <c r="D22" i="11"/>
  <c r="D21" i="11"/>
  <c r="D20" i="11"/>
  <c r="D12" i="11"/>
  <c r="D14" i="11"/>
  <c r="D13" i="11"/>
  <c r="D11" i="11"/>
  <c r="G16" i="10"/>
  <c r="F16" i="10"/>
  <c r="E16" i="10"/>
  <c r="D16" i="10"/>
  <c r="I14" i="10"/>
  <c r="G25" i="10" s="1"/>
  <c r="H14" i="10"/>
  <c r="I13" i="10"/>
  <c r="F25" i="10" s="1"/>
  <c r="H13" i="10"/>
  <c r="I12" i="10"/>
  <c r="E25" i="10" s="1"/>
  <c r="H12" i="10"/>
  <c r="I11" i="10"/>
  <c r="D25" i="10" s="1"/>
  <c r="H11" i="10"/>
  <c r="F29" i="9" l="1"/>
  <c r="C26" i="14"/>
  <c r="C27" i="14" s="1"/>
  <c r="I16" i="20"/>
  <c r="H16" i="10"/>
  <c r="D24" i="11"/>
  <c r="D33" i="11"/>
  <c r="D42" i="11"/>
  <c r="F14" i="9"/>
  <c r="C41" i="9"/>
  <c r="E24" i="9"/>
  <c r="E34" i="9"/>
  <c r="B19" i="8"/>
  <c r="B21" i="8" s="1"/>
  <c r="D41" i="9"/>
  <c r="F24" i="9"/>
  <c r="F34" i="9"/>
  <c r="E14" i="9"/>
  <c r="E19" i="9"/>
  <c r="E29" i="9"/>
  <c r="E39" i="9"/>
  <c r="F17" i="22"/>
  <c r="H16" i="22"/>
  <c r="I16" i="22"/>
  <c r="I16" i="10"/>
  <c r="D29" i="14"/>
  <c r="C22" i="14"/>
  <c r="E51" i="14"/>
  <c r="D15" i="11"/>
  <c r="G19" i="9"/>
  <c r="G14" i="9"/>
  <c r="E23" i="18"/>
  <c r="E27" i="18" s="1"/>
  <c r="G34" i="9"/>
  <c r="G39" i="9"/>
  <c r="G24" i="9"/>
  <c r="G29" i="9"/>
  <c r="D22" i="14"/>
  <c r="E20" i="14"/>
  <c r="D23" i="14"/>
  <c r="C29" i="14"/>
  <c r="C23" i="14"/>
  <c r="F81" i="5"/>
  <c r="E81" i="5"/>
  <c r="C31" i="14" l="1"/>
  <c r="C33" i="14" s="1"/>
  <c r="F41" i="9"/>
  <c r="D27" i="14"/>
  <c r="D45" i="11"/>
  <c r="E41" i="9"/>
  <c r="F18" i="22"/>
  <c r="H17" i="22"/>
  <c r="I17" i="22"/>
  <c r="E29" i="14"/>
  <c r="G41" i="9"/>
  <c r="E26" i="14"/>
  <c r="C40" i="14" l="1"/>
  <c r="C41" i="14"/>
  <c r="C38" i="14"/>
  <c r="C39" i="14"/>
  <c r="C36" i="14"/>
  <c r="C37" i="14"/>
  <c r="D31" i="14"/>
  <c r="D33" i="14" s="1"/>
  <c r="E27" i="14"/>
  <c r="F19" i="22"/>
  <c r="H18" i="22"/>
  <c r="I18" i="22"/>
  <c r="C42" i="14"/>
  <c r="D38" i="14" l="1"/>
  <c r="D36" i="14"/>
  <c r="E33" i="14"/>
  <c r="D40" i="14"/>
  <c r="D39" i="14"/>
  <c r="D37" i="14"/>
  <c r="D41" i="14"/>
  <c r="F20" i="22"/>
  <c r="H19" i="22"/>
  <c r="I19" i="22"/>
  <c r="D42" i="14" l="1"/>
  <c r="E42" i="14" s="1"/>
  <c r="F21" i="22"/>
  <c r="H20" i="22"/>
  <c r="I20" i="22"/>
  <c r="F22" i="22" l="1"/>
  <c r="H21" i="22"/>
  <c r="I21" i="22"/>
  <c r="F23" i="22" l="1"/>
  <c r="I22" i="22"/>
  <c r="H22" i="22"/>
  <c r="F24" i="22" l="1"/>
  <c r="I23" i="22"/>
  <c r="H23" i="22"/>
  <c r="F25" i="22" l="1"/>
  <c r="H24" i="22"/>
  <c r="I24" i="22"/>
  <c r="I25" i="22" l="1"/>
  <c r="I29" i="22" s="1"/>
  <c r="H25" i="22"/>
  <c r="H29" i="22" s="1"/>
</calcChain>
</file>

<file path=xl/sharedStrings.xml><?xml version="1.0" encoding="utf-8"?>
<sst xmlns="http://schemas.openxmlformats.org/spreadsheetml/2006/main" count="387" uniqueCount="218">
  <si>
    <t>Job Code:</t>
  </si>
  <si>
    <t>Name of the Fund:</t>
  </si>
  <si>
    <t>Period Ending:</t>
  </si>
  <si>
    <t>Preparer:</t>
  </si>
  <si>
    <t>Reviewer:</t>
  </si>
  <si>
    <t>Sr. No.</t>
  </si>
  <si>
    <t>Amount</t>
  </si>
  <si>
    <t>Code</t>
  </si>
  <si>
    <t>Date</t>
  </si>
  <si>
    <t>Details</t>
  </si>
  <si>
    <t>Missing Information</t>
  </si>
  <si>
    <t>Other Queries</t>
  </si>
  <si>
    <t>Debit</t>
  </si>
  <si>
    <t>Credit</t>
  </si>
  <si>
    <t>Member</t>
  </si>
  <si>
    <t>Employer Concessional</t>
  </si>
  <si>
    <t>Personal Concessional</t>
  </si>
  <si>
    <t>Personal Non Concessional</t>
  </si>
  <si>
    <t>Other Non Concessional</t>
  </si>
  <si>
    <t>Total Concessional</t>
  </si>
  <si>
    <t>Total Non Concessional</t>
  </si>
  <si>
    <t>Interest on Cash at Bank</t>
  </si>
  <si>
    <t>Name of Bank</t>
  </si>
  <si>
    <t>Interest Received</t>
  </si>
  <si>
    <t>TFN Withheld</t>
  </si>
  <si>
    <t>Gross Taxable Interest</t>
  </si>
  <si>
    <t>Total</t>
  </si>
  <si>
    <t>Interest on Term Deposits</t>
  </si>
  <si>
    <t>Interest on Interest Bearing Investments</t>
  </si>
  <si>
    <t>Other Interest</t>
  </si>
  <si>
    <t>TOTAL INTEREST</t>
  </si>
  <si>
    <t>Member:</t>
  </si>
  <si>
    <t>Date of Birth:</t>
  </si>
  <si>
    <t>Pension Commenced:</t>
  </si>
  <si>
    <t>Opening Balance:</t>
  </si>
  <si>
    <t xml:space="preserve">   - Preserved Taxable</t>
  </si>
  <si>
    <t xml:space="preserve">   - Preserved Taxfree</t>
  </si>
  <si>
    <t xml:space="preserve">   - Restricted NonPreserved Taxable</t>
  </si>
  <si>
    <t xml:space="preserve">   - Restricted NonPreserved Taxfree</t>
  </si>
  <si>
    <t xml:space="preserve">   - Unrestricted NonPreserved Taxable</t>
  </si>
  <si>
    <t xml:space="preserve">   - Unrestricted NonPreserved Taxfree</t>
  </si>
  <si>
    <t>Taxable %</t>
  </si>
  <si>
    <t>Tax Free %</t>
  </si>
  <si>
    <t>Minimum Pension %</t>
  </si>
  <si>
    <t>Minimum Pension</t>
  </si>
  <si>
    <t>Pension Breakup</t>
  </si>
  <si>
    <t>Maximum Pension ( if TRIS) - 10%</t>
  </si>
  <si>
    <t>Additional Pension</t>
  </si>
  <si>
    <t>Total Pension</t>
  </si>
  <si>
    <t>Next Year Minimum Pension</t>
  </si>
  <si>
    <t>Age</t>
  </si>
  <si>
    <t>Minimum Pension Drawdown</t>
  </si>
  <si>
    <t>65-74</t>
  </si>
  <si>
    <t>75-79</t>
  </si>
  <si>
    <t>80-84</t>
  </si>
  <si>
    <t>85-89</t>
  </si>
  <si>
    <t>90-94</t>
  </si>
  <si>
    <t>Bank 1:</t>
  </si>
  <si>
    <t>Add:</t>
  </si>
  <si>
    <t>Less:</t>
  </si>
  <si>
    <t>Outstanding Deposits</t>
  </si>
  <si>
    <t>Unpresented Cheques</t>
  </si>
  <si>
    <t>Bank 2:</t>
  </si>
  <si>
    <t>Name of the Investments</t>
  </si>
  <si>
    <t>$</t>
  </si>
  <si>
    <t>Opening Balance</t>
  </si>
  <si>
    <t>Investments</t>
  </si>
  <si>
    <t xml:space="preserve">Franked </t>
  </si>
  <si>
    <t>Unfranked</t>
  </si>
  <si>
    <t>Franking Credits</t>
  </si>
  <si>
    <t>TFN Credits</t>
  </si>
  <si>
    <t>Unit Trust/ Managed Funds</t>
  </si>
  <si>
    <t>Gross Distributions</t>
  </si>
  <si>
    <t>Franked</t>
  </si>
  <si>
    <t>Foreign Income</t>
  </si>
  <si>
    <t>Foreign Tax Credits</t>
  </si>
  <si>
    <t>Tax Exempt</t>
  </si>
  <si>
    <t>Tax Free</t>
  </si>
  <si>
    <t>Tax Deferred</t>
  </si>
  <si>
    <t>Discounted Gains</t>
  </si>
  <si>
    <t>Other Gains</t>
  </si>
  <si>
    <t>Other</t>
  </si>
  <si>
    <t>Total Taxable Distributions</t>
  </si>
  <si>
    <t>G1</t>
  </si>
  <si>
    <t>G3</t>
  </si>
  <si>
    <t>Sales</t>
  </si>
  <si>
    <t>GST Free Sales</t>
  </si>
  <si>
    <t>Capital Purchases</t>
  </si>
  <si>
    <t>Non-Capital Purchases</t>
  </si>
  <si>
    <t>G10</t>
  </si>
  <si>
    <t>G11</t>
  </si>
  <si>
    <t>1A</t>
  </si>
  <si>
    <t>1B</t>
  </si>
  <si>
    <t>GST on Sales</t>
  </si>
  <si>
    <t>GST on Purchases</t>
  </si>
  <si>
    <t>PAYGI</t>
  </si>
  <si>
    <t>Total Payment/ Refund</t>
  </si>
  <si>
    <t>Rental Property 1:</t>
  </si>
  <si>
    <t>Per Agent Summary</t>
  </si>
  <si>
    <t>Owner's Expenses</t>
  </si>
  <si>
    <t>Rental Income</t>
  </si>
  <si>
    <t>Other Income</t>
  </si>
  <si>
    <t>Strata Levies</t>
  </si>
  <si>
    <t>Land Tax</t>
  </si>
  <si>
    <t>Water Rates</t>
  </si>
  <si>
    <t>Postage</t>
  </si>
  <si>
    <t>Insurance</t>
  </si>
  <si>
    <t>Depreciation</t>
  </si>
  <si>
    <t>Capital Works Deductions</t>
  </si>
  <si>
    <t>Advertising</t>
  </si>
  <si>
    <t>GST</t>
  </si>
  <si>
    <t>Bank Charges</t>
  </si>
  <si>
    <t>Body Corporate Fees</t>
  </si>
  <si>
    <t>Borrowing Expenses</t>
  </si>
  <si>
    <t>Council Rates</t>
  </si>
  <si>
    <t>Gardening</t>
  </si>
  <si>
    <t>Cleaning</t>
  </si>
  <si>
    <t>Interest on Loans</t>
  </si>
  <si>
    <t>Pest Control</t>
  </si>
  <si>
    <t>Property agent fees and commissions</t>
  </si>
  <si>
    <t>Repairs &amp; Maintenance</t>
  </si>
  <si>
    <t>Sundry</t>
  </si>
  <si>
    <t>History of Non Concessional Contributions</t>
  </si>
  <si>
    <t>Taxable Income</t>
  </si>
  <si>
    <t>Tax @ 15%</t>
  </si>
  <si>
    <t>Imputed Credits</t>
  </si>
  <si>
    <t>PAYG Instalments</t>
  </si>
  <si>
    <t>Tax Payable/(Refund)</t>
  </si>
  <si>
    <t>ATO Levy</t>
  </si>
  <si>
    <t>Per Trial Balance</t>
  </si>
  <si>
    <t>Per ITR</t>
  </si>
  <si>
    <t>Manager Review Points</t>
  </si>
  <si>
    <t>Age as on</t>
  </si>
  <si>
    <t>&lt; 65</t>
  </si>
  <si>
    <t>95 &lt;</t>
  </si>
  <si>
    <t xml:space="preserve">Age as on </t>
  </si>
  <si>
    <t>Note: Input only the fields highlighted in yellow</t>
  </si>
  <si>
    <t>Date of Birth</t>
  </si>
  <si>
    <t>Balance as per Accounts as  on 30.06.2013</t>
  </si>
  <si>
    <t>No of Days</t>
  </si>
  <si>
    <t>Accumulation %</t>
  </si>
  <si>
    <t>Pension %</t>
  </si>
  <si>
    <t>Contributions/ Rollovers</t>
  </si>
  <si>
    <t>Pensions/ Withdrawals</t>
  </si>
  <si>
    <t xml:space="preserve">Accumulation Balances </t>
  </si>
  <si>
    <t>Pension Balances</t>
  </si>
  <si>
    <t>Estimated Tax Exempt %</t>
  </si>
  <si>
    <t xml:space="preserve"> </t>
  </si>
  <si>
    <t>Query Response</t>
  </si>
  <si>
    <t>NCS Action</t>
  </si>
  <si>
    <t>NCS Response</t>
  </si>
  <si>
    <t>2015-2016</t>
  </si>
  <si>
    <t>2016-2017</t>
  </si>
  <si>
    <t>Balance as per Bank Statements as on 30.06.2016</t>
  </si>
  <si>
    <t>Closing Balance as on 30.06.2016</t>
  </si>
  <si>
    <t xml:space="preserve">  - Sep 2015</t>
  </si>
  <si>
    <t xml:space="preserve">  - Dec 2015</t>
  </si>
  <si>
    <t xml:space="preserve">  - Jun 2016</t>
  </si>
  <si>
    <t xml:space="preserve">  - Mar 2016</t>
  </si>
  <si>
    <t>Age as on 01.07.2015</t>
  </si>
  <si>
    <t>2017-2018</t>
  </si>
  <si>
    <t>2018-2019</t>
  </si>
  <si>
    <t>Job Code</t>
  </si>
  <si>
    <t>:</t>
  </si>
  <si>
    <t>Name of the Fund</t>
  </si>
  <si>
    <t>Period Ending</t>
  </si>
  <si>
    <t>Closing Balances as on 30.06.2017</t>
  </si>
  <si>
    <t>Minimum Pension Rounded</t>
  </si>
  <si>
    <t>TCA00545</t>
  </si>
  <si>
    <t>1A &amp; 1B Aspen Crescent, Leeton NSW 2705, Australia</t>
  </si>
  <si>
    <t>Commonwealth Bank #3656</t>
  </si>
  <si>
    <t>Commonwealth Bank #2835</t>
  </si>
  <si>
    <t>Chq 000495 presented Tax Returns Expenses.</t>
  </si>
  <si>
    <t>Chq Dep Branch LANE COVE</t>
  </si>
  <si>
    <t>Wdl Branch LANE COVE</t>
  </si>
  <si>
    <t>Chq 000412 presented</t>
  </si>
  <si>
    <t>DEPOSIT CASH $0.00 CHEQUE $5000.00 Branch LANE COVE</t>
  </si>
  <si>
    <t>Chq 000496 presented</t>
  </si>
  <si>
    <t>Qantas Airways Limited</t>
  </si>
  <si>
    <t>Please provide us unit holding statement , transaction history and income summary for the above security (if any) for FY2022 to reconcile closing balance and record income transactions.</t>
  </si>
  <si>
    <t>Transfer To ALI GHOLAMI side CommBank App PAINTING FRONT GATE</t>
  </si>
  <si>
    <t>We have capitalised above mentioned transaction.
Please confirm or guide us if any changes required.</t>
  </si>
  <si>
    <t>062192 DEPOSIT 10332835 CASH $0.00 CHEQUE $5000.00 From my</t>
  </si>
  <si>
    <t>Scheduled Payment to a CBA Account (Mrs D.P</t>
  </si>
  <si>
    <t>Particular</t>
  </si>
  <si>
    <t>Suspense</t>
  </si>
  <si>
    <t>Please guide us where should we code above mentioned hyperlinked sheet transactios recorded through suspense account.</t>
  </si>
  <si>
    <t>JHG - Dividend Income</t>
  </si>
  <si>
    <t>We will record above mentioned dividend income against pension payment.
Please confirm or guide us if any changes requires.</t>
  </si>
  <si>
    <t>We will raise further query once we will received query response</t>
  </si>
  <si>
    <t>The Ghedia Superannuation Fund</t>
  </si>
  <si>
    <t>Updated in the folder</t>
  </si>
  <si>
    <t>Accounting &amp; Audit Fee for 2018-2020</t>
  </si>
  <si>
    <t>Pension Contribution DP Ghedia</t>
  </si>
  <si>
    <t>Pension</t>
  </si>
  <si>
    <t>Accounting &amp; Audit Fee for 2021</t>
  </si>
  <si>
    <t>Confirmed</t>
  </si>
  <si>
    <t>Not available, leave value as is</t>
  </si>
  <si>
    <t>No change in holding</t>
  </si>
  <si>
    <t>This should be taken to repairs</t>
  </si>
  <si>
    <t>Please see replies in the sheet</t>
  </si>
  <si>
    <t>Please provide above mentioned bank statement in PDF format from the period of 01/07/2021 to 30/06/2022 to record transactions and reconcile balance.</t>
  </si>
  <si>
    <t>Please provide below mentioned documents for above mentioned property for the FY2022.
1.Please provide us annual rental agent statement to reconcile income and gross up rental expenses for the current year.
2.Please provide us market valuation report for the above property to update market value as on 30/06/2022.</t>
  </si>
  <si>
    <t>Transfer In PEN SEC ACCT PEN SEC ACCT</t>
  </si>
  <si>
    <t>Ghedia Damyanti - GHEDAM00007P</t>
  </si>
  <si>
    <t>Ghedia Damyanti - GHEDAM00015P</t>
  </si>
  <si>
    <t>Complied as on 12.09.2022</t>
  </si>
  <si>
    <t>There is no rental agent statement for the FY2022.
Please confirm.</t>
  </si>
  <si>
    <t>We believe that both of this transactions are inter bank transactions. So we have recorded it as a inter bank transactions. 
Please confirm.</t>
  </si>
  <si>
    <t>Further Query</t>
  </si>
  <si>
    <t>Query Respond</t>
  </si>
  <si>
    <t>Complied on 12.09.2022</t>
  </si>
  <si>
    <t>Please guide us on above mentioned yellow highlighted hyperlinked sheet transactions recorded through suspense acoount.</t>
  </si>
  <si>
    <t>\</t>
  </si>
  <si>
    <t>Please provide bifurcations for Accounting and audit fees to record separately accounting fee and audit fee in BGL 360.</t>
  </si>
  <si>
    <t>Accounting fee $5,100+GST, audit fee $900+GST</t>
  </si>
  <si>
    <t>Accounting fee $1,500+GST, audit fee $300+GST</t>
  </si>
  <si>
    <t>See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</si>
</sst>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 #,##0.00_ ;_ &quot;₹&quot;\ * \-#,##0.00_ ;_ &quot;₹&quot;\ * &quot;-&quot;??_ ;_ @_ "/>
    <numFmt numFmtId="165" formatCode="_ * #,##0.00_ ;_ * \-#,##0.00_ ;_ * &quot;-&quot;??_ ;_ @_ "/>
    <numFmt numFmtId="166" formatCode="_-[$$-409]* #,##0.00_ ;_-[$$-409]* \-#,##0.00\ ;_-[$$-409]* &quot;-&quot;??_ ;_-@_ "/>
    <numFmt numFmtId="167" formatCode="d/mm/yyyy;@"/>
    <numFmt numFmtId="168" formatCode="dd\.mm\.yyyy;@"/>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rgb="FFFF0000"/>
      <name val="Comic Sans MS"/>
      <family val="4"/>
    </font>
    <font>
      <sz val="8"/>
      <color indexed="10"/>
      <name val="Tahoma"/>
      <family val="2"/>
    </font>
    <font>
      <b/>
      <sz val="12"/>
      <color indexed="8"/>
      <name val="Times New Roman"/>
      <family val="1"/>
    </font>
    <font>
      <b/>
      <sz val="10"/>
      <color indexed="8"/>
      <name val="Times New Roman"/>
      <family val="1"/>
    </font>
    <font>
      <sz val="10"/>
      <color indexed="8"/>
      <name val="Times New Roman"/>
      <family val="1"/>
    </font>
    <font>
      <b/>
      <sz val="9"/>
      <color indexed="8"/>
      <name val="Times New Roman"/>
      <family val="1"/>
    </font>
    <font>
      <sz val="9"/>
      <color indexed="8"/>
      <name val="Times New Roman"/>
      <family val="1"/>
    </font>
    <font>
      <b/>
      <sz val="11"/>
      <color theme="3"/>
      <name val="Calibri"/>
      <family val="2"/>
      <scheme val="minor"/>
    </font>
    <font>
      <sz val="11"/>
      <color theme="3"/>
      <name val="Calibri"/>
      <family val="2"/>
      <scheme val="minor"/>
    </font>
    <font>
      <sz val="11"/>
      <color rgb="FFFF0000"/>
      <name val="Calibri"/>
      <family val="2"/>
      <scheme val="minor"/>
    </font>
    <font>
      <u/>
      <sz val="11"/>
      <color theme="10"/>
      <name val="Calibri"/>
      <family val="2"/>
      <scheme val="minor"/>
    </font>
    <font>
      <b/>
      <u/>
      <sz val="11"/>
      <color theme="10"/>
      <name val="Calibri"/>
      <family val="2"/>
      <scheme val="minor"/>
    </font>
    <font>
      <b/>
      <sz val="11"/>
      <color rgb="FFFF0000"/>
      <name val="Calibri"/>
      <family val="2"/>
      <scheme val="minor"/>
    </font>
  </fonts>
  <fills count="12">
    <fill>
      <patternFill patternType="none"/>
    </fill>
    <fill>
      <patternFill patternType="gray125"/>
    </fill>
    <fill>
      <patternFill patternType="solid">
        <fgColor theme="0" tint="-0.34998626667073579"/>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6F2AA"/>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pivotButton="1"/>
    <xf numFmtId="0" fontId="14" fillId="0" borderId="0" applyNumberFormat="0" applyFill="0" applyBorder="0" applyAlignment="0" applyProtection="0"/>
    <xf numFmtId="164" fontId="1" fillId="0" borderId="0" applyFont="0" applyFill="0" applyBorder="0" applyAlignment="0" applyProtection="0"/>
  </cellStyleXfs>
  <cellXfs count="169">
    <xf numFmtId="0" fontId="0" fillId="0" borderId="0" xfId="0"/>
    <xf numFmtId="0" fontId="2" fillId="0" borderId="0" xfId="0" applyFont="1"/>
    <xf numFmtId="0" fontId="0" fillId="0" borderId="0" xfId="0" applyAlignment="1">
      <alignment horizontal="center" vertical="center"/>
    </xf>
    <xf numFmtId="0" fontId="0" fillId="0" borderId="1" xfId="0" applyBorder="1"/>
    <xf numFmtId="0" fontId="0" fillId="0" borderId="8" xfId="0" applyBorder="1"/>
    <xf numFmtId="0" fontId="0" fillId="3" borderId="0" xfId="0" applyFill="1"/>
    <xf numFmtId="0" fontId="2" fillId="0" borderId="0" xfId="0" applyFont="1" applyAlignment="1">
      <alignment horizontal="center"/>
    </xf>
    <xf numFmtId="165" fontId="0" fillId="0" borderId="0" xfId="1" applyFont="1"/>
    <xf numFmtId="165" fontId="0" fillId="0" borderId="11" xfId="1" applyFont="1" applyBorder="1"/>
    <xf numFmtId="0" fontId="3" fillId="0" borderId="0" xfId="0" applyFont="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165" fontId="0" fillId="0" borderId="0" xfId="0" applyNumberFormat="1"/>
    <xf numFmtId="0" fontId="0" fillId="0" borderId="0" xfId="0" applyAlignment="1">
      <alignment wrapText="1"/>
    </xf>
    <xf numFmtId="9" fontId="0" fillId="0" borderId="0" xfId="2" applyFont="1"/>
    <xf numFmtId="10" fontId="0" fillId="0" borderId="0" xfId="2" applyNumberFormat="1" applyFont="1"/>
    <xf numFmtId="165" fontId="0" fillId="0" borderId="13" xfId="1" applyFont="1" applyBorder="1"/>
    <xf numFmtId="165" fontId="0" fillId="0" borderId="3" xfId="1" applyFont="1" applyBorder="1"/>
    <xf numFmtId="0" fontId="2" fillId="4" borderId="1" xfId="0" applyFont="1" applyFill="1" applyBorder="1" applyAlignment="1">
      <alignment horizontal="center"/>
    </xf>
    <xf numFmtId="0" fontId="0" fillId="4" borderId="1" xfId="0" applyFill="1" applyBorder="1" applyAlignment="1">
      <alignment horizontal="center"/>
    </xf>
    <xf numFmtId="10" fontId="0" fillId="4" borderId="1" xfId="2" applyNumberFormat="1" applyFont="1" applyFill="1" applyBorder="1" applyAlignment="1">
      <alignment horizontal="center"/>
    </xf>
    <xf numFmtId="14" fontId="0" fillId="0" borderId="0" xfId="0" applyNumberFormat="1" applyAlignment="1">
      <alignment horizont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15" xfId="0" applyFont="1" applyBorder="1"/>
    <xf numFmtId="0" fontId="0" fillId="0" borderId="14" xfId="0" applyBorder="1"/>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2" fillId="4" borderId="1" xfId="0" applyFont="1" applyFill="1" applyBorder="1" applyAlignment="1">
      <alignment horizontal="center" vertical="center"/>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6" xfId="0" applyFont="1" applyFill="1" applyBorder="1" applyAlignment="1">
      <alignment horizontal="center"/>
    </xf>
    <xf numFmtId="0" fontId="3" fillId="4" borderId="17" xfId="0" applyFont="1" applyFill="1" applyBorder="1" applyAlignment="1">
      <alignment horizontal="center"/>
    </xf>
    <xf numFmtId="0" fontId="3" fillId="4" borderId="18" xfId="0" applyFont="1" applyFill="1" applyBorder="1" applyAlignment="1">
      <alignment horizontal="center"/>
    </xf>
    <xf numFmtId="0" fontId="2" fillId="4" borderId="16" xfId="0" applyFont="1" applyFill="1" applyBorder="1" applyAlignment="1">
      <alignment horizontal="center" vertical="center"/>
    </xf>
    <xf numFmtId="0" fontId="2" fillId="4" borderId="17" xfId="0" applyFont="1" applyFill="1" applyBorder="1" applyAlignment="1">
      <alignment horizontal="center" wrapText="1"/>
    </xf>
    <xf numFmtId="0" fontId="2" fillId="4" borderId="18" xfId="0" applyFont="1" applyFill="1" applyBorder="1" applyAlignment="1">
      <alignment horizontal="center" wrapText="1"/>
    </xf>
    <xf numFmtId="0" fontId="0" fillId="4" borderId="19" xfId="0" applyFill="1" applyBorder="1"/>
    <xf numFmtId="0" fontId="2" fillId="4" borderId="20" xfId="0" applyFont="1" applyFill="1" applyBorder="1" applyAlignment="1">
      <alignment horizontal="center" vertical="center" wrapText="1"/>
    </xf>
    <xf numFmtId="0" fontId="2" fillId="4" borderId="21" xfId="0" applyFont="1" applyFill="1" applyBorder="1" applyAlignment="1">
      <alignment horizontal="center"/>
    </xf>
    <xf numFmtId="0" fontId="2" fillId="4" borderId="22" xfId="0" applyFont="1" applyFill="1" applyBorder="1" applyAlignment="1">
      <alignment horizontal="center" vertical="center" wrapText="1"/>
    </xf>
    <xf numFmtId="0" fontId="3" fillId="4" borderId="16" xfId="0" applyFont="1" applyFill="1" applyBorder="1"/>
    <xf numFmtId="0" fontId="0" fillId="4" borderId="17" xfId="0" applyFill="1" applyBorder="1"/>
    <xf numFmtId="0" fontId="2" fillId="4" borderId="18" xfId="0" applyFont="1" applyFill="1" applyBorder="1" applyAlignment="1">
      <alignment horizontal="center"/>
    </xf>
    <xf numFmtId="0" fontId="0" fillId="0" borderId="0" xfId="0" applyAlignment="1">
      <alignment horizontal="left"/>
    </xf>
    <xf numFmtId="14" fontId="0" fillId="0" borderId="0" xfId="0" applyNumberFormat="1"/>
    <xf numFmtId="14" fontId="2" fillId="0" borderId="0" xfId="0" applyNumberFormat="1" applyFont="1" applyAlignment="1">
      <alignment horizontal="left"/>
    </xf>
    <xf numFmtId="10" fontId="0" fillId="0" borderId="0" xfId="2" applyNumberFormat="1" applyFont="1" applyBorder="1"/>
    <xf numFmtId="14" fontId="0" fillId="0" borderId="0" xfId="0" applyNumberFormat="1" applyAlignment="1">
      <alignment horizontal="left"/>
    </xf>
    <xf numFmtId="14" fontId="0" fillId="5" borderId="0" xfId="0" applyNumberFormat="1" applyFill="1"/>
    <xf numFmtId="165" fontId="0" fillId="5" borderId="0" xfId="1" applyFont="1" applyFill="1"/>
    <xf numFmtId="0" fontId="0" fillId="5" borderId="0" xfId="0" applyFill="1" applyAlignment="1">
      <alignment wrapText="1"/>
    </xf>
    <xf numFmtId="0" fontId="4" fillId="0" borderId="0" xfId="0" applyFont="1"/>
    <xf numFmtId="0" fontId="2" fillId="4" borderId="17" xfId="0" applyFont="1" applyFill="1" applyBorder="1" applyAlignment="1">
      <alignment horizontal="center" vertical="center" wrapText="1"/>
    </xf>
    <xf numFmtId="14" fontId="2" fillId="0" borderId="0" xfId="0" applyNumberFormat="1" applyFont="1"/>
    <xf numFmtId="17" fontId="0" fillId="0" borderId="0" xfId="0" applyNumberFormat="1" applyAlignment="1">
      <alignment horizontal="center"/>
    </xf>
    <xf numFmtId="2" fontId="0" fillId="0" borderId="0" xfId="0" applyNumberFormat="1"/>
    <xf numFmtId="1" fontId="0" fillId="0" borderId="0" xfId="0" applyNumberFormat="1" applyAlignment="1">
      <alignment horizontal="center"/>
    </xf>
    <xf numFmtId="10" fontId="0" fillId="0" borderId="11" xfId="2" applyNumberFormat="1" applyFont="1" applyBorder="1"/>
    <xf numFmtId="10" fontId="2" fillId="6" borderId="11" xfId="2" applyNumberFormat="1" applyFont="1" applyFill="1" applyBorder="1"/>
    <xf numFmtId="0" fontId="2" fillId="0" borderId="0" xfId="0" applyFont="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166" fontId="0" fillId="0" borderId="1" xfId="0" applyNumberFormat="1" applyBorder="1"/>
    <xf numFmtId="166" fontId="0" fillId="0" borderId="8" xfId="1" applyNumberFormat="1" applyFont="1" applyBorder="1"/>
    <xf numFmtId="166" fontId="0" fillId="0" borderId="1" xfId="1" applyNumberFormat="1" applyFont="1" applyBorder="1"/>
    <xf numFmtId="166" fontId="2" fillId="0" borderId="9" xfId="1" applyNumberFormat="1" applyFont="1" applyBorder="1"/>
    <xf numFmtId="0" fontId="0" fillId="0" borderId="8" xfId="0" applyBorder="1" applyAlignment="1">
      <alignment horizontal="center"/>
    </xf>
    <xf numFmtId="166" fontId="0" fillId="0" borderId="9" xfId="1" applyNumberFormat="1" applyFont="1" applyBorder="1"/>
    <xf numFmtId="166" fontId="0" fillId="0" borderId="12" xfId="0" applyNumberFormat="1" applyBorder="1"/>
    <xf numFmtId="166" fontId="0" fillId="0" borderId="0" xfId="1" applyNumberFormat="1" applyFont="1"/>
    <xf numFmtId="166" fontId="2" fillId="0" borderId="11" xfId="1" applyNumberFormat="1" applyFont="1" applyBorder="1"/>
    <xf numFmtId="166" fontId="0" fillId="0" borderId="0" xfId="0" applyNumberFormat="1"/>
    <xf numFmtId="166" fontId="0" fillId="0" borderId="11" xfId="1" applyNumberFormat="1" applyFont="1" applyBorder="1"/>
    <xf numFmtId="166" fontId="0" fillId="0" borderId="11" xfId="0" applyNumberFormat="1" applyBorder="1"/>
    <xf numFmtId="166" fontId="2" fillId="0" borderId="14" xfId="1" applyNumberFormat="1" applyFont="1" applyBorder="1"/>
    <xf numFmtId="166" fontId="0" fillId="0" borderId="3" xfId="1" applyNumberFormat="1" applyFont="1" applyBorder="1"/>
    <xf numFmtId="166" fontId="0" fillId="0" borderId="10" xfId="1" applyNumberFormat="1" applyFont="1" applyBorder="1"/>
    <xf numFmtId="166" fontId="2" fillId="0" borderId="0" xfId="0" applyNumberFormat="1" applyFont="1"/>
    <xf numFmtId="166" fontId="2" fillId="0" borderId="0" xfId="0" applyNumberFormat="1" applyFont="1" applyAlignment="1">
      <alignment horizontal="right"/>
    </xf>
    <xf numFmtId="166" fontId="2" fillId="0" borderId="12" xfId="1" applyNumberFormat="1" applyFont="1" applyBorder="1"/>
    <xf numFmtId="0" fontId="0" fillId="0" borderId="1" xfId="0" applyBorder="1" applyAlignment="1">
      <alignment wrapText="1"/>
    </xf>
    <xf numFmtId="0" fontId="0" fillId="3" borderId="10" xfId="0" applyFill="1" applyBorder="1" applyAlignment="1">
      <alignment horizontal="left"/>
    </xf>
    <xf numFmtId="2" fontId="8" fillId="0" borderId="0" xfId="3" applyNumberFormat="1" applyFont="1" applyAlignment="1">
      <alignment vertical="top"/>
    </xf>
    <xf numFmtId="0" fontId="10" fillId="0" borderId="0" xfId="3" applyFont="1" applyAlignment="1">
      <alignment vertical="top"/>
    </xf>
    <xf numFmtId="0" fontId="8" fillId="0" borderId="0" xfId="3" applyFont="1" applyAlignment="1">
      <alignment vertical="top"/>
    </xf>
    <xf numFmtId="0" fontId="5" fillId="0" borderId="0" xfId="3" applyAlignment="1">
      <alignment vertical="top"/>
    </xf>
    <xf numFmtId="1" fontId="9" fillId="0" borderId="0" xfId="3" applyNumberFormat="1" applyFont="1" applyAlignment="1">
      <alignment vertical="top"/>
    </xf>
    <xf numFmtId="0" fontId="7" fillId="0" borderId="0" xfId="3" applyFont="1" applyAlignment="1">
      <alignment vertical="top"/>
    </xf>
    <xf numFmtId="4" fontId="8" fillId="0" borderId="0" xfId="3" applyNumberFormat="1" applyFont="1" applyAlignment="1">
      <alignment vertical="top"/>
    </xf>
    <xf numFmtId="1" fontId="10" fillId="0" borderId="0" xfId="3" applyNumberFormat="1" applyFont="1" applyAlignment="1">
      <alignment vertical="top"/>
    </xf>
    <xf numFmtId="0" fontId="6" fillId="0" borderId="0" xfId="3" applyFont="1" applyAlignment="1">
      <alignment vertical="top"/>
    </xf>
    <xf numFmtId="0" fontId="2" fillId="6" borderId="0" xfId="0" applyFont="1" applyFill="1"/>
    <xf numFmtId="165" fontId="2" fillId="6" borderId="0" xfId="1" applyFont="1" applyFill="1"/>
    <xf numFmtId="165" fontId="2" fillId="6" borderId="13" xfId="1" applyFont="1" applyFill="1" applyBorder="1"/>
    <xf numFmtId="0" fontId="11" fillId="0" borderId="0" xfId="0" applyFont="1" applyAlignment="1">
      <alignment vertical="center"/>
    </xf>
    <xf numFmtId="0" fontId="12" fillId="0" borderId="0" xfId="0" applyFont="1" applyAlignment="1">
      <alignment vertical="center"/>
    </xf>
    <xf numFmtId="0" fontId="0" fillId="6" borderId="0" xfId="0" applyFill="1"/>
    <xf numFmtId="14" fontId="12" fillId="0" borderId="0" xfId="0" applyNumberFormat="1" applyFont="1" applyAlignment="1">
      <alignment horizontal="left" vertical="center"/>
    </xf>
    <xf numFmtId="0" fontId="2" fillId="3" borderId="0" xfId="0" applyFont="1" applyFill="1"/>
    <xf numFmtId="166" fontId="2" fillId="0" borderId="1" xfId="0" applyNumberFormat="1" applyFont="1" applyBorder="1"/>
    <xf numFmtId="14" fontId="2" fillId="0" borderId="1" xfId="0" applyNumberFormat="1" applyFont="1" applyBorder="1" applyAlignment="1">
      <alignment horizontal="center"/>
    </xf>
    <xf numFmtId="166" fontId="16" fillId="0" borderId="1" xfId="0" applyNumberFormat="1" applyFont="1" applyBorder="1"/>
    <xf numFmtId="167" fontId="2" fillId="0" borderId="1" xfId="0" applyNumberFormat="1" applyFont="1" applyBorder="1" applyAlignment="1">
      <alignment horizontal="center"/>
    </xf>
    <xf numFmtId="0" fontId="2" fillId="0" borderId="1" xfId="0" applyFont="1" applyBorder="1" applyAlignment="1">
      <alignment horizontal="left"/>
    </xf>
    <xf numFmtId="0" fontId="2" fillId="0" borderId="1" xfId="0" applyFont="1" applyBorder="1" applyAlignment="1">
      <alignment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2" fillId="10" borderId="1" xfId="0" applyFont="1" applyFill="1" applyBorder="1"/>
    <xf numFmtId="166" fontId="0" fillId="10" borderId="1" xfId="0" applyNumberFormat="1" applyFill="1" applyBorder="1"/>
    <xf numFmtId="0" fontId="2" fillId="10" borderId="1" xfId="0" applyFont="1" applyFill="1" applyBorder="1" applyAlignment="1">
      <alignment horizontal="center"/>
    </xf>
    <xf numFmtId="14" fontId="0" fillId="10" borderId="1" xfId="0" applyNumberFormat="1" applyFill="1" applyBorder="1" applyAlignment="1">
      <alignment horizontal="center"/>
    </xf>
    <xf numFmtId="0" fontId="15" fillId="10" borderId="1" xfId="4" applyFont="1" applyFill="1" applyBorder="1" applyAlignment="1">
      <alignment wrapText="1"/>
    </xf>
    <xf numFmtId="0" fontId="0" fillId="10" borderId="1" xfId="0" applyFill="1" applyBorder="1" applyAlignment="1">
      <alignment wrapText="1"/>
    </xf>
    <xf numFmtId="166" fontId="2" fillId="7" borderId="22" xfId="5" applyNumberFormat="1" applyFont="1" applyFill="1" applyBorder="1"/>
    <xf numFmtId="0" fontId="2" fillId="9" borderId="21" xfId="0" applyFont="1" applyFill="1" applyBorder="1" applyAlignment="1">
      <alignment horizontal="center"/>
    </xf>
    <xf numFmtId="0" fontId="2" fillId="9" borderId="23" xfId="0" applyFont="1" applyFill="1" applyBorder="1" applyAlignment="1">
      <alignment horizontal="center"/>
    </xf>
    <xf numFmtId="0" fontId="2" fillId="9" borderId="21" xfId="0" applyFont="1" applyFill="1" applyBorder="1"/>
    <xf numFmtId="0" fontId="0" fillId="10" borderId="1" xfId="0" applyFill="1" applyBorder="1" applyAlignment="1">
      <alignment horizontal="left"/>
    </xf>
    <xf numFmtId="0" fontId="0" fillId="0" borderId="1" xfId="0" applyBorder="1" applyAlignment="1">
      <alignment horizontal="left"/>
    </xf>
    <xf numFmtId="0" fontId="0" fillId="10" borderId="26" xfId="0" applyFill="1" applyBorder="1" applyAlignment="1">
      <alignment horizontal="left"/>
    </xf>
    <xf numFmtId="0" fontId="0" fillId="0" borderId="14" xfId="0" applyBorder="1" applyAlignment="1">
      <alignment horizontal="left"/>
    </xf>
    <xf numFmtId="14" fontId="2" fillId="10" borderId="1" xfId="0" applyNumberFormat="1" applyFont="1" applyFill="1" applyBorder="1" applyAlignment="1">
      <alignment horizontal="center"/>
    </xf>
    <xf numFmtId="0" fontId="2" fillId="10" borderId="1" xfId="0" applyFont="1" applyFill="1" applyBorder="1" applyAlignment="1">
      <alignment wrapText="1"/>
    </xf>
    <xf numFmtId="168" fontId="0" fillId="10" borderId="25" xfId="0" applyNumberFormat="1" applyFill="1" applyBorder="1" applyAlignment="1">
      <alignment horizontal="center"/>
    </xf>
    <xf numFmtId="168" fontId="0" fillId="10" borderId="27" xfId="0" applyNumberFormat="1" applyFill="1" applyBorder="1" applyAlignment="1">
      <alignment horizontal="center"/>
    </xf>
    <xf numFmtId="168" fontId="0" fillId="0" borderId="27" xfId="0" applyNumberFormat="1" applyBorder="1" applyAlignment="1">
      <alignment horizontal="center"/>
    </xf>
    <xf numFmtId="168" fontId="0" fillId="0" borderId="28" xfId="0" applyNumberFormat="1" applyBorder="1" applyAlignment="1">
      <alignment horizontal="center"/>
    </xf>
    <xf numFmtId="0" fontId="0" fillId="10" borderId="15" xfId="0" applyFill="1" applyBorder="1" applyAlignment="1">
      <alignment horizontal="left"/>
    </xf>
    <xf numFmtId="166" fontId="0" fillId="10" borderId="29" xfId="0" applyNumberFormat="1" applyFill="1" applyBorder="1" applyAlignment="1">
      <alignment horizontal="right"/>
    </xf>
    <xf numFmtId="166" fontId="0" fillId="10" borderId="2" xfId="0" applyNumberFormat="1" applyFill="1" applyBorder="1" applyAlignment="1">
      <alignment horizontal="right"/>
    </xf>
    <xf numFmtId="166" fontId="13" fillId="10" borderId="2" xfId="0" applyNumberFormat="1" applyFont="1" applyFill="1" applyBorder="1" applyAlignment="1">
      <alignment horizontal="right"/>
    </xf>
    <xf numFmtId="166" fontId="13" fillId="0" borderId="2" xfId="0" applyNumberFormat="1" applyFont="1" applyBorder="1" applyAlignment="1">
      <alignment horizontal="right"/>
    </xf>
    <xf numFmtId="166" fontId="0" fillId="0" borderId="2" xfId="0" applyNumberFormat="1" applyBorder="1" applyAlignment="1">
      <alignment horizontal="right"/>
    </xf>
    <xf numFmtId="166" fontId="13" fillId="10" borderId="30" xfId="0" applyNumberFormat="1" applyFont="1" applyFill="1" applyBorder="1" applyAlignment="1">
      <alignment horizontal="right"/>
    </xf>
    <xf numFmtId="0" fontId="0" fillId="10" borderId="1" xfId="0" applyFill="1" applyBorder="1"/>
    <xf numFmtId="166" fontId="0" fillId="0" borderId="31" xfId="0" applyNumberFormat="1" applyBorder="1" applyAlignment="1">
      <alignment horizontal="right"/>
    </xf>
    <xf numFmtId="0" fontId="0" fillId="10" borderId="8" xfId="0" applyFill="1" applyBorder="1"/>
    <xf numFmtId="0" fontId="0" fillId="10" borderId="8" xfId="0" applyFill="1" applyBorder="1" applyAlignment="1">
      <alignment wrapText="1"/>
    </xf>
    <xf numFmtId="0" fontId="2" fillId="11" borderId="16" xfId="0" applyFont="1" applyFill="1" applyBorder="1"/>
    <xf numFmtId="0" fontId="2" fillId="11" borderId="32" xfId="0" applyFont="1" applyFill="1" applyBorder="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0" fillId="0" borderId="0" xfId="0" applyAlignment="1">
      <alignment horizontal="left"/>
    </xf>
    <xf numFmtId="0" fontId="0" fillId="3" borderId="10" xfId="0" applyFill="1" applyBorder="1" applyAlignment="1">
      <alignment horizontal="left"/>
    </xf>
    <xf numFmtId="15" fontId="0" fillId="3" borderId="10" xfId="0" applyNumberFormat="1" applyFill="1" applyBorder="1" applyAlignment="1">
      <alignment horizontal="left"/>
    </xf>
    <xf numFmtId="0" fontId="2" fillId="7" borderId="24" xfId="0" applyFont="1" applyFill="1" applyBorder="1" applyAlignment="1">
      <alignment horizontal="center"/>
    </xf>
    <xf numFmtId="0" fontId="2" fillId="7" borderId="20" xfId="0" applyFont="1" applyFill="1" applyBorder="1" applyAlignment="1">
      <alignment horizontal="center"/>
    </xf>
    <xf numFmtId="0" fontId="0" fillId="10" borderId="1" xfId="0" applyFill="1" applyBorder="1" applyAlignment="1">
      <alignment horizontal="left" wrapText="1"/>
    </xf>
    <xf numFmtId="0" fontId="2" fillId="8" borderId="16" xfId="0" applyFont="1" applyFill="1" applyBorder="1" applyAlignment="1">
      <alignment horizontal="center"/>
    </xf>
    <xf numFmtId="0" fontId="2" fillId="8" borderId="17" xfId="0" applyFont="1" applyFill="1" applyBorder="1" applyAlignment="1">
      <alignment horizontal="center"/>
    </xf>
    <xf numFmtId="0" fontId="2" fillId="8" borderId="18" xfId="0" applyFont="1" applyFill="1" applyBorder="1" applyAlignment="1">
      <alignment horizontal="center"/>
    </xf>
    <xf numFmtId="14" fontId="0" fillId="3" borderId="10" xfId="0" applyNumberFormat="1" applyFill="1" applyBorder="1" applyAlignment="1">
      <alignment horizontal="left"/>
    </xf>
    <xf numFmtId="0" fontId="3" fillId="0" borderId="0" xfId="0" applyFont="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0" borderId="0" xfId="0" applyFont="1" applyAlignment="1">
      <alignment horizontal="center"/>
    </xf>
    <xf numFmtId="0" fontId="2" fillId="0" borderId="0" xfId="0" applyFont="1" applyAlignment="1">
      <alignment horizontal="left"/>
    </xf>
    <xf numFmtId="0" fontId="0" fillId="3" borderId="0" xfId="0" applyFill="1" applyAlignment="1">
      <alignment horizontal="left"/>
    </xf>
    <xf numFmtId="0" fontId="2" fillId="4" borderId="1" xfId="0" applyFont="1" applyFill="1" applyBorder="1" applyAlignment="1">
      <alignment horizontal="center" vertical="center"/>
    </xf>
    <xf numFmtId="0" fontId="0" fillId="6" borderId="8" xfId="0" applyFill="1" applyBorder="1" applyAlignment="1">
      <alignment wrapText="1"/>
    </xf>
    <xf numFmtId="0" fontId="0" fillId="6" borderId="1" xfId="0" applyFill="1" applyBorder="1"/>
    <xf numFmtId="0" fontId="0" fillId="6" borderId="33" xfId="0" applyFill="1" applyBorder="1" applyAlignment="1">
      <alignment wrapText="1"/>
    </xf>
  </cellXfs>
  <cellStyles count="6">
    <cellStyle name="Comma" xfId="1" builtinId="3"/>
    <cellStyle name="Currency" xfId="5" builtinId="4"/>
    <cellStyle name="Hyperlink" xfId="4" builtinId="8"/>
    <cellStyle name="Normal" xfId="0" builtinId="0"/>
    <cellStyle name="Normal 2" xfId="3" xr:uid="{00000000-0005-0000-0000-000004000000}"/>
    <cellStyle name="Percent" xfId="2" builtinId="5"/>
  </cellStyles>
  <dxfs count="0"/>
  <tableStyles count="0" defaultTableStyle="TableStyleMedium2" defaultPivotStyle="PivotStyleMedium9"/>
  <colors>
    <mruColors>
      <color rgb="FFF6F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9525</xdr:rowOff>
    </xdr:from>
    <xdr:to>
      <xdr:col>4</xdr:col>
      <xdr:colOff>877259</xdr:colOff>
      <xdr:row>40</xdr:row>
      <xdr:rowOff>143479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5334000"/>
          <a:ext cx="6868484" cy="4324954"/>
        </a:xfrm>
        <a:prstGeom prst="rect">
          <a:avLst/>
        </a:prstGeom>
      </xdr:spPr>
    </xdr:pic>
    <xdr:clientData/>
  </xdr:twoCellAnchor>
  <xdr:twoCellAnchor editAs="oneCell">
    <xdr:from>
      <xdr:col>4</xdr:col>
      <xdr:colOff>1143000</xdr:colOff>
      <xdr:row>17</xdr:row>
      <xdr:rowOff>171450</xdr:rowOff>
    </xdr:from>
    <xdr:to>
      <xdr:col>9</xdr:col>
      <xdr:colOff>124780</xdr:colOff>
      <xdr:row>40</xdr:row>
      <xdr:rowOff>105377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7200900" y="5305425"/>
          <a:ext cx="6839905" cy="43154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showGridLines="0" workbookViewId="0">
      <selection activeCell="E4" sqref="E4"/>
    </sheetView>
  </sheetViews>
  <sheetFormatPr defaultColWidth="0" defaultRowHeight="15" customHeight="1" zeroHeight="1" x14ac:dyDescent="0.25"/>
  <cols>
    <col min="1" max="1" width="11.28515625" customWidth="1"/>
    <col min="2" max="2" width="2.28515625" customWidth="1"/>
    <col min="3" max="3" width="36.140625" bestFit="1" customWidth="1"/>
    <col min="4" max="4" width="3.5703125" customWidth="1"/>
    <col min="5" max="6" width="19.42578125" customWidth="1"/>
    <col min="7" max="7" width="8.140625" bestFit="1" customWidth="1"/>
    <col min="8" max="8" width="2" bestFit="1" customWidth="1"/>
    <col min="9" max="9" width="13.7109375" bestFit="1" customWidth="1"/>
    <col min="10" max="10" width="4.28515625" customWidth="1"/>
    <col min="11" max="11" width="15.28515625" hidden="1" customWidth="1"/>
    <col min="12" max="16384" width="9.140625" hidden="1"/>
  </cols>
  <sheetData>
    <row r="1" spans="1:10" s="100" customFormat="1" x14ac:dyDescent="0.25">
      <c r="A1"/>
      <c r="B1"/>
      <c r="C1" s="98" t="s">
        <v>162</v>
      </c>
      <c r="D1" s="98" t="s">
        <v>163</v>
      </c>
      <c r="E1" s="99" t="s">
        <v>168</v>
      </c>
      <c r="F1" s="99"/>
      <c r="G1" s="99"/>
      <c r="H1" s="99"/>
      <c r="I1" s="99"/>
      <c r="J1"/>
    </row>
    <row r="2" spans="1:10" s="100" customFormat="1" x14ac:dyDescent="0.25">
      <c r="A2"/>
      <c r="B2"/>
      <c r="C2" s="98" t="s">
        <v>164</v>
      </c>
      <c r="D2" s="98" t="s">
        <v>163</v>
      </c>
      <c r="E2" s="99" t="s">
        <v>190</v>
      </c>
      <c r="F2" s="99"/>
      <c r="G2" s="99"/>
      <c r="H2" s="99"/>
      <c r="I2" s="99"/>
      <c r="J2"/>
    </row>
    <row r="3" spans="1:10" s="100" customFormat="1" x14ac:dyDescent="0.25">
      <c r="A3"/>
      <c r="B3"/>
      <c r="C3" s="98" t="s">
        <v>165</v>
      </c>
      <c r="D3" s="98" t="s">
        <v>163</v>
      </c>
      <c r="E3" s="101">
        <v>44742</v>
      </c>
      <c r="F3" s="99"/>
      <c r="G3" s="99"/>
      <c r="H3" s="99"/>
      <c r="I3" s="99"/>
      <c r="J3"/>
    </row>
    <row r="4" spans="1:10" ht="7.5" customHeight="1" x14ac:dyDescent="0.25"/>
    <row r="5" spans="1:10" hidden="1" x14ac:dyDescent="0.25"/>
    <row r="6" spans="1:10" hidden="1" x14ac:dyDescent="0.25"/>
    <row r="7" spans="1:10" hidden="1" x14ac:dyDescent="0.25"/>
    <row r="8" spans="1:10" hidden="1" x14ac:dyDescent="0.25"/>
    <row r="9" spans="1:10" hidden="1" x14ac:dyDescent="0.25"/>
    <row r="10" spans="1:10" hidden="1" x14ac:dyDescent="0.25"/>
    <row r="11" spans="1:10" hidden="1" x14ac:dyDescent="0.25"/>
    <row r="12" spans="1:10" hidden="1" x14ac:dyDescent="0.25"/>
    <row r="13" spans="1:10" hidden="1" x14ac:dyDescent="0.25"/>
    <row r="14" spans="1:10" hidden="1" x14ac:dyDescent="0.25"/>
    <row r="15" spans="1:10" hidden="1" x14ac:dyDescent="0.25"/>
    <row r="16" spans="1:10" hidden="1" x14ac:dyDescent="0.25"/>
    <row r="17" hidden="1" x14ac:dyDescent="0.25"/>
    <row r="18" hidden="1" x14ac:dyDescent="0.25"/>
    <row r="19" hidden="1" x14ac:dyDescent="0.25"/>
  </sheetData>
  <pageMargins left="0.7" right="0.7" top="0.75" bottom="0.75" header="0.3" footer="0.3"/>
  <pageSetup paperSize="9" scale="6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workbookViewId="0">
      <selection activeCell="B3" sqref="B3:D3"/>
    </sheetView>
  </sheetViews>
  <sheetFormatPr defaultRowHeight="15" x14ac:dyDescent="0.25"/>
  <cols>
    <col min="1" max="1" width="34.140625" customWidth="1"/>
    <col min="2" max="4" width="22.140625" customWidth="1"/>
    <col min="5" max="5" width="15.5703125" customWidth="1"/>
    <col min="6" max="6" width="18.140625" customWidth="1"/>
  </cols>
  <sheetData>
    <row r="1" spans="1:6" x14ac:dyDescent="0.25">
      <c r="A1" s="5" t="s">
        <v>0</v>
      </c>
      <c r="B1" s="149" t="str">
        <f>'Master Job Sheet'!E1</f>
        <v>TCA00545</v>
      </c>
      <c r="C1" s="149"/>
      <c r="D1" s="149"/>
      <c r="E1" s="5"/>
      <c r="F1" s="5"/>
    </row>
    <row r="2" spans="1:6" x14ac:dyDescent="0.25">
      <c r="A2" s="5" t="s">
        <v>1</v>
      </c>
      <c r="B2" s="149" t="str">
        <f>'Master Job Sheet'!E2</f>
        <v>The Ghedia Superannuation Fund</v>
      </c>
      <c r="C2" s="149"/>
      <c r="D2" s="149"/>
      <c r="E2" s="5"/>
      <c r="F2" s="5"/>
    </row>
    <row r="3" spans="1:6" x14ac:dyDescent="0.25">
      <c r="A3" s="5" t="s">
        <v>2</v>
      </c>
      <c r="B3" s="150">
        <f>'Master Job Sheet'!E3</f>
        <v>44742</v>
      </c>
      <c r="C3" s="150"/>
      <c r="D3" s="150"/>
      <c r="E3" s="5"/>
      <c r="F3" s="5"/>
    </row>
    <row r="4" spans="1:6" x14ac:dyDescent="0.25">
      <c r="A4" s="5" t="s">
        <v>3</v>
      </c>
      <c r="B4" s="149" t="e">
        <f>'Master Job Sheet'!#REF!</f>
        <v>#REF!</v>
      </c>
      <c r="C4" s="149"/>
      <c r="D4" s="149"/>
      <c r="E4" s="5"/>
      <c r="F4" s="5"/>
    </row>
    <row r="5" spans="1:6" x14ac:dyDescent="0.25">
      <c r="A5" s="5" t="s">
        <v>4</v>
      </c>
      <c r="B5" s="149" t="e">
        <f>'Master Job Sheet'!#REF!</f>
        <v>#REF!</v>
      </c>
      <c r="C5" s="149"/>
      <c r="D5" s="149"/>
      <c r="E5" s="5"/>
      <c r="F5" s="5"/>
    </row>
    <row r="8" spans="1:6" x14ac:dyDescent="0.25">
      <c r="A8" s="163" t="s">
        <v>97</v>
      </c>
      <c r="B8" s="163"/>
      <c r="C8" s="163"/>
    </row>
    <row r="10" spans="1:6" x14ac:dyDescent="0.25">
      <c r="A10" s="19" t="s">
        <v>9</v>
      </c>
      <c r="B10" s="19" t="s">
        <v>98</v>
      </c>
      <c r="C10" s="19" t="s">
        <v>99</v>
      </c>
      <c r="D10" s="19" t="s">
        <v>26</v>
      </c>
    </row>
    <row r="11" spans="1:6" x14ac:dyDescent="0.25">
      <c r="A11" s="3"/>
      <c r="B11" s="3"/>
      <c r="C11" s="3"/>
      <c r="D11" s="3"/>
    </row>
    <row r="12" spans="1:6" x14ac:dyDescent="0.25">
      <c r="A12" s="10" t="s">
        <v>100</v>
      </c>
      <c r="B12" s="68"/>
      <c r="C12" s="68"/>
      <c r="D12" s="68"/>
    </row>
    <row r="13" spans="1:6" x14ac:dyDescent="0.25">
      <c r="A13" s="10" t="s">
        <v>101</v>
      </c>
      <c r="B13" s="68"/>
      <c r="C13" s="68"/>
      <c r="D13" s="68"/>
    </row>
    <row r="14" spans="1:6" x14ac:dyDescent="0.25">
      <c r="A14" s="10"/>
      <c r="B14" s="68"/>
      <c r="C14" s="68"/>
      <c r="D14" s="68"/>
    </row>
    <row r="15" spans="1:6" ht="15.75" thickBot="1" x14ac:dyDescent="0.3">
      <c r="A15" s="25"/>
      <c r="B15" s="71">
        <f>+B12+B13</f>
        <v>0</v>
      </c>
      <c r="C15" s="71">
        <f t="shared" ref="C15:D15" si="0">+C12+C13</f>
        <v>0</v>
      </c>
      <c r="D15" s="71">
        <f t="shared" si="0"/>
        <v>0</v>
      </c>
    </row>
    <row r="16" spans="1:6" ht="15.75" thickTop="1" x14ac:dyDescent="0.25">
      <c r="A16" s="10"/>
      <c r="B16" s="67"/>
      <c r="C16" s="67"/>
      <c r="D16" s="67"/>
    </row>
    <row r="17" spans="1:4" x14ac:dyDescent="0.25">
      <c r="A17" s="10"/>
      <c r="B17" s="68"/>
      <c r="C17" s="68"/>
      <c r="D17" s="68"/>
    </row>
    <row r="18" spans="1:4" x14ac:dyDescent="0.25">
      <c r="A18" s="10" t="s">
        <v>109</v>
      </c>
      <c r="B18" s="68"/>
      <c r="C18" s="68"/>
      <c r="D18" s="68"/>
    </row>
    <row r="19" spans="1:4" x14ac:dyDescent="0.25">
      <c r="A19" s="10" t="s">
        <v>111</v>
      </c>
      <c r="B19" s="68"/>
      <c r="C19" s="68"/>
      <c r="D19" s="68"/>
    </row>
    <row r="20" spans="1:4" x14ac:dyDescent="0.25">
      <c r="A20" s="10" t="s">
        <v>112</v>
      </c>
      <c r="B20" s="68"/>
      <c r="C20" s="68"/>
      <c r="D20" s="68"/>
    </row>
    <row r="21" spans="1:4" x14ac:dyDescent="0.25">
      <c r="A21" s="10" t="s">
        <v>113</v>
      </c>
      <c r="B21" s="68"/>
      <c r="C21" s="68"/>
      <c r="D21" s="68"/>
    </row>
    <row r="22" spans="1:4" x14ac:dyDescent="0.25">
      <c r="A22" s="10" t="s">
        <v>108</v>
      </c>
      <c r="B22" s="68"/>
      <c r="C22" s="68"/>
      <c r="D22" s="68"/>
    </row>
    <row r="23" spans="1:4" x14ac:dyDescent="0.25">
      <c r="A23" s="10" t="s">
        <v>116</v>
      </c>
      <c r="B23" s="68"/>
      <c r="C23" s="68"/>
      <c r="D23" s="68"/>
    </row>
    <row r="24" spans="1:4" x14ac:dyDescent="0.25">
      <c r="A24" s="10" t="s">
        <v>114</v>
      </c>
      <c r="B24" s="68"/>
      <c r="C24" s="68"/>
      <c r="D24" s="68"/>
    </row>
    <row r="25" spans="1:4" x14ac:dyDescent="0.25">
      <c r="A25" s="10" t="s">
        <v>107</v>
      </c>
      <c r="B25" s="68"/>
      <c r="C25" s="68"/>
      <c r="D25" s="68"/>
    </row>
    <row r="26" spans="1:4" x14ac:dyDescent="0.25">
      <c r="A26" s="10" t="s">
        <v>115</v>
      </c>
      <c r="B26" s="68"/>
      <c r="C26" s="68"/>
      <c r="D26" s="68"/>
    </row>
    <row r="27" spans="1:4" x14ac:dyDescent="0.25">
      <c r="A27" s="10" t="s">
        <v>106</v>
      </c>
      <c r="B27" s="68"/>
      <c r="C27" s="68"/>
      <c r="D27" s="68"/>
    </row>
    <row r="28" spans="1:4" x14ac:dyDescent="0.25">
      <c r="A28" s="10" t="s">
        <v>117</v>
      </c>
      <c r="B28" s="68"/>
      <c r="C28" s="68"/>
      <c r="D28" s="68"/>
    </row>
    <row r="29" spans="1:4" x14ac:dyDescent="0.25">
      <c r="A29" s="10" t="s">
        <v>103</v>
      </c>
      <c r="B29" s="68"/>
      <c r="C29" s="68"/>
      <c r="D29" s="68"/>
    </row>
    <row r="30" spans="1:4" x14ac:dyDescent="0.25">
      <c r="A30" s="10" t="s">
        <v>118</v>
      </c>
      <c r="B30" s="68"/>
      <c r="C30" s="68"/>
      <c r="D30" s="68"/>
    </row>
    <row r="31" spans="1:4" x14ac:dyDescent="0.25">
      <c r="A31" s="10" t="s">
        <v>105</v>
      </c>
      <c r="B31" s="68"/>
      <c r="C31" s="68"/>
      <c r="D31" s="68"/>
    </row>
    <row r="32" spans="1:4" x14ac:dyDescent="0.25">
      <c r="A32" s="10" t="s">
        <v>119</v>
      </c>
      <c r="B32" s="68"/>
      <c r="C32" s="68"/>
      <c r="D32" s="68"/>
    </row>
    <row r="33" spans="1:4" x14ac:dyDescent="0.25">
      <c r="A33" s="10" t="s">
        <v>120</v>
      </c>
      <c r="B33" s="68"/>
      <c r="C33" s="68"/>
      <c r="D33" s="68"/>
    </row>
    <row r="34" spans="1:4" x14ac:dyDescent="0.25">
      <c r="A34" s="10" t="s">
        <v>102</v>
      </c>
      <c r="B34" s="68"/>
      <c r="C34" s="68"/>
      <c r="D34" s="68"/>
    </row>
    <row r="35" spans="1:4" x14ac:dyDescent="0.25">
      <c r="A35" s="10" t="s">
        <v>104</v>
      </c>
      <c r="B35" s="68"/>
      <c r="C35" s="68"/>
      <c r="D35" s="68"/>
    </row>
    <row r="36" spans="1:4" x14ac:dyDescent="0.25">
      <c r="A36" s="10" t="s">
        <v>121</v>
      </c>
      <c r="B36" s="68"/>
      <c r="C36" s="68"/>
      <c r="D36" s="68"/>
    </row>
    <row r="37" spans="1:4" x14ac:dyDescent="0.25">
      <c r="A37" s="10" t="s">
        <v>110</v>
      </c>
      <c r="B37" s="68"/>
      <c r="C37" s="68"/>
      <c r="D37" s="68"/>
    </row>
    <row r="38" spans="1:4" x14ac:dyDescent="0.25">
      <c r="A38" s="10"/>
      <c r="B38" s="68"/>
      <c r="C38" s="68"/>
      <c r="D38" s="68"/>
    </row>
    <row r="39" spans="1:4" x14ac:dyDescent="0.25">
      <c r="A39" s="3"/>
      <c r="B39" s="68"/>
      <c r="C39" s="68"/>
      <c r="D39" s="68"/>
    </row>
    <row r="40" spans="1:4" ht="15.75" thickBot="1" x14ac:dyDescent="0.3">
      <c r="A40" s="3"/>
      <c r="B40" s="78">
        <f>+B15-SUM(B18:B38)</f>
        <v>0</v>
      </c>
      <c r="C40" s="78">
        <f>+C15-SUM(C18:C38)</f>
        <v>0</v>
      </c>
      <c r="D40" s="78">
        <f>+D15-SUM(D18:D38)</f>
        <v>0</v>
      </c>
    </row>
    <row r="41" spans="1:4" x14ac:dyDescent="0.25">
      <c r="B41" s="7"/>
      <c r="C41" s="7"/>
      <c r="D41" s="7"/>
    </row>
    <row r="42" spans="1:4" x14ac:dyDescent="0.25">
      <c r="B42" s="7"/>
      <c r="C42" s="7"/>
      <c r="D42" s="7"/>
    </row>
    <row r="43" spans="1:4" x14ac:dyDescent="0.25">
      <c r="B43" s="7"/>
      <c r="C43" s="7"/>
      <c r="D43" s="7"/>
    </row>
    <row r="44" spans="1:4" x14ac:dyDescent="0.25">
      <c r="B44" s="7"/>
      <c r="C44" s="7"/>
      <c r="D44" s="7"/>
    </row>
    <row r="45" spans="1:4" x14ac:dyDescent="0.25">
      <c r="B45" s="7"/>
      <c r="C45" s="7"/>
      <c r="D45" s="7"/>
    </row>
    <row r="46" spans="1:4" x14ac:dyDescent="0.25">
      <c r="B46" s="7"/>
      <c r="C46" s="7"/>
      <c r="D46" s="7"/>
    </row>
  </sheetData>
  <mergeCells count="6">
    <mergeCell ref="A8:C8"/>
    <mergeCell ref="B1:D1"/>
    <mergeCell ref="B2:D2"/>
    <mergeCell ref="B3:D3"/>
    <mergeCell ref="B4:D4"/>
    <mergeCell ref="B5:D5"/>
  </mergeCells>
  <pageMargins left="0.7" right="0.7" top="0.75" bottom="0.75" header="0.3" footer="0.3"/>
  <pageSetup paperSize="9" scale="65"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I119"/>
  <sheetViews>
    <sheetView zoomScale="85" zoomScaleNormal="85" workbookViewId="0">
      <selection activeCell="G14" sqref="G14"/>
    </sheetView>
  </sheetViews>
  <sheetFormatPr defaultRowHeight="15" x14ac:dyDescent="0.25"/>
  <sheetData>
    <row r="3" spans="2:9" ht="15.75" x14ac:dyDescent="0.25">
      <c r="B3" s="94"/>
      <c r="C3" s="89"/>
      <c r="D3" s="89"/>
      <c r="E3" s="89"/>
      <c r="F3" s="89"/>
      <c r="G3" s="89"/>
      <c r="H3" s="89"/>
      <c r="I3" s="89"/>
    </row>
    <row r="5" spans="2:9" ht="15.75" x14ac:dyDescent="0.25">
      <c r="B5" s="94"/>
      <c r="C5" s="89"/>
      <c r="D5" s="89"/>
      <c r="E5" s="89"/>
      <c r="F5" s="89"/>
      <c r="G5" s="89"/>
      <c r="H5" s="89"/>
      <c r="I5" s="89"/>
    </row>
    <row r="6" spans="2:9" x14ac:dyDescent="0.25">
      <c r="B6" s="91"/>
      <c r="C6" s="89"/>
      <c r="D6" s="89"/>
      <c r="E6" s="89"/>
      <c r="F6" s="89"/>
      <c r="G6" s="89"/>
      <c r="H6" s="89"/>
      <c r="I6" s="89"/>
    </row>
    <row r="7" spans="2:9" x14ac:dyDescent="0.25">
      <c r="B7" s="88"/>
      <c r="C7" s="88"/>
      <c r="D7" s="88"/>
      <c r="E7" s="89"/>
      <c r="F7" s="89"/>
      <c r="G7" s="88"/>
      <c r="H7" s="88"/>
      <c r="I7" s="88"/>
    </row>
    <row r="9" spans="2:9" x14ac:dyDescent="0.25">
      <c r="B9" s="89"/>
      <c r="C9" s="89"/>
      <c r="D9" s="89"/>
      <c r="E9" s="89"/>
      <c r="F9" s="89"/>
      <c r="G9" s="89"/>
      <c r="H9" s="88"/>
      <c r="I9" s="88"/>
    </row>
    <row r="10" spans="2:9" x14ac:dyDescent="0.25">
      <c r="B10" s="89"/>
      <c r="C10" s="90"/>
      <c r="D10" s="91"/>
      <c r="E10" s="89"/>
      <c r="F10" s="89"/>
      <c r="G10" s="89"/>
      <c r="H10" s="89"/>
      <c r="I10" s="89"/>
    </row>
    <row r="11" spans="2:9" x14ac:dyDescent="0.25">
      <c r="B11" s="86"/>
      <c r="C11" s="87"/>
      <c r="D11" s="88"/>
      <c r="E11" s="89"/>
      <c r="F11" s="89"/>
      <c r="G11" s="89"/>
      <c r="H11" s="89"/>
      <c r="I11" s="86"/>
    </row>
    <row r="12" spans="2:9" x14ac:dyDescent="0.25">
      <c r="B12" s="86"/>
      <c r="C12" s="87"/>
      <c r="D12" s="88"/>
      <c r="E12" s="89"/>
      <c r="F12" s="89"/>
      <c r="G12" s="89"/>
      <c r="H12" s="89"/>
      <c r="I12" s="89"/>
    </row>
    <row r="13" spans="2:9" x14ac:dyDescent="0.25">
      <c r="B13" s="89"/>
      <c r="C13" s="90"/>
      <c r="D13" s="91"/>
      <c r="E13" s="89"/>
      <c r="F13" s="89"/>
      <c r="G13" s="89"/>
      <c r="H13" s="89"/>
      <c r="I13" s="89"/>
    </row>
    <row r="14" spans="2:9" x14ac:dyDescent="0.25">
      <c r="B14" s="86"/>
      <c r="C14" s="87"/>
      <c r="D14" s="88"/>
      <c r="E14" s="89"/>
      <c r="F14" s="89"/>
      <c r="G14" s="89"/>
      <c r="H14" s="89"/>
      <c r="I14" s="86"/>
    </row>
    <row r="15" spans="2:9" x14ac:dyDescent="0.25">
      <c r="B15" s="86"/>
      <c r="C15" s="87"/>
      <c r="D15" s="88"/>
      <c r="E15" s="89"/>
      <c r="F15" s="89"/>
      <c r="G15" s="89"/>
      <c r="H15" s="89"/>
      <c r="I15" s="89"/>
    </row>
    <row r="16" spans="2:9" x14ac:dyDescent="0.25">
      <c r="B16" s="86"/>
      <c r="C16" s="87"/>
      <c r="D16" s="88"/>
      <c r="E16" s="89"/>
      <c r="F16" s="89"/>
      <c r="G16" s="89"/>
      <c r="H16" s="89"/>
      <c r="I16" s="89"/>
    </row>
    <row r="17" spans="2:9" x14ac:dyDescent="0.25">
      <c r="B17" s="86"/>
      <c r="C17" s="87"/>
      <c r="D17" s="88"/>
      <c r="E17" s="89"/>
      <c r="F17" s="89"/>
      <c r="G17" s="89"/>
      <c r="H17" s="89"/>
      <c r="I17" s="86"/>
    </row>
    <row r="18" spans="2:9" x14ac:dyDescent="0.25">
      <c r="B18" s="89"/>
      <c r="C18" s="90"/>
      <c r="D18" s="91"/>
      <c r="E18" s="89"/>
      <c r="F18" s="89"/>
      <c r="G18" s="89"/>
      <c r="H18" s="89"/>
      <c r="I18" s="89"/>
    </row>
    <row r="19" spans="2:9" x14ac:dyDescent="0.25">
      <c r="B19" s="89"/>
      <c r="C19" s="89"/>
      <c r="D19" s="91"/>
      <c r="E19" s="89"/>
      <c r="F19" s="89"/>
      <c r="G19" s="89"/>
      <c r="H19" s="89"/>
      <c r="I19" s="89"/>
    </row>
    <row r="20" spans="2:9" x14ac:dyDescent="0.25">
      <c r="B20" s="92"/>
      <c r="C20" s="87"/>
      <c r="D20" s="88"/>
      <c r="E20" s="89"/>
      <c r="F20" s="89"/>
      <c r="G20" s="89"/>
      <c r="H20" s="89"/>
      <c r="I20" s="92"/>
    </row>
    <row r="21" spans="2:9" x14ac:dyDescent="0.25">
      <c r="B21" s="86"/>
      <c r="C21" s="87"/>
      <c r="D21" s="88"/>
      <c r="E21" s="89"/>
      <c r="F21" s="89"/>
      <c r="G21" s="89"/>
      <c r="H21" s="89"/>
      <c r="I21" s="92"/>
    </row>
    <row r="22" spans="2:9" x14ac:dyDescent="0.25">
      <c r="B22" s="92"/>
      <c r="C22" s="93"/>
      <c r="D22" s="88"/>
      <c r="E22" s="89"/>
      <c r="F22" s="89"/>
      <c r="G22" s="89"/>
      <c r="H22" s="89"/>
      <c r="I22" s="89"/>
    </row>
    <row r="23" spans="2:9" x14ac:dyDescent="0.25">
      <c r="B23" s="89"/>
      <c r="C23" s="89"/>
      <c r="D23" s="88"/>
      <c r="E23" s="89"/>
      <c r="F23" s="89"/>
      <c r="G23" s="89"/>
      <c r="H23" s="89"/>
      <c r="I23" s="89"/>
    </row>
    <row r="24" spans="2:9" x14ac:dyDescent="0.25">
      <c r="B24" s="89"/>
      <c r="C24" s="90"/>
      <c r="D24" s="91"/>
      <c r="E24" s="89"/>
      <c r="F24" s="89"/>
      <c r="G24" s="89"/>
      <c r="H24" s="89"/>
      <c r="I24" s="89"/>
    </row>
    <row r="25" spans="2:9" x14ac:dyDescent="0.25">
      <c r="B25" s="86"/>
      <c r="C25" s="87"/>
      <c r="D25" s="88"/>
      <c r="E25" s="89"/>
      <c r="F25" s="89"/>
      <c r="G25" s="89"/>
      <c r="H25" s="89"/>
      <c r="I25" s="86"/>
    </row>
    <row r="26" spans="2:9" x14ac:dyDescent="0.25">
      <c r="B26" s="89"/>
      <c r="C26" s="87"/>
      <c r="D26" s="88"/>
      <c r="E26" s="89"/>
      <c r="F26" s="89"/>
      <c r="G26" s="89"/>
      <c r="H26" s="89"/>
      <c r="I26" s="86"/>
    </row>
    <row r="27" spans="2:9" x14ac:dyDescent="0.25">
      <c r="B27" s="86"/>
      <c r="C27" s="87"/>
      <c r="D27" s="88"/>
      <c r="E27" s="89"/>
      <c r="F27" s="89"/>
      <c r="G27" s="89"/>
      <c r="H27" s="89"/>
      <c r="I27" s="86"/>
    </row>
    <row r="28" spans="2:9" x14ac:dyDescent="0.25">
      <c r="B28" s="89"/>
      <c r="C28" s="90"/>
      <c r="D28" s="91"/>
      <c r="E28" s="89"/>
      <c r="F28" s="89"/>
      <c r="G28" s="89"/>
      <c r="H28" s="89"/>
      <c r="I28" s="89"/>
    </row>
    <row r="29" spans="2:9" x14ac:dyDescent="0.25">
      <c r="B29" s="89"/>
      <c r="C29" s="87"/>
      <c r="D29" s="88"/>
      <c r="E29" s="89"/>
      <c r="F29" s="89"/>
      <c r="G29" s="89"/>
      <c r="H29" s="89"/>
      <c r="I29" s="86"/>
    </row>
    <row r="30" spans="2:9" x14ac:dyDescent="0.25">
      <c r="B30" s="89"/>
      <c r="C30" s="90"/>
      <c r="D30" s="91"/>
      <c r="E30" s="89"/>
      <c r="F30" s="89"/>
      <c r="G30" s="89"/>
      <c r="H30" s="89"/>
      <c r="I30" s="89"/>
    </row>
    <row r="31" spans="2:9" x14ac:dyDescent="0.25">
      <c r="B31" s="92"/>
      <c r="C31" s="87"/>
      <c r="D31" s="88"/>
      <c r="E31" s="89"/>
      <c r="F31" s="89"/>
      <c r="G31" s="89"/>
      <c r="H31" s="89"/>
      <c r="I31" s="92"/>
    </row>
    <row r="32" spans="2:9" x14ac:dyDescent="0.25">
      <c r="B32" s="86"/>
      <c r="C32" s="93"/>
      <c r="D32" s="88"/>
      <c r="E32" s="89"/>
      <c r="F32" s="89"/>
      <c r="G32" s="89"/>
      <c r="H32" s="89"/>
      <c r="I32" s="89"/>
    </row>
    <row r="33" spans="2:9" x14ac:dyDescent="0.25">
      <c r="B33" s="86"/>
      <c r="C33" s="93"/>
      <c r="D33" s="88"/>
      <c r="E33" s="89"/>
      <c r="F33" s="89"/>
      <c r="G33" s="89"/>
      <c r="H33" s="86"/>
      <c r="I33" s="89"/>
    </row>
    <row r="34" spans="2:9" x14ac:dyDescent="0.25">
      <c r="B34" s="86"/>
      <c r="C34" s="93"/>
      <c r="D34" s="88"/>
      <c r="E34" s="89"/>
      <c r="F34" s="89"/>
      <c r="G34" s="89"/>
      <c r="H34" s="86"/>
      <c r="I34" s="89"/>
    </row>
    <row r="35" spans="2:9" x14ac:dyDescent="0.25">
      <c r="B35" s="89"/>
      <c r="C35" s="90"/>
      <c r="D35" s="91"/>
      <c r="E35" s="89"/>
      <c r="F35" s="89"/>
      <c r="G35" s="89"/>
      <c r="H35" s="89"/>
      <c r="I35" s="89"/>
    </row>
    <row r="36" spans="2:9" x14ac:dyDescent="0.25">
      <c r="B36" s="86"/>
      <c r="C36" s="87"/>
      <c r="D36" s="88"/>
      <c r="E36" s="89"/>
      <c r="F36" s="89"/>
      <c r="G36" s="89"/>
      <c r="H36" s="86"/>
      <c r="I36" s="89"/>
    </row>
    <row r="37" spans="2:9" x14ac:dyDescent="0.25">
      <c r="B37" s="86"/>
      <c r="C37" s="87"/>
      <c r="D37" s="88"/>
      <c r="E37" s="89"/>
      <c r="F37" s="89"/>
      <c r="G37" s="89"/>
      <c r="H37" s="89"/>
      <c r="I37" s="89"/>
    </row>
    <row r="38" spans="2:9" x14ac:dyDescent="0.25">
      <c r="B38" s="92"/>
      <c r="C38" s="87"/>
      <c r="D38" s="88"/>
      <c r="E38" s="89"/>
      <c r="F38" s="89"/>
      <c r="G38" s="89"/>
      <c r="H38" s="92"/>
      <c r="I38" s="89"/>
    </row>
    <row r="39" spans="2:9" x14ac:dyDescent="0.25">
      <c r="B39" s="86"/>
      <c r="C39" s="87"/>
      <c r="D39" s="88"/>
      <c r="E39" s="89"/>
      <c r="F39" s="89"/>
      <c r="G39" s="89"/>
      <c r="H39" s="89"/>
      <c r="I39" s="89"/>
    </row>
    <row r="40" spans="2:9" x14ac:dyDescent="0.25">
      <c r="B40" s="92"/>
      <c r="C40" s="87"/>
      <c r="D40" s="88"/>
      <c r="E40" s="89"/>
      <c r="F40" s="89"/>
      <c r="G40" s="89"/>
      <c r="H40" s="89"/>
      <c r="I40" s="89"/>
    </row>
    <row r="41" spans="2:9" x14ac:dyDescent="0.25">
      <c r="B41" s="86"/>
      <c r="C41" s="87"/>
      <c r="D41" s="88"/>
      <c r="E41" s="89"/>
      <c r="F41" s="89"/>
      <c r="G41" s="89"/>
      <c r="H41" s="89"/>
      <c r="I41" s="89"/>
    </row>
    <row r="42" spans="2:9" x14ac:dyDescent="0.25">
      <c r="B42" s="86"/>
      <c r="C42" s="87"/>
      <c r="D42" s="88"/>
      <c r="E42" s="89"/>
      <c r="F42" s="89"/>
      <c r="G42" s="89"/>
      <c r="H42" s="86"/>
      <c r="I42" s="89"/>
    </row>
    <row r="43" spans="2:9" x14ac:dyDescent="0.25">
      <c r="B43" s="86"/>
      <c r="C43" s="87"/>
      <c r="D43" s="88"/>
      <c r="E43" s="89"/>
      <c r="F43" s="89"/>
      <c r="G43" s="89"/>
      <c r="H43" s="89"/>
      <c r="I43" s="89"/>
    </row>
    <row r="44" spans="2:9" x14ac:dyDescent="0.25">
      <c r="B44" s="86"/>
      <c r="C44" s="87"/>
      <c r="D44" s="88"/>
      <c r="E44" s="89"/>
      <c r="F44" s="89"/>
      <c r="G44" s="89"/>
      <c r="H44" s="92"/>
      <c r="I44" s="89"/>
    </row>
    <row r="45" spans="2:9" x14ac:dyDescent="0.25">
      <c r="B45" s="89"/>
      <c r="C45" s="87"/>
      <c r="D45" s="88"/>
      <c r="E45" s="89"/>
      <c r="F45" s="89"/>
      <c r="G45" s="89"/>
      <c r="H45" s="92"/>
      <c r="I45" s="89"/>
    </row>
    <row r="46" spans="2:9" x14ac:dyDescent="0.25">
      <c r="B46" s="92"/>
      <c r="C46" s="93"/>
      <c r="D46" s="88"/>
      <c r="E46" s="89"/>
      <c r="F46" s="89"/>
      <c r="G46" s="89"/>
      <c r="H46" s="89"/>
      <c r="I46" s="89"/>
    </row>
    <row r="47" spans="2:9" x14ac:dyDescent="0.25">
      <c r="B47" s="92"/>
      <c r="C47" s="93"/>
      <c r="D47" s="88"/>
      <c r="E47" s="89"/>
      <c r="F47" s="89"/>
      <c r="G47" s="89"/>
      <c r="H47" s="89"/>
      <c r="I47" s="89"/>
    </row>
    <row r="49" spans="2:9" x14ac:dyDescent="0.25">
      <c r="B49" s="89"/>
      <c r="C49" s="90"/>
      <c r="D49" s="91"/>
      <c r="E49" s="89"/>
      <c r="F49" s="89"/>
      <c r="G49" s="89"/>
      <c r="H49" s="89"/>
      <c r="I49" s="89"/>
    </row>
    <row r="50" spans="2:9" x14ac:dyDescent="0.25">
      <c r="B50" s="92"/>
      <c r="C50" s="87"/>
      <c r="D50" s="88"/>
      <c r="E50" s="89"/>
      <c r="F50" s="89"/>
      <c r="G50" s="89"/>
      <c r="H50" s="89"/>
      <c r="I50" s="92"/>
    </row>
    <row r="51" spans="2:9" x14ac:dyDescent="0.25">
      <c r="B51" s="92"/>
      <c r="C51" s="87"/>
      <c r="D51" s="88"/>
      <c r="E51" s="89"/>
      <c r="F51" s="89"/>
      <c r="G51" s="89"/>
      <c r="H51" s="89"/>
      <c r="I51" s="92"/>
    </row>
    <row r="52" spans="2:9" x14ac:dyDescent="0.25">
      <c r="B52" s="89"/>
      <c r="C52" s="90"/>
      <c r="D52" s="91"/>
      <c r="E52" s="89"/>
      <c r="F52" s="89"/>
      <c r="G52" s="89"/>
      <c r="H52" s="89"/>
      <c r="I52" s="89"/>
    </row>
    <row r="53" spans="2:9" x14ac:dyDescent="0.25">
      <c r="B53" s="92"/>
      <c r="C53" s="87"/>
      <c r="D53" s="88"/>
      <c r="E53" s="89"/>
      <c r="F53" s="89"/>
      <c r="G53" s="89"/>
      <c r="H53" s="89"/>
      <c r="I53" s="92"/>
    </row>
    <row r="54" spans="2:9" x14ac:dyDescent="0.25">
      <c r="B54" s="86"/>
      <c r="C54" s="87"/>
      <c r="D54" s="88"/>
      <c r="E54" s="89"/>
      <c r="F54" s="89"/>
      <c r="G54" s="89"/>
      <c r="H54" s="89"/>
      <c r="I54" s="86"/>
    </row>
    <row r="55" spans="2:9" x14ac:dyDescent="0.25">
      <c r="B55" s="89"/>
      <c r="C55" s="90"/>
      <c r="D55" s="91"/>
      <c r="E55" s="89"/>
      <c r="F55" s="89"/>
      <c r="G55" s="89"/>
      <c r="H55" s="89"/>
      <c r="I55" s="89"/>
    </row>
    <row r="56" spans="2:9" x14ac:dyDescent="0.25">
      <c r="B56" s="86"/>
      <c r="C56" s="87"/>
      <c r="D56" s="88"/>
      <c r="E56" s="89"/>
      <c r="F56" s="89"/>
      <c r="G56" s="89"/>
      <c r="H56" s="89"/>
      <c r="I56" s="86"/>
    </row>
    <row r="57" spans="2:9" x14ac:dyDescent="0.25">
      <c r="B57" s="86"/>
      <c r="C57" s="93"/>
      <c r="D57" s="88"/>
      <c r="E57" s="89"/>
      <c r="F57" s="89"/>
      <c r="G57" s="89"/>
      <c r="H57" s="86"/>
      <c r="I57" s="89"/>
    </row>
    <row r="58" spans="2:9" x14ac:dyDescent="0.25">
      <c r="B58" s="92"/>
      <c r="C58" s="93"/>
      <c r="D58" s="88"/>
      <c r="E58" s="89"/>
      <c r="F58" s="89"/>
      <c r="G58" s="89"/>
      <c r="H58" s="92"/>
      <c r="I58" s="89"/>
    </row>
    <row r="59" spans="2:9" x14ac:dyDescent="0.25">
      <c r="B59" s="86"/>
      <c r="C59" s="93"/>
      <c r="D59" s="88"/>
      <c r="E59" s="89"/>
      <c r="F59" s="89"/>
      <c r="G59" s="89"/>
      <c r="H59" s="92"/>
      <c r="I59" s="89"/>
    </row>
    <row r="60" spans="2:9" x14ac:dyDescent="0.25">
      <c r="B60" s="86"/>
      <c r="C60" s="93"/>
      <c r="D60" s="88"/>
      <c r="E60" s="89"/>
      <c r="F60" s="89"/>
      <c r="G60" s="89"/>
      <c r="H60" s="89"/>
      <c r="I60" s="89"/>
    </row>
    <row r="61" spans="2:9" x14ac:dyDescent="0.25">
      <c r="B61" s="89"/>
      <c r="C61" s="90"/>
      <c r="D61" s="91"/>
      <c r="E61" s="89"/>
      <c r="F61" s="89"/>
      <c r="G61" s="89"/>
      <c r="H61" s="89"/>
      <c r="I61" s="89"/>
    </row>
    <row r="62" spans="2:9" x14ac:dyDescent="0.25">
      <c r="B62" s="92"/>
      <c r="C62" s="87"/>
      <c r="D62" s="88"/>
      <c r="E62" s="89"/>
      <c r="F62" s="89"/>
      <c r="G62" s="86"/>
      <c r="H62" s="92"/>
      <c r="I62" s="89"/>
    </row>
    <row r="63" spans="2:9" x14ac:dyDescent="0.25">
      <c r="B63" s="89"/>
      <c r="C63" s="90"/>
      <c r="D63" s="91"/>
      <c r="E63" s="89"/>
      <c r="F63" s="89"/>
      <c r="G63" s="89"/>
      <c r="H63" s="89"/>
      <c r="I63" s="89"/>
    </row>
    <row r="64" spans="2:9" x14ac:dyDescent="0.25">
      <c r="B64" s="89"/>
      <c r="C64" s="89"/>
      <c r="D64" s="91"/>
      <c r="E64" s="89"/>
      <c r="F64" s="89"/>
      <c r="G64" s="89"/>
      <c r="H64" s="89"/>
      <c r="I64" s="89"/>
    </row>
    <row r="65" spans="2:9" x14ac:dyDescent="0.25">
      <c r="B65" s="92"/>
      <c r="C65" s="87"/>
      <c r="D65" s="88"/>
      <c r="E65" s="89"/>
      <c r="F65" s="89"/>
      <c r="G65" s="86"/>
      <c r="H65" s="92"/>
      <c r="I65" s="89"/>
    </row>
    <row r="66" spans="2:9" x14ac:dyDescent="0.25">
      <c r="B66" s="92"/>
      <c r="C66" s="87"/>
      <c r="D66" s="88"/>
      <c r="E66" s="89"/>
      <c r="F66" s="89"/>
      <c r="G66" s="92"/>
      <c r="H66" s="92"/>
      <c r="I66" s="89"/>
    </row>
    <row r="67" spans="2:9" x14ac:dyDescent="0.25">
      <c r="B67" s="86"/>
      <c r="C67" s="87"/>
      <c r="D67" s="88"/>
      <c r="E67" s="89"/>
      <c r="F67" s="89"/>
      <c r="G67" s="92"/>
      <c r="H67" s="86"/>
      <c r="I67" s="89"/>
    </row>
    <row r="68" spans="2:9" x14ac:dyDescent="0.25">
      <c r="B68" s="92"/>
      <c r="C68" s="87"/>
      <c r="D68" s="88"/>
      <c r="E68" s="89"/>
      <c r="F68" s="89"/>
      <c r="G68" s="86"/>
      <c r="H68" s="92"/>
      <c r="I68" s="89"/>
    </row>
    <row r="69" spans="2:9" x14ac:dyDescent="0.25">
      <c r="B69" s="92"/>
      <c r="C69" s="87"/>
      <c r="D69" s="88"/>
      <c r="E69" s="89"/>
      <c r="F69" s="89"/>
      <c r="G69" s="86"/>
      <c r="H69" s="92"/>
      <c r="I69" s="89"/>
    </row>
    <row r="70" spans="2:9" x14ac:dyDescent="0.25">
      <c r="B70" s="89"/>
      <c r="C70" s="90"/>
      <c r="D70" s="91"/>
      <c r="E70" s="89"/>
      <c r="F70" s="89"/>
      <c r="G70" s="89"/>
      <c r="H70" s="89"/>
      <c r="I70" s="89"/>
    </row>
    <row r="71" spans="2:9" x14ac:dyDescent="0.25">
      <c r="B71" s="89"/>
      <c r="C71" s="89"/>
      <c r="D71" s="91"/>
      <c r="E71" s="89"/>
      <c r="F71" s="89"/>
      <c r="G71" s="89"/>
      <c r="H71" s="89"/>
      <c r="I71" s="89"/>
    </row>
    <row r="72" spans="2:9" x14ac:dyDescent="0.25">
      <c r="B72" s="92"/>
      <c r="C72" s="87"/>
      <c r="D72" s="88"/>
      <c r="E72" s="89"/>
      <c r="F72" s="89"/>
      <c r="G72" s="86"/>
      <c r="H72" s="92"/>
      <c r="I72" s="89"/>
    </row>
    <row r="73" spans="2:9" x14ac:dyDescent="0.25">
      <c r="B73" s="92"/>
      <c r="C73" s="87"/>
      <c r="D73" s="88"/>
      <c r="E73" s="89"/>
      <c r="F73" s="89"/>
      <c r="G73" s="86"/>
      <c r="H73" s="92"/>
      <c r="I73" s="89"/>
    </row>
    <row r="74" spans="2:9" x14ac:dyDescent="0.25">
      <c r="B74" s="89"/>
      <c r="C74" s="90"/>
      <c r="D74" s="91"/>
      <c r="E74" s="89"/>
      <c r="F74" s="89"/>
      <c r="G74" s="89"/>
      <c r="H74" s="89"/>
      <c r="I74" s="89"/>
    </row>
    <row r="75" spans="2:9" x14ac:dyDescent="0.25">
      <c r="B75" s="92"/>
      <c r="C75" s="87"/>
      <c r="D75" s="88"/>
      <c r="E75" s="89"/>
      <c r="F75" s="89"/>
      <c r="G75" s="89"/>
      <c r="H75" s="89"/>
      <c r="I75" s="92"/>
    </row>
    <row r="76" spans="2:9" x14ac:dyDescent="0.25">
      <c r="B76" s="92"/>
      <c r="C76" s="93"/>
      <c r="D76" s="88"/>
      <c r="E76" s="89"/>
      <c r="F76" s="89"/>
      <c r="G76" s="89"/>
      <c r="H76" s="89"/>
      <c r="I76" s="89"/>
    </row>
    <row r="77" spans="2:9" x14ac:dyDescent="0.25">
      <c r="B77" s="92"/>
      <c r="C77" s="93"/>
      <c r="D77" s="88"/>
      <c r="E77" s="89"/>
      <c r="F77" s="89"/>
      <c r="G77" s="89"/>
      <c r="H77" s="92"/>
      <c r="I77" s="89"/>
    </row>
    <row r="78" spans="2:9" x14ac:dyDescent="0.25">
      <c r="B78" s="92"/>
      <c r="C78" s="93"/>
      <c r="D78" s="88"/>
      <c r="E78" s="89"/>
      <c r="F78" s="89"/>
      <c r="G78" s="89"/>
      <c r="H78" s="89"/>
      <c r="I78" s="92"/>
    </row>
    <row r="79" spans="2:9" x14ac:dyDescent="0.25">
      <c r="B79" s="89"/>
      <c r="C79" s="93"/>
      <c r="D79" s="88"/>
      <c r="E79" s="89"/>
      <c r="F79" s="89"/>
      <c r="G79" s="89"/>
      <c r="H79" s="89"/>
      <c r="I79" s="86"/>
    </row>
    <row r="81" spans="2:9" x14ac:dyDescent="0.25">
      <c r="B81" s="86"/>
      <c r="C81" s="89"/>
      <c r="D81" s="89"/>
      <c r="E81" s="89"/>
      <c r="F81" s="89"/>
      <c r="G81" s="89"/>
      <c r="H81" s="92"/>
      <c r="I81" s="92"/>
    </row>
    <row r="83" spans="2:9" x14ac:dyDescent="0.25">
      <c r="B83" s="91"/>
      <c r="C83" s="89"/>
      <c r="D83" s="89"/>
      <c r="E83" s="89"/>
      <c r="F83" s="89"/>
      <c r="G83" s="89"/>
      <c r="H83" s="89"/>
      <c r="I83" s="89"/>
    </row>
    <row r="119" spans="2:2" x14ac:dyDescent="0.25">
      <c r="B119" s="8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4"/>
  <sheetViews>
    <sheetView topLeftCell="A20" zoomScale="85" zoomScaleNormal="85" workbookViewId="0">
      <selection activeCell="F33" sqref="F33"/>
    </sheetView>
  </sheetViews>
  <sheetFormatPr defaultRowHeight="15" x14ac:dyDescent="0.25"/>
  <cols>
    <col min="1" max="1" width="12.7109375" customWidth="1"/>
    <col min="2" max="2" width="22.85546875" customWidth="1"/>
    <col min="3" max="4" width="20.5703125" customWidth="1"/>
    <col min="5" max="5" width="22.28515625" customWidth="1"/>
    <col min="6" max="6" width="14" customWidth="1"/>
    <col min="8" max="8" width="15.140625" customWidth="1"/>
    <col min="9" max="9" width="14.28515625" customWidth="1"/>
    <col min="10" max="10" width="14.5703125" customWidth="1"/>
  </cols>
  <sheetData>
    <row r="1" spans="1:9" x14ac:dyDescent="0.25">
      <c r="A1" s="164" t="s">
        <v>0</v>
      </c>
      <c r="B1" s="164"/>
      <c r="C1" s="149" t="str">
        <f>'Master Job Sheet'!E1</f>
        <v>TCA00545</v>
      </c>
      <c r="D1" s="149"/>
      <c r="E1" s="5"/>
      <c r="F1" s="5"/>
    </row>
    <row r="2" spans="1:9" x14ac:dyDescent="0.25">
      <c r="A2" s="164" t="s">
        <v>1</v>
      </c>
      <c r="B2" s="164"/>
      <c r="C2" s="149" t="str">
        <f>'Master Job Sheet'!E2</f>
        <v>The Ghedia Superannuation Fund</v>
      </c>
      <c r="D2" s="149"/>
      <c r="E2" s="5"/>
      <c r="F2" s="5"/>
    </row>
    <row r="3" spans="1:9" x14ac:dyDescent="0.25">
      <c r="A3" s="164" t="s">
        <v>2</v>
      </c>
      <c r="B3" s="164"/>
      <c r="C3" s="150">
        <f>'Master Job Sheet'!E3</f>
        <v>44742</v>
      </c>
      <c r="D3" s="150"/>
      <c r="E3" s="5"/>
      <c r="F3" s="5"/>
    </row>
    <row r="5" spans="1:9" ht="15.75" x14ac:dyDescent="0.3">
      <c r="A5" s="55" t="s">
        <v>136</v>
      </c>
    </row>
    <row r="7" spans="1:9" x14ac:dyDescent="0.25">
      <c r="C7" s="6">
        <v>1</v>
      </c>
      <c r="D7" s="6">
        <v>2</v>
      </c>
      <c r="E7" s="6" t="s">
        <v>26</v>
      </c>
    </row>
    <row r="8" spans="1:9" ht="30" x14ac:dyDescent="0.25">
      <c r="A8" s="1" t="s">
        <v>31</v>
      </c>
      <c r="B8" s="1"/>
      <c r="C8" s="54" t="s">
        <v>204</v>
      </c>
      <c r="D8" s="54" t="s">
        <v>205</v>
      </c>
      <c r="H8" s="48"/>
      <c r="I8" s="48"/>
    </row>
    <row r="9" spans="1:9" x14ac:dyDescent="0.25">
      <c r="A9" s="1" t="s">
        <v>32</v>
      </c>
      <c r="B9" s="1"/>
      <c r="C9" s="52">
        <v>17519</v>
      </c>
      <c r="D9" s="52">
        <v>17519</v>
      </c>
      <c r="G9">
        <f>2012-1950</f>
        <v>62</v>
      </c>
      <c r="H9" s="48"/>
      <c r="I9" s="48"/>
    </row>
    <row r="10" spans="1:9" x14ac:dyDescent="0.25">
      <c r="A10" s="1" t="s">
        <v>132</v>
      </c>
      <c r="B10" s="49">
        <v>44378</v>
      </c>
      <c r="C10" s="12">
        <f>+ROUNDDOWN(($B$10-C9)/365.25,0)</f>
        <v>73</v>
      </c>
      <c r="D10" s="12">
        <f>+ROUNDDOWN(($B$10-D9)/365.25,0)</f>
        <v>73</v>
      </c>
      <c r="H10" s="48"/>
      <c r="I10" s="48"/>
    </row>
    <row r="11" spans="1:9" x14ac:dyDescent="0.25">
      <c r="A11" s="1" t="s">
        <v>33</v>
      </c>
      <c r="B11" s="1"/>
      <c r="C11" s="52">
        <v>42552</v>
      </c>
      <c r="D11" s="52">
        <v>42552</v>
      </c>
      <c r="H11" s="48"/>
      <c r="I11" s="48"/>
    </row>
    <row r="12" spans="1:9" x14ac:dyDescent="0.25">
      <c r="A12" s="1"/>
      <c r="B12" s="1"/>
      <c r="H12" s="48"/>
      <c r="I12" s="48"/>
    </row>
    <row r="13" spans="1:9" x14ac:dyDescent="0.25">
      <c r="A13" s="1" t="s">
        <v>34</v>
      </c>
      <c r="B13" s="1"/>
    </row>
    <row r="14" spans="1:9" x14ac:dyDescent="0.25">
      <c r="A14" s="1" t="s">
        <v>35</v>
      </c>
      <c r="B14" s="1"/>
      <c r="C14" s="53">
        <v>0</v>
      </c>
      <c r="D14" s="53">
        <v>0</v>
      </c>
    </row>
    <row r="15" spans="1:9" x14ac:dyDescent="0.25">
      <c r="A15" s="1" t="s">
        <v>36</v>
      </c>
      <c r="B15" s="1"/>
      <c r="C15" s="53">
        <v>0</v>
      </c>
      <c r="D15" s="53">
        <v>0</v>
      </c>
    </row>
    <row r="16" spans="1:9" x14ac:dyDescent="0.25">
      <c r="A16" s="1" t="s">
        <v>37</v>
      </c>
      <c r="B16" s="1"/>
      <c r="C16" s="53">
        <v>0</v>
      </c>
      <c r="D16" s="53">
        <v>0</v>
      </c>
    </row>
    <row r="17" spans="1:5" x14ac:dyDescent="0.25">
      <c r="A17" s="1" t="s">
        <v>38</v>
      </c>
      <c r="B17" s="1"/>
      <c r="C17" s="53">
        <v>0</v>
      </c>
      <c r="D17" s="53">
        <v>0</v>
      </c>
    </row>
    <row r="18" spans="1:5" x14ac:dyDescent="0.25">
      <c r="A18" s="1" t="s">
        <v>39</v>
      </c>
      <c r="B18" s="1"/>
      <c r="C18" s="53">
        <v>572116.65</v>
      </c>
      <c r="D18" s="53">
        <v>0</v>
      </c>
    </row>
    <row r="19" spans="1:5" x14ac:dyDescent="0.25">
      <c r="A19" s="1" t="s">
        <v>40</v>
      </c>
      <c r="B19" s="1"/>
      <c r="C19" s="53">
        <v>0</v>
      </c>
      <c r="D19" s="53">
        <v>49828.03</v>
      </c>
    </row>
    <row r="20" spans="1:5" ht="15.75" thickBot="1" x14ac:dyDescent="0.3">
      <c r="A20" s="6" t="s">
        <v>26</v>
      </c>
      <c r="B20" s="6"/>
      <c r="C20" s="8">
        <f>+SUM(C14:C19)</f>
        <v>572116.65</v>
      </c>
      <c r="D20" s="8">
        <f t="shared" ref="D20" si="0">+SUM(D14:D19)</f>
        <v>49828.03</v>
      </c>
      <c r="E20" s="8">
        <f>+SUM(C20:D20)</f>
        <v>621944.68000000005</v>
      </c>
    </row>
    <row r="21" spans="1:5" ht="15.75" thickTop="1" x14ac:dyDescent="0.25"/>
    <row r="22" spans="1:5" x14ac:dyDescent="0.25">
      <c r="A22" s="1" t="s">
        <v>41</v>
      </c>
      <c r="B22" s="1"/>
      <c r="C22" s="16">
        <f>+(C14+C16+C18)/C20</f>
        <v>1</v>
      </c>
      <c r="D22" s="16">
        <f t="shared" ref="D22" si="1">+(D14+D16+D18)/D20</f>
        <v>0</v>
      </c>
    </row>
    <row r="23" spans="1:5" x14ac:dyDescent="0.25">
      <c r="A23" s="1" t="s">
        <v>42</v>
      </c>
      <c r="B23" s="1"/>
      <c r="C23" s="16">
        <f>+(C15+C17+C19)/C20</f>
        <v>0</v>
      </c>
      <c r="D23" s="16">
        <f t="shared" ref="D23" si="2">+(D15+D17+D19)/D20</f>
        <v>1</v>
      </c>
    </row>
    <row r="25" spans="1:5" x14ac:dyDescent="0.25">
      <c r="A25" s="1" t="s">
        <v>43</v>
      </c>
      <c r="B25" s="1"/>
      <c r="C25" s="50">
        <f>+IF(C10&gt;=95,$D$64,IF(C10&gt;=90,$D$63,IF(C10&gt;=85,$D$62,IF(C10&gt;=80,$D$61,IF(C10&gt;=75,$D$60,IF(C10&gt;=65,$D$59,$D$58))))))/2</f>
        <v>2.4999999999999998E-2</v>
      </c>
      <c r="D25" s="50">
        <f>+IF(D10&gt;=95,$D$64,IF(D10&gt;=90,$D$63,IF(D10&gt;=85,$D$62,IF(D10&gt;=80,$D$61,IF(D10&gt;=75,$D$60,IF(D10&gt;=65,$D$59,$D$58))))))/2</f>
        <v>2.4999999999999998E-2</v>
      </c>
    </row>
    <row r="26" spans="1:5" ht="15.75" thickBot="1" x14ac:dyDescent="0.3">
      <c r="A26" s="1" t="s">
        <v>44</v>
      </c>
      <c r="B26" s="1"/>
      <c r="C26" s="7">
        <f>+C20*C25</f>
        <v>14302.91625</v>
      </c>
      <c r="D26" s="7">
        <f>+D20*D25</f>
        <v>1245.70075</v>
      </c>
      <c r="E26" s="8">
        <f>+SUM(C26:D26)</f>
        <v>15548.617</v>
      </c>
    </row>
    <row r="27" spans="1:5" ht="15.75" thickTop="1" x14ac:dyDescent="0.25">
      <c r="A27" s="95" t="s">
        <v>167</v>
      </c>
      <c r="B27" s="95"/>
      <c r="C27" s="96">
        <f>+ROUNDUP(C26,-1)</f>
        <v>14310</v>
      </c>
      <c r="D27" s="96">
        <f>+ROUNDUP(D26,-1)</f>
        <v>1250</v>
      </c>
      <c r="E27" s="97">
        <f>SUM(C27:D27)</f>
        <v>15560</v>
      </c>
    </row>
    <row r="28" spans="1:5" x14ac:dyDescent="0.25">
      <c r="A28" s="1"/>
      <c r="B28" s="1"/>
      <c r="C28" s="7"/>
      <c r="D28" s="7"/>
      <c r="E28" s="17"/>
    </row>
    <row r="29" spans="1:5" ht="15.75" thickBot="1" x14ac:dyDescent="0.3">
      <c r="A29" s="1" t="s">
        <v>46</v>
      </c>
      <c r="B29" s="1"/>
      <c r="C29" s="7">
        <f>+C20*0.1</f>
        <v>57211.665000000008</v>
      </c>
      <c r="D29" s="7">
        <f t="shared" ref="D29" si="3">+D20*0.1</f>
        <v>4982.8029999999999</v>
      </c>
      <c r="E29" s="8">
        <f>+SUM(C29:D29)</f>
        <v>62194.468000000008</v>
      </c>
    </row>
    <row r="30" spans="1:5" ht="15.75" thickTop="1" x14ac:dyDescent="0.25"/>
    <row r="31" spans="1:5" x14ac:dyDescent="0.25">
      <c r="A31" t="s">
        <v>44</v>
      </c>
      <c r="C31" s="7">
        <f>+C27-10</f>
        <v>14300</v>
      </c>
      <c r="D31" s="7">
        <f>+D27</f>
        <v>1250</v>
      </c>
    </row>
    <row r="32" spans="1:5" x14ac:dyDescent="0.25">
      <c r="A32" t="s">
        <v>47</v>
      </c>
      <c r="C32" s="53">
        <v>0</v>
      </c>
      <c r="D32" s="53">
        <v>0</v>
      </c>
    </row>
    <row r="33" spans="1:8" ht="15.75" thickBot="1" x14ac:dyDescent="0.3">
      <c r="A33" s="1" t="s">
        <v>48</v>
      </c>
      <c r="B33" s="1"/>
      <c r="C33" s="8">
        <f>+C31+C32</f>
        <v>14300</v>
      </c>
      <c r="D33" s="8">
        <f t="shared" ref="D33" si="4">+D31+D32</f>
        <v>1250</v>
      </c>
      <c r="E33" s="8">
        <f>+SUM(C33:D33)</f>
        <v>15550</v>
      </c>
    </row>
    <row r="34" spans="1:8" ht="15.75" thickTop="1" x14ac:dyDescent="0.25"/>
    <row r="35" spans="1:8" x14ac:dyDescent="0.25">
      <c r="A35" s="1" t="s">
        <v>45</v>
      </c>
      <c r="B35" s="1"/>
    </row>
    <row r="36" spans="1:8" x14ac:dyDescent="0.25">
      <c r="A36" t="s">
        <v>35</v>
      </c>
      <c r="C36" s="7">
        <f t="shared" ref="C36:C41" si="5">+$C$33*C14/$C$20</f>
        <v>0</v>
      </c>
      <c r="D36" s="7">
        <f t="shared" ref="D36:D41" si="6">+$D$33*D14/$D$20</f>
        <v>0</v>
      </c>
    </row>
    <row r="37" spans="1:8" x14ac:dyDescent="0.25">
      <c r="A37" t="s">
        <v>36</v>
      </c>
      <c r="C37" s="7">
        <f t="shared" si="5"/>
        <v>0</v>
      </c>
      <c r="D37" s="7">
        <f t="shared" si="6"/>
        <v>0</v>
      </c>
    </row>
    <row r="38" spans="1:8" x14ac:dyDescent="0.25">
      <c r="A38" t="s">
        <v>37</v>
      </c>
      <c r="C38" s="7">
        <f t="shared" si="5"/>
        <v>0</v>
      </c>
      <c r="D38" s="7">
        <f t="shared" si="6"/>
        <v>0</v>
      </c>
      <c r="G38" s="13"/>
    </row>
    <row r="39" spans="1:8" x14ac:dyDescent="0.25">
      <c r="A39" t="s">
        <v>38</v>
      </c>
      <c r="C39" s="7">
        <f t="shared" si="5"/>
        <v>0</v>
      </c>
      <c r="D39" s="7">
        <f t="shared" si="6"/>
        <v>0</v>
      </c>
      <c r="G39" s="13"/>
      <c r="H39" s="13"/>
    </row>
    <row r="40" spans="1:8" x14ac:dyDescent="0.25">
      <c r="A40" t="s">
        <v>39</v>
      </c>
      <c r="C40" s="7">
        <f t="shared" si="5"/>
        <v>14300</v>
      </c>
      <c r="D40" s="7">
        <f t="shared" si="6"/>
        <v>0</v>
      </c>
      <c r="G40" s="13"/>
    </row>
    <row r="41" spans="1:8" x14ac:dyDescent="0.25">
      <c r="A41" t="s">
        <v>40</v>
      </c>
      <c r="C41" s="7">
        <f t="shared" si="5"/>
        <v>0</v>
      </c>
      <c r="D41" s="7">
        <f t="shared" si="6"/>
        <v>1250</v>
      </c>
    </row>
    <row r="42" spans="1:8" ht="15.75" thickBot="1" x14ac:dyDescent="0.3">
      <c r="A42" s="6" t="s">
        <v>26</v>
      </c>
      <c r="B42" s="6"/>
      <c r="C42" s="8">
        <f>+SUM(C36:C41)</f>
        <v>14300</v>
      </c>
      <c r="D42" s="8">
        <f>+SUM(D36:D41)</f>
        <v>1250</v>
      </c>
      <c r="E42" s="8">
        <f>+SUM(C42:D42)</f>
        <v>15550</v>
      </c>
    </row>
    <row r="43" spans="1:8" ht="15.75" thickTop="1" x14ac:dyDescent="0.25"/>
    <row r="45" spans="1:8" x14ac:dyDescent="0.25">
      <c r="A45" s="1" t="s">
        <v>49</v>
      </c>
      <c r="B45" s="1"/>
    </row>
    <row r="47" spans="1:8" x14ac:dyDescent="0.25">
      <c r="A47" t="s">
        <v>166</v>
      </c>
      <c r="C47" s="53">
        <v>0</v>
      </c>
      <c r="D47" s="53">
        <v>0</v>
      </c>
      <c r="E47" s="7">
        <f>+SUM(C47:D47)</f>
        <v>0</v>
      </c>
    </row>
    <row r="48" spans="1:8" x14ac:dyDescent="0.25">
      <c r="A48" t="s">
        <v>135</v>
      </c>
      <c r="B48" s="51">
        <v>42917</v>
      </c>
      <c r="C48" s="7">
        <f>+ROUNDDOWN(($B$48-C9)/365.25,0)</f>
        <v>69</v>
      </c>
      <c r="D48" s="7">
        <f t="shared" ref="D48" si="7">+ROUNDDOWN(($B$48-D9)/365.25,0)</f>
        <v>69</v>
      </c>
      <c r="E48" s="7"/>
    </row>
    <row r="49" spans="1:5" x14ac:dyDescent="0.25">
      <c r="A49" t="s">
        <v>43</v>
      </c>
      <c r="C49" s="50" t="e">
        <f>+IF(C48&gt;=95,#REF!,IF(C48&gt;=90,#REF!,IF(C48&gt;=85,#REF!,IF(C48&gt;=80,#REF!,IF(C48&gt;=75,#REF!,IF(C48&gt;=65,#REF!,#REF!))))))</f>
        <v>#REF!</v>
      </c>
      <c r="D49" s="16" t="e">
        <f>+IF(D48&gt;=95,#REF!,IF(D48&gt;=90,#REF!,IF(D48&gt;=85,#REF!,IF(D48&gt;=80,#REF!,IF(D48&gt;=75,#REF!,IF(D48&gt;=65,#REF!,#REF!))))))</f>
        <v>#REF!</v>
      </c>
      <c r="E49" s="15"/>
    </row>
    <row r="51" spans="1:5" x14ac:dyDescent="0.25">
      <c r="A51" t="s">
        <v>49</v>
      </c>
      <c r="C51" s="18" t="e">
        <f>+C47*C49</f>
        <v>#REF!</v>
      </c>
      <c r="D51" s="18" t="e">
        <f t="shared" ref="D51" si="8">+D47*D49</f>
        <v>#REF!</v>
      </c>
      <c r="E51" s="18" t="e">
        <f>+SUM(C51:D51)</f>
        <v>#REF!</v>
      </c>
    </row>
    <row r="56" spans="1:5" x14ac:dyDescent="0.25">
      <c r="C56" s="165" t="s">
        <v>50</v>
      </c>
      <c r="D56" s="19" t="s">
        <v>51</v>
      </c>
    </row>
    <row r="57" spans="1:5" x14ac:dyDescent="0.25">
      <c r="C57" s="165"/>
      <c r="D57" s="19" t="s">
        <v>151</v>
      </c>
    </row>
    <row r="58" spans="1:5" x14ac:dyDescent="0.25">
      <c r="C58" s="20" t="s">
        <v>133</v>
      </c>
      <c r="D58" s="21">
        <v>0.04</v>
      </c>
    </row>
    <row r="59" spans="1:5" x14ac:dyDescent="0.25">
      <c r="C59" s="20" t="s">
        <v>52</v>
      </c>
      <c r="D59" s="21">
        <v>4.9999999999999996E-2</v>
      </c>
    </row>
    <row r="60" spans="1:5" x14ac:dyDescent="0.25">
      <c r="C60" s="20" t="s">
        <v>53</v>
      </c>
      <c r="D60" s="21">
        <v>0.06</v>
      </c>
    </row>
    <row r="61" spans="1:5" x14ac:dyDescent="0.25">
      <c r="C61" s="20" t="s">
        <v>54</v>
      </c>
      <c r="D61" s="21">
        <v>6.9999999999999993E-2</v>
      </c>
    </row>
    <row r="62" spans="1:5" x14ac:dyDescent="0.25">
      <c r="C62" s="20" t="s">
        <v>55</v>
      </c>
      <c r="D62" s="21">
        <v>9.0000000000000011E-2</v>
      </c>
    </row>
    <row r="63" spans="1:5" x14ac:dyDescent="0.25">
      <c r="C63" s="20" t="s">
        <v>56</v>
      </c>
      <c r="D63" s="21">
        <v>0.11</v>
      </c>
    </row>
    <row r="64" spans="1:5" x14ac:dyDescent="0.25">
      <c r="C64" s="20" t="s">
        <v>134</v>
      </c>
      <c r="D64" s="21">
        <v>0.13999999999999999</v>
      </c>
    </row>
  </sheetData>
  <mergeCells count="7">
    <mergeCell ref="A1:B1"/>
    <mergeCell ref="A2:B2"/>
    <mergeCell ref="A3:B3"/>
    <mergeCell ref="C56:C57"/>
    <mergeCell ref="C1:D1"/>
    <mergeCell ref="C2:D2"/>
    <mergeCell ref="C3:D3"/>
  </mergeCells>
  <pageMargins left="0.7" right="0.7" top="0.75" bottom="0.75" header="0.3" footer="0.3"/>
  <pageSetup paperSize="9" scale="56"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1"/>
  <sheetViews>
    <sheetView workbookViewId="0">
      <selection activeCell="B3" sqref="B3:E3"/>
    </sheetView>
  </sheetViews>
  <sheetFormatPr defaultRowHeight="15" x14ac:dyDescent="0.25"/>
  <cols>
    <col min="1" max="1" width="19.28515625" customWidth="1"/>
    <col min="2" max="4" width="14.28515625" customWidth="1"/>
    <col min="5" max="5" width="18" customWidth="1"/>
    <col min="6" max="6" width="17.140625" customWidth="1"/>
    <col min="7" max="7" width="14.42578125" customWidth="1"/>
  </cols>
  <sheetData>
    <row r="1" spans="1:7" x14ac:dyDescent="0.25">
      <c r="A1" s="5" t="s">
        <v>0</v>
      </c>
      <c r="B1" s="149" t="str">
        <f>'Master Job Sheet'!E1</f>
        <v>TCA00545</v>
      </c>
      <c r="C1" s="149"/>
      <c r="D1" s="149"/>
      <c r="E1" s="149"/>
      <c r="F1" s="5"/>
      <c r="G1" s="5"/>
    </row>
    <row r="2" spans="1:7" x14ac:dyDescent="0.25">
      <c r="A2" s="5" t="s">
        <v>1</v>
      </c>
      <c r="B2" s="149" t="str">
        <f>'Master Job Sheet'!E2</f>
        <v>The Ghedia Superannuation Fund</v>
      </c>
      <c r="C2" s="149"/>
      <c r="D2" s="149"/>
      <c r="E2" s="149"/>
      <c r="F2" s="5"/>
      <c r="G2" s="5"/>
    </row>
    <row r="3" spans="1:7" x14ac:dyDescent="0.25">
      <c r="A3" s="5" t="s">
        <v>2</v>
      </c>
      <c r="B3" s="150">
        <f>'Master Job Sheet'!E3</f>
        <v>44742</v>
      </c>
      <c r="C3" s="150"/>
      <c r="D3" s="150"/>
      <c r="E3" s="150"/>
      <c r="F3" s="5"/>
      <c r="G3" s="5"/>
    </row>
    <row r="4" spans="1:7" x14ac:dyDescent="0.25">
      <c r="A4" s="5" t="s">
        <v>3</v>
      </c>
      <c r="B4" s="149" t="e">
        <f>'Master Job Sheet'!#REF!</f>
        <v>#REF!</v>
      </c>
      <c r="C4" s="149"/>
      <c r="D4" s="149"/>
      <c r="E4" s="149"/>
      <c r="F4" s="5"/>
      <c r="G4" s="5"/>
    </row>
    <row r="5" spans="1:7" x14ac:dyDescent="0.25">
      <c r="A5" s="5" t="s">
        <v>4</v>
      </c>
      <c r="B5" s="149" t="e">
        <f>'Master Job Sheet'!#REF!</f>
        <v>#REF!</v>
      </c>
      <c r="C5" s="149"/>
      <c r="D5" s="149"/>
      <c r="E5" s="149"/>
      <c r="F5" s="5"/>
      <c r="G5" s="5"/>
    </row>
    <row r="9" spans="1:7" ht="15.75" x14ac:dyDescent="0.25">
      <c r="A9" s="9" t="s">
        <v>57</v>
      </c>
    </row>
    <row r="11" spans="1:7" x14ac:dyDescent="0.25">
      <c r="A11" t="s">
        <v>153</v>
      </c>
      <c r="E11" s="73">
        <v>0</v>
      </c>
    </row>
    <row r="12" spans="1:7" x14ac:dyDescent="0.25">
      <c r="E12" s="73"/>
    </row>
    <row r="13" spans="1:7" x14ac:dyDescent="0.25">
      <c r="A13" s="12" t="s">
        <v>58</v>
      </c>
      <c r="B13" t="s">
        <v>60</v>
      </c>
      <c r="E13" s="73">
        <v>0</v>
      </c>
    </row>
    <row r="14" spans="1:7" x14ac:dyDescent="0.25">
      <c r="A14" s="12" t="s">
        <v>59</v>
      </c>
      <c r="B14" t="s">
        <v>61</v>
      </c>
      <c r="E14" s="73">
        <v>0</v>
      </c>
    </row>
    <row r="15" spans="1:7" x14ac:dyDescent="0.25">
      <c r="A15" s="12"/>
      <c r="E15" s="73"/>
    </row>
    <row r="16" spans="1:7" ht="15.75" thickBot="1" x14ac:dyDescent="0.3">
      <c r="A16" t="s">
        <v>138</v>
      </c>
      <c r="E16" s="74">
        <f>+E11+E13-E14</f>
        <v>0</v>
      </c>
    </row>
    <row r="17" spans="1:5" ht="15.75" thickTop="1" x14ac:dyDescent="0.25">
      <c r="E17" s="75"/>
    </row>
    <row r="18" spans="1:5" x14ac:dyDescent="0.25">
      <c r="E18" s="75"/>
    </row>
    <row r="19" spans="1:5" ht="15.75" x14ac:dyDescent="0.25">
      <c r="A19" s="9" t="s">
        <v>62</v>
      </c>
      <c r="E19" s="75"/>
    </row>
    <row r="20" spans="1:5" x14ac:dyDescent="0.25">
      <c r="E20" s="75"/>
    </row>
    <row r="21" spans="1:5" x14ac:dyDescent="0.25">
      <c r="A21" t="s">
        <v>153</v>
      </c>
      <c r="E21" s="73">
        <v>0</v>
      </c>
    </row>
    <row r="22" spans="1:5" x14ac:dyDescent="0.25">
      <c r="E22" s="73"/>
    </row>
    <row r="23" spans="1:5" x14ac:dyDescent="0.25">
      <c r="A23" s="12" t="s">
        <v>58</v>
      </c>
      <c r="B23" t="s">
        <v>60</v>
      </c>
      <c r="E23" s="73">
        <v>0</v>
      </c>
    </row>
    <row r="24" spans="1:5" x14ac:dyDescent="0.25">
      <c r="A24" s="12" t="s">
        <v>59</v>
      </c>
      <c r="B24" t="s">
        <v>61</v>
      </c>
      <c r="E24" s="73">
        <v>0</v>
      </c>
    </row>
    <row r="25" spans="1:5" x14ac:dyDescent="0.25">
      <c r="A25" s="12"/>
      <c r="E25" s="73"/>
    </row>
    <row r="26" spans="1:5" ht="15.75" thickBot="1" x14ac:dyDescent="0.3">
      <c r="A26" t="s">
        <v>138</v>
      </c>
      <c r="E26" s="74">
        <f>+E21+E23-E24</f>
        <v>0</v>
      </c>
    </row>
    <row r="27" spans="1:5" ht="15.75" thickTop="1" x14ac:dyDescent="0.25">
      <c r="E27" s="75"/>
    </row>
    <row r="28" spans="1:5" x14ac:dyDescent="0.25">
      <c r="E28" s="75"/>
    </row>
    <row r="29" spans="1:5" x14ac:dyDescent="0.25">
      <c r="E29" s="75"/>
    </row>
    <row r="30" spans="1:5" x14ac:dyDescent="0.25">
      <c r="E30" s="75"/>
    </row>
    <row r="31" spans="1:5" x14ac:dyDescent="0.25">
      <c r="E31" s="75"/>
    </row>
    <row r="32" spans="1:5" x14ac:dyDescent="0.25">
      <c r="E32" s="75"/>
    </row>
    <row r="33" spans="5:5" x14ac:dyDescent="0.25">
      <c r="E33" s="75"/>
    </row>
    <row r="34" spans="5:5" x14ac:dyDescent="0.25">
      <c r="E34" s="75"/>
    </row>
    <row r="35" spans="5:5" x14ac:dyDescent="0.25">
      <c r="E35" s="75"/>
    </row>
    <row r="36" spans="5:5" x14ac:dyDescent="0.25">
      <c r="E36" s="75"/>
    </row>
    <row r="37" spans="5:5" x14ac:dyDescent="0.25">
      <c r="E37" s="75"/>
    </row>
    <row r="38" spans="5:5" x14ac:dyDescent="0.25">
      <c r="E38" s="75"/>
    </row>
    <row r="39" spans="5:5" x14ac:dyDescent="0.25">
      <c r="E39" s="75"/>
    </row>
    <row r="40" spans="5:5" x14ac:dyDescent="0.25">
      <c r="E40" s="75"/>
    </row>
    <row r="41" spans="5:5" x14ac:dyDescent="0.25">
      <c r="E41" s="75"/>
    </row>
  </sheetData>
  <mergeCells count="5">
    <mergeCell ref="B1:E1"/>
    <mergeCell ref="B2:E2"/>
    <mergeCell ref="B3:E3"/>
    <mergeCell ref="B4:E4"/>
    <mergeCell ref="B5:E5"/>
  </mergeCells>
  <pageMargins left="0.7" right="0.7" top="0.75" bottom="0.75" header="0.3" footer="0.3"/>
  <pageSetup paperSize="9" scale="78"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9"/>
  <sheetViews>
    <sheetView workbookViewId="0">
      <selection activeCell="B4" sqref="B4:D4"/>
    </sheetView>
  </sheetViews>
  <sheetFormatPr defaultRowHeight="15" x14ac:dyDescent="0.25"/>
  <cols>
    <col min="1" max="1" width="21.85546875" customWidth="1"/>
    <col min="2" max="6" width="18.42578125" customWidth="1"/>
  </cols>
  <sheetData>
    <row r="1" spans="1:6" x14ac:dyDescent="0.25">
      <c r="A1" s="5" t="s">
        <v>0</v>
      </c>
      <c r="B1" s="149" t="str">
        <f>'Master Job Sheet'!E1</f>
        <v>TCA00545</v>
      </c>
      <c r="C1" s="149"/>
      <c r="D1" s="149"/>
      <c r="E1" s="5"/>
      <c r="F1" s="5"/>
    </row>
    <row r="2" spans="1:6" x14ac:dyDescent="0.25">
      <c r="A2" s="5" t="s">
        <v>1</v>
      </c>
      <c r="B2" s="149" t="str">
        <f>'Master Job Sheet'!E2</f>
        <v>The Ghedia Superannuation Fund</v>
      </c>
      <c r="C2" s="149"/>
      <c r="D2" s="149"/>
      <c r="E2" s="5"/>
      <c r="F2" s="5"/>
    </row>
    <row r="3" spans="1:6" x14ac:dyDescent="0.25">
      <c r="A3" s="5" t="s">
        <v>2</v>
      </c>
      <c r="B3" s="150">
        <f>'Master Job Sheet'!E3</f>
        <v>44742</v>
      </c>
      <c r="C3" s="150"/>
      <c r="D3" s="150"/>
      <c r="E3" s="5"/>
      <c r="F3" s="5"/>
    </row>
    <row r="4" spans="1:6" x14ac:dyDescent="0.25">
      <c r="A4" s="5" t="s">
        <v>3</v>
      </c>
      <c r="B4" s="149" t="e">
        <f>'Master Job Sheet'!#REF!</f>
        <v>#REF!</v>
      </c>
      <c r="C4" s="149"/>
      <c r="D4" s="149"/>
      <c r="E4" s="5"/>
      <c r="F4" s="5"/>
    </row>
    <row r="5" spans="1:6" x14ac:dyDescent="0.25">
      <c r="A5" s="5" t="s">
        <v>4</v>
      </c>
      <c r="B5" s="149" t="e">
        <f>'Master Job Sheet'!#REF!</f>
        <v>#REF!</v>
      </c>
      <c r="C5" s="149"/>
      <c r="D5" s="149"/>
      <c r="E5" s="5"/>
      <c r="F5" s="5"/>
    </row>
    <row r="7" spans="1:6" ht="15.75" thickBot="1" x14ac:dyDescent="0.3"/>
    <row r="8" spans="1:6" ht="16.5" thickBot="1" x14ac:dyDescent="0.3">
      <c r="A8" s="44" t="s">
        <v>63</v>
      </c>
      <c r="B8" s="45"/>
      <c r="C8" s="45"/>
      <c r="D8" s="46" t="s">
        <v>64</v>
      </c>
    </row>
    <row r="10" spans="1:6" x14ac:dyDescent="0.25">
      <c r="D10" s="73">
        <v>0</v>
      </c>
    </row>
    <row r="11" spans="1:6" x14ac:dyDescent="0.25">
      <c r="D11" s="73">
        <v>0</v>
      </c>
    </row>
    <row r="12" spans="1:6" x14ac:dyDescent="0.25">
      <c r="D12" s="73">
        <v>0</v>
      </c>
    </row>
    <row r="13" spans="1:6" x14ac:dyDescent="0.25">
      <c r="D13" s="73">
        <v>0</v>
      </c>
    </row>
    <row r="14" spans="1:6" x14ac:dyDescent="0.25">
      <c r="D14" s="73">
        <v>0</v>
      </c>
    </row>
    <row r="15" spans="1:6" x14ac:dyDescent="0.25">
      <c r="D15" s="73">
        <v>0</v>
      </c>
    </row>
    <row r="16" spans="1:6" x14ac:dyDescent="0.25">
      <c r="D16" s="73">
        <v>0</v>
      </c>
    </row>
    <row r="17" spans="1:4" x14ac:dyDescent="0.25">
      <c r="D17" s="75"/>
    </row>
    <row r="18" spans="1:4" ht="15.75" thickBot="1" x14ac:dyDescent="0.3">
      <c r="A18" s="162" t="s">
        <v>26</v>
      </c>
      <c r="B18" s="162"/>
      <c r="C18" s="162"/>
      <c r="D18" s="74">
        <f>SUM(D10:D17)</f>
        <v>0</v>
      </c>
    </row>
    <row r="19" spans="1:4" ht="15.75" thickTop="1" x14ac:dyDescent="0.25"/>
  </sheetData>
  <mergeCells count="6">
    <mergeCell ref="A18:C18"/>
    <mergeCell ref="B1:D1"/>
    <mergeCell ref="B2:D2"/>
    <mergeCell ref="B3:D3"/>
    <mergeCell ref="B4:D4"/>
    <mergeCell ref="B5:D5"/>
  </mergeCells>
  <pageMargins left="0.7" right="0.7" top="0.75" bottom="0.75" header="0.3" footer="0.3"/>
  <pageSetup paperSize="9" scale="76"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
  <sheetViews>
    <sheetView workbookViewId="0">
      <selection activeCell="B3" sqref="B3:D3"/>
    </sheetView>
  </sheetViews>
  <sheetFormatPr defaultRowHeight="15" x14ac:dyDescent="0.25"/>
  <cols>
    <col min="1" max="1" width="20.28515625" customWidth="1"/>
    <col min="2" max="2" width="37.42578125" customWidth="1"/>
    <col min="3" max="6" width="16.7109375" customWidth="1"/>
  </cols>
  <sheetData>
    <row r="1" spans="1:6" x14ac:dyDescent="0.25">
      <c r="A1" s="5" t="s">
        <v>0</v>
      </c>
      <c r="B1" s="149" t="str">
        <f>'Master Job Sheet'!E1</f>
        <v>TCA00545</v>
      </c>
      <c r="C1" s="149"/>
      <c r="D1" s="149"/>
      <c r="E1" s="5"/>
      <c r="F1" s="5"/>
    </row>
    <row r="2" spans="1:6" x14ac:dyDescent="0.25">
      <c r="A2" s="5" t="s">
        <v>1</v>
      </c>
      <c r="B2" s="149" t="str">
        <f>'Master Job Sheet'!E2</f>
        <v>The Ghedia Superannuation Fund</v>
      </c>
      <c r="C2" s="149"/>
      <c r="D2" s="149"/>
      <c r="E2" s="5"/>
      <c r="F2" s="5"/>
    </row>
    <row r="3" spans="1:6" x14ac:dyDescent="0.25">
      <c r="A3" s="5" t="s">
        <v>2</v>
      </c>
      <c r="B3" s="150">
        <f>'Master Job Sheet'!E3</f>
        <v>44742</v>
      </c>
      <c r="C3" s="150"/>
      <c r="D3" s="150"/>
      <c r="E3" s="5"/>
      <c r="F3" s="5"/>
    </row>
    <row r="4" spans="1:6" x14ac:dyDescent="0.25">
      <c r="A4" s="5" t="s">
        <v>3</v>
      </c>
      <c r="B4" s="149" t="e">
        <f>'Master Job Sheet'!#REF!</f>
        <v>#REF!</v>
      </c>
      <c r="C4" s="149"/>
      <c r="D4" s="149"/>
      <c r="E4" s="5"/>
      <c r="F4" s="5"/>
    </row>
    <row r="5" spans="1:6" x14ac:dyDescent="0.25">
      <c r="A5" s="5" t="s">
        <v>4</v>
      </c>
      <c r="B5" s="149" t="e">
        <f>'Master Job Sheet'!#REF!</f>
        <v>#REF!</v>
      </c>
      <c r="C5" s="149"/>
      <c r="D5" s="149"/>
      <c r="E5" s="5"/>
      <c r="F5" s="5"/>
    </row>
    <row r="7" spans="1:6" ht="15.75" thickBot="1" x14ac:dyDescent="0.3"/>
    <row r="8" spans="1:6" ht="16.5" thickBot="1" x14ac:dyDescent="0.3">
      <c r="A8" s="34" t="s">
        <v>8</v>
      </c>
      <c r="B8" s="35" t="s">
        <v>9</v>
      </c>
      <c r="C8" s="35"/>
      <c r="D8" s="36" t="s">
        <v>64</v>
      </c>
    </row>
    <row r="10" spans="1:6" x14ac:dyDescent="0.25">
      <c r="A10" s="22">
        <v>42186</v>
      </c>
      <c r="B10" t="s">
        <v>65</v>
      </c>
      <c r="D10" s="73">
        <v>0</v>
      </c>
    </row>
    <row r="11" spans="1:6" x14ac:dyDescent="0.25">
      <c r="A11" s="22"/>
      <c r="D11" s="73">
        <v>0</v>
      </c>
    </row>
    <row r="12" spans="1:6" x14ac:dyDescent="0.25">
      <c r="A12" s="22"/>
      <c r="D12" s="73">
        <v>0</v>
      </c>
    </row>
    <row r="13" spans="1:6" x14ac:dyDescent="0.25">
      <c r="A13" s="22"/>
      <c r="D13" s="73">
        <v>0</v>
      </c>
    </row>
    <row r="14" spans="1:6" x14ac:dyDescent="0.25">
      <c r="A14" s="22"/>
      <c r="D14" s="73">
        <v>0</v>
      </c>
    </row>
    <row r="15" spans="1:6" x14ac:dyDescent="0.25">
      <c r="A15" s="22"/>
      <c r="D15" s="73"/>
    </row>
    <row r="16" spans="1:6" ht="15.75" thickBot="1" x14ac:dyDescent="0.3">
      <c r="A16" s="22"/>
      <c r="B16" s="1" t="s">
        <v>154</v>
      </c>
      <c r="C16" s="1"/>
      <c r="D16" s="74">
        <f>SUM(D10:D15)</f>
        <v>0</v>
      </c>
    </row>
    <row r="17" spans="4:4" ht="15.75" thickTop="1" x14ac:dyDescent="0.25">
      <c r="D17" s="75"/>
    </row>
    <row r="18" spans="4:4" x14ac:dyDescent="0.25">
      <c r="D18" s="75"/>
    </row>
  </sheetData>
  <mergeCells count="5">
    <mergeCell ref="B1:D1"/>
    <mergeCell ref="B2:D2"/>
    <mergeCell ref="B3:D3"/>
    <mergeCell ref="B4:D4"/>
    <mergeCell ref="B5:D5"/>
  </mergeCells>
  <pageMargins left="0.7" right="0.7" top="0.75" bottom="0.75" header="0.3" footer="0.3"/>
  <pageSetup paperSize="9" scale="70"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7"/>
  <sheetViews>
    <sheetView workbookViewId="0">
      <selection activeCell="B1" sqref="B1:E5"/>
    </sheetView>
  </sheetViews>
  <sheetFormatPr defaultRowHeight="15" x14ac:dyDescent="0.25"/>
  <cols>
    <col min="1" max="1" width="24.7109375" customWidth="1"/>
    <col min="2" max="4" width="13.7109375" customWidth="1"/>
    <col min="5" max="10" width="14.42578125" customWidth="1"/>
  </cols>
  <sheetData>
    <row r="1" spans="1:11" x14ac:dyDescent="0.25">
      <c r="A1" s="5" t="s">
        <v>0</v>
      </c>
      <c r="B1" s="150" t="str">
        <f>'Master Job Sheet'!E1</f>
        <v>TCA00545</v>
      </c>
      <c r="C1" s="150"/>
      <c r="D1" s="150"/>
      <c r="E1" s="150"/>
      <c r="F1" s="5"/>
      <c r="G1" s="5"/>
      <c r="H1" s="5"/>
      <c r="I1" s="5"/>
      <c r="J1" s="5"/>
    </row>
    <row r="2" spans="1:11" x14ac:dyDescent="0.25">
      <c r="A2" s="5" t="s">
        <v>1</v>
      </c>
      <c r="B2" s="150" t="str">
        <f>'Master Job Sheet'!E2</f>
        <v>The Ghedia Superannuation Fund</v>
      </c>
      <c r="C2" s="150"/>
      <c r="D2" s="150"/>
      <c r="E2" s="150"/>
      <c r="F2" s="5"/>
      <c r="G2" s="5"/>
      <c r="H2" s="5"/>
      <c r="I2" s="5"/>
      <c r="J2" s="5"/>
    </row>
    <row r="3" spans="1:11" x14ac:dyDescent="0.25">
      <c r="A3" s="5" t="s">
        <v>2</v>
      </c>
      <c r="B3" s="150">
        <f>'Master Job Sheet'!E3</f>
        <v>44742</v>
      </c>
      <c r="C3" s="150"/>
      <c r="D3" s="150"/>
      <c r="E3" s="150"/>
      <c r="F3" s="5"/>
      <c r="G3" s="5"/>
      <c r="H3" s="5"/>
      <c r="I3" s="5"/>
      <c r="J3" s="5"/>
    </row>
    <row r="4" spans="1:11" x14ac:dyDescent="0.25">
      <c r="A4" s="5" t="s">
        <v>3</v>
      </c>
      <c r="B4" s="150" t="e">
        <f>'Master Job Sheet'!#REF!</f>
        <v>#REF!</v>
      </c>
      <c r="C4" s="150"/>
      <c r="D4" s="150"/>
      <c r="E4" s="150"/>
      <c r="F4" s="5"/>
      <c r="G4" s="5"/>
      <c r="H4" s="5"/>
      <c r="I4" s="5"/>
      <c r="J4" s="5"/>
    </row>
    <row r="5" spans="1:11" x14ac:dyDescent="0.25">
      <c r="A5" s="5" t="s">
        <v>4</v>
      </c>
      <c r="B5" s="150" t="e">
        <f>'Master Job Sheet'!#REF!</f>
        <v>#REF!</v>
      </c>
      <c r="C5" s="150"/>
      <c r="D5" s="150"/>
      <c r="E5" s="150"/>
      <c r="F5" s="5"/>
      <c r="G5" s="5"/>
      <c r="H5" s="5"/>
      <c r="I5" s="5"/>
      <c r="J5" s="5"/>
    </row>
    <row r="7" spans="1:11" ht="15.75" thickBot="1" x14ac:dyDescent="0.3"/>
    <row r="8" spans="1:11" x14ac:dyDescent="0.25">
      <c r="B8" s="42" t="s">
        <v>83</v>
      </c>
      <c r="C8" s="42" t="s">
        <v>84</v>
      </c>
      <c r="D8" s="42" t="s">
        <v>89</v>
      </c>
      <c r="E8" s="42" t="s">
        <v>90</v>
      </c>
      <c r="F8" s="42" t="s">
        <v>91</v>
      </c>
      <c r="G8" s="42" t="s">
        <v>92</v>
      </c>
      <c r="H8" s="42"/>
      <c r="I8" s="42"/>
      <c r="J8" s="40"/>
    </row>
    <row r="9" spans="1:11" ht="37.5" customHeight="1" thickBot="1" x14ac:dyDescent="0.3">
      <c r="B9" s="43" t="s">
        <v>85</v>
      </c>
      <c r="C9" s="43" t="s">
        <v>86</v>
      </c>
      <c r="D9" s="43" t="s">
        <v>87</v>
      </c>
      <c r="E9" s="43" t="s">
        <v>88</v>
      </c>
      <c r="F9" s="43" t="s">
        <v>93</v>
      </c>
      <c r="G9" s="43" t="s">
        <v>94</v>
      </c>
      <c r="H9" s="43" t="s">
        <v>95</v>
      </c>
      <c r="I9" s="43" t="s">
        <v>96</v>
      </c>
      <c r="J9" s="41" t="s">
        <v>8</v>
      </c>
      <c r="K9" s="14"/>
    </row>
    <row r="10" spans="1:11" x14ac:dyDescent="0.25">
      <c r="B10" s="24"/>
      <c r="C10" s="24"/>
      <c r="D10" s="24"/>
      <c r="E10" s="24"/>
      <c r="F10" s="24"/>
      <c r="G10" s="24"/>
      <c r="H10" s="24"/>
      <c r="I10" s="24"/>
      <c r="J10" s="14"/>
      <c r="K10" s="14"/>
    </row>
    <row r="11" spans="1:11" x14ac:dyDescent="0.25">
      <c r="A11" s="58">
        <v>42248</v>
      </c>
      <c r="B11" s="73"/>
      <c r="C11" s="73"/>
      <c r="D11" s="73"/>
      <c r="E11" s="73"/>
      <c r="F11" s="73"/>
      <c r="G11" s="73"/>
      <c r="H11" s="73"/>
      <c r="I11" s="73">
        <f>+F11-G11+H11</f>
        <v>0</v>
      </c>
    </row>
    <row r="12" spans="1:11" x14ac:dyDescent="0.25">
      <c r="A12" s="58">
        <v>42339</v>
      </c>
      <c r="B12" s="73"/>
      <c r="C12" s="73"/>
      <c r="D12" s="73"/>
      <c r="E12" s="73"/>
      <c r="F12" s="73"/>
      <c r="G12" s="73"/>
      <c r="H12" s="73"/>
      <c r="I12" s="73">
        <f t="shared" ref="I12:I14" si="0">+F12-G12+H12</f>
        <v>0</v>
      </c>
    </row>
    <row r="13" spans="1:11" x14ac:dyDescent="0.25">
      <c r="A13" s="58">
        <v>42430</v>
      </c>
      <c r="B13" s="73"/>
      <c r="C13" s="73"/>
      <c r="D13" s="73"/>
      <c r="E13" s="73"/>
      <c r="F13" s="73"/>
      <c r="G13" s="73"/>
      <c r="H13" s="73"/>
      <c r="I13" s="73">
        <f t="shared" si="0"/>
        <v>0</v>
      </c>
    </row>
    <row r="14" spans="1:11" x14ac:dyDescent="0.25">
      <c r="A14" s="58">
        <v>42522</v>
      </c>
      <c r="B14" s="73"/>
      <c r="C14" s="73"/>
      <c r="D14" s="73"/>
      <c r="E14" s="73"/>
      <c r="F14" s="73"/>
      <c r="G14" s="73"/>
      <c r="H14" s="73"/>
      <c r="I14" s="73">
        <f t="shared" si="0"/>
        <v>0</v>
      </c>
    </row>
    <row r="15" spans="1:11" x14ac:dyDescent="0.25">
      <c r="B15" s="75"/>
      <c r="C15" s="75"/>
      <c r="D15" s="75"/>
      <c r="E15" s="75"/>
      <c r="F15" s="75"/>
      <c r="G15" s="75"/>
      <c r="H15" s="75"/>
      <c r="I15" s="75"/>
    </row>
    <row r="16" spans="1:11" ht="15.75" thickBot="1" x14ac:dyDescent="0.3">
      <c r="B16" s="76">
        <f>+SUM(B11:B14)</f>
        <v>0</v>
      </c>
      <c r="C16" s="76">
        <f t="shared" ref="C16:I16" si="1">+SUM(C11:C14)</f>
        <v>0</v>
      </c>
      <c r="D16" s="76">
        <f t="shared" si="1"/>
        <v>0</v>
      </c>
      <c r="E16" s="76">
        <f t="shared" si="1"/>
        <v>0</v>
      </c>
      <c r="F16" s="76">
        <f t="shared" si="1"/>
        <v>0</v>
      </c>
      <c r="G16" s="76">
        <f t="shared" si="1"/>
        <v>0</v>
      </c>
      <c r="H16" s="76">
        <f t="shared" si="1"/>
        <v>0</v>
      </c>
      <c r="I16" s="76">
        <f t="shared" si="1"/>
        <v>0</v>
      </c>
    </row>
    <row r="17" ht="15.75" thickTop="1" x14ac:dyDescent="0.25"/>
  </sheetData>
  <mergeCells count="5">
    <mergeCell ref="B1:E1"/>
    <mergeCell ref="B2:E2"/>
    <mergeCell ref="B3:E3"/>
    <mergeCell ref="B4:E4"/>
    <mergeCell ref="B5:E5"/>
  </mergeCells>
  <pageMargins left="0.7" right="0.7" top="0.75" bottom="0.75" header="0.3" footer="0.3"/>
  <pageSetup paperSize="9" scale="51"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7"/>
  <sheetViews>
    <sheetView workbookViewId="0">
      <selection activeCell="D20" sqref="D20"/>
    </sheetView>
  </sheetViews>
  <sheetFormatPr defaultRowHeight="15" x14ac:dyDescent="0.25"/>
  <cols>
    <col min="1" max="1" width="19.140625" customWidth="1"/>
    <col min="2" max="8" width="16.140625" customWidth="1"/>
  </cols>
  <sheetData>
    <row r="1" spans="1:7" x14ac:dyDescent="0.25">
      <c r="A1" s="5" t="s">
        <v>0</v>
      </c>
      <c r="B1" s="149" t="str">
        <f>'Master Job Sheet'!E1</f>
        <v>TCA00545</v>
      </c>
      <c r="C1" s="149"/>
      <c r="D1" s="149"/>
      <c r="E1" s="149"/>
      <c r="F1" s="5"/>
      <c r="G1" s="5"/>
    </row>
    <row r="2" spans="1:7" x14ac:dyDescent="0.25">
      <c r="A2" s="5" t="s">
        <v>1</v>
      </c>
      <c r="B2" s="149" t="str">
        <f>'Master Job Sheet'!E2</f>
        <v>The Ghedia Superannuation Fund</v>
      </c>
      <c r="C2" s="149"/>
      <c r="D2" s="149"/>
      <c r="E2" s="149"/>
      <c r="F2" s="5"/>
      <c r="G2" s="5"/>
    </row>
    <row r="3" spans="1:7" x14ac:dyDescent="0.25">
      <c r="A3" s="5" t="s">
        <v>2</v>
      </c>
      <c r="B3" s="150">
        <f>'Master Job Sheet'!E3</f>
        <v>44742</v>
      </c>
      <c r="C3" s="150"/>
      <c r="D3" s="150"/>
      <c r="E3" s="150"/>
      <c r="F3" s="5"/>
      <c r="G3" s="5"/>
    </row>
    <row r="4" spans="1:7" x14ac:dyDescent="0.25">
      <c r="A4" s="5" t="s">
        <v>3</v>
      </c>
      <c r="B4" s="149" t="e">
        <f>'Master Job Sheet'!#REF!</f>
        <v>#REF!</v>
      </c>
      <c r="C4" s="149"/>
      <c r="D4" s="149"/>
      <c r="E4" s="149"/>
      <c r="F4" s="5"/>
      <c r="G4" s="5"/>
    </row>
    <row r="5" spans="1:7" x14ac:dyDescent="0.25">
      <c r="A5" s="5" t="s">
        <v>4</v>
      </c>
      <c r="B5" s="149" t="e">
        <f>'Master Job Sheet'!#REF!</f>
        <v>#REF!</v>
      </c>
      <c r="C5" s="149"/>
      <c r="D5" s="149"/>
      <c r="E5" s="149"/>
      <c r="F5" s="5"/>
      <c r="G5" s="5"/>
    </row>
    <row r="6" spans="1:7" x14ac:dyDescent="0.25">
      <c r="B6" s="47"/>
      <c r="C6" s="47"/>
      <c r="D6" s="47"/>
      <c r="E6" s="47"/>
    </row>
    <row r="7" spans="1:7" x14ac:dyDescent="0.25">
      <c r="E7" s="6" t="s">
        <v>64</v>
      </c>
    </row>
    <row r="9" spans="1:7" x14ac:dyDescent="0.25">
      <c r="B9" s="1" t="s">
        <v>123</v>
      </c>
      <c r="C9" s="75"/>
      <c r="D9" s="75"/>
      <c r="E9" s="73">
        <v>0</v>
      </c>
    </row>
    <row r="10" spans="1:7" x14ac:dyDescent="0.25">
      <c r="C10" s="75"/>
      <c r="D10" s="75"/>
      <c r="E10" s="73"/>
    </row>
    <row r="11" spans="1:7" x14ac:dyDescent="0.25">
      <c r="B11" t="s">
        <v>124</v>
      </c>
      <c r="C11" s="75"/>
      <c r="D11" s="75"/>
      <c r="E11" s="79">
        <f>+E9*0.15</f>
        <v>0</v>
      </c>
    </row>
    <row r="12" spans="1:7" x14ac:dyDescent="0.25">
      <c r="C12" s="75"/>
      <c r="D12" s="75"/>
      <c r="E12" s="73"/>
    </row>
    <row r="13" spans="1:7" x14ac:dyDescent="0.25">
      <c r="B13" t="s">
        <v>59</v>
      </c>
      <c r="C13" s="75"/>
      <c r="D13" s="75"/>
      <c r="E13" s="73"/>
    </row>
    <row r="14" spans="1:7" x14ac:dyDescent="0.25">
      <c r="B14" t="s">
        <v>125</v>
      </c>
      <c r="C14" s="75"/>
      <c r="D14" s="73">
        <v>0</v>
      </c>
      <c r="E14" s="73"/>
    </row>
    <row r="15" spans="1:7" x14ac:dyDescent="0.25">
      <c r="B15" t="s">
        <v>75</v>
      </c>
      <c r="C15" s="75"/>
      <c r="D15" s="73">
        <v>0</v>
      </c>
      <c r="E15" s="73"/>
    </row>
    <row r="16" spans="1:7" x14ac:dyDescent="0.25">
      <c r="B16" t="s">
        <v>70</v>
      </c>
      <c r="C16" s="75"/>
      <c r="D16" s="73">
        <v>0</v>
      </c>
      <c r="E16" s="73"/>
    </row>
    <row r="17" spans="2:6" x14ac:dyDescent="0.25">
      <c r="B17" t="s">
        <v>126</v>
      </c>
      <c r="C17" s="75"/>
      <c r="D17" s="73"/>
      <c r="E17" s="73"/>
    </row>
    <row r="18" spans="2:6" x14ac:dyDescent="0.25">
      <c r="B18" s="47" t="s">
        <v>155</v>
      </c>
      <c r="C18" s="73">
        <v>0</v>
      </c>
      <c r="D18" s="73"/>
      <c r="E18" s="73"/>
    </row>
    <row r="19" spans="2:6" x14ac:dyDescent="0.25">
      <c r="B19" s="47" t="s">
        <v>156</v>
      </c>
      <c r="C19" s="73">
        <v>0</v>
      </c>
      <c r="D19" s="73"/>
      <c r="E19" s="73"/>
    </row>
    <row r="20" spans="2:6" x14ac:dyDescent="0.25">
      <c r="B20" s="47" t="s">
        <v>158</v>
      </c>
      <c r="C20" s="73">
        <v>0</v>
      </c>
      <c r="D20" s="73"/>
      <c r="E20" s="73"/>
    </row>
    <row r="21" spans="2:6" x14ac:dyDescent="0.25">
      <c r="B21" s="47" t="s">
        <v>157</v>
      </c>
      <c r="C21" s="80">
        <v>0</v>
      </c>
      <c r="D21" s="80">
        <f>+C18+C19+C20+C21</f>
        <v>0</v>
      </c>
      <c r="E21" s="80">
        <f>+D14+D15+D16+D21</f>
        <v>0</v>
      </c>
    </row>
    <row r="22" spans="2:6" x14ac:dyDescent="0.25">
      <c r="C22" s="75"/>
      <c r="D22" s="75"/>
      <c r="E22" s="73"/>
    </row>
    <row r="23" spans="2:6" x14ac:dyDescent="0.25">
      <c r="C23" s="81"/>
      <c r="D23" s="82" t="s">
        <v>127</v>
      </c>
      <c r="E23" s="73">
        <f>+E11-E21</f>
        <v>0</v>
      </c>
      <c r="F23" s="1" t="s">
        <v>129</v>
      </c>
    </row>
    <row r="24" spans="2:6" x14ac:dyDescent="0.25">
      <c r="C24" s="75"/>
      <c r="D24" s="75"/>
      <c r="E24" s="73"/>
    </row>
    <row r="25" spans="2:6" x14ac:dyDescent="0.25">
      <c r="C25" s="75"/>
      <c r="D25" s="82" t="s">
        <v>128</v>
      </c>
      <c r="E25" s="73">
        <v>259</v>
      </c>
    </row>
    <row r="26" spans="2:6" x14ac:dyDescent="0.25">
      <c r="C26" s="75"/>
      <c r="D26" s="75"/>
      <c r="E26" s="73"/>
    </row>
    <row r="27" spans="2:6" ht="15.75" thickBot="1" x14ac:dyDescent="0.3">
      <c r="C27" s="75"/>
      <c r="D27" s="82" t="s">
        <v>127</v>
      </c>
      <c r="E27" s="83">
        <f>+E23-E25</f>
        <v>-259</v>
      </c>
      <c r="F27" s="1" t="s">
        <v>130</v>
      </c>
    </row>
  </sheetData>
  <mergeCells count="5">
    <mergeCell ref="B1:E1"/>
    <mergeCell ref="B2:E2"/>
    <mergeCell ref="B3:E3"/>
    <mergeCell ref="B4:E4"/>
    <mergeCell ref="B5:E5"/>
  </mergeCells>
  <pageMargins left="0.7" right="0.7" top="0.75" bottom="0.75" header="0.3" footer="0.3"/>
  <pageSetup paperSize="9" scale="66"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8"/>
  <sheetViews>
    <sheetView workbookViewId="0">
      <selection activeCell="B3" sqref="B3:E3"/>
    </sheetView>
  </sheetViews>
  <sheetFormatPr defaultRowHeight="15" x14ac:dyDescent="0.25"/>
  <cols>
    <col min="1" max="1" width="20.28515625" customWidth="1"/>
    <col min="2" max="2" width="31.85546875" customWidth="1"/>
    <col min="3" max="5" width="15.140625" customWidth="1"/>
    <col min="6" max="7" width="16.85546875" customWidth="1"/>
  </cols>
  <sheetData>
    <row r="1" spans="1:7" x14ac:dyDescent="0.25">
      <c r="A1" s="5" t="s">
        <v>0</v>
      </c>
      <c r="B1" s="149" t="str">
        <f>'Master Job Sheet'!E1</f>
        <v>TCA00545</v>
      </c>
      <c r="C1" s="149"/>
      <c r="D1" s="149"/>
      <c r="E1" s="149"/>
      <c r="F1" s="5"/>
      <c r="G1" s="5"/>
    </row>
    <row r="2" spans="1:7" x14ac:dyDescent="0.25">
      <c r="A2" s="5" t="s">
        <v>1</v>
      </c>
      <c r="B2" s="149" t="str">
        <f>'Master Job Sheet'!E2</f>
        <v>The Ghedia Superannuation Fund</v>
      </c>
      <c r="C2" s="149"/>
      <c r="D2" s="149"/>
      <c r="E2" s="149"/>
      <c r="F2" s="5"/>
      <c r="G2" s="5"/>
    </row>
    <row r="3" spans="1:7" x14ac:dyDescent="0.25">
      <c r="A3" s="5" t="s">
        <v>2</v>
      </c>
      <c r="B3" s="150">
        <f>'Master Job Sheet'!E3</f>
        <v>44742</v>
      </c>
      <c r="C3" s="150"/>
      <c r="D3" s="150"/>
      <c r="E3" s="150"/>
      <c r="F3" s="5"/>
      <c r="G3" s="5"/>
    </row>
    <row r="4" spans="1:7" x14ac:dyDescent="0.25">
      <c r="A4" s="5" t="s">
        <v>3</v>
      </c>
      <c r="B4" s="149" t="e">
        <f>'Master Job Sheet'!#REF!</f>
        <v>#REF!</v>
      </c>
      <c r="C4" s="149"/>
      <c r="D4" s="149"/>
      <c r="E4" s="149"/>
      <c r="F4" s="5"/>
      <c r="G4" s="5"/>
    </row>
    <row r="5" spans="1:7" x14ac:dyDescent="0.25">
      <c r="A5" s="5" t="s">
        <v>4</v>
      </c>
      <c r="B5" s="149" t="e">
        <f>'Master Job Sheet'!#REF!</f>
        <v>#REF!</v>
      </c>
      <c r="C5" s="149"/>
      <c r="D5" s="149"/>
      <c r="E5" s="149"/>
      <c r="F5" s="5"/>
      <c r="G5" s="5"/>
    </row>
    <row r="7" spans="1:7" ht="15.75" thickBot="1" x14ac:dyDescent="0.3"/>
    <row r="8" spans="1:7" ht="16.5" thickBot="1" x14ac:dyDescent="0.3">
      <c r="A8" s="34" t="s">
        <v>8</v>
      </c>
      <c r="B8" s="35" t="s">
        <v>9</v>
      </c>
      <c r="C8" s="35"/>
      <c r="D8" s="36" t="s">
        <v>64</v>
      </c>
    </row>
    <row r="9" spans="1:7" x14ac:dyDescent="0.25">
      <c r="D9" s="75"/>
    </row>
    <row r="10" spans="1:7" x14ac:dyDescent="0.25">
      <c r="A10" s="22">
        <v>42186</v>
      </c>
      <c r="B10" t="s">
        <v>65</v>
      </c>
      <c r="D10" s="73">
        <v>0</v>
      </c>
    </row>
    <row r="11" spans="1:7" x14ac:dyDescent="0.25">
      <c r="A11" s="22"/>
      <c r="D11" s="73">
        <v>0</v>
      </c>
    </row>
    <row r="12" spans="1:7" x14ac:dyDescent="0.25">
      <c r="A12" s="22"/>
      <c r="D12" s="73">
        <v>0</v>
      </c>
    </row>
    <row r="13" spans="1:7" x14ac:dyDescent="0.25">
      <c r="A13" s="22"/>
      <c r="D13" s="73">
        <v>0</v>
      </c>
    </row>
    <row r="14" spans="1:7" x14ac:dyDescent="0.25">
      <c r="A14" s="22"/>
      <c r="D14" s="73">
        <v>0</v>
      </c>
    </row>
    <row r="15" spans="1:7" x14ac:dyDescent="0.25">
      <c r="A15" s="22"/>
      <c r="D15" s="73"/>
    </row>
    <row r="16" spans="1:7" ht="15.75" thickBot="1" x14ac:dyDescent="0.3">
      <c r="A16" s="22"/>
      <c r="B16" s="1" t="s">
        <v>154</v>
      </c>
      <c r="D16" s="74">
        <f>SUM(D10:D15)</f>
        <v>0</v>
      </c>
    </row>
    <row r="17" spans="4:4" ht="15.75" thickTop="1" x14ac:dyDescent="0.25">
      <c r="D17" s="75"/>
    </row>
    <row r="18" spans="4:4" x14ac:dyDescent="0.25">
      <c r="D18" s="75"/>
    </row>
  </sheetData>
  <mergeCells count="5">
    <mergeCell ref="B1:E1"/>
    <mergeCell ref="B2:E2"/>
    <mergeCell ref="B3:E3"/>
    <mergeCell ref="B4:E4"/>
    <mergeCell ref="B5:E5"/>
  </mergeCells>
  <pageMargins left="0.7" right="0.7" top="0.75" bottom="0.75" header="0.3" footer="0.3"/>
  <pageSetup paperSize="9" scale="66"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8"/>
  <sheetViews>
    <sheetView topLeftCell="A13" zoomScale="85" zoomScaleNormal="85" workbookViewId="0">
      <selection activeCell="H20" sqref="H20"/>
    </sheetView>
  </sheetViews>
  <sheetFormatPr defaultRowHeight="15" x14ac:dyDescent="0.25"/>
  <cols>
    <col min="1" max="1" width="6.42578125" style="1" customWidth="1"/>
    <col min="2" max="2" width="12.5703125" customWidth="1"/>
    <col min="3" max="3" width="11" customWidth="1"/>
    <col min="4" max="4" width="13.140625" customWidth="1"/>
    <col min="5" max="5" width="64.42578125" bestFit="1" customWidth="1"/>
    <col min="6" max="6" width="37" customWidth="1"/>
    <col min="7" max="7" width="36.5703125" customWidth="1"/>
    <col min="8" max="8" width="22.140625" customWidth="1"/>
  </cols>
  <sheetData>
    <row r="1" spans="1:9" x14ac:dyDescent="0.25">
      <c r="A1" s="102" t="s">
        <v>0</v>
      </c>
      <c r="B1" s="5"/>
      <c r="C1" s="149" t="str">
        <f>'Master Job Sheet'!E1</f>
        <v>TCA00545</v>
      </c>
      <c r="D1" s="149"/>
      <c r="E1" s="149"/>
      <c r="F1" s="5"/>
      <c r="G1" s="5"/>
    </row>
    <row r="2" spans="1:9" x14ac:dyDescent="0.25">
      <c r="A2" s="102" t="s">
        <v>1</v>
      </c>
      <c r="B2" s="5"/>
      <c r="C2" s="149" t="str">
        <f>'Master Job Sheet'!E2</f>
        <v>The Ghedia Superannuation Fund</v>
      </c>
      <c r="D2" s="149"/>
      <c r="E2" s="149"/>
      <c r="F2" s="5"/>
      <c r="G2" s="5"/>
    </row>
    <row r="3" spans="1:9" x14ac:dyDescent="0.25">
      <c r="A3" s="102" t="s">
        <v>2</v>
      </c>
      <c r="B3" s="5"/>
      <c r="C3" s="150">
        <f>'Master Job Sheet'!E3</f>
        <v>44742</v>
      </c>
      <c r="D3" s="150"/>
      <c r="E3" s="150"/>
      <c r="F3" s="5"/>
      <c r="G3" s="5"/>
    </row>
    <row r="4" spans="1:9" x14ac:dyDescent="0.25">
      <c r="C4" s="148"/>
      <c r="D4" s="148"/>
      <c r="E4" s="148"/>
    </row>
    <row r="6" spans="1:9" x14ac:dyDescent="0.25">
      <c r="A6" s="30" t="s">
        <v>5</v>
      </c>
      <c r="B6" s="30" t="s">
        <v>6</v>
      </c>
      <c r="C6" s="30" t="s">
        <v>7</v>
      </c>
      <c r="D6" s="30" t="s">
        <v>8</v>
      </c>
      <c r="E6" s="30" t="s">
        <v>9</v>
      </c>
      <c r="F6" s="30" t="s">
        <v>148</v>
      </c>
      <c r="G6" s="30" t="s">
        <v>149</v>
      </c>
      <c r="H6" s="2"/>
      <c r="I6" s="2"/>
    </row>
    <row r="7" spans="1:9" x14ac:dyDescent="0.25">
      <c r="A7" s="10"/>
      <c r="B7" s="3"/>
      <c r="C7" s="3"/>
      <c r="D7" s="3"/>
      <c r="E7" s="3"/>
      <c r="F7" s="3"/>
      <c r="G7" s="3"/>
    </row>
    <row r="8" spans="1:9" x14ac:dyDescent="0.25">
      <c r="A8" s="145" t="s">
        <v>10</v>
      </c>
      <c r="B8" s="146"/>
      <c r="C8" s="146"/>
      <c r="D8" s="146"/>
      <c r="E8" s="146"/>
      <c r="F8" s="146"/>
      <c r="G8" s="147"/>
    </row>
    <row r="9" spans="1:9" x14ac:dyDescent="0.25">
      <c r="A9" s="10">
        <v>1</v>
      </c>
      <c r="B9" s="66"/>
      <c r="C9" s="11">
        <v>60400</v>
      </c>
      <c r="D9" s="104"/>
      <c r="E9" s="108" t="s">
        <v>170</v>
      </c>
      <c r="F9" s="84"/>
      <c r="G9" s="84"/>
    </row>
    <row r="10" spans="1:9" x14ac:dyDescent="0.25">
      <c r="A10" s="10"/>
      <c r="B10" s="66"/>
      <c r="C10" s="11">
        <v>60400</v>
      </c>
      <c r="D10" s="104"/>
      <c r="E10" s="108" t="s">
        <v>171</v>
      </c>
      <c r="F10" s="84"/>
      <c r="G10" s="84"/>
    </row>
    <row r="11" spans="1:9" ht="48" customHeight="1" x14ac:dyDescent="0.25">
      <c r="A11" s="10"/>
      <c r="B11" s="66"/>
      <c r="C11" s="3"/>
      <c r="D11" s="65"/>
      <c r="E11" s="84" t="s">
        <v>201</v>
      </c>
      <c r="F11" s="84" t="s">
        <v>191</v>
      </c>
      <c r="G11" s="84" t="s">
        <v>206</v>
      </c>
    </row>
    <row r="12" spans="1:9" x14ac:dyDescent="0.25">
      <c r="A12" s="10"/>
      <c r="B12" s="66"/>
      <c r="C12" s="3"/>
      <c r="D12" s="65"/>
      <c r="E12" s="84"/>
      <c r="F12" s="84"/>
      <c r="G12" s="84"/>
    </row>
    <row r="13" spans="1:9" ht="60" x14ac:dyDescent="0.25">
      <c r="A13" s="112">
        <v>2</v>
      </c>
      <c r="B13" s="113"/>
      <c r="C13" s="114">
        <v>77200</v>
      </c>
      <c r="D13" s="126"/>
      <c r="E13" s="127" t="s">
        <v>169</v>
      </c>
      <c r="F13" s="117"/>
      <c r="G13" s="117" t="s">
        <v>207</v>
      </c>
      <c r="H13" s="100" t="s">
        <v>196</v>
      </c>
    </row>
    <row r="14" spans="1:9" ht="120" x14ac:dyDescent="0.25">
      <c r="A14" s="10"/>
      <c r="B14" s="66"/>
      <c r="C14" s="3"/>
      <c r="D14" s="65"/>
      <c r="E14" s="84" t="s">
        <v>202</v>
      </c>
      <c r="F14" s="84" t="s">
        <v>197</v>
      </c>
      <c r="G14" s="84" t="s">
        <v>206</v>
      </c>
    </row>
    <row r="15" spans="1:9" x14ac:dyDescent="0.25">
      <c r="A15" s="10"/>
      <c r="B15" s="66"/>
      <c r="C15" s="3"/>
      <c r="D15" s="65"/>
      <c r="E15" s="84"/>
      <c r="F15" s="84"/>
      <c r="G15" s="84"/>
    </row>
    <row r="16" spans="1:9" x14ac:dyDescent="0.25">
      <c r="A16" s="10">
        <v>3</v>
      </c>
      <c r="B16" s="66"/>
      <c r="C16" s="109">
        <v>77600</v>
      </c>
      <c r="D16" s="104"/>
      <c r="E16" s="1" t="s">
        <v>178</v>
      </c>
      <c r="F16" s="84"/>
      <c r="G16" s="84"/>
    </row>
    <row r="17" spans="1:8" ht="45.75" customHeight="1" x14ac:dyDescent="0.25">
      <c r="A17" s="10"/>
      <c r="B17" s="66"/>
      <c r="C17" s="110"/>
      <c r="D17" s="65"/>
      <c r="E17" s="111" t="s">
        <v>179</v>
      </c>
      <c r="F17" s="84" t="s">
        <v>198</v>
      </c>
      <c r="G17" s="84" t="s">
        <v>206</v>
      </c>
    </row>
    <row r="18" spans="1:8" x14ac:dyDescent="0.25">
      <c r="A18" s="10"/>
      <c r="B18" s="66"/>
      <c r="C18" s="3"/>
      <c r="D18" s="65"/>
      <c r="E18" s="84"/>
      <c r="F18" s="84"/>
      <c r="G18" s="84"/>
    </row>
    <row r="19" spans="1:8" x14ac:dyDescent="0.25">
      <c r="A19" s="112">
        <v>4</v>
      </c>
      <c r="B19" s="113"/>
      <c r="C19" s="114">
        <v>91000</v>
      </c>
      <c r="D19" s="115"/>
      <c r="E19" s="116" t="s">
        <v>185</v>
      </c>
      <c r="F19" s="117"/>
      <c r="G19" s="116" t="s">
        <v>185</v>
      </c>
    </row>
    <row r="20" spans="1:8" ht="60" x14ac:dyDescent="0.25">
      <c r="A20" s="112"/>
      <c r="B20" s="113"/>
      <c r="C20" s="114"/>
      <c r="D20" s="115"/>
      <c r="E20" s="117" t="s">
        <v>186</v>
      </c>
      <c r="F20" s="117" t="s">
        <v>200</v>
      </c>
      <c r="G20" s="117" t="s">
        <v>212</v>
      </c>
      <c r="H20" s="168" t="s">
        <v>217</v>
      </c>
    </row>
    <row r="21" spans="1:8" x14ac:dyDescent="0.25">
      <c r="A21" s="145" t="s">
        <v>213</v>
      </c>
      <c r="B21" s="146"/>
      <c r="C21" s="146"/>
      <c r="D21" s="146"/>
      <c r="E21" s="146"/>
      <c r="F21" s="146"/>
      <c r="G21" s="147"/>
    </row>
    <row r="22" spans="1:8" x14ac:dyDescent="0.25">
      <c r="A22" s="10">
        <v>1</v>
      </c>
      <c r="B22" s="103">
        <v>500</v>
      </c>
      <c r="C22" s="11">
        <v>77200</v>
      </c>
      <c r="D22" s="104">
        <v>44593</v>
      </c>
      <c r="E22" s="10" t="s">
        <v>180</v>
      </c>
      <c r="F22" s="84"/>
      <c r="G22" s="84"/>
    </row>
    <row r="23" spans="1:8" ht="45" x14ac:dyDescent="0.25">
      <c r="A23" s="10"/>
      <c r="B23" s="66"/>
      <c r="C23" s="3"/>
      <c r="D23" s="65"/>
      <c r="E23" s="84" t="s">
        <v>181</v>
      </c>
      <c r="F23" s="84" t="s">
        <v>199</v>
      </c>
      <c r="G23" s="84" t="s">
        <v>206</v>
      </c>
    </row>
    <row r="24" spans="1:8" x14ac:dyDescent="0.25">
      <c r="A24" s="10"/>
      <c r="B24" s="66"/>
      <c r="C24" s="3"/>
      <c r="D24" s="65"/>
      <c r="E24" s="84"/>
      <c r="F24" s="84"/>
      <c r="G24" s="84"/>
    </row>
    <row r="25" spans="1:8" x14ac:dyDescent="0.25">
      <c r="A25" s="10">
        <v>2</v>
      </c>
      <c r="B25" s="105">
        <v>-31.79</v>
      </c>
      <c r="C25" s="10"/>
      <c r="D25" s="106">
        <v>44433</v>
      </c>
      <c r="E25" s="107" t="s">
        <v>187</v>
      </c>
      <c r="F25" s="84"/>
      <c r="G25" s="84"/>
    </row>
    <row r="26" spans="1:8" x14ac:dyDescent="0.25">
      <c r="A26" s="10"/>
      <c r="B26" s="105">
        <v>-31.82</v>
      </c>
      <c r="C26" s="10"/>
      <c r="D26" s="106">
        <v>44524</v>
      </c>
      <c r="E26" s="107" t="s">
        <v>187</v>
      </c>
      <c r="F26" s="84"/>
      <c r="G26" s="84"/>
    </row>
    <row r="27" spans="1:8" x14ac:dyDescent="0.25">
      <c r="A27" s="10"/>
      <c r="B27" s="105">
        <v>-32.9</v>
      </c>
      <c r="C27" s="10"/>
      <c r="D27" s="106">
        <v>44620</v>
      </c>
      <c r="E27" s="107" t="s">
        <v>187</v>
      </c>
      <c r="F27" s="84"/>
      <c r="G27" s="84"/>
    </row>
    <row r="28" spans="1:8" x14ac:dyDescent="0.25">
      <c r="A28" s="10"/>
      <c r="B28" s="105">
        <v>-35</v>
      </c>
      <c r="C28" s="10"/>
      <c r="D28" s="106">
        <v>44712</v>
      </c>
      <c r="E28" s="107" t="s">
        <v>187</v>
      </c>
      <c r="F28" s="84"/>
      <c r="G28" s="84"/>
    </row>
    <row r="29" spans="1:8" ht="60" x14ac:dyDescent="0.25">
      <c r="A29" s="10"/>
      <c r="B29" s="66"/>
      <c r="C29" s="3"/>
      <c r="D29" s="65"/>
      <c r="E29" s="84" t="s">
        <v>188</v>
      </c>
      <c r="F29" s="84" t="s">
        <v>196</v>
      </c>
      <c r="G29" s="84" t="s">
        <v>206</v>
      </c>
    </row>
    <row r="30" spans="1:8" x14ac:dyDescent="0.25">
      <c r="A30" s="145" t="s">
        <v>11</v>
      </c>
      <c r="B30" s="146"/>
      <c r="C30" s="146"/>
      <c r="D30" s="146"/>
      <c r="E30" s="146"/>
      <c r="F30" s="146"/>
      <c r="G30" s="147"/>
    </row>
    <row r="31" spans="1:8" x14ac:dyDescent="0.25">
      <c r="A31" s="10">
        <v>1</v>
      </c>
      <c r="B31" s="66"/>
      <c r="C31" s="3"/>
      <c r="D31" s="65"/>
      <c r="E31" s="84" t="s">
        <v>189</v>
      </c>
      <c r="F31" s="84"/>
      <c r="G31" s="84"/>
    </row>
    <row r="32" spans="1:8" x14ac:dyDescent="0.25">
      <c r="A32" s="10"/>
      <c r="B32" s="66"/>
      <c r="C32" s="3"/>
      <c r="D32" s="65"/>
      <c r="E32" s="84"/>
      <c r="F32" s="84"/>
      <c r="G32" s="84"/>
    </row>
    <row r="33" spans="1:7" x14ac:dyDescent="0.25">
      <c r="A33" s="10"/>
      <c r="B33" s="66"/>
      <c r="C33" s="3"/>
      <c r="D33" s="65"/>
      <c r="E33" s="84"/>
      <c r="F33" s="84"/>
      <c r="G33" s="84"/>
    </row>
    <row r="34" spans="1:7" x14ac:dyDescent="0.25">
      <c r="A34" s="10"/>
      <c r="B34" s="66"/>
      <c r="C34" s="3"/>
      <c r="D34" s="65"/>
      <c r="E34" s="84"/>
      <c r="F34" s="84"/>
      <c r="G34" s="84"/>
    </row>
    <row r="35" spans="1:7" x14ac:dyDescent="0.25">
      <c r="A35" s="10"/>
      <c r="B35" s="66"/>
      <c r="C35" s="3"/>
      <c r="D35" s="65"/>
      <c r="E35" s="84"/>
      <c r="F35" s="84"/>
      <c r="G35" s="84"/>
    </row>
    <row r="36" spans="1:7" x14ac:dyDescent="0.25">
      <c r="A36" s="10"/>
      <c r="B36" s="66"/>
      <c r="C36" s="3"/>
      <c r="D36" s="65"/>
      <c r="E36" s="84"/>
      <c r="F36" s="84"/>
      <c r="G36" s="84"/>
    </row>
    <row r="37" spans="1:7" x14ac:dyDescent="0.25">
      <c r="A37" s="10"/>
      <c r="B37" s="66"/>
      <c r="C37" s="3"/>
      <c r="D37" s="65"/>
      <c r="E37" s="84"/>
      <c r="F37" s="84"/>
      <c r="G37" s="84"/>
    </row>
    <row r="38" spans="1:7" x14ac:dyDescent="0.25">
      <c r="A38" s="10"/>
      <c r="B38" s="66"/>
      <c r="C38" s="3"/>
      <c r="D38" s="65"/>
      <c r="E38" s="84"/>
      <c r="F38" s="84"/>
      <c r="G38" s="84"/>
    </row>
    <row r="39" spans="1:7" x14ac:dyDescent="0.25">
      <c r="A39" s="10"/>
      <c r="B39" s="66"/>
      <c r="C39" s="3"/>
      <c r="D39" s="65"/>
      <c r="E39" s="84"/>
      <c r="F39" s="84"/>
      <c r="G39" s="84"/>
    </row>
    <row r="40" spans="1:7" x14ac:dyDescent="0.25">
      <c r="A40" s="10"/>
      <c r="B40" s="66"/>
      <c r="C40" s="3"/>
      <c r="D40" s="65"/>
      <c r="E40" s="84"/>
      <c r="F40" s="84"/>
      <c r="G40" s="84"/>
    </row>
    <row r="41" spans="1:7" x14ac:dyDescent="0.25">
      <c r="A41" s="10"/>
      <c r="B41" s="66"/>
      <c r="C41" s="3"/>
      <c r="D41" s="65"/>
      <c r="E41" s="84"/>
      <c r="F41" s="84"/>
      <c r="G41" s="84"/>
    </row>
    <row r="42" spans="1:7" x14ac:dyDescent="0.25">
      <c r="A42" s="10"/>
      <c r="B42" s="66"/>
      <c r="C42" s="3"/>
      <c r="D42" s="65"/>
      <c r="E42" s="84"/>
      <c r="F42" s="84"/>
      <c r="G42" s="84"/>
    </row>
    <row r="43" spans="1:7" x14ac:dyDescent="0.25">
      <c r="A43" s="10"/>
      <c r="B43" s="66"/>
      <c r="C43" s="3"/>
      <c r="D43" s="65"/>
      <c r="E43" s="84"/>
      <c r="F43" s="84"/>
      <c r="G43" s="84"/>
    </row>
    <row r="44" spans="1:7" x14ac:dyDescent="0.25">
      <c r="A44" s="10"/>
      <c r="B44" s="66"/>
      <c r="C44" s="3"/>
      <c r="D44" s="65"/>
      <c r="E44" s="84"/>
      <c r="F44" s="84"/>
      <c r="G44" s="84"/>
    </row>
    <row r="45" spans="1:7" x14ac:dyDescent="0.25">
      <c r="A45" s="10"/>
      <c r="B45" s="66"/>
      <c r="C45" s="3"/>
      <c r="D45" s="65"/>
      <c r="E45" s="84"/>
      <c r="F45" s="84"/>
      <c r="G45" s="84"/>
    </row>
    <row r="46" spans="1:7" x14ac:dyDescent="0.25">
      <c r="A46" s="10"/>
      <c r="B46" s="66"/>
      <c r="C46" s="3"/>
      <c r="D46" s="65"/>
      <c r="E46" s="84"/>
      <c r="F46" s="84"/>
      <c r="G46" s="84"/>
    </row>
    <row r="47" spans="1:7" x14ac:dyDescent="0.25">
      <c r="A47" s="10"/>
      <c r="B47" s="66"/>
      <c r="C47" s="3"/>
      <c r="D47" s="65"/>
      <c r="E47" s="84"/>
      <c r="F47" s="84"/>
      <c r="G47" s="84"/>
    </row>
    <row r="48" spans="1:7" x14ac:dyDescent="0.25">
      <c r="A48" s="10"/>
      <c r="B48" s="66"/>
      <c r="C48" s="3"/>
      <c r="D48" s="65"/>
      <c r="E48" s="84"/>
      <c r="F48" s="84"/>
      <c r="G48" s="84"/>
    </row>
  </sheetData>
  <mergeCells count="7">
    <mergeCell ref="A21:G21"/>
    <mergeCell ref="A30:G30"/>
    <mergeCell ref="C4:E4"/>
    <mergeCell ref="A8:G8"/>
    <mergeCell ref="C1:E1"/>
    <mergeCell ref="C2:E2"/>
    <mergeCell ref="C3:E3"/>
  </mergeCells>
  <hyperlinks>
    <hyperlink ref="E19" location="Suspense!C5" display="Suspense" xr:uid="{00000000-0004-0000-0100-000000000000}"/>
    <hyperlink ref="G19" location="Suspense!B5" display="Suspense" xr:uid="{00000000-0004-0000-0100-000001000000}"/>
  </hyperlinks>
  <pageMargins left="0.7" right="0.7" top="0.75" bottom="0.75" header="0.3" footer="0.3"/>
  <pageSetup paperSize="9" scale="5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30"/>
  <sheetViews>
    <sheetView workbookViewId="0">
      <selection activeCell="B3" sqref="B3:E3"/>
    </sheetView>
  </sheetViews>
  <sheetFormatPr defaultRowHeight="15" x14ac:dyDescent="0.25"/>
  <cols>
    <col min="1" max="1" width="18.85546875" customWidth="1"/>
    <col min="2" max="2" width="14.28515625" customWidth="1"/>
    <col min="3" max="5" width="13.85546875" customWidth="1"/>
    <col min="6" max="6" width="14.7109375" customWidth="1"/>
    <col min="7" max="7" width="14.5703125" customWidth="1"/>
    <col min="8" max="8" width="15.85546875" customWidth="1"/>
    <col min="9" max="9" width="15.5703125" customWidth="1"/>
  </cols>
  <sheetData>
    <row r="1" spans="1:9" x14ac:dyDescent="0.25">
      <c r="A1" s="5" t="s">
        <v>0</v>
      </c>
      <c r="B1" s="149" t="str">
        <f>'Master Job Sheet'!E1</f>
        <v>TCA00545</v>
      </c>
      <c r="C1" s="149"/>
      <c r="D1" s="149"/>
      <c r="E1" s="149"/>
      <c r="F1" s="5"/>
      <c r="G1" s="5"/>
      <c r="H1" s="5"/>
    </row>
    <row r="2" spans="1:9" x14ac:dyDescent="0.25">
      <c r="A2" s="5" t="s">
        <v>1</v>
      </c>
      <c r="B2" s="149" t="str">
        <f>'Master Job Sheet'!E2</f>
        <v>The Ghedia Superannuation Fund</v>
      </c>
      <c r="C2" s="149"/>
      <c r="D2" s="149"/>
      <c r="E2" s="149"/>
      <c r="F2" s="5"/>
      <c r="G2" s="5"/>
      <c r="H2" s="5"/>
    </row>
    <row r="3" spans="1:9" x14ac:dyDescent="0.25">
      <c r="A3" s="5" t="s">
        <v>2</v>
      </c>
      <c r="B3" s="150">
        <f>'Master Job Sheet'!E3</f>
        <v>44742</v>
      </c>
      <c r="C3" s="150"/>
      <c r="D3" s="150"/>
      <c r="E3" s="150"/>
      <c r="F3" s="5"/>
      <c r="G3" s="5"/>
      <c r="H3" s="5"/>
    </row>
    <row r="4" spans="1:9" x14ac:dyDescent="0.25">
      <c r="A4" s="5" t="s">
        <v>3</v>
      </c>
      <c r="B4" s="149" t="e">
        <f>'Master Job Sheet'!#REF!</f>
        <v>#REF!</v>
      </c>
      <c r="C4" s="149"/>
      <c r="D4" s="149"/>
      <c r="E4" s="149"/>
      <c r="F4" s="5"/>
      <c r="G4" s="5"/>
      <c r="H4" s="5"/>
    </row>
    <row r="5" spans="1:9" x14ac:dyDescent="0.25">
      <c r="A5" s="5" t="s">
        <v>4</v>
      </c>
      <c r="B5" s="149" t="e">
        <f>'Master Job Sheet'!#REF!</f>
        <v>#REF!</v>
      </c>
      <c r="C5" s="149"/>
      <c r="D5" s="149"/>
      <c r="E5" s="149"/>
      <c r="F5" s="5"/>
      <c r="G5" s="5"/>
      <c r="H5" s="5"/>
    </row>
    <row r="8" spans="1:9" ht="30" x14ac:dyDescent="0.25">
      <c r="A8" s="63" t="s">
        <v>8</v>
      </c>
      <c r="B8" s="63" t="s">
        <v>139</v>
      </c>
      <c r="C8" s="63" t="s">
        <v>14</v>
      </c>
      <c r="D8" s="24" t="s">
        <v>142</v>
      </c>
      <c r="E8" s="24" t="s">
        <v>143</v>
      </c>
      <c r="F8" s="24" t="s">
        <v>144</v>
      </c>
      <c r="G8" s="24" t="s">
        <v>145</v>
      </c>
      <c r="H8" s="63" t="s">
        <v>140</v>
      </c>
      <c r="I8" s="63" t="s">
        <v>141</v>
      </c>
    </row>
    <row r="9" spans="1:9" x14ac:dyDescent="0.25">
      <c r="A9" s="48">
        <v>42186</v>
      </c>
      <c r="B9" s="60">
        <f>+A22-A9+1</f>
        <v>366</v>
      </c>
      <c r="F9">
        <v>0</v>
      </c>
      <c r="G9">
        <v>0</v>
      </c>
      <c r="H9" s="16" t="e">
        <f>+(F9*B9)/((F9+G9)*365)</f>
        <v>#DIV/0!</v>
      </c>
      <c r="I9" s="16" t="e">
        <f>+(G9*B9)/((G9+F9)*365)</f>
        <v>#DIV/0!</v>
      </c>
    </row>
    <row r="10" spans="1:9" x14ac:dyDescent="0.25">
      <c r="A10" s="48">
        <v>42551</v>
      </c>
      <c r="B10" s="60">
        <f t="shared" ref="B10:B21" si="0">+A11-A10</f>
        <v>0</v>
      </c>
      <c r="F10">
        <f>+F9+D10</f>
        <v>0</v>
      </c>
      <c r="G10">
        <f>+G9-E10</f>
        <v>0</v>
      </c>
      <c r="H10" s="16" t="e">
        <f t="shared" ref="H10:H21" si="1">+(F10*B10)/((F10+G10)*365)</f>
        <v>#DIV/0!</v>
      </c>
      <c r="I10" s="16" t="e">
        <f t="shared" ref="I10:I21" si="2">+(G10*B10)/((G10+F10)*365)</f>
        <v>#DIV/0!</v>
      </c>
    </row>
    <row r="11" spans="1:9" x14ac:dyDescent="0.25">
      <c r="A11" s="48">
        <v>42551</v>
      </c>
      <c r="B11" s="60">
        <f t="shared" si="0"/>
        <v>0</v>
      </c>
      <c r="F11">
        <f t="shared" ref="F11:F25" si="3">+F10+D11</f>
        <v>0</v>
      </c>
      <c r="G11">
        <f t="shared" ref="G11:G25" si="4">+G10-E11</f>
        <v>0</v>
      </c>
      <c r="H11" s="16" t="e">
        <f t="shared" si="1"/>
        <v>#DIV/0!</v>
      </c>
      <c r="I11" s="16" t="e">
        <f t="shared" si="2"/>
        <v>#DIV/0!</v>
      </c>
    </row>
    <row r="12" spans="1:9" x14ac:dyDescent="0.25">
      <c r="A12" s="48">
        <v>42551</v>
      </c>
      <c r="B12" s="60">
        <f t="shared" si="0"/>
        <v>0</v>
      </c>
      <c r="F12">
        <f t="shared" si="3"/>
        <v>0</v>
      </c>
      <c r="G12">
        <f t="shared" si="4"/>
        <v>0</v>
      </c>
      <c r="H12" s="16" t="e">
        <f t="shared" si="1"/>
        <v>#DIV/0!</v>
      </c>
      <c r="I12" s="16" t="e">
        <f t="shared" si="2"/>
        <v>#DIV/0!</v>
      </c>
    </row>
    <row r="13" spans="1:9" x14ac:dyDescent="0.25">
      <c r="A13" s="48">
        <v>42551</v>
      </c>
      <c r="B13" s="60">
        <f t="shared" si="0"/>
        <v>0</v>
      </c>
      <c r="F13">
        <f t="shared" si="3"/>
        <v>0</v>
      </c>
      <c r="G13">
        <f t="shared" si="4"/>
        <v>0</v>
      </c>
      <c r="H13" s="16" t="e">
        <f t="shared" si="1"/>
        <v>#DIV/0!</v>
      </c>
      <c r="I13" s="16" t="e">
        <f t="shared" si="2"/>
        <v>#DIV/0!</v>
      </c>
    </row>
    <row r="14" spans="1:9" x14ac:dyDescent="0.25">
      <c r="A14" s="48">
        <v>42551</v>
      </c>
      <c r="B14" s="60">
        <f t="shared" si="0"/>
        <v>0</v>
      </c>
      <c r="F14">
        <f t="shared" si="3"/>
        <v>0</v>
      </c>
      <c r="G14">
        <f t="shared" si="4"/>
        <v>0</v>
      </c>
      <c r="H14" s="16" t="e">
        <f t="shared" si="1"/>
        <v>#DIV/0!</v>
      </c>
      <c r="I14" s="16" t="e">
        <f t="shared" si="2"/>
        <v>#DIV/0!</v>
      </c>
    </row>
    <row r="15" spans="1:9" x14ac:dyDescent="0.25">
      <c r="A15" s="48">
        <v>42551</v>
      </c>
      <c r="B15" s="60">
        <f t="shared" si="0"/>
        <v>0</v>
      </c>
      <c r="F15">
        <f t="shared" si="3"/>
        <v>0</v>
      </c>
      <c r="G15">
        <f t="shared" si="4"/>
        <v>0</v>
      </c>
      <c r="H15" s="16" t="e">
        <f t="shared" si="1"/>
        <v>#DIV/0!</v>
      </c>
      <c r="I15" s="16" t="e">
        <f t="shared" si="2"/>
        <v>#DIV/0!</v>
      </c>
    </row>
    <row r="16" spans="1:9" x14ac:dyDescent="0.25">
      <c r="A16" s="48">
        <v>42551</v>
      </c>
      <c r="B16" s="60">
        <f t="shared" si="0"/>
        <v>0</v>
      </c>
      <c r="F16">
        <f t="shared" si="3"/>
        <v>0</v>
      </c>
      <c r="G16">
        <f t="shared" si="4"/>
        <v>0</v>
      </c>
      <c r="H16" s="16" t="e">
        <f t="shared" si="1"/>
        <v>#DIV/0!</v>
      </c>
      <c r="I16" s="16" t="e">
        <f t="shared" si="2"/>
        <v>#DIV/0!</v>
      </c>
    </row>
    <row r="17" spans="1:10" x14ac:dyDescent="0.25">
      <c r="A17" s="48">
        <v>42551</v>
      </c>
      <c r="B17" s="60">
        <f t="shared" si="0"/>
        <v>0</v>
      </c>
      <c r="F17">
        <f t="shared" si="3"/>
        <v>0</v>
      </c>
      <c r="G17">
        <f t="shared" si="4"/>
        <v>0</v>
      </c>
      <c r="H17" s="16" t="e">
        <f t="shared" si="1"/>
        <v>#DIV/0!</v>
      </c>
      <c r="I17" s="16" t="e">
        <f t="shared" si="2"/>
        <v>#DIV/0!</v>
      </c>
    </row>
    <row r="18" spans="1:10" x14ac:dyDescent="0.25">
      <c r="A18" s="48">
        <v>42551</v>
      </c>
      <c r="B18" s="60">
        <f t="shared" si="0"/>
        <v>0</v>
      </c>
      <c r="F18">
        <f t="shared" si="3"/>
        <v>0</v>
      </c>
      <c r="G18">
        <f t="shared" si="4"/>
        <v>0</v>
      </c>
      <c r="H18" s="16" t="e">
        <f t="shared" si="1"/>
        <v>#DIV/0!</v>
      </c>
      <c r="I18" s="16" t="e">
        <f t="shared" si="2"/>
        <v>#DIV/0!</v>
      </c>
    </row>
    <row r="19" spans="1:10" x14ac:dyDescent="0.25">
      <c r="A19" s="48">
        <v>42551</v>
      </c>
      <c r="B19" s="60">
        <f t="shared" si="0"/>
        <v>0</v>
      </c>
      <c r="F19">
        <f t="shared" si="3"/>
        <v>0</v>
      </c>
      <c r="G19">
        <f t="shared" si="4"/>
        <v>0</v>
      </c>
      <c r="H19" s="16" t="e">
        <f t="shared" si="1"/>
        <v>#DIV/0!</v>
      </c>
      <c r="I19" s="16" t="e">
        <f t="shared" si="2"/>
        <v>#DIV/0!</v>
      </c>
    </row>
    <row r="20" spans="1:10" x14ac:dyDescent="0.25">
      <c r="A20" s="48">
        <v>42551</v>
      </c>
      <c r="B20" s="60">
        <f t="shared" si="0"/>
        <v>0</v>
      </c>
      <c r="F20">
        <f t="shared" si="3"/>
        <v>0</v>
      </c>
      <c r="G20">
        <f t="shared" si="4"/>
        <v>0</v>
      </c>
      <c r="H20" s="16" t="e">
        <f t="shared" si="1"/>
        <v>#DIV/0!</v>
      </c>
      <c r="I20" s="16" t="e">
        <f t="shared" si="2"/>
        <v>#DIV/0!</v>
      </c>
    </row>
    <row r="21" spans="1:10" x14ac:dyDescent="0.25">
      <c r="A21" s="48">
        <v>42551</v>
      </c>
      <c r="B21" s="60">
        <f t="shared" si="0"/>
        <v>0</v>
      </c>
      <c r="F21">
        <f t="shared" si="3"/>
        <v>0</v>
      </c>
      <c r="G21">
        <f t="shared" si="4"/>
        <v>0</v>
      </c>
      <c r="H21" s="16" t="e">
        <f t="shared" si="1"/>
        <v>#DIV/0!</v>
      </c>
      <c r="I21" s="16" t="e">
        <f t="shared" si="2"/>
        <v>#DIV/0!</v>
      </c>
    </row>
    <row r="22" spans="1:10" x14ac:dyDescent="0.25">
      <c r="A22" s="48">
        <v>42551</v>
      </c>
      <c r="B22" s="60">
        <f t="shared" ref="B22:B25" si="5">+A23-A22</f>
        <v>0</v>
      </c>
      <c r="F22">
        <f t="shared" si="3"/>
        <v>0</v>
      </c>
      <c r="G22">
        <f t="shared" si="4"/>
        <v>0</v>
      </c>
      <c r="H22" s="16" t="e">
        <f t="shared" ref="H22:H25" si="6">+(F22*B22)/((F22+G22)*365)</f>
        <v>#DIV/0!</v>
      </c>
      <c r="I22" s="16" t="e">
        <f t="shared" ref="I22:I25" si="7">+(G22*B22)/((G22+F22)*365)</f>
        <v>#DIV/0!</v>
      </c>
    </row>
    <row r="23" spans="1:10" x14ac:dyDescent="0.25">
      <c r="A23" s="48">
        <v>42551</v>
      </c>
      <c r="B23" s="60">
        <f t="shared" si="5"/>
        <v>0</v>
      </c>
      <c r="F23">
        <f t="shared" si="3"/>
        <v>0</v>
      </c>
      <c r="G23">
        <f t="shared" si="4"/>
        <v>0</v>
      </c>
      <c r="H23" s="16" t="e">
        <f t="shared" si="6"/>
        <v>#DIV/0!</v>
      </c>
      <c r="I23" s="16" t="e">
        <f t="shared" si="7"/>
        <v>#DIV/0!</v>
      </c>
    </row>
    <row r="24" spans="1:10" x14ac:dyDescent="0.25">
      <c r="A24" s="48">
        <v>42551</v>
      </c>
      <c r="B24" s="60">
        <f t="shared" si="5"/>
        <v>0</v>
      </c>
      <c r="F24">
        <f t="shared" si="3"/>
        <v>0</v>
      </c>
      <c r="G24">
        <f t="shared" si="4"/>
        <v>0</v>
      </c>
      <c r="H24" s="16" t="e">
        <f t="shared" si="6"/>
        <v>#DIV/0!</v>
      </c>
      <c r="I24" s="16" t="e">
        <f t="shared" si="7"/>
        <v>#DIV/0!</v>
      </c>
    </row>
    <row r="25" spans="1:10" x14ac:dyDescent="0.25">
      <c r="A25" s="48">
        <v>42551</v>
      </c>
      <c r="B25" s="60">
        <f t="shared" si="5"/>
        <v>0</v>
      </c>
      <c r="F25">
        <f t="shared" si="3"/>
        <v>0</v>
      </c>
      <c r="G25">
        <f t="shared" si="4"/>
        <v>0</v>
      </c>
      <c r="H25" s="16" t="e">
        <f t="shared" si="6"/>
        <v>#DIV/0!</v>
      </c>
      <c r="I25" s="16" t="e">
        <f t="shared" si="7"/>
        <v>#DIV/0!</v>
      </c>
    </row>
    <row r="26" spans="1:10" x14ac:dyDescent="0.25">
      <c r="A26" s="48">
        <v>42551</v>
      </c>
      <c r="B26" s="59"/>
      <c r="F26" s="1"/>
      <c r="H26" s="16"/>
      <c r="I26" s="16"/>
    </row>
    <row r="27" spans="1:10" x14ac:dyDescent="0.25">
      <c r="B27" s="59"/>
      <c r="H27" s="16"/>
      <c r="I27" s="16"/>
    </row>
    <row r="28" spans="1:10" x14ac:dyDescent="0.25">
      <c r="H28" s="16"/>
      <c r="I28" s="16"/>
    </row>
    <row r="29" spans="1:10" ht="15.75" thickBot="1" x14ac:dyDescent="0.3">
      <c r="B29" s="59">
        <f>SUM(B9:B28)</f>
        <v>366</v>
      </c>
      <c r="H29" s="61" t="e">
        <f t="shared" ref="H29:I29" si="8">SUM(H9:H28)</f>
        <v>#DIV/0!</v>
      </c>
      <c r="I29" s="62" t="e">
        <f t="shared" si="8"/>
        <v>#DIV/0!</v>
      </c>
      <c r="J29" t="s">
        <v>146</v>
      </c>
    </row>
    <row r="30" spans="1:10" ht="15.75" thickTop="1" x14ac:dyDescent="0.25">
      <c r="J30" t="s">
        <v>147</v>
      </c>
    </row>
  </sheetData>
  <mergeCells count="5">
    <mergeCell ref="B1:E1"/>
    <mergeCell ref="B2:E2"/>
    <mergeCell ref="B3:E3"/>
    <mergeCell ref="B4:E4"/>
    <mergeCell ref="B5:E5"/>
  </mergeCells>
  <pageMargins left="0.7" right="0.7" top="0.75" bottom="0.75" header="0.3" footer="0.3"/>
  <pageSetup paperSize="9" scale="7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G23"/>
  <sheetViews>
    <sheetView tabSelected="1" topLeftCell="A11" workbookViewId="0">
      <selection activeCell="L26" sqref="L26"/>
    </sheetView>
  </sheetViews>
  <sheetFormatPr defaultRowHeight="15" x14ac:dyDescent="0.25"/>
  <cols>
    <col min="2" max="2" width="10.7109375" bestFit="1" customWidth="1"/>
    <col min="3" max="3" width="57.85546875" customWidth="1"/>
    <col min="4" max="4" width="12.140625" bestFit="1" customWidth="1"/>
    <col min="5" max="5" width="33.42578125" customWidth="1"/>
    <col min="6" max="6" width="43" customWidth="1"/>
    <col min="7" max="7" width="23.140625" customWidth="1"/>
  </cols>
  <sheetData>
    <row r="4" spans="2:7" ht="15.75" thickBot="1" x14ac:dyDescent="0.3"/>
    <row r="5" spans="2:7" ht="15.75" thickBot="1" x14ac:dyDescent="0.3">
      <c r="B5" s="154" t="s">
        <v>185</v>
      </c>
      <c r="C5" s="155"/>
      <c r="D5" s="155"/>
      <c r="E5" s="155"/>
      <c r="F5" s="155"/>
      <c r="G5" s="156"/>
    </row>
    <row r="6" spans="2:7" ht="15.75" thickBot="1" x14ac:dyDescent="0.3">
      <c r="B6" s="119" t="s">
        <v>8</v>
      </c>
      <c r="C6" s="120" t="s">
        <v>184</v>
      </c>
      <c r="D6" s="121" t="s">
        <v>6</v>
      </c>
      <c r="E6" s="143" t="s">
        <v>148</v>
      </c>
      <c r="F6" s="144" t="s">
        <v>209</v>
      </c>
      <c r="G6" s="144" t="s">
        <v>210</v>
      </c>
    </row>
    <row r="7" spans="2:7" ht="45" x14ac:dyDescent="0.25">
      <c r="B7" s="128">
        <v>44433</v>
      </c>
      <c r="C7" s="124" t="s">
        <v>172</v>
      </c>
      <c r="D7" s="133">
        <v>6600</v>
      </c>
      <c r="E7" s="141" t="s">
        <v>192</v>
      </c>
      <c r="F7" s="142" t="s">
        <v>214</v>
      </c>
      <c r="G7" s="166" t="s">
        <v>215</v>
      </c>
    </row>
    <row r="8" spans="2:7" ht="45" x14ac:dyDescent="0.25">
      <c r="B8" s="129">
        <v>44701</v>
      </c>
      <c r="C8" s="122" t="s">
        <v>175</v>
      </c>
      <c r="D8" s="134">
        <v>1980</v>
      </c>
      <c r="E8" s="139" t="s">
        <v>195</v>
      </c>
      <c r="F8" s="142" t="s">
        <v>214</v>
      </c>
      <c r="G8" s="166" t="s">
        <v>216</v>
      </c>
    </row>
    <row r="9" spans="2:7" ht="35.25" customHeight="1" x14ac:dyDescent="0.25">
      <c r="B9" s="129">
        <v>44713</v>
      </c>
      <c r="C9" s="122" t="s">
        <v>203</v>
      </c>
      <c r="D9" s="135">
        <v>-200</v>
      </c>
      <c r="E9" s="139"/>
      <c r="F9" s="153" t="s">
        <v>208</v>
      </c>
      <c r="G9" s="167" t="s">
        <v>196</v>
      </c>
    </row>
    <row r="10" spans="2:7" ht="48.75" customHeight="1" x14ac:dyDescent="0.25">
      <c r="B10" s="129">
        <v>44713</v>
      </c>
      <c r="C10" s="122" t="s">
        <v>182</v>
      </c>
      <c r="D10" s="134">
        <v>200</v>
      </c>
      <c r="E10" s="139" t="s">
        <v>194</v>
      </c>
      <c r="F10" s="153"/>
      <c r="G10" s="167" t="s">
        <v>196</v>
      </c>
    </row>
    <row r="11" spans="2:7" ht="41.25" customHeight="1" x14ac:dyDescent="0.25">
      <c r="B11" s="129">
        <v>44718</v>
      </c>
      <c r="C11" s="122" t="s">
        <v>183</v>
      </c>
      <c r="D11" s="134">
        <v>200</v>
      </c>
      <c r="E11" s="139" t="s">
        <v>194</v>
      </c>
      <c r="F11" s="153" t="s">
        <v>208</v>
      </c>
      <c r="G11" s="167" t="s">
        <v>196</v>
      </c>
    </row>
    <row r="12" spans="2:7" ht="45.75" customHeight="1" x14ac:dyDescent="0.25">
      <c r="B12" s="129">
        <v>44718</v>
      </c>
      <c r="C12" s="132" t="s">
        <v>203</v>
      </c>
      <c r="D12" s="138">
        <v>-200</v>
      </c>
      <c r="E12" s="139"/>
      <c r="F12" s="153"/>
      <c r="G12" s="167" t="s">
        <v>196</v>
      </c>
    </row>
    <row r="13" spans="2:7" ht="15" customHeight="1" x14ac:dyDescent="0.25">
      <c r="B13" s="130">
        <v>44543</v>
      </c>
      <c r="C13" s="123" t="s">
        <v>173</v>
      </c>
      <c r="D13" s="136">
        <v>-20000</v>
      </c>
      <c r="E13" s="3" t="s">
        <v>193</v>
      </c>
      <c r="F13" s="84" t="s">
        <v>211</v>
      </c>
      <c r="G13" s="3"/>
    </row>
    <row r="14" spans="2:7" ht="15" customHeight="1" x14ac:dyDescent="0.25">
      <c r="B14" s="130">
        <v>44546</v>
      </c>
      <c r="C14" s="123" t="s">
        <v>174</v>
      </c>
      <c r="D14" s="137">
        <v>25000</v>
      </c>
      <c r="E14" s="3" t="s">
        <v>194</v>
      </c>
      <c r="F14" s="84" t="s">
        <v>211</v>
      </c>
      <c r="G14" s="3"/>
    </row>
    <row r="15" spans="2:7" ht="15" customHeight="1" x14ac:dyDescent="0.25">
      <c r="B15" s="130">
        <v>44715</v>
      </c>
      <c r="C15" s="123" t="s">
        <v>176</v>
      </c>
      <c r="D15" s="136">
        <v>-5000</v>
      </c>
      <c r="E15" s="3" t="s">
        <v>193</v>
      </c>
      <c r="F15" s="84" t="s">
        <v>211</v>
      </c>
      <c r="G15" s="3"/>
    </row>
    <row r="16" spans="2:7" ht="15.75" thickBot="1" x14ac:dyDescent="0.3">
      <c r="B16" s="131">
        <v>44739</v>
      </c>
      <c r="C16" s="125" t="s">
        <v>177</v>
      </c>
      <c r="D16" s="140">
        <v>25960</v>
      </c>
      <c r="E16" s="3" t="s">
        <v>194</v>
      </c>
      <c r="F16" s="84" t="s">
        <v>211</v>
      </c>
      <c r="G16" s="3"/>
    </row>
    <row r="17" spans="2:5" ht="15.75" thickBot="1" x14ac:dyDescent="0.3">
      <c r="B17" s="151" t="s">
        <v>26</v>
      </c>
      <c r="C17" s="152"/>
      <c r="D17" s="118">
        <f>SUM(D7:D16)</f>
        <v>34540</v>
      </c>
    </row>
    <row r="21" spans="2:5" x14ac:dyDescent="0.25">
      <c r="E21" s="75"/>
    </row>
    <row r="23" spans="2:5" x14ac:dyDescent="0.25">
      <c r="E23" s="75"/>
    </row>
  </sheetData>
  <mergeCells count="4">
    <mergeCell ref="B17:C17"/>
    <mergeCell ref="F9:F10"/>
    <mergeCell ref="F11:F12"/>
    <mergeCell ref="B5:G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workbookViewId="0">
      <selection activeCell="C3" sqref="C3:E3"/>
    </sheetView>
  </sheetViews>
  <sheetFormatPr defaultRowHeight="15" x14ac:dyDescent="0.25"/>
  <cols>
    <col min="1" max="1" width="6.42578125" customWidth="1"/>
    <col min="2" max="2" width="12.5703125" customWidth="1"/>
    <col min="3" max="3" width="11" customWidth="1"/>
    <col min="4" max="4" width="13.140625" customWidth="1"/>
    <col min="5" max="5" width="65.85546875" customWidth="1"/>
    <col min="6" max="6" width="37" customWidth="1"/>
  </cols>
  <sheetData>
    <row r="1" spans="1:8" x14ac:dyDescent="0.25">
      <c r="A1" s="5" t="s">
        <v>0</v>
      </c>
      <c r="B1" s="5"/>
      <c r="C1" s="149" t="str">
        <f>'Master Job Sheet'!E1</f>
        <v>TCA00545</v>
      </c>
      <c r="D1" s="149"/>
      <c r="E1" s="149"/>
      <c r="F1" s="5"/>
    </row>
    <row r="2" spans="1:8" x14ac:dyDescent="0.25">
      <c r="A2" s="5" t="s">
        <v>1</v>
      </c>
      <c r="B2" s="5"/>
      <c r="C2" s="149" t="str">
        <f>'Master Job Sheet'!E2</f>
        <v>The Ghedia Superannuation Fund</v>
      </c>
      <c r="D2" s="149"/>
      <c r="E2" s="149"/>
      <c r="F2" s="5"/>
    </row>
    <row r="3" spans="1:8" x14ac:dyDescent="0.25">
      <c r="A3" s="5" t="s">
        <v>2</v>
      </c>
      <c r="B3" s="5"/>
      <c r="C3" s="150">
        <f>'Master Job Sheet'!E3</f>
        <v>44742</v>
      </c>
      <c r="D3" s="150"/>
      <c r="E3" s="150"/>
      <c r="F3" s="5"/>
    </row>
    <row r="4" spans="1:8" x14ac:dyDescent="0.25">
      <c r="A4" s="5" t="s">
        <v>3</v>
      </c>
      <c r="B4" s="5"/>
      <c r="C4" s="149" t="e">
        <f>'Master Job Sheet'!#REF!</f>
        <v>#REF!</v>
      </c>
      <c r="D4" s="149"/>
      <c r="E4" s="149"/>
      <c r="F4" s="5"/>
    </row>
    <row r="5" spans="1:8" x14ac:dyDescent="0.25">
      <c r="A5" s="5" t="s">
        <v>4</v>
      </c>
      <c r="B5" s="5"/>
      <c r="C5" s="149" t="e">
        <f>'Master Job Sheet'!#REF!</f>
        <v>#REF!</v>
      </c>
      <c r="D5" s="149"/>
      <c r="E5" s="149"/>
      <c r="F5" s="5"/>
    </row>
    <row r="6" spans="1:8" x14ac:dyDescent="0.25">
      <c r="A6" s="1"/>
      <c r="C6" s="148"/>
      <c r="D6" s="148"/>
      <c r="E6" s="148"/>
    </row>
    <row r="8" spans="1:8" x14ac:dyDescent="0.25">
      <c r="A8" s="30" t="s">
        <v>5</v>
      </c>
      <c r="B8" s="30" t="s">
        <v>6</v>
      </c>
      <c r="C8" s="30" t="s">
        <v>7</v>
      </c>
      <c r="D8" s="30" t="s">
        <v>8</v>
      </c>
      <c r="E8" s="30" t="s">
        <v>131</v>
      </c>
      <c r="F8" s="30" t="s">
        <v>150</v>
      </c>
      <c r="G8" s="2"/>
      <c r="H8" s="2"/>
    </row>
    <row r="9" spans="1:8" x14ac:dyDescent="0.25">
      <c r="A9" s="3"/>
      <c r="B9" s="3"/>
      <c r="C9" s="3"/>
      <c r="D9" s="3"/>
      <c r="E9" s="3"/>
      <c r="F9" s="3"/>
    </row>
    <row r="10" spans="1:8" x14ac:dyDescent="0.25">
      <c r="A10" s="3"/>
      <c r="B10" s="3"/>
      <c r="C10" s="3"/>
      <c r="D10" s="3"/>
      <c r="E10" s="3"/>
      <c r="F10" s="3"/>
    </row>
    <row r="11" spans="1:8" x14ac:dyDescent="0.25">
      <c r="A11" s="3"/>
      <c r="B11" s="3"/>
      <c r="C11" s="3"/>
      <c r="D11" s="3"/>
      <c r="E11" s="3"/>
      <c r="F11" s="3"/>
    </row>
    <row r="12" spans="1:8" x14ac:dyDescent="0.25">
      <c r="A12" s="3"/>
      <c r="B12" s="3"/>
      <c r="C12" s="3"/>
      <c r="D12" s="3"/>
      <c r="E12" s="3"/>
      <c r="F12" s="3"/>
    </row>
    <row r="13" spans="1:8" x14ac:dyDescent="0.25">
      <c r="A13" s="3"/>
      <c r="B13" s="3"/>
      <c r="C13" s="3"/>
      <c r="D13" s="3"/>
      <c r="E13" s="3"/>
      <c r="F13" s="3"/>
    </row>
    <row r="14" spans="1:8" x14ac:dyDescent="0.25">
      <c r="A14" s="3"/>
      <c r="B14" s="3"/>
      <c r="C14" s="3"/>
      <c r="D14" s="3"/>
      <c r="E14" s="3"/>
      <c r="F14" s="3"/>
    </row>
    <row r="15" spans="1:8" x14ac:dyDescent="0.25">
      <c r="A15" s="3"/>
      <c r="B15" s="3"/>
      <c r="C15" s="3"/>
      <c r="D15" s="3"/>
      <c r="E15" s="3"/>
      <c r="F15" s="3"/>
    </row>
    <row r="16" spans="1:8" x14ac:dyDescent="0.25">
      <c r="A16" s="3"/>
      <c r="B16" s="3"/>
      <c r="C16" s="3"/>
      <c r="D16" s="3"/>
      <c r="E16" s="3"/>
      <c r="F16" s="3"/>
    </row>
    <row r="17" spans="1:6" x14ac:dyDescent="0.25">
      <c r="A17" s="3"/>
      <c r="B17" s="3"/>
      <c r="C17" s="3"/>
      <c r="D17" s="3"/>
      <c r="E17" s="3"/>
      <c r="F17" s="3"/>
    </row>
    <row r="18" spans="1:6" x14ac:dyDescent="0.25">
      <c r="A18" s="3"/>
      <c r="B18" s="3"/>
      <c r="C18" s="3"/>
      <c r="D18" s="3"/>
      <c r="E18" s="3"/>
      <c r="F18" s="3"/>
    </row>
    <row r="19" spans="1:6" x14ac:dyDescent="0.25">
      <c r="A19" s="3"/>
      <c r="B19" s="3"/>
      <c r="C19" s="3"/>
      <c r="D19" s="3"/>
      <c r="E19" s="3"/>
      <c r="F19" s="3"/>
    </row>
    <row r="20" spans="1:6" x14ac:dyDescent="0.25">
      <c r="A20" s="3"/>
      <c r="B20" s="3"/>
      <c r="C20" s="3"/>
      <c r="D20" s="3"/>
      <c r="E20" s="3"/>
      <c r="F20" s="3"/>
    </row>
    <row r="21" spans="1:6" x14ac:dyDescent="0.25">
      <c r="A21" s="3"/>
      <c r="B21" s="3"/>
      <c r="C21" s="3"/>
      <c r="D21" s="3"/>
      <c r="E21" s="3"/>
      <c r="F21" s="3"/>
    </row>
    <row r="22" spans="1:6" x14ac:dyDescent="0.25">
      <c r="A22" s="3"/>
      <c r="B22" s="3"/>
      <c r="C22" s="3"/>
      <c r="D22" s="3"/>
      <c r="E22" s="3"/>
      <c r="F22" s="3"/>
    </row>
    <row r="23" spans="1:6" x14ac:dyDescent="0.25">
      <c r="A23" s="3"/>
      <c r="B23" s="3"/>
      <c r="C23" s="3"/>
      <c r="D23" s="3"/>
      <c r="E23" s="3"/>
      <c r="F23" s="3"/>
    </row>
    <row r="24" spans="1:6" x14ac:dyDescent="0.25">
      <c r="A24" s="3"/>
      <c r="B24" s="3"/>
      <c r="C24" s="3"/>
      <c r="D24" s="3"/>
      <c r="E24" s="3"/>
      <c r="F24" s="3"/>
    </row>
    <row r="25" spans="1:6" x14ac:dyDescent="0.25">
      <c r="A25" s="3"/>
      <c r="B25" s="3"/>
      <c r="C25" s="3"/>
      <c r="D25" s="3"/>
      <c r="E25" s="3"/>
      <c r="F25" s="3"/>
    </row>
    <row r="26" spans="1:6" x14ac:dyDescent="0.25">
      <c r="A26" s="3"/>
      <c r="B26" s="3"/>
      <c r="C26" s="3"/>
      <c r="D26" s="3"/>
      <c r="E26" s="3"/>
      <c r="F26" s="3"/>
    </row>
    <row r="27" spans="1:6" x14ac:dyDescent="0.25">
      <c r="A27" s="3"/>
      <c r="B27" s="3"/>
      <c r="C27" s="3"/>
      <c r="D27" s="3"/>
      <c r="E27" s="3"/>
      <c r="F27" s="3"/>
    </row>
    <row r="28" spans="1:6" x14ac:dyDescent="0.25">
      <c r="A28" s="3"/>
      <c r="B28" s="3"/>
      <c r="C28" s="3"/>
      <c r="D28" s="3"/>
      <c r="E28" s="3"/>
      <c r="F28" s="3"/>
    </row>
    <row r="29" spans="1:6" x14ac:dyDescent="0.25">
      <c r="A29" s="3"/>
      <c r="B29" s="3"/>
      <c r="C29" s="3"/>
      <c r="D29" s="3"/>
      <c r="E29" s="3"/>
      <c r="F29" s="3"/>
    </row>
    <row r="30" spans="1:6" x14ac:dyDescent="0.25">
      <c r="A30" s="3"/>
      <c r="B30" s="3"/>
      <c r="C30" s="3"/>
      <c r="D30" s="3"/>
      <c r="E30" s="3"/>
      <c r="F30" s="3"/>
    </row>
    <row r="31" spans="1:6" x14ac:dyDescent="0.25">
      <c r="A31" s="3"/>
      <c r="B31" s="3"/>
      <c r="C31" s="3"/>
      <c r="D31" s="3"/>
      <c r="E31" s="3"/>
      <c r="F31" s="3"/>
    </row>
  </sheetData>
  <mergeCells count="6">
    <mergeCell ref="C6:E6"/>
    <mergeCell ref="C1:E1"/>
    <mergeCell ref="C2:E2"/>
    <mergeCell ref="C3:E3"/>
    <mergeCell ref="C4:E4"/>
    <mergeCell ref="C5:E5"/>
  </mergeCells>
  <pageMargins left="0.7" right="0.7" top="0.75" bottom="0.75" header="0.3" footer="0.3"/>
  <pageSetup paperSize="9" scale="52"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2"/>
  <sheetViews>
    <sheetView workbookViewId="0">
      <selection activeCell="B25" sqref="B25"/>
    </sheetView>
  </sheetViews>
  <sheetFormatPr defaultRowHeight="15" x14ac:dyDescent="0.25"/>
  <cols>
    <col min="1" max="1" width="8.5703125" customWidth="1"/>
    <col min="2" max="2" width="15.140625" customWidth="1"/>
    <col min="3" max="3" width="71.28515625" customWidth="1"/>
    <col min="4" max="4" width="12.5703125" customWidth="1"/>
    <col min="5" max="6" width="21.85546875" customWidth="1"/>
  </cols>
  <sheetData>
    <row r="1" spans="1:6" x14ac:dyDescent="0.25">
      <c r="A1" s="5" t="s">
        <v>0</v>
      </c>
      <c r="B1" s="5"/>
      <c r="C1" s="149" t="str">
        <f>'Master Job Sheet'!E1</f>
        <v>TCA00545</v>
      </c>
      <c r="D1" s="149"/>
      <c r="E1" s="149"/>
      <c r="F1" s="5"/>
    </row>
    <row r="2" spans="1:6" x14ac:dyDescent="0.25">
      <c r="A2" s="5" t="s">
        <v>1</v>
      </c>
      <c r="B2" s="5"/>
      <c r="C2" s="149" t="str">
        <f>'Master Job Sheet'!E2</f>
        <v>The Ghedia Superannuation Fund</v>
      </c>
      <c r="D2" s="149"/>
      <c r="E2" s="149"/>
      <c r="F2" s="5"/>
    </row>
    <row r="3" spans="1:6" x14ac:dyDescent="0.25">
      <c r="A3" s="5" t="s">
        <v>2</v>
      </c>
      <c r="B3" s="5"/>
      <c r="C3" s="150">
        <f>'Master Job Sheet'!E3</f>
        <v>44742</v>
      </c>
      <c r="D3" s="150"/>
      <c r="E3" s="150"/>
      <c r="F3" s="5"/>
    </row>
    <row r="4" spans="1:6" x14ac:dyDescent="0.25">
      <c r="A4" s="5" t="s">
        <v>3</v>
      </c>
      <c r="B4" s="5"/>
      <c r="C4" s="149" t="e">
        <f>'Master Job Sheet'!#REF!</f>
        <v>#REF!</v>
      </c>
      <c r="D4" s="149"/>
      <c r="E4" s="149"/>
      <c r="F4" s="5"/>
    </row>
    <row r="5" spans="1:6" x14ac:dyDescent="0.25">
      <c r="A5" s="5" t="s">
        <v>4</v>
      </c>
      <c r="B5" s="5"/>
      <c r="C5" s="149" t="e">
        <f>'Master Job Sheet'!#REF!</f>
        <v>#REF!</v>
      </c>
      <c r="D5" s="149"/>
      <c r="E5" s="149"/>
      <c r="F5" s="5"/>
    </row>
    <row r="6" spans="1:6" x14ac:dyDescent="0.25">
      <c r="A6" s="1"/>
    </row>
    <row r="7" spans="1:6" ht="15.75" thickBot="1" x14ac:dyDescent="0.3"/>
    <row r="8" spans="1:6" ht="21.75" customHeight="1" thickBot="1" x14ac:dyDescent="0.3">
      <c r="A8" s="27" t="s">
        <v>5</v>
      </c>
      <c r="B8" s="28" t="s">
        <v>8</v>
      </c>
      <c r="C8" s="28" t="s">
        <v>9</v>
      </c>
      <c r="D8" s="28" t="s">
        <v>7</v>
      </c>
      <c r="E8" s="28" t="s">
        <v>12</v>
      </c>
      <c r="F8" s="29" t="s">
        <v>13</v>
      </c>
    </row>
    <row r="9" spans="1:6" x14ac:dyDescent="0.25">
      <c r="A9" s="4"/>
      <c r="B9" s="4"/>
      <c r="C9" s="4"/>
      <c r="D9" s="70"/>
      <c r="E9" s="67"/>
      <c r="F9" s="67"/>
    </row>
    <row r="10" spans="1:6" x14ac:dyDescent="0.25">
      <c r="A10" s="3"/>
      <c r="B10" s="65"/>
      <c r="C10" s="3"/>
      <c r="D10" s="3"/>
      <c r="E10" s="68"/>
      <c r="F10" s="68"/>
    </row>
    <row r="11" spans="1:6" x14ac:dyDescent="0.25">
      <c r="A11" s="3"/>
      <c r="B11" s="65"/>
      <c r="C11" s="3"/>
      <c r="D11" s="3"/>
      <c r="E11" s="68"/>
      <c r="F11" s="68"/>
    </row>
    <row r="12" spans="1:6" x14ac:dyDescent="0.25">
      <c r="A12" s="3"/>
      <c r="B12" s="65"/>
      <c r="C12" s="3"/>
      <c r="D12" s="3"/>
      <c r="E12" s="68"/>
      <c r="F12" s="68"/>
    </row>
    <row r="13" spans="1:6" ht="15.75" thickBot="1" x14ac:dyDescent="0.3">
      <c r="A13" s="3"/>
      <c r="B13" s="65"/>
      <c r="C13" s="26"/>
      <c r="D13" s="3"/>
      <c r="E13" s="68"/>
      <c r="F13" s="68"/>
    </row>
    <row r="14" spans="1:6" x14ac:dyDescent="0.25">
      <c r="A14" s="3"/>
      <c r="B14" s="65"/>
      <c r="C14" s="4"/>
      <c r="D14" s="3"/>
      <c r="E14" s="68"/>
      <c r="F14" s="68"/>
    </row>
    <row r="15" spans="1:6" x14ac:dyDescent="0.25">
      <c r="A15" s="3"/>
      <c r="B15" s="65"/>
      <c r="C15" s="3"/>
      <c r="D15" s="3"/>
      <c r="E15" s="68"/>
      <c r="F15" s="68"/>
    </row>
    <row r="16" spans="1:6" x14ac:dyDescent="0.25">
      <c r="A16" s="3"/>
      <c r="B16" s="65"/>
      <c r="C16" s="3"/>
      <c r="D16" s="3"/>
      <c r="E16" s="68"/>
      <c r="F16" s="68"/>
    </row>
    <row r="17" spans="1:6" x14ac:dyDescent="0.25">
      <c r="A17" s="3"/>
      <c r="B17" s="65"/>
      <c r="C17" s="3"/>
      <c r="D17" s="3"/>
      <c r="E17" s="68"/>
      <c r="F17" s="68"/>
    </row>
    <row r="18" spans="1:6" ht="15.75" thickBot="1" x14ac:dyDescent="0.3">
      <c r="A18" s="3"/>
      <c r="B18" s="65"/>
      <c r="C18" s="26"/>
      <c r="D18" s="3"/>
      <c r="E18" s="68"/>
      <c r="F18" s="68"/>
    </row>
    <row r="19" spans="1:6" x14ac:dyDescent="0.25">
      <c r="A19" s="3"/>
      <c r="B19" s="65"/>
      <c r="C19" s="4"/>
      <c r="D19" s="3"/>
      <c r="E19" s="68"/>
      <c r="F19" s="68"/>
    </row>
    <row r="20" spans="1:6" x14ac:dyDescent="0.25">
      <c r="A20" s="3"/>
      <c r="B20" s="65"/>
      <c r="C20" s="3"/>
      <c r="D20" s="3"/>
      <c r="E20" s="68"/>
      <c r="F20" s="68"/>
    </row>
    <row r="21" spans="1:6" x14ac:dyDescent="0.25">
      <c r="A21" s="3"/>
      <c r="B21" s="65"/>
      <c r="C21" s="3"/>
      <c r="D21" s="3"/>
      <c r="E21" s="68"/>
      <c r="F21" s="68"/>
    </row>
    <row r="22" spans="1:6" x14ac:dyDescent="0.25">
      <c r="A22" s="3"/>
      <c r="B22" s="65"/>
      <c r="C22" s="3"/>
      <c r="D22" s="3"/>
      <c r="E22" s="68"/>
      <c r="F22" s="68"/>
    </row>
    <row r="23" spans="1:6" ht="15.75" thickBot="1" x14ac:dyDescent="0.3">
      <c r="A23" s="3"/>
      <c r="B23" s="65"/>
      <c r="C23" s="26"/>
      <c r="D23" s="3"/>
      <c r="E23" s="68"/>
      <c r="F23" s="68"/>
    </row>
    <row r="24" spans="1:6" x14ac:dyDescent="0.25">
      <c r="A24" s="3"/>
      <c r="B24" s="65"/>
      <c r="C24" s="4"/>
      <c r="D24" s="3"/>
      <c r="E24" s="68"/>
      <c r="F24" s="68"/>
    </row>
    <row r="25" spans="1:6" x14ac:dyDescent="0.25">
      <c r="A25" s="3"/>
      <c r="B25" s="65"/>
      <c r="C25" s="3"/>
      <c r="D25" s="3"/>
      <c r="E25" s="68"/>
      <c r="F25" s="68"/>
    </row>
    <row r="26" spans="1:6" x14ac:dyDescent="0.25">
      <c r="A26" s="3"/>
      <c r="B26" s="65"/>
      <c r="C26" s="3"/>
      <c r="D26" s="3"/>
      <c r="E26" s="68"/>
      <c r="F26" s="68"/>
    </row>
    <row r="27" spans="1:6" x14ac:dyDescent="0.25">
      <c r="A27" s="3"/>
      <c r="B27" s="65"/>
      <c r="C27" s="3"/>
      <c r="D27" s="3"/>
      <c r="E27" s="68"/>
      <c r="F27" s="68"/>
    </row>
    <row r="28" spans="1:6" ht="15.75" thickBot="1" x14ac:dyDescent="0.3">
      <c r="A28" s="3"/>
      <c r="B28" s="65"/>
      <c r="C28" s="26"/>
      <c r="D28" s="3"/>
      <c r="E28" s="68"/>
      <c r="F28" s="68"/>
    </row>
    <row r="29" spans="1:6" x14ac:dyDescent="0.25">
      <c r="A29" s="3"/>
      <c r="B29" s="65"/>
      <c r="C29" s="4"/>
      <c r="D29" s="3"/>
      <c r="E29" s="68"/>
      <c r="F29" s="68"/>
    </row>
    <row r="30" spans="1:6" x14ac:dyDescent="0.25">
      <c r="A30" s="3"/>
      <c r="B30" s="65"/>
      <c r="C30" s="3"/>
      <c r="D30" s="3"/>
      <c r="E30" s="68"/>
      <c r="F30" s="68"/>
    </row>
    <row r="31" spans="1:6" x14ac:dyDescent="0.25">
      <c r="A31" s="3"/>
      <c r="B31" s="65"/>
      <c r="C31" s="3"/>
      <c r="D31" s="3"/>
      <c r="E31" s="68"/>
      <c r="F31" s="68"/>
    </row>
    <row r="32" spans="1:6" x14ac:dyDescent="0.25">
      <c r="A32" s="3"/>
      <c r="B32" s="65"/>
      <c r="C32" s="3"/>
      <c r="D32" s="3"/>
      <c r="E32" s="68"/>
      <c r="F32" s="68"/>
    </row>
    <row r="33" spans="1:6" ht="15.75" thickBot="1" x14ac:dyDescent="0.3">
      <c r="A33" s="3"/>
      <c r="B33" s="65"/>
      <c r="C33" s="26"/>
      <c r="D33" s="3"/>
      <c r="E33" s="68"/>
      <c r="F33" s="68"/>
    </row>
    <row r="34" spans="1:6" x14ac:dyDescent="0.25">
      <c r="A34" s="3"/>
      <c r="B34" s="65"/>
      <c r="C34" s="4"/>
      <c r="D34" s="3"/>
      <c r="E34" s="68"/>
      <c r="F34" s="68"/>
    </row>
    <row r="35" spans="1:6" x14ac:dyDescent="0.25">
      <c r="A35" s="3"/>
      <c r="B35" s="65"/>
      <c r="C35" s="3"/>
      <c r="D35" s="3"/>
      <c r="E35" s="68"/>
      <c r="F35" s="68"/>
    </row>
    <row r="36" spans="1:6" x14ac:dyDescent="0.25">
      <c r="A36" s="3"/>
      <c r="B36" s="65"/>
      <c r="C36" s="3"/>
      <c r="D36" s="3"/>
      <c r="E36" s="68"/>
      <c r="F36" s="68"/>
    </row>
    <row r="37" spans="1:6" x14ac:dyDescent="0.25">
      <c r="A37" s="3"/>
      <c r="B37" s="65"/>
      <c r="C37" s="3"/>
      <c r="D37" s="3"/>
      <c r="E37" s="68"/>
      <c r="F37" s="68"/>
    </row>
    <row r="38" spans="1:6" ht="15.75" thickBot="1" x14ac:dyDescent="0.3">
      <c r="A38" s="3"/>
      <c r="B38" s="65"/>
      <c r="C38" s="26"/>
      <c r="D38" s="3"/>
      <c r="E38" s="68"/>
      <c r="F38" s="68"/>
    </row>
    <row r="39" spans="1:6" x14ac:dyDescent="0.25">
      <c r="A39" s="3"/>
      <c r="B39" s="65"/>
      <c r="C39" s="4"/>
      <c r="D39" s="3"/>
      <c r="E39" s="68"/>
      <c r="F39" s="68"/>
    </row>
    <row r="40" spans="1:6" x14ac:dyDescent="0.25">
      <c r="A40" s="3"/>
      <c r="B40" s="65"/>
      <c r="C40" s="3"/>
      <c r="D40" s="3"/>
      <c r="E40" s="68"/>
      <c r="F40" s="68"/>
    </row>
    <row r="41" spans="1:6" x14ac:dyDescent="0.25">
      <c r="A41" s="3"/>
      <c r="B41" s="65"/>
      <c r="C41" s="3"/>
      <c r="D41" s="3"/>
      <c r="E41" s="68"/>
      <c r="F41" s="68"/>
    </row>
    <row r="42" spans="1:6" x14ac:dyDescent="0.25">
      <c r="A42" s="3"/>
      <c r="B42" s="65"/>
      <c r="C42" s="3"/>
      <c r="D42" s="3"/>
      <c r="E42" s="68"/>
      <c r="F42" s="68"/>
    </row>
    <row r="43" spans="1:6" ht="15.75" thickBot="1" x14ac:dyDescent="0.3">
      <c r="A43" s="3"/>
      <c r="B43" s="65"/>
      <c r="C43" s="26"/>
      <c r="D43" s="3"/>
      <c r="E43" s="68"/>
      <c r="F43" s="68"/>
    </row>
    <row r="44" spans="1:6" x14ac:dyDescent="0.25">
      <c r="A44" s="3"/>
      <c r="B44" s="65"/>
      <c r="C44" s="4"/>
      <c r="D44" s="3"/>
      <c r="E44" s="68"/>
      <c r="F44" s="68"/>
    </row>
    <row r="45" spans="1:6" x14ac:dyDescent="0.25">
      <c r="A45" s="3"/>
      <c r="B45" s="65"/>
      <c r="C45" s="3"/>
      <c r="D45" s="3"/>
      <c r="E45" s="68"/>
      <c r="F45" s="68"/>
    </row>
    <row r="46" spans="1:6" x14ac:dyDescent="0.25">
      <c r="A46" s="3"/>
      <c r="B46" s="65"/>
      <c r="C46" s="3"/>
      <c r="D46" s="3"/>
      <c r="E46" s="68"/>
      <c r="F46" s="68"/>
    </row>
    <row r="47" spans="1:6" x14ac:dyDescent="0.25">
      <c r="A47" s="3"/>
      <c r="B47" s="65"/>
      <c r="C47" s="3"/>
      <c r="D47" s="3"/>
      <c r="E47" s="68"/>
      <c r="F47" s="68"/>
    </row>
    <row r="48" spans="1:6" ht="15.75" thickBot="1" x14ac:dyDescent="0.3">
      <c r="A48" s="3"/>
      <c r="B48" s="65"/>
      <c r="C48" s="26"/>
      <c r="D48" s="3"/>
      <c r="E48" s="68"/>
      <c r="F48" s="68"/>
    </row>
    <row r="49" spans="1:6" x14ac:dyDescent="0.25">
      <c r="A49" s="3"/>
      <c r="B49" s="65"/>
      <c r="C49" s="4"/>
      <c r="D49" s="3"/>
      <c r="E49" s="68"/>
      <c r="F49" s="68"/>
    </row>
    <row r="50" spans="1:6" x14ac:dyDescent="0.25">
      <c r="A50" s="3"/>
      <c r="B50" s="65"/>
      <c r="C50" s="3"/>
      <c r="D50" s="3"/>
      <c r="E50" s="68"/>
      <c r="F50" s="68"/>
    </row>
    <row r="51" spans="1:6" x14ac:dyDescent="0.25">
      <c r="A51" s="3"/>
      <c r="B51" s="65"/>
      <c r="C51" s="3"/>
      <c r="D51" s="3"/>
      <c r="E51" s="68"/>
      <c r="F51" s="68"/>
    </row>
    <row r="52" spans="1:6" x14ac:dyDescent="0.25">
      <c r="A52" s="3"/>
      <c r="B52" s="65"/>
      <c r="C52" s="3"/>
      <c r="D52" s="3"/>
      <c r="E52" s="68"/>
      <c r="F52" s="68"/>
    </row>
    <row r="53" spans="1:6" ht="15.75" thickBot="1" x14ac:dyDescent="0.3">
      <c r="A53" s="3"/>
      <c r="B53" s="65"/>
      <c r="C53" s="26"/>
      <c r="D53" s="3"/>
      <c r="E53" s="68"/>
      <c r="F53" s="68"/>
    </row>
    <row r="54" spans="1:6" x14ac:dyDescent="0.25">
      <c r="A54" s="3"/>
      <c r="B54" s="65"/>
      <c r="C54" s="4"/>
      <c r="D54" s="3"/>
      <c r="E54" s="68"/>
      <c r="F54" s="68"/>
    </row>
    <row r="55" spans="1:6" x14ac:dyDescent="0.25">
      <c r="A55" s="3"/>
      <c r="B55" s="65"/>
      <c r="C55" s="3"/>
      <c r="D55" s="3"/>
      <c r="E55" s="68"/>
      <c r="F55" s="68"/>
    </row>
    <row r="56" spans="1:6" x14ac:dyDescent="0.25">
      <c r="A56" s="3"/>
      <c r="B56" s="65"/>
      <c r="C56" s="3"/>
      <c r="D56" s="3"/>
      <c r="E56" s="68"/>
      <c r="F56" s="68"/>
    </row>
    <row r="57" spans="1:6" x14ac:dyDescent="0.25">
      <c r="A57" s="3"/>
      <c r="B57" s="65"/>
      <c r="C57" s="3"/>
      <c r="D57" s="3"/>
      <c r="E57" s="68"/>
      <c r="F57" s="68"/>
    </row>
    <row r="58" spans="1:6" ht="15.75" thickBot="1" x14ac:dyDescent="0.3">
      <c r="A58" s="3"/>
      <c r="B58" s="65"/>
      <c r="C58" s="26"/>
      <c r="D58" s="3"/>
      <c r="E58" s="68"/>
      <c r="F58" s="68"/>
    </row>
    <row r="59" spans="1:6" x14ac:dyDescent="0.25">
      <c r="A59" s="3"/>
      <c r="B59" s="65"/>
      <c r="C59" s="4"/>
      <c r="D59" s="3"/>
      <c r="E59" s="68"/>
      <c r="F59" s="68"/>
    </row>
    <row r="60" spans="1:6" x14ac:dyDescent="0.25">
      <c r="A60" s="3"/>
      <c r="B60" s="65"/>
      <c r="C60" s="3"/>
      <c r="D60" s="3"/>
      <c r="E60" s="68"/>
      <c r="F60" s="68"/>
    </row>
    <row r="61" spans="1:6" x14ac:dyDescent="0.25">
      <c r="A61" s="3"/>
      <c r="B61" s="65"/>
      <c r="C61" s="3"/>
      <c r="D61" s="3"/>
      <c r="E61" s="68"/>
      <c r="F61" s="68"/>
    </row>
    <row r="62" spans="1:6" x14ac:dyDescent="0.25">
      <c r="A62" s="3"/>
      <c r="B62" s="65"/>
      <c r="C62" s="3"/>
      <c r="D62" s="3"/>
      <c r="E62" s="68"/>
      <c r="F62" s="68"/>
    </row>
    <row r="63" spans="1:6" ht="15.75" thickBot="1" x14ac:dyDescent="0.3">
      <c r="A63" s="3"/>
      <c r="B63" s="65"/>
      <c r="C63" s="26"/>
      <c r="D63" s="3"/>
      <c r="E63" s="68"/>
      <c r="F63" s="68"/>
    </row>
    <row r="64" spans="1:6" x14ac:dyDescent="0.25">
      <c r="A64" s="3"/>
      <c r="B64" s="65"/>
      <c r="C64" s="4"/>
      <c r="D64" s="3"/>
      <c r="E64" s="68"/>
      <c r="F64" s="68"/>
    </row>
    <row r="65" spans="1:6" x14ac:dyDescent="0.25">
      <c r="A65" s="3"/>
      <c r="B65" s="65"/>
      <c r="C65" s="3"/>
      <c r="D65" s="3"/>
      <c r="E65" s="68"/>
      <c r="F65" s="68"/>
    </row>
    <row r="66" spans="1:6" x14ac:dyDescent="0.25">
      <c r="A66" s="3"/>
      <c r="B66" s="65"/>
      <c r="C66" s="3"/>
      <c r="D66" s="3"/>
      <c r="E66" s="68"/>
      <c r="F66" s="68"/>
    </row>
    <row r="67" spans="1:6" x14ac:dyDescent="0.25">
      <c r="A67" s="3"/>
      <c r="B67" s="65"/>
      <c r="C67" s="3"/>
      <c r="D67" s="3"/>
      <c r="E67" s="68"/>
      <c r="F67" s="68"/>
    </row>
    <row r="68" spans="1:6" ht="15.75" thickBot="1" x14ac:dyDescent="0.3">
      <c r="A68" s="3"/>
      <c r="B68" s="65"/>
      <c r="C68" s="26"/>
      <c r="D68" s="3"/>
      <c r="E68" s="68"/>
      <c r="F68" s="68"/>
    </row>
    <row r="69" spans="1:6" x14ac:dyDescent="0.25">
      <c r="A69" s="3"/>
      <c r="B69" s="65"/>
      <c r="C69" s="4"/>
      <c r="D69" s="3"/>
      <c r="E69" s="68"/>
      <c r="F69" s="68"/>
    </row>
    <row r="70" spans="1:6" x14ac:dyDescent="0.25">
      <c r="A70" s="3"/>
      <c r="B70" s="65"/>
      <c r="C70" s="3"/>
      <c r="D70" s="3"/>
      <c r="E70" s="68"/>
      <c r="F70" s="68"/>
    </row>
    <row r="71" spans="1:6" x14ac:dyDescent="0.25">
      <c r="A71" s="3"/>
      <c r="B71" s="65"/>
      <c r="C71" s="3"/>
      <c r="D71" s="3"/>
      <c r="E71" s="68"/>
      <c r="F71" s="68"/>
    </row>
    <row r="72" spans="1:6" x14ac:dyDescent="0.25">
      <c r="A72" s="3"/>
      <c r="B72" s="65"/>
      <c r="C72" s="3"/>
      <c r="D72" s="3"/>
      <c r="E72" s="68"/>
      <c r="F72" s="68"/>
    </row>
    <row r="73" spans="1:6" ht="15.75" thickBot="1" x14ac:dyDescent="0.3">
      <c r="A73" s="3"/>
      <c r="B73" s="65"/>
      <c r="C73" s="26"/>
      <c r="D73" s="3"/>
      <c r="E73" s="68"/>
      <c r="F73" s="68"/>
    </row>
    <row r="74" spans="1:6" x14ac:dyDescent="0.25">
      <c r="A74" s="3"/>
      <c r="B74" s="65"/>
      <c r="C74" s="4"/>
      <c r="D74" s="3"/>
      <c r="E74" s="68"/>
      <c r="F74" s="68"/>
    </row>
    <row r="75" spans="1:6" x14ac:dyDescent="0.25">
      <c r="A75" s="3"/>
      <c r="B75" s="65"/>
      <c r="C75" s="3"/>
      <c r="D75" s="3"/>
      <c r="E75" s="68"/>
      <c r="F75" s="68"/>
    </row>
    <row r="76" spans="1:6" x14ac:dyDescent="0.25">
      <c r="A76" s="3"/>
      <c r="B76" s="65"/>
      <c r="C76" s="3"/>
      <c r="D76" s="3"/>
      <c r="E76" s="68"/>
      <c r="F76" s="68"/>
    </row>
    <row r="77" spans="1:6" x14ac:dyDescent="0.25">
      <c r="A77" s="3"/>
      <c r="B77" s="65"/>
      <c r="C77" s="3"/>
      <c r="D77" s="3"/>
      <c r="E77" s="68"/>
      <c r="F77" s="68"/>
    </row>
    <row r="78" spans="1:6" ht="15.75" thickBot="1" x14ac:dyDescent="0.3">
      <c r="A78" s="3"/>
      <c r="B78" s="65"/>
      <c r="C78" s="26"/>
      <c r="D78" s="3"/>
      <c r="E78" s="68"/>
      <c r="F78" s="68"/>
    </row>
    <row r="79" spans="1:6" x14ac:dyDescent="0.25">
      <c r="A79" s="3"/>
      <c r="B79" s="65"/>
      <c r="C79" s="3"/>
      <c r="D79" s="3"/>
      <c r="E79" s="68"/>
      <c r="F79" s="68"/>
    </row>
    <row r="80" spans="1:6" x14ac:dyDescent="0.25">
      <c r="A80" s="3"/>
      <c r="B80" s="65"/>
      <c r="C80" s="3"/>
      <c r="D80" s="3"/>
      <c r="E80" s="68"/>
      <c r="F80" s="68"/>
    </row>
    <row r="81" spans="1:6" ht="15.75" thickBot="1" x14ac:dyDescent="0.3">
      <c r="A81" s="3"/>
      <c r="B81" s="65"/>
      <c r="C81" s="3"/>
      <c r="D81" s="64"/>
      <c r="E81" s="69">
        <f>+SUM(E9:E79)</f>
        <v>0</v>
      </c>
      <c r="F81" s="69">
        <f>+SUM(F9:F79)</f>
        <v>0</v>
      </c>
    </row>
    <row r="82" spans="1:6" ht="15.75" thickTop="1" x14ac:dyDescent="0.25"/>
  </sheetData>
  <mergeCells count="5">
    <mergeCell ref="C1:E1"/>
    <mergeCell ref="C2:E2"/>
    <mergeCell ref="C3:E3"/>
    <mergeCell ref="C4:E4"/>
    <mergeCell ref="C5:E5"/>
  </mergeCells>
  <pageMargins left="0.7" right="0.7" top="0.75" bottom="0.75" header="0.3" footer="0.3"/>
  <pageSetup paperSize="9" scale="57"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2"/>
  <sheetViews>
    <sheetView workbookViewId="0">
      <selection activeCell="B2" sqref="B2:D2"/>
    </sheetView>
  </sheetViews>
  <sheetFormatPr defaultRowHeight="15" x14ac:dyDescent="0.25"/>
  <cols>
    <col min="1" max="1" width="32.28515625" customWidth="1"/>
    <col min="2" max="2" width="15.5703125" customWidth="1"/>
    <col min="3" max="9" width="14.42578125" customWidth="1"/>
    <col min="10" max="10" width="12.28515625" customWidth="1"/>
    <col min="11" max="11" width="11" customWidth="1"/>
    <col min="12" max="13" width="11.85546875" customWidth="1"/>
  </cols>
  <sheetData>
    <row r="1" spans="1:23" x14ac:dyDescent="0.25">
      <c r="A1" s="5" t="s">
        <v>0</v>
      </c>
      <c r="B1" s="149" t="str">
        <f>'Master Job Sheet'!E1</f>
        <v>TCA00545</v>
      </c>
      <c r="C1" s="149"/>
      <c r="D1" s="149"/>
      <c r="E1" s="85"/>
      <c r="F1" s="5"/>
      <c r="G1" s="5"/>
      <c r="H1" s="5"/>
      <c r="I1" s="5"/>
    </row>
    <row r="2" spans="1:23" x14ac:dyDescent="0.25">
      <c r="A2" s="5" t="s">
        <v>1</v>
      </c>
      <c r="B2" s="149" t="str">
        <f>'Master Job Sheet'!E2</f>
        <v>The Ghedia Superannuation Fund</v>
      </c>
      <c r="C2" s="149"/>
      <c r="D2" s="149"/>
      <c r="E2" s="85"/>
      <c r="F2" s="5"/>
      <c r="G2" s="5"/>
      <c r="H2" s="5"/>
      <c r="I2" s="5"/>
    </row>
    <row r="3" spans="1:23" x14ac:dyDescent="0.25">
      <c r="A3" s="5" t="s">
        <v>2</v>
      </c>
      <c r="B3" s="157">
        <f>'Master Job Sheet'!E3</f>
        <v>44742</v>
      </c>
      <c r="C3" s="157"/>
      <c r="D3" s="157"/>
      <c r="E3" s="85"/>
      <c r="F3" s="5"/>
      <c r="G3" s="5"/>
      <c r="H3" s="5"/>
      <c r="I3" s="5"/>
    </row>
    <row r="4" spans="1:23" x14ac:dyDescent="0.25">
      <c r="A4" s="5" t="s">
        <v>3</v>
      </c>
      <c r="B4" s="149" t="e">
        <f>'Master Job Sheet'!#REF!</f>
        <v>#REF!</v>
      </c>
      <c r="C4" s="149"/>
      <c r="D4" s="149"/>
      <c r="E4" s="85"/>
      <c r="F4" s="5"/>
      <c r="G4" s="5"/>
      <c r="H4" s="5"/>
      <c r="I4" s="5"/>
    </row>
    <row r="5" spans="1:23" x14ac:dyDescent="0.25">
      <c r="A5" s="5" t="s">
        <v>4</v>
      </c>
      <c r="B5" s="149" t="e">
        <f>'Master Job Sheet'!#REF!</f>
        <v>#REF!</v>
      </c>
      <c r="C5" s="149"/>
      <c r="D5" s="149"/>
      <c r="E5" s="85"/>
      <c r="F5" s="5"/>
      <c r="G5" s="5"/>
      <c r="H5" s="5"/>
      <c r="I5" s="5"/>
    </row>
    <row r="7" spans="1:23" ht="15.75" thickBot="1" x14ac:dyDescent="0.3"/>
    <row r="8" spans="1:23" ht="32.25" thickBot="1" x14ac:dyDescent="0.3">
      <c r="A8" s="31" t="s">
        <v>71</v>
      </c>
      <c r="B8" s="32" t="s">
        <v>72</v>
      </c>
      <c r="C8" s="32" t="s">
        <v>73</v>
      </c>
      <c r="D8" s="32" t="s">
        <v>68</v>
      </c>
      <c r="E8" s="32" t="s">
        <v>69</v>
      </c>
      <c r="F8" s="32" t="s">
        <v>74</v>
      </c>
      <c r="G8" s="32" t="s">
        <v>75</v>
      </c>
      <c r="H8" s="32" t="s">
        <v>81</v>
      </c>
      <c r="I8" s="32" t="s">
        <v>76</v>
      </c>
      <c r="J8" s="32" t="s">
        <v>77</v>
      </c>
      <c r="K8" s="32" t="s">
        <v>78</v>
      </c>
      <c r="L8" s="32" t="s">
        <v>79</v>
      </c>
      <c r="M8" s="32" t="s">
        <v>80</v>
      </c>
      <c r="N8" s="33" t="s">
        <v>70</v>
      </c>
      <c r="O8" s="23"/>
      <c r="P8" s="23"/>
      <c r="Q8" s="23"/>
      <c r="R8" s="23"/>
      <c r="S8" s="23"/>
      <c r="T8" s="23"/>
      <c r="U8" s="23"/>
      <c r="V8" s="23"/>
      <c r="W8" s="23"/>
    </row>
    <row r="10" spans="1:23" x14ac:dyDescent="0.25">
      <c r="B10" s="73">
        <f>+C10+D10+F10+I10+J10+K10+L10+M10+H10</f>
        <v>0</v>
      </c>
      <c r="C10" s="73"/>
      <c r="D10" s="73"/>
      <c r="E10" s="73"/>
      <c r="F10" s="73"/>
      <c r="G10" s="73"/>
      <c r="H10" s="73"/>
      <c r="I10" s="73"/>
      <c r="J10" s="73"/>
      <c r="K10" s="73"/>
      <c r="L10" s="73"/>
      <c r="M10" s="73"/>
      <c r="N10" s="73"/>
    </row>
    <row r="11" spans="1:23" x14ac:dyDescent="0.25">
      <c r="B11" s="73">
        <f t="shared" ref="B11:B17" si="0">+C11+D11+F11+I11+J11+K11+L11+M11</f>
        <v>0</v>
      </c>
      <c r="C11" s="73"/>
      <c r="D11" s="73"/>
      <c r="E11" s="73"/>
      <c r="F11" s="73"/>
      <c r="G11" s="73"/>
      <c r="H11" s="73"/>
      <c r="I11" s="73"/>
      <c r="J11" s="73"/>
      <c r="K11" s="73"/>
      <c r="L11" s="73"/>
      <c r="M11" s="73"/>
      <c r="N11" s="73"/>
    </row>
    <row r="12" spans="1:23" x14ac:dyDescent="0.25">
      <c r="B12" s="73">
        <f t="shared" si="0"/>
        <v>0</v>
      </c>
      <c r="C12" s="73"/>
      <c r="D12" s="73"/>
      <c r="E12" s="73"/>
      <c r="F12" s="73"/>
      <c r="G12" s="73"/>
      <c r="H12" s="73"/>
      <c r="I12" s="73"/>
      <c r="J12" s="73"/>
      <c r="K12" s="73"/>
      <c r="L12" s="73"/>
      <c r="M12" s="73"/>
      <c r="N12" s="73"/>
    </row>
    <row r="13" spans="1:23" x14ac:dyDescent="0.25">
      <c r="B13" s="73">
        <f t="shared" si="0"/>
        <v>0</v>
      </c>
      <c r="C13" s="73"/>
      <c r="D13" s="73"/>
      <c r="E13" s="73"/>
      <c r="F13" s="73"/>
      <c r="G13" s="73"/>
      <c r="H13" s="73"/>
      <c r="I13" s="73"/>
      <c r="J13" s="73"/>
      <c r="K13" s="73"/>
      <c r="L13" s="73"/>
      <c r="M13" s="73"/>
      <c r="N13" s="73"/>
    </row>
    <row r="14" spans="1:23" x14ac:dyDescent="0.25">
      <c r="B14" s="73">
        <f t="shared" si="0"/>
        <v>0</v>
      </c>
      <c r="C14" s="73"/>
      <c r="D14" s="73"/>
      <c r="E14" s="73"/>
      <c r="F14" s="73"/>
      <c r="G14" s="73"/>
      <c r="H14" s="73"/>
      <c r="I14" s="73"/>
      <c r="J14" s="73"/>
      <c r="K14" s="73"/>
      <c r="L14" s="73"/>
      <c r="M14" s="73"/>
      <c r="N14" s="73"/>
    </row>
    <row r="15" spans="1:23" x14ac:dyDescent="0.25">
      <c r="B15" s="73">
        <f t="shared" si="0"/>
        <v>0</v>
      </c>
      <c r="C15" s="73"/>
      <c r="D15" s="73"/>
      <c r="E15" s="73"/>
      <c r="F15" s="73"/>
      <c r="G15" s="73"/>
      <c r="H15" s="73"/>
      <c r="I15" s="73"/>
      <c r="J15" s="73"/>
      <c r="K15" s="73"/>
      <c r="L15" s="73"/>
      <c r="M15" s="73"/>
      <c r="N15" s="73"/>
    </row>
    <row r="16" spans="1:23" x14ac:dyDescent="0.25">
      <c r="B16" s="73">
        <f t="shared" si="0"/>
        <v>0</v>
      </c>
      <c r="C16" s="73"/>
      <c r="D16" s="73"/>
      <c r="E16" s="73"/>
      <c r="F16" s="73"/>
      <c r="G16" s="73"/>
      <c r="H16" s="73"/>
      <c r="I16" s="73"/>
      <c r="J16" s="73"/>
      <c r="K16" s="73"/>
      <c r="L16" s="73"/>
      <c r="M16" s="73"/>
      <c r="N16" s="73"/>
    </row>
    <row r="17" spans="1:14" x14ac:dyDescent="0.25">
      <c r="B17" s="73">
        <f t="shared" si="0"/>
        <v>0</v>
      </c>
      <c r="C17" s="73"/>
      <c r="D17" s="73"/>
      <c r="E17" s="73"/>
      <c r="F17" s="73"/>
      <c r="G17" s="73"/>
      <c r="H17" s="73"/>
      <c r="I17" s="73"/>
      <c r="J17" s="73"/>
      <c r="K17" s="73"/>
      <c r="L17" s="73"/>
      <c r="M17" s="73"/>
      <c r="N17" s="73"/>
    </row>
    <row r="18" spans="1:14" x14ac:dyDescent="0.25">
      <c r="B18" s="75"/>
      <c r="C18" s="75"/>
      <c r="D18" s="75"/>
      <c r="E18" s="75"/>
      <c r="F18" s="75"/>
      <c r="G18" s="75"/>
      <c r="H18" s="75"/>
      <c r="I18" s="75"/>
      <c r="J18" s="75"/>
      <c r="K18" s="75"/>
      <c r="L18" s="75"/>
      <c r="M18" s="75"/>
      <c r="N18" s="75"/>
    </row>
    <row r="19" spans="1:14" ht="15.75" thickBot="1" x14ac:dyDescent="0.3">
      <c r="A19" s="6" t="s">
        <v>26</v>
      </c>
      <c r="B19" s="72">
        <f>SUM(B10:B18)</f>
        <v>0</v>
      </c>
      <c r="C19" s="72">
        <f t="shared" ref="C19:N19" si="1">SUM(C10:C18)</f>
        <v>0</v>
      </c>
      <c r="D19" s="72">
        <f t="shared" si="1"/>
        <v>0</v>
      </c>
      <c r="E19" s="72">
        <f t="shared" si="1"/>
        <v>0</v>
      </c>
      <c r="F19" s="72">
        <f t="shared" si="1"/>
        <v>0</v>
      </c>
      <c r="G19" s="72">
        <f t="shared" si="1"/>
        <v>0</v>
      </c>
      <c r="H19" s="72">
        <f t="shared" si="1"/>
        <v>0</v>
      </c>
      <c r="I19" s="72">
        <f t="shared" si="1"/>
        <v>0</v>
      </c>
      <c r="J19" s="72">
        <f t="shared" si="1"/>
        <v>0</v>
      </c>
      <c r="K19" s="72">
        <f t="shared" si="1"/>
        <v>0</v>
      </c>
      <c r="L19" s="72">
        <f t="shared" si="1"/>
        <v>0</v>
      </c>
      <c r="M19" s="72">
        <f t="shared" si="1"/>
        <v>0</v>
      </c>
      <c r="N19" s="72">
        <f t="shared" si="1"/>
        <v>0</v>
      </c>
    </row>
    <row r="20" spans="1:14" x14ac:dyDescent="0.25">
      <c r="B20" s="75"/>
      <c r="C20" s="75"/>
      <c r="D20" s="75"/>
      <c r="E20" s="75"/>
      <c r="F20" s="75"/>
      <c r="G20" s="75"/>
      <c r="H20" s="75"/>
      <c r="I20" s="75"/>
      <c r="J20" s="75"/>
      <c r="K20" s="75"/>
      <c r="L20" s="75"/>
      <c r="M20" s="75"/>
      <c r="N20" s="75"/>
    </row>
    <row r="21" spans="1:14" ht="15.75" thickBot="1" x14ac:dyDescent="0.3">
      <c r="A21" s="6" t="s">
        <v>82</v>
      </c>
      <c r="B21" s="77">
        <f>+B19+E19+G19-I19-J19-K19-(L19*2/3)+N19</f>
        <v>0</v>
      </c>
      <c r="C21" s="75"/>
      <c r="D21" s="75"/>
      <c r="E21" s="75"/>
      <c r="F21" s="75"/>
      <c r="G21" s="75"/>
      <c r="H21" s="75"/>
      <c r="I21" s="75"/>
      <c r="J21" s="75"/>
      <c r="K21" s="75"/>
      <c r="L21" s="75"/>
      <c r="M21" s="75"/>
    </row>
    <row r="22" spans="1:14" ht="15.75" thickTop="1" x14ac:dyDescent="0.25">
      <c r="B22" s="75"/>
      <c r="C22" s="75"/>
      <c r="D22" s="75"/>
      <c r="E22" s="75"/>
      <c r="F22" s="75"/>
      <c r="G22" s="75"/>
      <c r="H22" s="75"/>
      <c r="I22" s="75"/>
      <c r="J22" s="75"/>
      <c r="K22" s="75"/>
      <c r="L22" s="75"/>
      <c r="M22" s="75"/>
    </row>
  </sheetData>
  <mergeCells count="5">
    <mergeCell ref="B1:D1"/>
    <mergeCell ref="B2:D2"/>
    <mergeCell ref="B3:D3"/>
    <mergeCell ref="B4:D4"/>
    <mergeCell ref="B5:D5"/>
  </mergeCells>
  <pageMargins left="0.7" right="0.7" top="0.75" bottom="0.75" header="0.3" footer="0.3"/>
  <pageSetup paperSize="9" scale="4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1"/>
  <sheetViews>
    <sheetView workbookViewId="0">
      <selection activeCell="B3" sqref="B3:E3"/>
    </sheetView>
  </sheetViews>
  <sheetFormatPr defaultRowHeight="15" x14ac:dyDescent="0.25"/>
  <cols>
    <col min="1" max="1" width="25.28515625" customWidth="1"/>
    <col min="2" max="7" width="17.140625" customWidth="1"/>
  </cols>
  <sheetData>
    <row r="1" spans="1:7" x14ac:dyDescent="0.25">
      <c r="A1" s="5" t="s">
        <v>0</v>
      </c>
      <c r="B1" s="149" t="str">
        <f>'Master Job Sheet'!E1</f>
        <v>TCA00545</v>
      </c>
      <c r="C1" s="149"/>
      <c r="D1" s="149"/>
      <c r="E1" s="149"/>
      <c r="F1" s="5"/>
      <c r="G1" s="5"/>
    </row>
    <row r="2" spans="1:7" x14ac:dyDescent="0.25">
      <c r="A2" s="5" t="s">
        <v>1</v>
      </c>
      <c r="B2" s="149" t="str">
        <f>'Master Job Sheet'!E2</f>
        <v>The Ghedia Superannuation Fund</v>
      </c>
      <c r="C2" s="149"/>
      <c r="D2" s="149"/>
      <c r="E2" s="149"/>
      <c r="F2" s="5"/>
      <c r="G2" s="5"/>
    </row>
    <row r="3" spans="1:7" x14ac:dyDescent="0.25">
      <c r="A3" s="5" t="s">
        <v>2</v>
      </c>
      <c r="B3" s="150">
        <f>'Master Job Sheet'!E3</f>
        <v>44742</v>
      </c>
      <c r="C3" s="150"/>
      <c r="D3" s="150"/>
      <c r="E3" s="150"/>
      <c r="F3" s="5"/>
      <c r="G3" s="5"/>
    </row>
    <row r="4" spans="1:7" x14ac:dyDescent="0.25">
      <c r="A4" s="5" t="s">
        <v>3</v>
      </c>
      <c r="B4" s="149" t="e">
        <f>'Master Job Sheet'!#REF!</f>
        <v>#REF!</v>
      </c>
      <c r="C4" s="149"/>
      <c r="D4" s="149"/>
      <c r="E4" s="149"/>
      <c r="F4" s="5"/>
      <c r="G4" s="5"/>
    </row>
    <row r="5" spans="1:7" x14ac:dyDescent="0.25">
      <c r="A5" s="5" t="s">
        <v>4</v>
      </c>
      <c r="B5" s="149" t="e">
        <f>'Master Job Sheet'!#REF!</f>
        <v>#REF!</v>
      </c>
      <c r="C5" s="149"/>
      <c r="D5" s="149"/>
      <c r="E5" s="149"/>
      <c r="F5" s="5"/>
      <c r="G5" s="5"/>
    </row>
    <row r="8" spans="1:7" ht="15.75" thickBot="1" x14ac:dyDescent="0.3"/>
    <row r="9" spans="1:7" ht="16.5" thickBot="1" x14ac:dyDescent="0.3">
      <c r="A9" s="34" t="s">
        <v>66</v>
      </c>
      <c r="B9" s="35" t="s">
        <v>8</v>
      </c>
      <c r="C9" s="35" t="s">
        <v>67</v>
      </c>
      <c r="D9" s="35" t="s">
        <v>68</v>
      </c>
      <c r="E9" s="35" t="s">
        <v>69</v>
      </c>
      <c r="F9" s="35" t="s">
        <v>26</v>
      </c>
      <c r="G9" s="36" t="s">
        <v>70</v>
      </c>
    </row>
    <row r="11" spans="1:7" x14ac:dyDescent="0.25">
      <c r="C11" s="73">
        <v>0</v>
      </c>
      <c r="D11" s="73">
        <v>0</v>
      </c>
      <c r="E11" s="73">
        <f>+ROUND(C11*3/7,2)</f>
        <v>0</v>
      </c>
      <c r="F11" s="73">
        <f>+C11+D11</f>
        <v>0</v>
      </c>
      <c r="G11" s="73"/>
    </row>
    <row r="12" spans="1:7" x14ac:dyDescent="0.25">
      <c r="C12" s="73">
        <v>0</v>
      </c>
      <c r="D12" s="73">
        <v>0</v>
      </c>
      <c r="E12" s="73">
        <f>+ROUND(C12*3/7,2)</f>
        <v>0</v>
      </c>
      <c r="F12" s="73">
        <f>+C12+D12</f>
        <v>0</v>
      </c>
      <c r="G12" s="73"/>
    </row>
    <row r="13" spans="1:7" x14ac:dyDescent="0.25">
      <c r="C13" s="73"/>
      <c r="D13" s="73"/>
      <c r="E13" s="73"/>
      <c r="F13" s="73"/>
      <c r="G13" s="73"/>
    </row>
    <row r="14" spans="1:7" ht="15.75" thickBot="1" x14ac:dyDescent="0.3">
      <c r="C14" s="76">
        <f>+C11+C12</f>
        <v>0</v>
      </c>
      <c r="D14" s="76">
        <f t="shared" ref="D14:F14" si="0">+D11+D12</f>
        <v>0</v>
      </c>
      <c r="E14" s="76">
        <f t="shared" si="0"/>
        <v>0</v>
      </c>
      <c r="F14" s="76">
        <f t="shared" si="0"/>
        <v>0</v>
      </c>
      <c r="G14" s="76">
        <f t="shared" ref="G14" si="1">+G11+G12</f>
        <v>0</v>
      </c>
    </row>
    <row r="15" spans="1:7" ht="15.75" thickTop="1" x14ac:dyDescent="0.25">
      <c r="C15" s="75"/>
      <c r="D15" s="75"/>
      <c r="E15" s="75"/>
      <c r="F15" s="75"/>
      <c r="G15" s="75"/>
    </row>
    <row r="16" spans="1:7" x14ac:dyDescent="0.25">
      <c r="C16" s="73">
        <v>0</v>
      </c>
      <c r="D16" s="73">
        <v>0</v>
      </c>
      <c r="E16" s="73">
        <f>+ROUND(C16*3/7,2)</f>
        <v>0</v>
      </c>
      <c r="F16" s="73">
        <f>+C16+D16</f>
        <v>0</v>
      </c>
      <c r="G16" s="73"/>
    </row>
    <row r="17" spans="3:7" x14ac:dyDescent="0.25">
      <c r="C17" s="73">
        <v>0</v>
      </c>
      <c r="D17" s="73">
        <v>0</v>
      </c>
      <c r="E17" s="73">
        <f>+ROUND(C17*3/7,2)</f>
        <v>0</v>
      </c>
      <c r="F17" s="73">
        <f>+C17+D17</f>
        <v>0</v>
      </c>
      <c r="G17" s="73"/>
    </row>
    <row r="18" spans="3:7" x14ac:dyDescent="0.25">
      <c r="C18" s="73"/>
      <c r="D18" s="73"/>
      <c r="E18" s="73"/>
      <c r="F18" s="73"/>
      <c r="G18" s="73"/>
    </row>
    <row r="19" spans="3:7" ht="15.75" thickBot="1" x14ac:dyDescent="0.3">
      <c r="C19" s="76">
        <f>+C16+C17</f>
        <v>0</v>
      </c>
      <c r="D19" s="76">
        <f t="shared" ref="D19:G19" si="2">+D16+D17</f>
        <v>0</v>
      </c>
      <c r="E19" s="76">
        <f t="shared" si="2"/>
        <v>0</v>
      </c>
      <c r="F19" s="76">
        <f t="shared" si="2"/>
        <v>0</v>
      </c>
      <c r="G19" s="76">
        <f t="shared" si="2"/>
        <v>0</v>
      </c>
    </row>
    <row r="20" spans="3:7" ht="15.75" thickTop="1" x14ac:dyDescent="0.25">
      <c r="C20" s="75"/>
      <c r="D20" s="75"/>
      <c r="E20" s="75"/>
      <c r="F20" s="75"/>
      <c r="G20" s="75"/>
    </row>
    <row r="21" spans="3:7" x14ac:dyDescent="0.25">
      <c r="C21" s="73">
        <v>0</v>
      </c>
      <c r="D21" s="73">
        <v>0</v>
      </c>
      <c r="E21" s="73">
        <f>+ROUND(C21*3/7,2)</f>
        <v>0</v>
      </c>
      <c r="F21" s="73">
        <f>+C21+D21</f>
        <v>0</v>
      </c>
      <c r="G21" s="73"/>
    </row>
    <row r="22" spans="3:7" x14ac:dyDescent="0.25">
      <c r="C22" s="73">
        <v>0</v>
      </c>
      <c r="D22" s="73">
        <v>0</v>
      </c>
      <c r="E22" s="73">
        <f>+ROUND(C22*3/7,2)</f>
        <v>0</v>
      </c>
      <c r="F22" s="73">
        <f>+C22+D22</f>
        <v>0</v>
      </c>
      <c r="G22" s="73"/>
    </row>
    <row r="23" spans="3:7" x14ac:dyDescent="0.25">
      <c r="C23" s="73"/>
      <c r="D23" s="73"/>
      <c r="E23" s="73"/>
      <c r="F23" s="73"/>
      <c r="G23" s="73"/>
    </row>
    <row r="24" spans="3:7" ht="15.75" thickBot="1" x14ac:dyDescent="0.3">
      <c r="C24" s="76">
        <f>+C21+C22</f>
        <v>0</v>
      </c>
      <c r="D24" s="76">
        <f t="shared" ref="D24:G24" si="3">+D21+D22</f>
        <v>0</v>
      </c>
      <c r="E24" s="76">
        <f t="shared" si="3"/>
        <v>0</v>
      </c>
      <c r="F24" s="76">
        <f t="shared" si="3"/>
        <v>0</v>
      </c>
      <c r="G24" s="76">
        <f t="shared" si="3"/>
        <v>0</v>
      </c>
    </row>
    <row r="25" spans="3:7" ht="15.75" thickTop="1" x14ac:dyDescent="0.25">
      <c r="C25" s="75"/>
      <c r="D25" s="75"/>
      <c r="E25" s="75"/>
      <c r="F25" s="75"/>
      <c r="G25" s="75"/>
    </row>
    <row r="26" spans="3:7" x14ac:dyDescent="0.25">
      <c r="C26" s="73">
        <v>0</v>
      </c>
      <c r="D26" s="73">
        <v>0</v>
      </c>
      <c r="E26" s="73">
        <f>+ROUND(C26*3/7,2)</f>
        <v>0</v>
      </c>
      <c r="F26" s="73">
        <f>+C26+D26</f>
        <v>0</v>
      </c>
      <c r="G26" s="73"/>
    </row>
    <row r="27" spans="3:7" x14ac:dyDescent="0.25">
      <c r="C27" s="73">
        <v>0</v>
      </c>
      <c r="D27" s="73">
        <v>0</v>
      </c>
      <c r="E27" s="73">
        <f>+ROUND(C27*3/7,2)</f>
        <v>0</v>
      </c>
      <c r="F27" s="73">
        <f>+C27+D27</f>
        <v>0</v>
      </c>
      <c r="G27" s="73"/>
    </row>
    <row r="28" spans="3:7" x14ac:dyDescent="0.25">
      <c r="C28" s="73"/>
      <c r="D28" s="73"/>
      <c r="E28" s="73"/>
      <c r="F28" s="73"/>
      <c r="G28" s="73"/>
    </row>
    <row r="29" spans="3:7" ht="15.75" thickBot="1" x14ac:dyDescent="0.3">
      <c r="C29" s="76">
        <f>+C26+C27</f>
        <v>0</v>
      </c>
      <c r="D29" s="76">
        <f t="shared" ref="D29:G29" si="4">+D26+D27</f>
        <v>0</v>
      </c>
      <c r="E29" s="76">
        <f t="shared" si="4"/>
        <v>0</v>
      </c>
      <c r="F29" s="76">
        <f t="shared" si="4"/>
        <v>0</v>
      </c>
      <c r="G29" s="76">
        <f t="shared" si="4"/>
        <v>0</v>
      </c>
    </row>
    <row r="30" spans="3:7" ht="15.75" thickTop="1" x14ac:dyDescent="0.25">
      <c r="C30" s="75"/>
      <c r="D30" s="75"/>
      <c r="E30" s="75"/>
      <c r="F30" s="75"/>
      <c r="G30" s="75"/>
    </row>
    <row r="31" spans="3:7" x14ac:dyDescent="0.25">
      <c r="C31" s="73">
        <v>0</v>
      </c>
      <c r="D31" s="73">
        <v>0</v>
      </c>
      <c r="E31" s="73">
        <f>+ROUND(C31*3/7,2)</f>
        <v>0</v>
      </c>
      <c r="F31" s="73">
        <f>+C31+D31</f>
        <v>0</v>
      </c>
      <c r="G31" s="73"/>
    </row>
    <row r="32" spans="3:7" x14ac:dyDescent="0.25">
      <c r="C32" s="73">
        <v>0</v>
      </c>
      <c r="D32" s="73">
        <v>0</v>
      </c>
      <c r="E32" s="73">
        <f>+ROUND(C32*3/7,2)</f>
        <v>0</v>
      </c>
      <c r="F32" s="73">
        <f>+C32+D32</f>
        <v>0</v>
      </c>
      <c r="G32" s="73"/>
    </row>
    <row r="33" spans="1:7" x14ac:dyDescent="0.25">
      <c r="C33" s="73"/>
      <c r="D33" s="73"/>
      <c r="E33" s="73"/>
      <c r="F33" s="73"/>
      <c r="G33" s="73"/>
    </row>
    <row r="34" spans="1:7" ht="15.75" thickBot="1" x14ac:dyDescent="0.3">
      <c r="C34" s="76">
        <f>+C31+C32</f>
        <v>0</v>
      </c>
      <c r="D34" s="76">
        <f t="shared" ref="D34:G34" si="5">+D31+D32</f>
        <v>0</v>
      </c>
      <c r="E34" s="76">
        <f t="shared" si="5"/>
        <v>0</v>
      </c>
      <c r="F34" s="76">
        <f t="shared" si="5"/>
        <v>0</v>
      </c>
      <c r="G34" s="76">
        <f t="shared" si="5"/>
        <v>0</v>
      </c>
    </row>
    <row r="35" spans="1:7" ht="15.75" thickTop="1" x14ac:dyDescent="0.25">
      <c r="C35" s="75"/>
      <c r="D35" s="75"/>
      <c r="E35" s="75"/>
      <c r="F35" s="75"/>
      <c r="G35" s="75"/>
    </row>
    <row r="36" spans="1:7" x14ac:dyDescent="0.25">
      <c r="C36" s="73">
        <v>0</v>
      </c>
      <c r="D36" s="73">
        <v>0</v>
      </c>
      <c r="E36" s="73">
        <f>+ROUND(C36*3/7,2)</f>
        <v>0</v>
      </c>
      <c r="F36" s="73">
        <f>+C36+D36</f>
        <v>0</v>
      </c>
      <c r="G36" s="73"/>
    </row>
    <row r="37" spans="1:7" x14ac:dyDescent="0.25">
      <c r="C37" s="73">
        <v>0</v>
      </c>
      <c r="D37" s="73">
        <v>0</v>
      </c>
      <c r="E37" s="73">
        <f>+ROUND(C37*3/7,2)</f>
        <v>0</v>
      </c>
      <c r="F37" s="73">
        <f>+C37+D37</f>
        <v>0</v>
      </c>
      <c r="G37" s="73"/>
    </row>
    <row r="38" spans="1:7" x14ac:dyDescent="0.25">
      <c r="C38" s="73"/>
      <c r="D38" s="73"/>
      <c r="E38" s="73"/>
      <c r="F38" s="73"/>
      <c r="G38" s="73"/>
    </row>
    <row r="39" spans="1:7" ht="15.75" thickBot="1" x14ac:dyDescent="0.3">
      <c r="C39" s="76">
        <f>+C36+C37</f>
        <v>0</v>
      </c>
      <c r="D39" s="76">
        <f t="shared" ref="D39:G39" si="6">+D36+D37</f>
        <v>0</v>
      </c>
      <c r="E39" s="76">
        <f t="shared" si="6"/>
        <v>0</v>
      </c>
      <c r="F39" s="76">
        <f t="shared" si="6"/>
        <v>0</v>
      </c>
      <c r="G39" s="76">
        <f t="shared" si="6"/>
        <v>0</v>
      </c>
    </row>
    <row r="40" spans="1:7" ht="15.75" thickTop="1" x14ac:dyDescent="0.25">
      <c r="C40" s="75"/>
      <c r="D40" s="75"/>
      <c r="E40" s="75"/>
      <c r="F40" s="75"/>
      <c r="G40" s="75"/>
    </row>
    <row r="41" spans="1:7" ht="16.5" thickBot="1" x14ac:dyDescent="0.3">
      <c r="A41" s="158" t="s">
        <v>26</v>
      </c>
      <c r="B41" s="158"/>
      <c r="C41" s="72">
        <f>+C14+C19+C24+C29+C34+C39</f>
        <v>0</v>
      </c>
      <c r="D41" s="72">
        <f t="shared" ref="D41:G41" si="7">+D14+D19+D24+D29+D34+D39</f>
        <v>0</v>
      </c>
      <c r="E41" s="72">
        <f t="shared" si="7"/>
        <v>0</v>
      </c>
      <c r="F41" s="72">
        <f t="shared" si="7"/>
        <v>0</v>
      </c>
      <c r="G41" s="72">
        <f t="shared" si="7"/>
        <v>0</v>
      </c>
    </row>
  </sheetData>
  <mergeCells count="6">
    <mergeCell ref="A41:B41"/>
    <mergeCell ref="B1:E1"/>
    <mergeCell ref="B2:E2"/>
    <mergeCell ref="B3:E3"/>
    <mergeCell ref="B4:E4"/>
    <mergeCell ref="B5:E5"/>
  </mergeCells>
  <pageMargins left="0.7" right="0.7" top="0.75" bottom="0.75" header="0.3" footer="0.3"/>
  <pageSetup paperSize="9" scale="68"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5"/>
  <sheetViews>
    <sheetView workbookViewId="0">
      <selection activeCell="B3" sqref="B3:E3"/>
    </sheetView>
  </sheetViews>
  <sheetFormatPr defaultRowHeight="15" x14ac:dyDescent="0.25"/>
  <cols>
    <col min="1" max="1" width="27.28515625" customWidth="1"/>
    <col min="2" max="2" width="13.42578125" customWidth="1"/>
    <col min="3" max="3" width="20.28515625" customWidth="1"/>
    <col min="4" max="9" width="15" customWidth="1"/>
  </cols>
  <sheetData>
    <row r="1" spans="1:9" x14ac:dyDescent="0.25">
      <c r="A1" s="5" t="s">
        <v>0</v>
      </c>
      <c r="B1" s="149" t="str">
        <f>'Master Job Sheet'!E1</f>
        <v>TCA00545</v>
      </c>
      <c r="C1" s="149"/>
      <c r="D1" s="149"/>
      <c r="E1" s="149"/>
      <c r="F1" s="5"/>
      <c r="G1" s="5"/>
      <c r="H1" s="5"/>
    </row>
    <row r="2" spans="1:9" x14ac:dyDescent="0.25">
      <c r="A2" s="5" t="s">
        <v>1</v>
      </c>
      <c r="B2" s="149" t="str">
        <f>'Master Job Sheet'!E2</f>
        <v>The Ghedia Superannuation Fund</v>
      </c>
      <c r="C2" s="149"/>
      <c r="D2" s="149"/>
      <c r="E2" s="149"/>
      <c r="F2" s="5"/>
      <c r="G2" s="5"/>
      <c r="H2" s="5"/>
    </row>
    <row r="3" spans="1:9" x14ac:dyDescent="0.25">
      <c r="A3" s="5" t="s">
        <v>2</v>
      </c>
      <c r="B3" s="150">
        <f>'Master Job Sheet'!E3</f>
        <v>44742</v>
      </c>
      <c r="C3" s="150"/>
      <c r="D3" s="150"/>
      <c r="E3" s="150"/>
      <c r="F3" s="5"/>
      <c r="G3" s="5"/>
      <c r="H3" s="5"/>
    </row>
    <row r="4" spans="1:9" x14ac:dyDescent="0.25">
      <c r="A4" s="5" t="s">
        <v>3</v>
      </c>
      <c r="B4" s="149" t="e">
        <f>'Master Job Sheet'!#REF!</f>
        <v>#REF!</v>
      </c>
      <c r="C4" s="149"/>
      <c r="D4" s="149"/>
      <c r="E4" s="149"/>
      <c r="F4" s="5"/>
      <c r="G4" s="5"/>
      <c r="H4" s="5"/>
    </row>
    <row r="5" spans="1:9" x14ac:dyDescent="0.25">
      <c r="A5" s="5" t="s">
        <v>4</v>
      </c>
      <c r="B5" s="149" t="e">
        <f>'Master Job Sheet'!#REF!</f>
        <v>#REF!</v>
      </c>
      <c r="C5" s="149"/>
      <c r="D5" s="149"/>
      <c r="E5" s="149"/>
      <c r="F5" s="5"/>
      <c r="G5" s="5"/>
      <c r="H5" s="5"/>
    </row>
    <row r="8" spans="1:9" ht="15.75" thickBot="1" x14ac:dyDescent="0.3"/>
    <row r="9" spans="1:9" ht="30" customHeight="1" thickBot="1" x14ac:dyDescent="0.3">
      <c r="A9" s="37" t="s">
        <v>14</v>
      </c>
      <c r="B9" s="56" t="s">
        <v>137</v>
      </c>
      <c r="C9" s="56" t="s">
        <v>159</v>
      </c>
      <c r="D9" s="38" t="s">
        <v>15</v>
      </c>
      <c r="E9" s="38" t="s">
        <v>16</v>
      </c>
      <c r="F9" s="38" t="s">
        <v>17</v>
      </c>
      <c r="G9" s="38" t="s">
        <v>18</v>
      </c>
      <c r="H9" s="38" t="s">
        <v>19</v>
      </c>
      <c r="I9" s="39" t="s">
        <v>20</v>
      </c>
    </row>
    <row r="11" spans="1:9" x14ac:dyDescent="0.25">
      <c r="A11" s="1"/>
      <c r="B11" s="57"/>
      <c r="C11" s="12">
        <f>+ROUNDDOWN((($B$3-364)-B11)/365.25,0)</f>
        <v>121</v>
      </c>
      <c r="D11" s="73">
        <v>0</v>
      </c>
      <c r="E11" s="73">
        <v>0</v>
      </c>
      <c r="F11" s="73">
        <v>0</v>
      </c>
      <c r="G11" s="73">
        <v>0</v>
      </c>
      <c r="H11" s="73">
        <f>+D11+E11</f>
        <v>0</v>
      </c>
      <c r="I11" s="73">
        <f>+F11+G11</f>
        <v>0</v>
      </c>
    </row>
    <row r="12" spans="1:9" x14ac:dyDescent="0.25">
      <c r="A12" s="1"/>
      <c r="B12" s="1"/>
      <c r="C12" s="12">
        <f t="shared" ref="C12:C14" si="0">+ROUNDDOWN((($B$3-364)-B12)/365.25,0)</f>
        <v>121</v>
      </c>
      <c r="D12" s="73">
        <v>0</v>
      </c>
      <c r="E12" s="73">
        <v>0</v>
      </c>
      <c r="F12" s="73">
        <v>0</v>
      </c>
      <c r="G12" s="73">
        <v>0</v>
      </c>
      <c r="H12" s="73">
        <f t="shared" ref="H12:H14" si="1">+D12+E12</f>
        <v>0</v>
      </c>
      <c r="I12" s="73">
        <f t="shared" ref="I12:I14" si="2">+F12+G12</f>
        <v>0</v>
      </c>
    </row>
    <row r="13" spans="1:9" x14ac:dyDescent="0.25">
      <c r="A13" s="1"/>
      <c r="B13" s="1"/>
      <c r="C13" s="12">
        <f t="shared" si="0"/>
        <v>121</v>
      </c>
      <c r="D13" s="73">
        <v>0</v>
      </c>
      <c r="E13" s="73">
        <v>0</v>
      </c>
      <c r="F13" s="73">
        <v>0</v>
      </c>
      <c r="G13" s="73">
        <v>0</v>
      </c>
      <c r="H13" s="73">
        <f t="shared" si="1"/>
        <v>0</v>
      </c>
      <c r="I13" s="73">
        <f t="shared" si="2"/>
        <v>0</v>
      </c>
    </row>
    <row r="14" spans="1:9" x14ac:dyDescent="0.25">
      <c r="A14" s="1"/>
      <c r="B14" s="1"/>
      <c r="C14" s="12">
        <f t="shared" si="0"/>
        <v>121</v>
      </c>
      <c r="D14" s="73">
        <v>0</v>
      </c>
      <c r="E14" s="73">
        <v>0</v>
      </c>
      <c r="F14" s="73">
        <v>0</v>
      </c>
      <c r="G14" s="73">
        <v>0</v>
      </c>
      <c r="H14" s="73">
        <f t="shared" si="1"/>
        <v>0</v>
      </c>
      <c r="I14" s="73">
        <f t="shared" si="2"/>
        <v>0</v>
      </c>
    </row>
    <row r="15" spans="1:9" x14ac:dyDescent="0.25">
      <c r="D15" s="73"/>
      <c r="E15" s="73"/>
      <c r="F15" s="73"/>
      <c r="G15" s="73"/>
      <c r="H15" s="73"/>
      <c r="I15" s="73"/>
    </row>
    <row r="16" spans="1:9" ht="15.75" thickBot="1" x14ac:dyDescent="0.3">
      <c r="D16" s="74">
        <f>SUM(D11:D15)</f>
        <v>0</v>
      </c>
      <c r="E16" s="74">
        <f t="shared" ref="E16:I16" si="3">SUM(E11:E15)</f>
        <v>0</v>
      </c>
      <c r="F16" s="74">
        <f t="shared" si="3"/>
        <v>0</v>
      </c>
      <c r="G16" s="74">
        <f t="shared" si="3"/>
        <v>0</v>
      </c>
      <c r="H16" s="74">
        <f t="shared" si="3"/>
        <v>0</v>
      </c>
      <c r="I16" s="74">
        <f t="shared" si="3"/>
        <v>0</v>
      </c>
    </row>
    <row r="17" spans="1:7" ht="15.75" thickTop="1" x14ac:dyDescent="0.25"/>
    <row r="20" spans="1:7" x14ac:dyDescent="0.25">
      <c r="A20" s="1" t="s">
        <v>122</v>
      </c>
      <c r="B20" s="1"/>
      <c r="D20" s="1">
        <f>+A11</f>
        <v>0</v>
      </c>
      <c r="E20" s="1">
        <f>+A12</f>
        <v>0</v>
      </c>
      <c r="F20" s="1">
        <f>+A13</f>
        <v>0</v>
      </c>
      <c r="G20" s="1">
        <f>+A14</f>
        <v>0</v>
      </c>
    </row>
    <row r="22" spans="1:7" x14ac:dyDescent="0.25">
      <c r="C22" s="1" t="s">
        <v>151</v>
      </c>
      <c r="D22" s="75"/>
      <c r="E22" s="75"/>
      <c r="F22" s="75"/>
      <c r="G22" s="75"/>
    </row>
    <row r="23" spans="1:7" x14ac:dyDescent="0.25">
      <c r="C23" s="1" t="s">
        <v>152</v>
      </c>
      <c r="D23" s="75"/>
      <c r="E23" s="75"/>
      <c r="F23" s="75"/>
      <c r="G23" s="75"/>
    </row>
    <row r="24" spans="1:7" x14ac:dyDescent="0.25">
      <c r="C24" s="1" t="s">
        <v>160</v>
      </c>
      <c r="D24" s="75"/>
      <c r="E24" s="75"/>
      <c r="F24" s="75"/>
      <c r="G24" s="75"/>
    </row>
    <row r="25" spans="1:7" x14ac:dyDescent="0.25">
      <c r="C25" s="1" t="s">
        <v>161</v>
      </c>
      <c r="D25" s="75">
        <f>+I11</f>
        <v>0</v>
      </c>
      <c r="E25" s="75">
        <f>+I12</f>
        <v>0</v>
      </c>
      <c r="F25" s="75">
        <f>+I13</f>
        <v>0</v>
      </c>
      <c r="G25" s="75">
        <f>+I14</f>
        <v>0</v>
      </c>
    </row>
  </sheetData>
  <mergeCells count="5">
    <mergeCell ref="B1:E1"/>
    <mergeCell ref="B2:E2"/>
    <mergeCell ref="B3:E3"/>
    <mergeCell ref="B4:E4"/>
    <mergeCell ref="B5:E5"/>
  </mergeCells>
  <pageMargins left="0.7" right="0.7" top="0.75" bottom="0.75" header="0.3" footer="0.3"/>
  <pageSetup paperSize="9" scale="55"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5"/>
  <sheetViews>
    <sheetView workbookViewId="0">
      <selection activeCell="B3" sqref="B3:C3"/>
    </sheetView>
  </sheetViews>
  <sheetFormatPr defaultRowHeight="15" x14ac:dyDescent="0.25"/>
  <cols>
    <col min="1" max="4" width="29.7109375" customWidth="1"/>
  </cols>
  <sheetData>
    <row r="1" spans="1:4" x14ac:dyDescent="0.25">
      <c r="A1" s="5" t="s">
        <v>0</v>
      </c>
      <c r="B1" s="149" t="str">
        <f>'Master Job Sheet'!E1</f>
        <v>TCA00545</v>
      </c>
      <c r="C1" s="149"/>
      <c r="D1" s="5"/>
    </row>
    <row r="2" spans="1:4" x14ac:dyDescent="0.25">
      <c r="A2" s="5" t="s">
        <v>1</v>
      </c>
      <c r="B2" s="149" t="str">
        <f>'Master Job Sheet'!E2</f>
        <v>The Ghedia Superannuation Fund</v>
      </c>
      <c r="C2" s="149"/>
      <c r="D2" s="5"/>
    </row>
    <row r="3" spans="1:4" x14ac:dyDescent="0.25">
      <c r="A3" s="5" t="s">
        <v>2</v>
      </c>
      <c r="B3" s="150">
        <f>'Master Job Sheet'!E3</f>
        <v>44742</v>
      </c>
      <c r="C3" s="150"/>
      <c r="D3" s="5"/>
    </row>
    <row r="4" spans="1:4" x14ac:dyDescent="0.25">
      <c r="A4" s="5" t="s">
        <v>3</v>
      </c>
      <c r="B4" s="149" t="e">
        <f>'Master Job Sheet'!#REF!</f>
        <v>#REF!</v>
      </c>
      <c r="C4" s="149"/>
      <c r="D4" s="5"/>
    </row>
    <row r="5" spans="1:4" x14ac:dyDescent="0.25">
      <c r="A5" s="5" t="s">
        <v>4</v>
      </c>
      <c r="B5" s="149" t="e">
        <f>'Master Job Sheet'!#REF!</f>
        <v>#REF!</v>
      </c>
      <c r="C5" s="149"/>
      <c r="D5" s="5"/>
    </row>
    <row r="8" spans="1:4" ht="15.75" x14ac:dyDescent="0.25">
      <c r="A8" s="9" t="s">
        <v>21</v>
      </c>
    </row>
    <row r="10" spans="1:4" x14ac:dyDescent="0.25">
      <c r="A10" s="11" t="s">
        <v>22</v>
      </c>
      <c r="B10" s="11" t="s">
        <v>23</v>
      </c>
      <c r="C10" s="11" t="s">
        <v>24</v>
      </c>
      <c r="D10" s="11" t="s">
        <v>25</v>
      </c>
    </row>
    <row r="11" spans="1:4" x14ac:dyDescent="0.25">
      <c r="A11" s="3"/>
      <c r="B11" s="68"/>
      <c r="C11" s="68"/>
      <c r="D11" s="68">
        <f>+B11+C11</f>
        <v>0</v>
      </c>
    </row>
    <row r="12" spans="1:4" x14ac:dyDescent="0.25">
      <c r="A12" s="3"/>
      <c r="B12" s="68"/>
      <c r="C12" s="68"/>
      <c r="D12" s="68">
        <f>+B12+C12</f>
        <v>0</v>
      </c>
    </row>
    <row r="13" spans="1:4" x14ac:dyDescent="0.25">
      <c r="A13" s="3"/>
      <c r="B13" s="68"/>
      <c r="C13" s="68"/>
      <c r="D13" s="68">
        <f t="shared" ref="D13:D14" si="0">+B13+C13</f>
        <v>0</v>
      </c>
    </row>
    <row r="14" spans="1:4" x14ac:dyDescent="0.25">
      <c r="A14" s="3"/>
      <c r="B14" s="68"/>
      <c r="C14" s="68"/>
      <c r="D14" s="68">
        <f t="shared" si="0"/>
        <v>0</v>
      </c>
    </row>
    <row r="15" spans="1:4" ht="15.75" thickBot="1" x14ac:dyDescent="0.3">
      <c r="A15" s="159" t="s">
        <v>26</v>
      </c>
      <c r="B15" s="160"/>
      <c r="C15" s="161"/>
      <c r="D15" s="71">
        <f>+SUM(D11:D14)</f>
        <v>0</v>
      </c>
    </row>
    <row r="16" spans="1:4" ht="15.75" thickTop="1" x14ac:dyDescent="0.25"/>
    <row r="17" spans="1:4" ht="15.75" x14ac:dyDescent="0.25">
      <c r="A17" s="9" t="s">
        <v>27</v>
      </c>
    </row>
    <row r="19" spans="1:4" x14ac:dyDescent="0.25">
      <c r="A19" s="11" t="s">
        <v>22</v>
      </c>
      <c r="B19" s="11" t="s">
        <v>23</v>
      </c>
      <c r="C19" s="11" t="s">
        <v>24</v>
      </c>
      <c r="D19" s="11" t="s">
        <v>25</v>
      </c>
    </row>
    <row r="20" spans="1:4" x14ac:dyDescent="0.25">
      <c r="A20" s="3"/>
      <c r="B20" s="68"/>
      <c r="C20" s="68"/>
      <c r="D20" s="68">
        <f>+B20+C20</f>
        <v>0</v>
      </c>
    </row>
    <row r="21" spans="1:4" x14ac:dyDescent="0.25">
      <c r="A21" s="3"/>
      <c r="B21" s="68"/>
      <c r="C21" s="68"/>
      <c r="D21" s="68">
        <f>+B21+C21</f>
        <v>0</v>
      </c>
    </row>
    <row r="22" spans="1:4" x14ac:dyDescent="0.25">
      <c r="A22" s="3"/>
      <c r="B22" s="68"/>
      <c r="C22" s="68"/>
      <c r="D22" s="68">
        <f t="shared" ref="D22:D23" si="1">+B22+C22</f>
        <v>0</v>
      </c>
    </row>
    <row r="23" spans="1:4" x14ac:dyDescent="0.25">
      <c r="A23" s="3"/>
      <c r="B23" s="68"/>
      <c r="C23" s="68"/>
      <c r="D23" s="68">
        <f t="shared" si="1"/>
        <v>0</v>
      </c>
    </row>
    <row r="24" spans="1:4" ht="15.75" thickBot="1" x14ac:dyDescent="0.3">
      <c r="A24" s="159" t="s">
        <v>26</v>
      </c>
      <c r="B24" s="160"/>
      <c r="C24" s="161"/>
      <c r="D24" s="71">
        <f>+SUM(D20:D23)</f>
        <v>0</v>
      </c>
    </row>
    <row r="25" spans="1:4" ht="15.75" thickTop="1" x14ac:dyDescent="0.25"/>
    <row r="26" spans="1:4" ht="15.75" x14ac:dyDescent="0.25">
      <c r="A26" s="9" t="s">
        <v>28</v>
      </c>
    </row>
    <row r="28" spans="1:4" x14ac:dyDescent="0.25">
      <c r="A28" s="11" t="s">
        <v>22</v>
      </c>
      <c r="B28" s="11" t="s">
        <v>23</v>
      </c>
      <c r="C28" s="11" t="s">
        <v>24</v>
      </c>
      <c r="D28" s="11" t="s">
        <v>25</v>
      </c>
    </row>
    <row r="29" spans="1:4" x14ac:dyDescent="0.25">
      <c r="A29" s="3"/>
      <c r="B29" s="68"/>
      <c r="C29" s="68"/>
      <c r="D29" s="68">
        <f>+B29+C29</f>
        <v>0</v>
      </c>
    </row>
    <row r="30" spans="1:4" x14ac:dyDescent="0.25">
      <c r="A30" s="3"/>
      <c r="B30" s="68"/>
      <c r="C30" s="68"/>
      <c r="D30" s="68">
        <f>+B30+C30</f>
        <v>0</v>
      </c>
    </row>
    <row r="31" spans="1:4" x14ac:dyDescent="0.25">
      <c r="A31" s="3"/>
      <c r="B31" s="68"/>
      <c r="C31" s="68"/>
      <c r="D31" s="68">
        <f t="shared" ref="D31:D32" si="2">+B31+C31</f>
        <v>0</v>
      </c>
    </row>
    <row r="32" spans="1:4" x14ac:dyDescent="0.25">
      <c r="A32" s="3"/>
      <c r="B32" s="68"/>
      <c r="C32" s="68"/>
      <c r="D32" s="68">
        <f t="shared" si="2"/>
        <v>0</v>
      </c>
    </row>
    <row r="33" spans="1:4" ht="15.75" thickBot="1" x14ac:dyDescent="0.3">
      <c r="A33" s="159" t="s">
        <v>26</v>
      </c>
      <c r="B33" s="160"/>
      <c r="C33" s="161"/>
      <c r="D33" s="71">
        <f>+SUM(D29:D32)</f>
        <v>0</v>
      </c>
    </row>
    <row r="34" spans="1:4" ht="15.75" thickTop="1" x14ac:dyDescent="0.25"/>
    <row r="35" spans="1:4" x14ac:dyDescent="0.25">
      <c r="A35" s="1" t="s">
        <v>29</v>
      </c>
    </row>
    <row r="37" spans="1:4" x14ac:dyDescent="0.25">
      <c r="A37" s="11" t="s">
        <v>9</v>
      </c>
      <c r="B37" s="11" t="s">
        <v>23</v>
      </c>
      <c r="C37" s="11" t="s">
        <v>24</v>
      </c>
      <c r="D37" s="11" t="s">
        <v>25</v>
      </c>
    </row>
    <row r="38" spans="1:4" x14ac:dyDescent="0.25">
      <c r="A38" s="3"/>
      <c r="B38" s="68"/>
      <c r="C38" s="68"/>
      <c r="D38" s="68">
        <f>+B38+C38</f>
        <v>0</v>
      </c>
    </row>
    <row r="39" spans="1:4" x14ac:dyDescent="0.25">
      <c r="A39" s="3"/>
      <c r="B39" s="68"/>
      <c r="C39" s="68"/>
      <c r="D39" s="68">
        <f>+B39+C39</f>
        <v>0</v>
      </c>
    </row>
    <row r="40" spans="1:4" x14ac:dyDescent="0.25">
      <c r="A40" s="3"/>
      <c r="B40" s="68"/>
      <c r="C40" s="68"/>
      <c r="D40" s="68">
        <f t="shared" ref="D40:D41" si="3">+B40+C40</f>
        <v>0</v>
      </c>
    </row>
    <row r="41" spans="1:4" x14ac:dyDescent="0.25">
      <c r="A41" s="3"/>
      <c r="B41" s="68"/>
      <c r="C41" s="68"/>
      <c r="D41" s="68">
        <f t="shared" si="3"/>
        <v>0</v>
      </c>
    </row>
    <row r="42" spans="1:4" ht="15.75" thickBot="1" x14ac:dyDescent="0.3">
      <c r="A42" s="159" t="s">
        <v>26</v>
      </c>
      <c r="B42" s="160"/>
      <c r="C42" s="161"/>
      <c r="D42" s="71">
        <f>+SUM(D38:D41)</f>
        <v>0</v>
      </c>
    </row>
    <row r="43" spans="1:4" ht="15.75" thickTop="1" x14ac:dyDescent="0.25"/>
    <row r="45" spans="1:4" ht="15.75" thickBot="1" x14ac:dyDescent="0.3">
      <c r="B45" s="162" t="s">
        <v>30</v>
      </c>
      <c r="C45" s="162"/>
      <c r="D45" s="72">
        <f>+D15+D24+D33+D42</f>
        <v>0</v>
      </c>
    </row>
  </sheetData>
  <mergeCells count="10">
    <mergeCell ref="B1:C1"/>
    <mergeCell ref="B2:C2"/>
    <mergeCell ref="B3:C3"/>
    <mergeCell ref="B4:C4"/>
    <mergeCell ref="B5:C5"/>
    <mergeCell ref="A24:C24"/>
    <mergeCell ref="A33:C33"/>
    <mergeCell ref="A42:C42"/>
    <mergeCell ref="B45:C45"/>
    <mergeCell ref="A15:C15"/>
  </mergeCells>
  <pageMargins left="0.7" right="0.7" top="0.75" bottom="0.75" header="0.3" footer="0.3"/>
  <pageSetup paperSize="9" scale="73"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11</vt:i4>
      </vt:variant>
    </vt:vector>
  </HeadingPairs>
  <TitlesOfParts>
    <vt:vector size="31" baseType="lpstr">
      <vt:lpstr>Master Job Sheet</vt:lpstr>
      <vt:lpstr>Queries</vt:lpstr>
      <vt:lpstr>Suspense</vt:lpstr>
      <vt:lpstr>Review Points</vt:lpstr>
      <vt:lpstr>Journals</vt:lpstr>
      <vt:lpstr>Distributions</vt:lpstr>
      <vt:lpstr>Dividends</vt:lpstr>
      <vt:lpstr>Contributions</vt:lpstr>
      <vt:lpstr>Interest</vt:lpstr>
      <vt:lpstr>Rental Income-Expenses</vt:lpstr>
      <vt:lpstr>Trial Bal</vt:lpstr>
      <vt:lpstr>Pension</vt:lpstr>
      <vt:lpstr>Cash at Bank</vt:lpstr>
      <vt:lpstr>Distributions Receivable</vt:lpstr>
      <vt:lpstr>Debtors</vt:lpstr>
      <vt:lpstr>GST</vt:lpstr>
      <vt:lpstr>Income Tax Payable</vt:lpstr>
      <vt:lpstr>Creditors</vt:lpstr>
      <vt:lpstr>Sheet10</vt:lpstr>
      <vt:lpstr>Actuarial %</vt:lpstr>
      <vt:lpstr>'Actuarial %'!Print_Area</vt:lpstr>
      <vt:lpstr>'Cash at Bank'!Print_Area</vt:lpstr>
      <vt:lpstr>Contributions!Print_Area</vt:lpstr>
      <vt:lpstr>Debtors!Print_Area</vt:lpstr>
      <vt:lpstr>Distributions!Print_Area</vt:lpstr>
      <vt:lpstr>'Distributions Receivable'!Print_Area</vt:lpstr>
      <vt:lpstr>Dividends!Print_Area</vt:lpstr>
      <vt:lpstr>GST!Print_Area</vt:lpstr>
      <vt:lpstr>'Income Tax Payable'!Print_Area</vt:lpstr>
      <vt:lpstr>'Master Job Sheet'!Print_Area</vt:lpstr>
      <vt:lpstr>'Rental Income-Expenses'!Print_Area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2022-09-17T02:47:13Z</dcterms:modified>
</cp:coreProperties>
</file>