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L:\HFB Super\HFB.SuperClients\B\BETD\2021\Workpapers\8. Income\Rent\"/>
    </mc:Choice>
  </mc:AlternateContent>
  <xr:revisionPtr revIDLastSave="0" documentId="13_ncr:1_{E4B2163A-ABC7-4D9D-AD6C-6A7F265975B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G59" i="1" l="1"/>
  <c r="G57" i="1"/>
  <c r="E58" i="1"/>
  <c r="C58" i="1"/>
  <c r="E16" i="1"/>
  <c r="F16" i="1" s="1"/>
  <c r="E15" i="1"/>
  <c r="E17" i="1" s="1"/>
  <c r="F18" i="1"/>
  <c r="G18" i="1" s="1"/>
  <c r="D20" i="1"/>
  <c r="C20" i="1"/>
  <c r="D36" i="1"/>
  <c r="F36" i="1" s="1"/>
  <c r="D35" i="1"/>
  <c r="D39" i="1"/>
  <c r="F39" i="1" s="1"/>
  <c r="G39" i="1" s="1"/>
  <c r="C52" i="1"/>
  <c r="F52" i="1" s="1"/>
  <c r="G52" i="1" s="1"/>
  <c r="C38" i="1"/>
  <c r="F38" i="1" s="1"/>
  <c r="G38" i="1" s="1"/>
  <c r="C35" i="1"/>
  <c r="C44" i="1"/>
  <c r="C48" i="1" s="1"/>
  <c r="F30" i="1"/>
  <c r="G30" i="1" s="1"/>
  <c r="C42" i="1"/>
  <c r="F46" i="1"/>
  <c r="G46" i="1" s="1"/>
  <c r="F45" i="1"/>
  <c r="F43" i="1"/>
  <c r="G43" i="1" s="1"/>
  <c r="F41" i="1"/>
  <c r="G41" i="1" s="1"/>
  <c r="F37" i="1"/>
  <c r="F34" i="1"/>
  <c r="G34" i="1" s="1"/>
  <c r="F33" i="1"/>
  <c r="G33" i="1" s="1"/>
  <c r="F32" i="1"/>
  <c r="G32" i="1" s="1"/>
  <c r="F31" i="1"/>
  <c r="G31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F15" i="1"/>
  <c r="E42" i="1"/>
  <c r="E40" i="1"/>
  <c r="F40" i="1" s="1"/>
  <c r="G40" i="1" s="1"/>
  <c r="E35" i="1"/>
  <c r="E48" i="1" s="1"/>
  <c r="D42" i="1"/>
  <c r="G58" i="1" l="1"/>
  <c r="D48" i="1"/>
  <c r="D50" i="1" s="1"/>
  <c r="D53" i="1" s="1"/>
  <c r="G36" i="1"/>
  <c r="C50" i="1"/>
  <c r="F42" i="1"/>
  <c r="G42" i="1" s="1"/>
  <c r="E20" i="1"/>
  <c r="F17" i="1"/>
  <c r="G17" i="1" s="1"/>
  <c r="F35" i="1"/>
  <c r="G35" i="1" s="1"/>
  <c r="F44" i="1"/>
  <c r="G44" i="1" s="1"/>
  <c r="G16" i="1"/>
  <c r="G15" i="1"/>
  <c r="G23" i="1"/>
  <c r="G20" i="1" l="1"/>
  <c r="G48" i="1"/>
  <c r="G50" i="1" s="1"/>
  <c r="F20" i="1"/>
  <c r="E50" i="1"/>
  <c r="E53" i="1" s="1"/>
  <c r="F48" i="1"/>
  <c r="C53" i="1"/>
  <c r="G53" i="1" l="1"/>
  <c r="F50" i="1"/>
  <c r="F5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</author>
    <author>Samantha Sheriff</author>
  </authors>
  <commentList>
    <comment ref="F3" authorId="0" shapeId="0" xr:uid="{52A861A3-30F2-45C3-B1B2-42C88AC7B6A3}">
      <text>
        <r>
          <rPr>
            <b/>
            <sz val="8"/>
            <color indexed="81"/>
            <rFont val="Tahoma"/>
            <family val="2"/>
          </rPr>
          <t xml:space="preserve">Tip: </t>
        </r>
        <r>
          <rPr>
            <sz val="8"/>
            <color indexed="81"/>
            <rFont val="Tahoma"/>
            <family val="2"/>
          </rPr>
          <t>Override this cell with the preparers initials and it will flow through to other worksheets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" authorId="0" shapeId="0" xr:uid="{193A2AF7-9585-4B83-A277-EC5F915F9781}">
      <text>
        <r>
          <rPr>
            <b/>
            <sz val="8"/>
            <color indexed="81"/>
            <rFont val="Tahoma"/>
            <family val="2"/>
          </rPr>
          <t>Tip:</t>
        </r>
        <r>
          <rPr>
            <sz val="8"/>
            <color indexed="81"/>
            <rFont val="Tahoma"/>
            <family val="2"/>
          </rPr>
          <t xml:space="preserve">
Enter the final preparation date and this will flow through to other worksheets</t>
        </r>
      </text>
    </comment>
    <comment ref="F4" authorId="1" shapeId="0" xr:uid="{1AEB212E-DDCD-4A39-9344-7DCD0637114A}">
      <text>
        <r>
          <rPr>
            <b/>
            <sz val="8"/>
            <color indexed="81"/>
            <rFont val="Tahoma"/>
            <family val="2"/>
          </rPr>
          <t>Tip:</t>
        </r>
        <r>
          <rPr>
            <sz val="8"/>
            <color indexed="81"/>
            <rFont val="Tahoma"/>
            <family val="2"/>
          </rPr>
          <t xml:space="preserve">
Reviewer to initial</t>
        </r>
      </text>
    </comment>
    <comment ref="G4" authorId="1" shapeId="0" xr:uid="{1F75867A-7C0F-436C-A910-6FBCBC0040E9}">
      <text>
        <r>
          <rPr>
            <b/>
            <sz val="8"/>
            <color indexed="81"/>
            <rFont val="Tahoma"/>
            <family val="2"/>
          </rPr>
          <t>Tip:</t>
        </r>
        <r>
          <rPr>
            <sz val="8"/>
            <color indexed="81"/>
            <rFont val="Tahoma"/>
            <family val="2"/>
          </rPr>
          <t xml:space="preserve">
Reviewer to date</t>
        </r>
      </text>
    </comment>
  </commentList>
</comments>
</file>

<file path=xl/sharedStrings.xml><?xml version="1.0" encoding="utf-8"?>
<sst xmlns="http://schemas.openxmlformats.org/spreadsheetml/2006/main" count="66" uniqueCount="65">
  <si>
    <t>Client</t>
  </si>
  <si>
    <t>W/P:</t>
  </si>
  <si>
    <t>Index</t>
  </si>
  <si>
    <t>Code</t>
  </si>
  <si>
    <t>Initials</t>
  </si>
  <si>
    <t>Date</t>
  </si>
  <si>
    <t>Financial Year</t>
  </si>
  <si>
    <t>Address</t>
  </si>
  <si>
    <t>Weeks Rented</t>
  </si>
  <si>
    <t>Weeks Available to Rent</t>
  </si>
  <si>
    <t>Ownership</t>
  </si>
  <si>
    <t>Name</t>
  </si>
  <si>
    <t>Agent</t>
  </si>
  <si>
    <t>Total</t>
  </si>
  <si>
    <t>Share</t>
  </si>
  <si>
    <t>Income</t>
  </si>
  <si>
    <t>Gross Rent</t>
  </si>
  <si>
    <t>Expenses</t>
  </si>
  <si>
    <t>Advertising</t>
  </si>
  <si>
    <t>Body Corporate</t>
  </si>
  <si>
    <t>Borrowing Expenses</t>
  </si>
  <si>
    <t>Cleaning</t>
  </si>
  <si>
    <t>Council Rates</t>
  </si>
  <si>
    <t>Capital Allowance</t>
  </si>
  <si>
    <t>Gardening</t>
  </si>
  <si>
    <t>Insurance</t>
  </si>
  <si>
    <t>Interest</t>
  </si>
  <si>
    <t>Land Tax</t>
  </si>
  <si>
    <t>Legal Fees</t>
  </si>
  <si>
    <t>Pest Control</t>
  </si>
  <si>
    <t>Agent Fees</t>
  </si>
  <si>
    <t>Repairs &amp; Maintenance</t>
  </si>
  <si>
    <t>Capital Works</t>
  </si>
  <si>
    <t>Travel</t>
  </si>
  <si>
    <t>Water</t>
  </si>
  <si>
    <t>Sundry</t>
  </si>
  <si>
    <t>Total Expenses</t>
  </si>
  <si>
    <t>Net Rent</t>
  </si>
  <si>
    <t>Agent 2</t>
  </si>
  <si>
    <t>April 2021 - June 2021</t>
  </si>
  <si>
    <t>Postage</t>
  </si>
  <si>
    <t>Plumbing</t>
  </si>
  <si>
    <t>270 Tingal Road, Wynnum</t>
  </si>
  <si>
    <t>CM</t>
  </si>
  <si>
    <t>D &amp; A Bethelll Superannuation Fund</t>
  </si>
  <si>
    <t>9BETD</t>
  </si>
  <si>
    <t>July 2020 - Feb 2021</t>
  </si>
  <si>
    <t>GST</t>
  </si>
  <si>
    <t>Outgoings</t>
  </si>
  <si>
    <t>Net Rental Income</t>
  </si>
  <si>
    <t>Painting</t>
  </si>
  <si>
    <t>See note below</t>
  </si>
  <si>
    <t>Note re insurance - McGees has included insurance on their statement, however it has been paid directly from the super fund's bank account</t>
  </si>
  <si>
    <t>As such, we have excluded it from the above calculations</t>
  </si>
  <si>
    <t>Net Rent per McGee stmt</t>
  </si>
  <si>
    <t>Less: Insurance</t>
  </si>
  <si>
    <t>Feb 2021 - March 2021</t>
  </si>
  <si>
    <t>Owner contributions</t>
  </si>
  <si>
    <t>General</t>
  </si>
  <si>
    <t>Agent Commission</t>
  </si>
  <si>
    <t>Cash Payments</t>
  </si>
  <si>
    <t>Cash paid per McGees stmt</t>
  </si>
  <si>
    <t>Cash received per SF</t>
  </si>
  <si>
    <t>Variance - matches owner contribution amount</t>
  </si>
  <si>
    <t>(Withheld)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</si>
</sst>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3" borderId="0" xfId="0" applyFill="1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43" fontId="0" fillId="4" borderId="0" xfId="1" applyFont="1" applyFill="1"/>
    <xf numFmtId="43" fontId="0" fillId="2" borderId="0" xfId="1" applyFont="1" applyFill="1"/>
    <xf numFmtId="0" fontId="6" fillId="4" borderId="0" xfId="0" applyFont="1" applyFill="1"/>
    <xf numFmtId="9" fontId="6" fillId="4" borderId="0" xfId="2" applyFont="1" applyFill="1"/>
    <xf numFmtId="0" fontId="2" fillId="2" borderId="0" xfId="0" applyFont="1" applyFill="1" applyAlignment="1">
      <alignment horizontal="center"/>
    </xf>
    <xf numFmtId="43" fontId="2" fillId="2" borderId="0" xfId="1" applyFont="1" applyFill="1" applyAlignment="1">
      <alignment horizontal="center"/>
    </xf>
    <xf numFmtId="43" fontId="0" fillId="5" borderId="0" xfId="1" applyFont="1" applyFill="1"/>
    <xf numFmtId="43" fontId="0" fillId="6" borderId="0" xfId="1" applyFont="1" applyFill="1"/>
    <xf numFmtId="43" fontId="0" fillId="7" borderId="0" xfId="1" applyFont="1" applyFill="1"/>
    <xf numFmtId="43" fontId="0" fillId="8" borderId="0" xfId="1" applyFont="1" applyFill="1"/>
    <xf numFmtId="43" fontId="0" fillId="2" borderId="2" xfId="1" applyFont="1" applyFill="1" applyBorder="1"/>
    <xf numFmtId="43" fontId="2" fillId="2" borderId="3" xfId="1" applyFont="1" applyFill="1" applyBorder="1"/>
    <xf numFmtId="43" fontId="2" fillId="7" borderId="3" xfId="1" applyFont="1" applyFill="1" applyBorder="1"/>
    <xf numFmtId="43" fontId="2" fillId="8" borderId="3" xfId="1" applyFont="1" applyFill="1" applyBorder="1"/>
    <xf numFmtId="0" fontId="2" fillId="2" borderId="0" xfId="0" applyFont="1" applyFill="1" applyAlignment="1"/>
    <xf numFmtId="0" fontId="0" fillId="2" borderId="0" xfId="0" applyFill="1" applyAlignment="1"/>
    <xf numFmtId="43" fontId="2" fillId="2" borderId="0" xfId="1" applyFont="1" applyFill="1" applyAlignment="1"/>
    <xf numFmtId="43" fontId="0" fillId="2" borderId="0" xfId="1" applyFont="1" applyFill="1" applyAlignment="1"/>
    <xf numFmtId="0" fontId="3" fillId="2" borderId="0" xfId="3" applyFill="1" applyAlignment="1"/>
    <xf numFmtId="43" fontId="0" fillId="2" borderId="0" xfId="1" applyFont="1" applyFill="1" applyBorder="1"/>
    <xf numFmtId="0" fontId="0" fillId="2" borderId="0" xfId="0" applyFill="1" applyBorder="1"/>
    <xf numFmtId="0" fontId="2" fillId="2" borderId="0" xfId="0" applyFont="1" applyFill="1" applyBorder="1" applyAlignment="1">
      <alignment horizontal="center"/>
    </xf>
    <xf numFmtId="43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 applyAlignment="1"/>
    <xf numFmtId="43" fontId="0" fillId="2" borderId="0" xfId="0" applyNumberFormat="1" applyFill="1"/>
    <xf numFmtId="43" fontId="0" fillId="5" borderId="0" xfId="1" applyFont="1" applyFill="1" applyAlignment="1">
      <alignment horizontal="center"/>
    </xf>
    <xf numFmtId="43" fontId="0" fillId="7" borderId="3" xfId="1" applyFont="1" applyFill="1" applyBorder="1"/>
    <xf numFmtId="43" fontId="0" fillId="2" borderId="3" xfId="1" applyFont="1" applyFill="1" applyBorder="1"/>
    <xf numFmtId="43" fontId="0" fillId="8" borderId="3" xfId="1" applyFont="1" applyFill="1" applyBorder="1"/>
    <xf numFmtId="43" fontId="2" fillId="2" borderId="0" xfId="1" applyFont="1" applyFill="1" applyBorder="1" applyAlignment="1">
      <alignment horizontal="center"/>
    </xf>
    <xf numFmtId="43" fontId="10" fillId="2" borderId="0" xfId="1" applyFont="1" applyFill="1" applyAlignment="1">
      <alignment horizontal="left"/>
    </xf>
    <xf numFmtId="44" fontId="0" fillId="2" borderId="4" xfId="4" applyFont="1" applyFill="1" applyBorder="1"/>
    <xf numFmtId="14" fontId="5" fillId="3" borderId="1" xfId="0" applyNumberFormat="1" applyFont="1" applyFill="1" applyBorder="1"/>
  </cellXfs>
  <cellStyles count="5">
    <cellStyle name="Comma" xfId="1" builtinId="3"/>
    <cellStyle name="Currency" xfId="4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3"/>
  <sheetViews>
    <sheetView tabSelected="1" workbookViewId="0">
      <selection activeCell="G4" sqref="G4"/>
    </sheetView>
  </sheetViews>
  <sheetFormatPr defaultRowHeight="15" x14ac:dyDescent="0.25"/>
  <cols>
    <col min="1" max="1" width="3.42578125" style="2" customWidth="1"/>
    <col min="2" max="2" width="21.7109375" style="2" customWidth="1"/>
    <col min="3" max="3" width="21.5703125" style="2" customWidth="1"/>
    <col min="4" max="4" width="22.140625" style="8" customWidth="1"/>
    <col min="5" max="5" width="21.7109375" style="8" customWidth="1"/>
    <col min="6" max="7" width="12.28515625" style="8" customWidth="1"/>
    <col min="8" max="8" width="11.5703125" style="8" bestFit="1" customWidth="1"/>
    <col min="9" max="9" width="9.140625" style="8"/>
    <col min="10" max="10" width="10.5703125" style="8" bestFit="1" customWidth="1"/>
    <col min="11" max="11" width="11.140625" style="8" customWidth="1"/>
    <col min="12" max="12" width="26" style="2" customWidth="1"/>
    <col min="13" max="14" width="12.28515625" style="2" customWidth="1"/>
    <col min="15" max="15" width="17.42578125" style="2" customWidth="1"/>
    <col min="16" max="16" width="9.140625" style="2"/>
    <col min="17" max="17" width="43.7109375" style="2" bestFit="1" customWidth="1"/>
    <col min="18" max="16384" width="9.140625" style="2"/>
  </cols>
  <sheetData>
    <row r="1" spans="1:17" ht="18" x14ac:dyDescent="0.25">
      <c r="A1" s="1" t="s">
        <v>0</v>
      </c>
      <c r="C1" s="3" t="s">
        <v>44</v>
      </c>
      <c r="D1" s="3"/>
      <c r="E1" s="3"/>
      <c r="F1" s="4" t="s">
        <v>1</v>
      </c>
      <c r="G1" s="4" t="s">
        <v>2</v>
      </c>
      <c r="I1" s="2"/>
      <c r="J1" s="2"/>
      <c r="K1" s="2"/>
    </row>
    <row r="2" spans="1:17" x14ac:dyDescent="0.25">
      <c r="A2" s="1" t="s">
        <v>3</v>
      </c>
      <c r="C2" s="3" t="s">
        <v>45</v>
      </c>
      <c r="D2" s="3"/>
      <c r="E2" s="3"/>
      <c r="F2" s="5" t="s">
        <v>4</v>
      </c>
      <c r="G2" s="5" t="s">
        <v>5</v>
      </c>
      <c r="I2" s="2"/>
      <c r="J2" s="2"/>
      <c r="K2" s="2"/>
    </row>
    <row r="3" spans="1:17" x14ac:dyDescent="0.25">
      <c r="D3" s="2"/>
      <c r="E3" s="2"/>
      <c r="F3" s="6" t="s">
        <v>43</v>
      </c>
      <c r="G3" s="40">
        <v>44488</v>
      </c>
      <c r="I3" s="2"/>
      <c r="J3" s="2"/>
      <c r="K3" s="2"/>
    </row>
    <row r="4" spans="1:17" x14ac:dyDescent="0.25">
      <c r="A4" s="1" t="s">
        <v>6</v>
      </c>
      <c r="C4" s="3">
        <v>2021</v>
      </c>
      <c r="D4" s="3"/>
      <c r="E4" s="2"/>
      <c r="F4" s="6"/>
      <c r="G4" s="6"/>
      <c r="I4" s="2"/>
      <c r="J4" s="2"/>
      <c r="K4" s="2"/>
    </row>
    <row r="5" spans="1:17" x14ac:dyDescent="0.25">
      <c r="C5" s="8"/>
    </row>
    <row r="6" spans="1:17" x14ac:dyDescent="0.25">
      <c r="A6" s="1" t="s">
        <v>7</v>
      </c>
      <c r="B6" s="1"/>
      <c r="C6" s="7" t="s">
        <v>42</v>
      </c>
      <c r="D6" s="7"/>
      <c r="E6" s="7"/>
    </row>
    <row r="7" spans="1:17" x14ac:dyDescent="0.25">
      <c r="A7" s="1" t="s">
        <v>8</v>
      </c>
      <c r="B7" s="1"/>
      <c r="C7" s="7"/>
      <c r="D7" s="7"/>
    </row>
    <row r="8" spans="1:17" x14ac:dyDescent="0.25">
      <c r="A8" s="1" t="s">
        <v>9</v>
      </c>
      <c r="B8" s="1"/>
      <c r="C8" s="7"/>
      <c r="D8" s="7"/>
    </row>
    <row r="9" spans="1:17" x14ac:dyDescent="0.25">
      <c r="C9" s="8"/>
    </row>
    <row r="10" spans="1:17" x14ac:dyDescent="0.25">
      <c r="B10" s="1" t="s">
        <v>10</v>
      </c>
      <c r="C10" s="8"/>
    </row>
    <row r="11" spans="1:17" x14ac:dyDescent="0.25">
      <c r="B11" s="9" t="s">
        <v>11</v>
      </c>
      <c r="C11" s="10">
        <v>1</v>
      </c>
      <c r="D11" s="10"/>
    </row>
    <row r="12" spans="1:17" x14ac:dyDescent="0.25">
      <c r="K12" s="26"/>
      <c r="L12" s="27"/>
      <c r="M12" s="27"/>
      <c r="N12" s="27"/>
      <c r="O12" s="27"/>
      <c r="P12" s="27"/>
    </row>
    <row r="13" spans="1:17" s="11" customFormat="1" x14ac:dyDescent="0.25">
      <c r="C13" s="12" t="s">
        <v>12</v>
      </c>
      <c r="D13" s="12" t="s">
        <v>12</v>
      </c>
      <c r="E13" s="12" t="s">
        <v>38</v>
      </c>
      <c r="F13" s="12" t="s">
        <v>13</v>
      </c>
      <c r="G13" s="12" t="s">
        <v>14</v>
      </c>
      <c r="H13" s="12"/>
      <c r="I13" s="12"/>
      <c r="J13" s="12"/>
      <c r="K13" s="37"/>
      <c r="L13" s="37"/>
      <c r="M13" s="37"/>
      <c r="N13" s="37"/>
      <c r="O13" s="37"/>
      <c r="P13" s="28"/>
    </row>
    <row r="14" spans="1:17" s="22" customFormat="1" x14ac:dyDescent="0.25">
      <c r="A14" s="21" t="s">
        <v>15</v>
      </c>
      <c r="C14" s="23" t="s">
        <v>46</v>
      </c>
      <c r="D14" s="23" t="s">
        <v>56</v>
      </c>
      <c r="E14" s="23" t="s">
        <v>39</v>
      </c>
      <c r="F14" s="24"/>
      <c r="G14" s="24"/>
      <c r="H14" s="24"/>
      <c r="I14" s="24"/>
      <c r="J14" s="24"/>
      <c r="K14" s="29"/>
      <c r="L14" s="30"/>
      <c r="M14" s="30"/>
      <c r="N14" s="30"/>
      <c r="O14" s="30"/>
      <c r="P14" s="31"/>
      <c r="Q14" s="25"/>
    </row>
    <row r="15" spans="1:17" x14ac:dyDescent="0.25">
      <c r="A15" s="2" t="s">
        <v>49</v>
      </c>
      <c r="C15" s="13">
        <v>49260</v>
      </c>
      <c r="D15" s="13">
        <v>6180</v>
      </c>
      <c r="E15" s="14">
        <f>24720</f>
        <v>24720</v>
      </c>
      <c r="F15" s="15">
        <f>SUM(C15:E15)</f>
        <v>80160</v>
      </c>
      <c r="G15" s="16">
        <f>F15*$C$11</f>
        <v>80160</v>
      </c>
      <c r="K15" s="26"/>
      <c r="L15" s="27"/>
      <c r="M15" s="27"/>
      <c r="N15" s="27"/>
      <c r="O15" s="27"/>
      <c r="P15" s="27"/>
    </row>
    <row r="16" spans="1:17" ht="15.75" thickBot="1" x14ac:dyDescent="0.3">
      <c r="A16" s="2" t="s">
        <v>48</v>
      </c>
      <c r="C16" s="13">
        <v>8083.49</v>
      </c>
      <c r="D16" s="13">
        <v>872.02</v>
      </c>
      <c r="E16" s="14">
        <f>3582.39</f>
        <v>3582.39</v>
      </c>
      <c r="F16" s="15">
        <f>SUM(C16:E16)</f>
        <v>12537.9</v>
      </c>
      <c r="G16" s="16">
        <f>F16*$C$11</f>
        <v>12537.9</v>
      </c>
      <c r="H16" s="39">
        <f>G15+G16</f>
        <v>92697.9</v>
      </c>
      <c r="K16" s="26"/>
      <c r="L16" s="27"/>
      <c r="M16" s="27"/>
      <c r="N16" s="27"/>
      <c r="O16" s="27"/>
      <c r="P16" s="27"/>
    </row>
    <row r="17" spans="1:16" ht="15.75" thickTop="1" x14ac:dyDescent="0.25">
      <c r="A17" s="2" t="s">
        <v>47</v>
      </c>
      <c r="C17" s="13">
        <v>5734.33</v>
      </c>
      <c r="D17" s="13">
        <v>705.2</v>
      </c>
      <c r="E17" s="14">
        <f>+(E15+E16)*0.1</f>
        <v>2830.239</v>
      </c>
      <c r="F17" s="15">
        <f>SUM(C17:E17)</f>
        <v>9269.7690000000002</v>
      </c>
      <c r="G17" s="16">
        <f>F17*$C$11</f>
        <v>9269.7690000000002</v>
      </c>
      <c r="K17" s="26"/>
      <c r="L17" s="27"/>
      <c r="M17" s="27"/>
      <c r="N17" s="27"/>
      <c r="O17" s="27"/>
      <c r="P17" s="27"/>
    </row>
    <row r="18" spans="1:16" x14ac:dyDescent="0.25">
      <c r="A18" s="2" t="s">
        <v>57</v>
      </c>
      <c r="C18" s="13"/>
      <c r="D18" s="13">
        <v>4902.8</v>
      </c>
      <c r="E18" s="14"/>
      <c r="F18" s="15">
        <f>SUM(C18:E18)</f>
        <v>4902.8</v>
      </c>
      <c r="G18" s="16">
        <f>F18*$C$11</f>
        <v>4902.8</v>
      </c>
      <c r="K18" s="26"/>
      <c r="L18" s="27"/>
      <c r="M18" s="27"/>
      <c r="N18" s="27"/>
      <c r="O18" s="27"/>
      <c r="P18" s="27"/>
    </row>
    <row r="19" spans="1:16" x14ac:dyDescent="0.25">
      <c r="C19" s="17"/>
      <c r="D19" s="17"/>
      <c r="E19" s="17"/>
      <c r="F19" s="17"/>
      <c r="G19" s="17"/>
      <c r="L19" s="27"/>
      <c r="M19" s="27"/>
      <c r="N19" s="27"/>
      <c r="O19" s="27"/>
      <c r="P19" s="27"/>
    </row>
    <row r="20" spans="1:16" ht="15.75" thickBot="1" x14ac:dyDescent="0.3">
      <c r="A20" s="1" t="s">
        <v>16</v>
      </c>
      <c r="C20" s="18">
        <f>SUM(C15:C19)</f>
        <v>63077.82</v>
      </c>
      <c r="D20" s="18">
        <f>SUM(D15:D19)</f>
        <v>12660.02</v>
      </c>
      <c r="E20" s="18">
        <f>SUM(E15:E19)</f>
        <v>31132.629000000001</v>
      </c>
      <c r="F20" s="34">
        <f>SUM(C20:E20)</f>
        <v>106870.469</v>
      </c>
      <c r="G20" s="20">
        <f>SUM(G15:G19)</f>
        <v>106870.469</v>
      </c>
      <c r="K20" s="26"/>
      <c r="L20" s="27"/>
      <c r="M20" s="27"/>
      <c r="N20" s="27"/>
      <c r="O20" s="27"/>
      <c r="P20" s="27"/>
    </row>
    <row r="21" spans="1:16" x14ac:dyDescent="0.25">
      <c r="C21" s="8"/>
      <c r="K21" s="26"/>
      <c r="L21" s="27"/>
      <c r="M21" s="27"/>
      <c r="N21" s="27"/>
      <c r="O21" s="27"/>
      <c r="P21" s="27"/>
    </row>
    <row r="22" spans="1:16" x14ac:dyDescent="0.25">
      <c r="A22" s="1" t="s">
        <v>17</v>
      </c>
      <c r="C22" s="8"/>
    </row>
    <row r="23" spans="1:16" x14ac:dyDescent="0.25">
      <c r="A23" s="2" t="s">
        <v>18</v>
      </c>
      <c r="C23" s="13"/>
      <c r="D23" s="13"/>
      <c r="E23" s="14"/>
      <c r="F23" s="15">
        <f t="shared" ref="F23:F46" si="0">SUM(C23:E23)</f>
        <v>0</v>
      </c>
      <c r="G23" s="16">
        <f t="shared" ref="G23:G40" si="1">F23*$C$11</f>
        <v>0</v>
      </c>
    </row>
    <row r="24" spans="1:16" x14ac:dyDescent="0.25">
      <c r="A24" s="2" t="s">
        <v>19</v>
      </c>
      <c r="C24" s="13"/>
      <c r="D24" s="13"/>
      <c r="E24" s="14"/>
      <c r="F24" s="15">
        <f t="shared" si="0"/>
        <v>0</v>
      </c>
      <c r="G24" s="16">
        <f t="shared" si="1"/>
        <v>0</v>
      </c>
    </row>
    <row r="25" spans="1:16" x14ac:dyDescent="0.25">
      <c r="A25" s="2" t="s">
        <v>20</v>
      </c>
      <c r="C25" s="13"/>
      <c r="D25" s="13"/>
      <c r="E25" s="14"/>
      <c r="F25" s="15">
        <f t="shared" si="0"/>
        <v>0</v>
      </c>
      <c r="G25" s="16">
        <f t="shared" si="1"/>
        <v>0</v>
      </c>
    </row>
    <row r="26" spans="1:16" x14ac:dyDescent="0.25">
      <c r="A26" s="2" t="s">
        <v>21</v>
      </c>
      <c r="C26" s="13"/>
      <c r="D26" s="13"/>
      <c r="E26" s="14"/>
      <c r="F26" s="15">
        <f t="shared" si="0"/>
        <v>0</v>
      </c>
      <c r="G26" s="16">
        <f t="shared" si="1"/>
        <v>0</v>
      </c>
    </row>
    <row r="27" spans="1:16" x14ac:dyDescent="0.25">
      <c r="A27" s="2" t="s">
        <v>22</v>
      </c>
      <c r="C27" s="13">
        <v>4053.2</v>
      </c>
      <c r="D27" s="13">
        <v>1360.8</v>
      </c>
      <c r="E27" s="14"/>
      <c r="F27" s="15">
        <f t="shared" si="0"/>
        <v>5414</v>
      </c>
      <c r="G27" s="16">
        <f t="shared" si="1"/>
        <v>5414</v>
      </c>
    </row>
    <row r="28" spans="1:16" x14ac:dyDescent="0.25">
      <c r="A28" s="2" t="s">
        <v>23</v>
      </c>
      <c r="C28" s="13"/>
      <c r="D28" s="13"/>
      <c r="E28" s="14"/>
      <c r="F28" s="15">
        <f t="shared" si="0"/>
        <v>0</v>
      </c>
      <c r="G28" s="16">
        <f t="shared" si="1"/>
        <v>0</v>
      </c>
    </row>
    <row r="29" spans="1:16" x14ac:dyDescent="0.25">
      <c r="A29" s="2" t="s">
        <v>24</v>
      </c>
      <c r="C29" s="13"/>
      <c r="D29" s="13"/>
      <c r="E29" s="14"/>
      <c r="F29" s="15">
        <f t="shared" si="0"/>
        <v>0</v>
      </c>
      <c r="G29" s="16">
        <f t="shared" si="1"/>
        <v>0</v>
      </c>
    </row>
    <row r="30" spans="1:16" x14ac:dyDescent="0.25">
      <c r="A30" s="2" t="s">
        <v>25</v>
      </c>
      <c r="C30" s="33" t="s">
        <v>51</v>
      </c>
      <c r="D30" s="13"/>
      <c r="E30" s="14"/>
      <c r="F30" s="15">
        <f t="shared" si="0"/>
        <v>0</v>
      </c>
      <c r="G30" s="16">
        <f t="shared" si="1"/>
        <v>0</v>
      </c>
    </row>
    <row r="31" spans="1:16" x14ac:dyDescent="0.25">
      <c r="A31" s="2" t="s">
        <v>26</v>
      </c>
      <c r="C31" s="13"/>
      <c r="D31" s="13"/>
      <c r="E31" s="14"/>
      <c r="F31" s="15">
        <f t="shared" si="0"/>
        <v>0</v>
      </c>
      <c r="G31" s="16">
        <f t="shared" si="1"/>
        <v>0</v>
      </c>
    </row>
    <row r="32" spans="1:16" x14ac:dyDescent="0.25">
      <c r="A32" s="2" t="s">
        <v>27</v>
      </c>
      <c r="C32" s="13"/>
      <c r="D32" s="13"/>
      <c r="E32" s="14"/>
      <c r="F32" s="15">
        <f t="shared" si="0"/>
        <v>0</v>
      </c>
      <c r="G32" s="16">
        <f t="shared" si="1"/>
        <v>0</v>
      </c>
    </row>
    <row r="33" spans="1:7" x14ac:dyDescent="0.25">
      <c r="A33" s="2" t="s">
        <v>28</v>
      </c>
      <c r="C33" s="13"/>
      <c r="D33" s="13"/>
      <c r="E33" s="14"/>
      <c r="F33" s="15">
        <f t="shared" si="0"/>
        <v>0</v>
      </c>
      <c r="G33" s="16">
        <f t="shared" si="1"/>
        <v>0</v>
      </c>
    </row>
    <row r="34" spans="1:7" x14ac:dyDescent="0.25">
      <c r="A34" s="2" t="s">
        <v>29</v>
      </c>
      <c r="C34" s="13"/>
      <c r="D34" s="13"/>
      <c r="E34" s="14"/>
      <c r="F34" s="15">
        <f t="shared" si="0"/>
        <v>0</v>
      </c>
      <c r="G34" s="16">
        <f t="shared" si="1"/>
        <v>0</v>
      </c>
    </row>
    <row r="35" spans="1:7" x14ac:dyDescent="0.25">
      <c r="A35" s="2" t="s">
        <v>30</v>
      </c>
      <c r="C35" s="13">
        <f>2293.74+229.38</f>
        <v>2523.12</v>
      </c>
      <c r="D35" s="13">
        <f>282.08+28.21</f>
        <v>310.28999999999996</v>
      </c>
      <c r="E35" s="14">
        <f>1132.09+113.209</f>
        <v>1245.299</v>
      </c>
      <c r="F35" s="15">
        <f t="shared" si="0"/>
        <v>4078.7089999999998</v>
      </c>
      <c r="G35" s="16">
        <f t="shared" si="1"/>
        <v>4078.7089999999998</v>
      </c>
    </row>
    <row r="36" spans="1:7" x14ac:dyDescent="0.25">
      <c r="A36" s="2" t="s">
        <v>59</v>
      </c>
      <c r="C36" s="13"/>
      <c r="D36" s="13">
        <f>3819.24+381.92</f>
        <v>4201.16</v>
      </c>
      <c r="E36" s="14"/>
      <c r="F36" s="15">
        <f t="shared" si="0"/>
        <v>4201.16</v>
      </c>
      <c r="G36" s="16">
        <f t="shared" si="1"/>
        <v>4201.16</v>
      </c>
    </row>
    <row r="37" spans="1:7" x14ac:dyDescent="0.25">
      <c r="A37" s="1" t="s">
        <v>31</v>
      </c>
      <c r="C37" s="13"/>
      <c r="D37" s="13"/>
      <c r="E37" s="14"/>
      <c r="F37" s="15">
        <f t="shared" si="0"/>
        <v>0</v>
      </c>
      <c r="G37" s="16"/>
    </row>
    <row r="38" spans="1:7" x14ac:dyDescent="0.25">
      <c r="B38" s="2" t="s">
        <v>50</v>
      </c>
      <c r="C38" s="13">
        <f>500+50</f>
        <v>550</v>
      </c>
      <c r="D38" s="13"/>
      <c r="E38" s="14"/>
      <c r="F38" s="15">
        <f t="shared" si="0"/>
        <v>550</v>
      </c>
      <c r="G38" s="16">
        <f t="shared" si="1"/>
        <v>550</v>
      </c>
    </row>
    <row r="39" spans="1:7" x14ac:dyDescent="0.25">
      <c r="B39" s="2" t="s">
        <v>58</v>
      </c>
      <c r="C39" s="13"/>
      <c r="D39" s="13">
        <f>75+7.5</f>
        <v>82.5</v>
      </c>
      <c r="E39" s="14"/>
      <c r="F39" s="15">
        <f t="shared" si="0"/>
        <v>82.5</v>
      </c>
      <c r="G39" s="16">
        <f t="shared" si="1"/>
        <v>82.5</v>
      </c>
    </row>
    <row r="40" spans="1:7" x14ac:dyDescent="0.25">
      <c r="B40" s="2" t="s">
        <v>41</v>
      </c>
      <c r="C40" s="13"/>
      <c r="D40" s="13"/>
      <c r="E40" s="14">
        <f>360+36</f>
        <v>396</v>
      </c>
      <c r="F40" s="15">
        <f t="shared" si="0"/>
        <v>396</v>
      </c>
      <c r="G40" s="16">
        <f t="shared" si="1"/>
        <v>396</v>
      </c>
    </row>
    <row r="41" spans="1:7" x14ac:dyDescent="0.25">
      <c r="A41" s="2" t="s">
        <v>32</v>
      </c>
      <c r="C41" s="13"/>
      <c r="D41" s="13"/>
      <c r="E41" s="14"/>
      <c r="F41" s="15">
        <f t="shared" si="0"/>
        <v>0</v>
      </c>
      <c r="G41" s="16">
        <f>F41*$C$11</f>
        <v>0</v>
      </c>
    </row>
    <row r="42" spans="1:7" x14ac:dyDescent="0.25">
      <c r="A42" s="2" t="s">
        <v>40</v>
      </c>
      <c r="C42" s="13">
        <f>320+32</f>
        <v>352</v>
      </c>
      <c r="D42" s="13">
        <f>88-44</f>
        <v>44</v>
      </c>
      <c r="E42" s="14">
        <f>120+12</f>
        <v>132</v>
      </c>
      <c r="F42" s="15">
        <f t="shared" si="0"/>
        <v>528</v>
      </c>
      <c r="G42" s="16">
        <f>F42*$C$11</f>
        <v>528</v>
      </c>
    </row>
    <row r="43" spans="1:7" x14ac:dyDescent="0.25">
      <c r="A43" s="2" t="s">
        <v>33</v>
      </c>
      <c r="C43" s="13"/>
      <c r="D43" s="13"/>
      <c r="E43" s="14"/>
      <c r="F43" s="15">
        <f t="shared" si="0"/>
        <v>0</v>
      </c>
      <c r="G43" s="16">
        <f>F43*$C$11</f>
        <v>0</v>
      </c>
    </row>
    <row r="44" spans="1:7" x14ac:dyDescent="0.25">
      <c r="A44" s="2" t="s">
        <v>34</v>
      </c>
      <c r="C44" s="13">
        <f>1107.32+1107.33</f>
        <v>2214.6499999999996</v>
      </c>
      <c r="D44" s="13"/>
      <c r="E44" s="14"/>
      <c r="F44" s="15">
        <f t="shared" si="0"/>
        <v>2214.6499999999996</v>
      </c>
      <c r="G44" s="16">
        <f>F44*$C$11</f>
        <v>2214.6499999999996</v>
      </c>
    </row>
    <row r="45" spans="1:7" x14ac:dyDescent="0.25">
      <c r="A45" s="1" t="s">
        <v>35</v>
      </c>
      <c r="C45" s="13"/>
      <c r="D45" s="13"/>
      <c r="E45" s="14"/>
      <c r="F45" s="15">
        <f t="shared" si="0"/>
        <v>0</v>
      </c>
      <c r="G45" s="16"/>
    </row>
    <row r="46" spans="1:7" x14ac:dyDescent="0.25">
      <c r="C46" s="13"/>
      <c r="D46" s="13"/>
      <c r="E46" s="14"/>
      <c r="F46" s="15">
        <f t="shared" si="0"/>
        <v>0</v>
      </c>
      <c r="G46" s="16">
        <f>F46*$C$11</f>
        <v>0</v>
      </c>
    </row>
    <row r="47" spans="1:7" x14ac:dyDescent="0.25">
      <c r="C47" s="17"/>
      <c r="D47" s="17"/>
      <c r="E47" s="17"/>
      <c r="F47" s="17"/>
      <c r="G47" s="17"/>
    </row>
    <row r="48" spans="1:7" ht="15.75" thickBot="1" x14ac:dyDescent="0.3">
      <c r="A48" s="1" t="s">
        <v>36</v>
      </c>
      <c r="C48" s="18">
        <f>SUM(C22:C47)</f>
        <v>9692.9699999999993</v>
      </c>
      <c r="D48" s="18">
        <f>SUM(D22:D47)</f>
        <v>5998.75</v>
      </c>
      <c r="E48" s="18">
        <f>SUM(E22:E47)</f>
        <v>1773.299</v>
      </c>
      <c r="F48" s="19">
        <f>SUM(F22:F47)</f>
        <v>17465.019</v>
      </c>
      <c r="G48" s="20">
        <f>SUM(G22:G47)</f>
        <v>17465.019</v>
      </c>
    </row>
    <row r="49" spans="1:8" x14ac:dyDescent="0.25">
      <c r="C49" s="17"/>
      <c r="D49" s="17"/>
      <c r="E49" s="17"/>
      <c r="F49" s="17"/>
      <c r="G49" s="17"/>
    </row>
    <row r="50" spans="1:8" ht="15.75" thickBot="1" x14ac:dyDescent="0.3">
      <c r="A50" s="1" t="s">
        <v>37</v>
      </c>
      <c r="C50" s="18">
        <f>C20-C48</f>
        <v>53384.85</v>
      </c>
      <c r="D50" s="18">
        <f>D20-D48</f>
        <v>6661.27</v>
      </c>
      <c r="E50" s="18">
        <f>E20-E48</f>
        <v>29359.33</v>
      </c>
      <c r="F50" s="19">
        <f>F20-F48</f>
        <v>89405.45</v>
      </c>
      <c r="G50" s="20">
        <f>G20-G48</f>
        <v>89405.45</v>
      </c>
    </row>
    <row r="52" spans="1:8" ht="15.75" thickBot="1" x14ac:dyDescent="0.3">
      <c r="A52" s="2" t="s">
        <v>55</v>
      </c>
      <c r="C52" s="35">
        <f>4714.32+471.43+848.5</f>
        <v>6034.25</v>
      </c>
      <c r="D52" s="35"/>
      <c r="E52" s="35"/>
      <c r="F52" s="34">
        <f t="shared" ref="F52" si="2">SUM(C52:E52)</f>
        <v>6034.25</v>
      </c>
      <c r="G52" s="36">
        <f>F52*$C$11</f>
        <v>6034.25</v>
      </c>
    </row>
    <row r="53" spans="1:8" x14ac:dyDescent="0.25">
      <c r="A53" s="2" t="s">
        <v>54</v>
      </c>
      <c r="C53" s="32">
        <f>+C50-C52</f>
        <v>47350.6</v>
      </c>
      <c r="D53" s="32">
        <f>+D50-D52</f>
        <v>6661.27</v>
      </c>
      <c r="E53" s="32">
        <f>+E50-E52</f>
        <v>29359.33</v>
      </c>
      <c r="F53" s="32">
        <f>+F50-F52</f>
        <v>83371.199999999997</v>
      </c>
      <c r="G53" s="32">
        <f>+G50-G52</f>
        <v>83371.199999999997</v>
      </c>
    </row>
    <row r="54" spans="1:8" x14ac:dyDescent="0.25">
      <c r="C54" s="32"/>
    </row>
    <row r="55" spans="1:8" x14ac:dyDescent="0.25">
      <c r="C55" s="32"/>
    </row>
    <row r="56" spans="1:8" x14ac:dyDescent="0.25">
      <c r="A56" s="1" t="s">
        <v>60</v>
      </c>
      <c r="C56" s="32"/>
    </row>
    <row r="57" spans="1:8" x14ac:dyDescent="0.25">
      <c r="A57" s="2" t="s">
        <v>61</v>
      </c>
      <c r="C57" s="32">
        <v>59384.85</v>
      </c>
      <c r="D57" s="8">
        <v>6000</v>
      </c>
      <c r="E57" s="8">
        <v>29359.31</v>
      </c>
      <c r="G57" s="8">
        <f>SUM(C57:E57)</f>
        <v>94744.16</v>
      </c>
    </row>
    <row r="58" spans="1:8" x14ac:dyDescent="0.25">
      <c r="A58" s="2" t="s">
        <v>62</v>
      </c>
      <c r="C58" s="32">
        <f>5000+7982.05+5000+5000+2500+5000+7000+6000+5000</f>
        <v>48482.05</v>
      </c>
      <c r="D58" s="8">
        <v>6000</v>
      </c>
      <c r="E58" s="8">
        <f>6000+3000+10000+11020.58</f>
        <v>30020.58</v>
      </c>
      <c r="G58" s="8">
        <f>SUM(C58:E58)</f>
        <v>84502.63</v>
      </c>
    </row>
    <row r="59" spans="1:8" x14ac:dyDescent="0.25">
      <c r="A59" s="2" t="s">
        <v>63</v>
      </c>
      <c r="G59" s="8">
        <f>+G50-84502.63</f>
        <v>4902.8199999999924</v>
      </c>
      <c r="H59" s="38" t="s">
        <v>64</v>
      </c>
    </row>
    <row r="62" spans="1:8" x14ac:dyDescent="0.25">
      <c r="A62" s="2" t="s">
        <v>52</v>
      </c>
    </row>
    <row r="63" spans="1:8" x14ac:dyDescent="0.25">
      <c r="A63" s="2" t="s">
        <v>53</v>
      </c>
    </row>
  </sheetData>
  <mergeCells count="1">
    <mergeCell ref="K13:O1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 Morse</dc:creator>
  <cp:lastModifiedBy>Cate Morse</cp:lastModifiedBy>
  <dcterms:created xsi:type="dcterms:W3CDTF">2015-06-05T18:17:20Z</dcterms:created>
  <dcterms:modified xsi:type="dcterms:W3CDTF">2021-10-19T04:31:03Z</dcterms:modified>
</cp:coreProperties>
</file>