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45" i="1" l="1"/>
  <c r="Q46" i="1" s="1"/>
  <c r="A38" i="1" l="1"/>
  <c r="A37" i="1"/>
  <c r="B33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B36" i="1" s="1"/>
  <c r="B37" i="1" s="1"/>
  <c r="A35" i="1"/>
  <c r="A34" i="1"/>
  <c r="A33" i="1"/>
  <c r="M33" i="1"/>
  <c r="L33" i="1"/>
  <c r="K33" i="1"/>
  <c r="J33" i="1"/>
  <c r="I33" i="1"/>
  <c r="H33" i="1"/>
  <c r="G33" i="1"/>
  <c r="F33" i="1"/>
  <c r="E33" i="1"/>
  <c r="D33" i="1"/>
  <c r="C33" i="1"/>
  <c r="M27" i="1"/>
  <c r="M29" i="1" s="1"/>
  <c r="M30" i="1" s="1"/>
  <c r="L27" i="1"/>
  <c r="L29" i="1" s="1"/>
  <c r="L30" i="1" s="1"/>
  <c r="K27" i="1"/>
  <c r="K29" i="1" s="1"/>
  <c r="K30" i="1" s="1"/>
  <c r="J27" i="1"/>
  <c r="J29" i="1" s="1"/>
  <c r="J30" i="1" s="1"/>
  <c r="I27" i="1"/>
  <c r="I29" i="1" s="1"/>
  <c r="I30" i="1" s="1"/>
  <c r="H27" i="1"/>
  <c r="H29" i="1" s="1"/>
  <c r="G27" i="1"/>
  <c r="G28" i="1" s="1"/>
  <c r="G30" i="1" s="1"/>
  <c r="F27" i="1"/>
  <c r="F28" i="1" s="1"/>
  <c r="F30" i="1" s="1"/>
  <c r="E27" i="1"/>
  <c r="E28" i="1" s="1"/>
  <c r="E30" i="1" s="1"/>
  <c r="D27" i="1"/>
  <c r="D28" i="1" s="1"/>
  <c r="D30" i="1" s="1"/>
  <c r="C27" i="1"/>
  <c r="C28" i="1" s="1"/>
  <c r="C30" i="1" s="1"/>
  <c r="B27" i="1"/>
  <c r="B28" i="1" s="1"/>
  <c r="B30" i="1" s="1"/>
  <c r="M19" i="1"/>
  <c r="M21" i="1" s="1"/>
  <c r="M22" i="1" s="1"/>
  <c r="L19" i="1"/>
  <c r="L21" i="1" s="1"/>
  <c r="L22" i="1" s="1"/>
  <c r="K19" i="1"/>
  <c r="K21" i="1" s="1"/>
  <c r="K22" i="1" s="1"/>
  <c r="J19" i="1"/>
  <c r="J21" i="1" s="1"/>
  <c r="J22" i="1" s="1"/>
  <c r="I19" i="1"/>
  <c r="I21" i="1" s="1"/>
  <c r="I22" i="1" s="1"/>
  <c r="H19" i="1"/>
  <c r="G19" i="1"/>
  <c r="G20" i="1" s="1"/>
  <c r="G22" i="1" s="1"/>
  <c r="F19" i="1"/>
  <c r="F20" i="1" s="1"/>
  <c r="F22" i="1" s="1"/>
  <c r="E19" i="1"/>
  <c r="E20" i="1" s="1"/>
  <c r="E22" i="1" s="1"/>
  <c r="D19" i="1"/>
  <c r="D20" i="1" s="1"/>
  <c r="D22" i="1" s="1"/>
  <c r="C19" i="1"/>
  <c r="C20" i="1" s="1"/>
  <c r="C22" i="1" s="1"/>
  <c r="B19" i="1"/>
  <c r="B20" i="1" s="1"/>
  <c r="B22" i="1" s="1"/>
  <c r="N26" i="1"/>
  <c r="N25" i="1"/>
  <c r="N18" i="1"/>
  <c r="N17" i="1"/>
  <c r="N10" i="1"/>
  <c r="N9" i="1"/>
  <c r="N8" i="1"/>
  <c r="B7" i="1"/>
  <c r="B11" i="1" s="1"/>
  <c r="B12" i="1" s="1"/>
  <c r="B14" i="1" s="1"/>
  <c r="M7" i="1"/>
  <c r="M11" i="1" s="1"/>
  <c r="M13" i="1" s="1"/>
  <c r="M14" i="1" s="1"/>
  <c r="L7" i="1"/>
  <c r="L11" i="1" s="1"/>
  <c r="L13" i="1" s="1"/>
  <c r="L14" i="1" s="1"/>
  <c r="K7" i="1"/>
  <c r="K11" i="1" s="1"/>
  <c r="K13" i="1" s="1"/>
  <c r="K14" i="1" s="1"/>
  <c r="J7" i="1"/>
  <c r="J11" i="1" s="1"/>
  <c r="J13" i="1" s="1"/>
  <c r="J14" i="1" s="1"/>
  <c r="I7" i="1"/>
  <c r="I11" i="1" s="1"/>
  <c r="I13" i="1" s="1"/>
  <c r="I14" i="1" s="1"/>
  <c r="H7" i="1"/>
  <c r="G7" i="1"/>
  <c r="G11" i="1" s="1"/>
  <c r="G12" i="1" s="1"/>
  <c r="G14" i="1" s="1"/>
  <c r="F7" i="1"/>
  <c r="F11" i="1" s="1"/>
  <c r="F12" i="1" s="1"/>
  <c r="F14" i="1" s="1"/>
  <c r="E7" i="1"/>
  <c r="E11" i="1" s="1"/>
  <c r="E12" i="1" s="1"/>
  <c r="E14" i="1" s="1"/>
  <c r="D7" i="1"/>
  <c r="D11" i="1" s="1"/>
  <c r="D12" i="1" s="1"/>
  <c r="D14" i="1" s="1"/>
  <c r="C7" i="1"/>
  <c r="C11" i="1" s="1"/>
  <c r="C12" i="1" s="1"/>
  <c r="C14" i="1" s="1"/>
  <c r="N6" i="1"/>
  <c r="N5" i="1"/>
  <c r="G36" i="1" l="1"/>
  <c r="G37" i="1" s="1"/>
  <c r="D36" i="1"/>
  <c r="D37" i="1" s="1"/>
  <c r="B32" i="1"/>
  <c r="B39" i="1" s="1"/>
  <c r="I36" i="1"/>
  <c r="I38" i="1" s="1"/>
  <c r="M36" i="1"/>
  <c r="M38" i="1" s="1"/>
  <c r="J36" i="1"/>
  <c r="J38" i="1" s="1"/>
  <c r="K36" i="1"/>
  <c r="K38" i="1" s="1"/>
  <c r="C36" i="1"/>
  <c r="C37" i="1" s="1"/>
  <c r="L36" i="1"/>
  <c r="L38" i="1" s="1"/>
  <c r="E36" i="1"/>
  <c r="E37" i="1" s="1"/>
  <c r="H30" i="1"/>
  <c r="N30" i="1" s="1"/>
  <c r="F36" i="1"/>
  <c r="F37" i="1" s="1"/>
  <c r="H36" i="1"/>
  <c r="H21" i="1"/>
  <c r="H11" i="1"/>
  <c r="D32" i="1"/>
  <c r="L32" i="1"/>
  <c r="L39" i="1" s="1"/>
  <c r="E32" i="1"/>
  <c r="I32" i="1"/>
  <c r="M32" i="1"/>
  <c r="C32" i="1"/>
  <c r="C39" i="1" s="1"/>
  <c r="K32" i="1"/>
  <c r="F32" i="1"/>
  <c r="J32" i="1"/>
  <c r="G32" i="1"/>
  <c r="G39" i="1" s="1"/>
  <c r="I39" i="1" l="1"/>
  <c r="K39" i="1"/>
  <c r="J39" i="1"/>
  <c r="D39" i="1"/>
  <c r="E39" i="1"/>
  <c r="M39" i="1"/>
  <c r="H38" i="1"/>
  <c r="H13" i="1"/>
  <c r="H22" i="1"/>
  <c r="F39" i="1"/>
  <c r="N22" i="1" l="1"/>
  <c r="H14" i="1"/>
  <c r="H32" i="1" l="1"/>
  <c r="N32" i="1" s="1"/>
  <c r="N14" i="1"/>
  <c r="H39" i="1" l="1"/>
  <c r="N39" i="1" s="1"/>
  <c r="N44" i="1" s="1"/>
  <c r="N40" i="1" l="1"/>
  <c r="N41" i="1" s="1"/>
  <c r="N45" i="1"/>
  <c r="N46" i="1" s="1"/>
  <c r="Q42" i="1" s="1"/>
  <c r="Q43" i="1" l="1"/>
  <c r="Q41" i="1"/>
</calcChain>
</file>

<file path=xl/sharedStrings.xml><?xml version="1.0" encoding="utf-8"?>
<sst xmlns="http://schemas.openxmlformats.org/spreadsheetml/2006/main" count="54" uniqueCount="43">
  <si>
    <t>July</t>
  </si>
  <si>
    <t>Aug</t>
  </si>
  <si>
    <t>Sep</t>
  </si>
  <si>
    <t>Oct</t>
  </si>
  <si>
    <t xml:space="preserve">Nov </t>
  </si>
  <si>
    <t>Dec</t>
  </si>
  <si>
    <t xml:space="preserve">Jan </t>
  </si>
  <si>
    <t xml:space="preserve">Feb </t>
  </si>
  <si>
    <t>Mar</t>
  </si>
  <si>
    <t>Apr</t>
  </si>
  <si>
    <t>May</t>
  </si>
  <si>
    <t>June</t>
  </si>
  <si>
    <t>220 BURWOOD ROAD, BURWOOD, NSW 2134</t>
  </si>
  <si>
    <t>Commercial Rent</t>
  </si>
  <si>
    <t>Structural</t>
  </si>
  <si>
    <t>53.5% Holding Wong Family Superfund</t>
  </si>
  <si>
    <t>100% Holding Wong Family Superfund</t>
  </si>
  <si>
    <t>Commercial Mgt Fees</t>
  </si>
  <si>
    <t>Council Rates</t>
  </si>
  <si>
    <t>Water Rates</t>
  </si>
  <si>
    <t>FIRST FLOOR/222A Burwood Road, Burwood, NSW 2134</t>
  </si>
  <si>
    <t>GROUND FLOOR/222 BURWOOD ROAD, BURWOOD, NSW 2134</t>
  </si>
  <si>
    <t>Net Rental Income</t>
  </si>
  <si>
    <t>Gross Rental Income</t>
  </si>
  <si>
    <t>Total Net Rental Income (i)</t>
  </si>
  <si>
    <t>Total Net Rental Income (ii)</t>
  </si>
  <si>
    <t>Total Net Rental Income (iii)</t>
  </si>
  <si>
    <t>Net Rental received (i + ii + iii)</t>
  </si>
  <si>
    <t>Total</t>
  </si>
  <si>
    <t>Gross up rental Income</t>
  </si>
  <si>
    <t>All Expenses Are red in Colour</t>
  </si>
  <si>
    <t>26.01.2021</t>
  </si>
  <si>
    <t>Transfer From Wong and Kao 2 day settlement adjustment - Adjusted to rental income</t>
  </si>
  <si>
    <t>GST</t>
  </si>
  <si>
    <t>Total Gross rental (inc GST)</t>
  </si>
  <si>
    <t>Total Gross rental (Excl GST)</t>
  </si>
  <si>
    <t>Particulars</t>
  </si>
  <si>
    <t>Amounts are in $</t>
  </si>
  <si>
    <t>FY 2020-2021</t>
  </si>
  <si>
    <t>Difference amount is of below mentioned transaction</t>
  </si>
  <si>
    <t>Transaction amount</t>
  </si>
  <si>
    <t>After GST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</si>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</sst>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2" fontId="0" fillId="0" borderId="0" xfId="0" applyNumberFormat="1"/>
    <xf numFmtId="2" fontId="0" fillId="0" borderId="0" xfId="0" applyNumberFormat="1" applyFill="1"/>
    <xf numFmtId="2" fontId="0" fillId="2" borderId="0" xfId="0" applyNumberFormat="1" applyFill="1"/>
    <xf numFmtId="2" fontId="2" fillId="2" borderId="0" xfId="0" applyNumberFormat="1" applyFont="1" applyFill="1"/>
    <xf numFmtId="2" fontId="2" fillId="0" borderId="0" xfId="0" applyNumberFormat="1" applyFont="1"/>
    <xf numFmtId="2" fontId="3" fillId="0" borderId="0" xfId="0" applyNumberFormat="1" applyFont="1"/>
    <xf numFmtId="2" fontId="0" fillId="0" borderId="1" xfId="0" applyNumberFormat="1" applyBorder="1"/>
    <xf numFmtId="2" fontId="2" fillId="0" borderId="1" xfId="0" applyNumberFormat="1" applyFont="1" applyBorder="1" applyAlignment="1">
      <alignment wrapText="1"/>
    </xf>
    <xf numFmtId="0" fontId="2" fillId="0" borderId="2" xfId="0" applyFont="1" applyFill="1" applyBorder="1"/>
    <xf numFmtId="2" fontId="0" fillId="0" borderId="0" xfId="0" applyNumberFormat="1" applyFill="1" applyBorder="1"/>
    <xf numFmtId="2" fontId="0" fillId="0" borderId="3" xfId="0" applyNumberFormat="1" applyFill="1" applyBorder="1"/>
    <xf numFmtId="0" fontId="0" fillId="0" borderId="2" xfId="0" applyFont="1" applyFill="1" applyBorder="1"/>
    <xf numFmtId="2" fontId="1" fillId="0" borderId="0" xfId="0" applyNumberFormat="1" applyFont="1" applyFill="1" applyBorder="1"/>
    <xf numFmtId="2" fontId="1" fillId="0" borderId="3" xfId="0" applyNumberFormat="1" applyFont="1" applyFill="1" applyBorder="1"/>
    <xf numFmtId="0" fontId="0" fillId="0" borderId="2" xfId="0" applyFill="1" applyBorder="1"/>
    <xf numFmtId="0" fontId="2" fillId="0" borderId="2" xfId="0" applyFont="1" applyBorder="1"/>
    <xf numFmtId="2" fontId="0" fillId="0" borderId="0" xfId="0" applyNumberFormat="1" applyBorder="1"/>
    <xf numFmtId="2" fontId="0" fillId="0" borderId="3" xfId="0" applyNumberFormat="1" applyBorder="1"/>
    <xf numFmtId="0" fontId="0" fillId="0" borderId="2" xfId="0" applyBorder="1"/>
    <xf numFmtId="0" fontId="1" fillId="0" borderId="2" xfId="0" applyFont="1" applyBorder="1"/>
    <xf numFmtId="2" fontId="1" fillId="0" borderId="0" xfId="0" applyNumberFormat="1" applyFont="1" applyBorder="1"/>
    <xf numFmtId="0" fontId="2" fillId="2" borderId="4" xfId="0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  <xf numFmtId="0" fontId="2" fillId="0" borderId="7" xfId="0" applyFont="1" applyBorder="1"/>
    <xf numFmtId="2" fontId="2" fillId="0" borderId="8" xfId="0" applyNumberFormat="1" applyFont="1" applyBorder="1"/>
    <xf numFmtId="2" fontId="2" fillId="0" borderId="8" xfId="0" applyNumberFormat="1" applyFont="1" applyFill="1" applyBorder="1"/>
    <xf numFmtId="2" fontId="2" fillId="0" borderId="9" xfId="0" applyNumberFormat="1" applyFont="1" applyBorder="1"/>
    <xf numFmtId="0" fontId="2" fillId="2" borderId="7" xfId="0" applyFont="1" applyFill="1" applyBorder="1"/>
    <xf numFmtId="2" fontId="2" fillId="2" borderId="8" xfId="0" applyNumberFormat="1" applyFont="1" applyFill="1" applyBorder="1"/>
    <xf numFmtId="2" fontId="2" fillId="2" borderId="9" xfId="0" applyNumberFormat="1" applyFont="1" applyFill="1" applyBorder="1"/>
    <xf numFmtId="2" fontId="0" fillId="0" borderId="10" xfId="0" applyNumberFormat="1" applyBorder="1"/>
    <xf numFmtId="2" fontId="0" fillId="0" borderId="11" xfId="0" applyNumberFormat="1" applyBorder="1" applyAlignment="1">
      <alignment wrapText="1"/>
    </xf>
    <xf numFmtId="2" fontId="0" fillId="0" borderId="12" xfId="0" applyNumberFormat="1" applyBorder="1"/>
    <xf numFmtId="2" fontId="0" fillId="0" borderId="13" xfId="0" applyNumberFormat="1" applyBorder="1"/>
    <xf numFmtId="2" fontId="2" fillId="0" borderId="14" xfId="0" applyNumberFormat="1" applyFont="1" applyBorder="1"/>
    <xf numFmtId="2" fontId="0" fillId="0" borderId="14" xfId="0" applyNumberFormat="1" applyBorder="1"/>
    <xf numFmtId="2" fontId="0" fillId="0" borderId="15" xfId="0" applyNumberFormat="1" applyBorder="1"/>
    <xf numFmtId="0" fontId="2" fillId="2" borderId="18" xfId="0" applyFont="1" applyFill="1" applyBorder="1"/>
    <xf numFmtId="2" fontId="2" fillId="2" borderId="19" xfId="0" applyNumberFormat="1" applyFont="1" applyFill="1" applyBorder="1"/>
    <xf numFmtId="2" fontId="2" fillId="2" borderId="20" xfId="0" applyNumberFormat="1" applyFont="1" applyFill="1" applyBorder="1"/>
    <xf numFmtId="0" fontId="1" fillId="0" borderId="18" xfId="0" applyFont="1" applyBorder="1"/>
    <xf numFmtId="2" fontId="1" fillId="0" borderId="19" xfId="0" applyNumberFormat="1" applyFont="1" applyBorder="1"/>
    <xf numFmtId="2" fontId="0" fillId="0" borderId="20" xfId="0" applyNumberFormat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2" fontId="2" fillId="0" borderId="3" xfId="0" applyNumberFormat="1" applyFont="1" applyFill="1" applyBorder="1"/>
    <xf numFmtId="2" fontId="4" fillId="3" borderId="3" xfId="0" applyNumberFormat="1" applyFont="1" applyFill="1" applyBorder="1"/>
    <xf numFmtId="2" fontId="2" fillId="3" borderId="16" xfId="0" applyNumberFormat="1" applyFont="1" applyFill="1" applyBorder="1" applyAlignment="1">
      <alignment wrapText="1"/>
    </xf>
    <xf numFmtId="2" fontId="2" fillId="3" borderId="17" xfId="0" applyNumberFormat="1" applyFont="1" applyFill="1" applyBorder="1"/>
    <xf numFmtId="0" fontId="0" fillId="0" borderId="18" xfId="0" applyBorder="1"/>
    <xf numFmtId="0" fontId="2" fillId="3" borderId="0" xfId="0" applyFont="1" applyFill="1"/>
    <xf numFmtId="2" fontId="2" fillId="3" borderId="0" xfId="0" applyNumberFormat="1" applyFont="1" applyFill="1"/>
    <xf numFmtId="0" fontId="0" fillId="3" borderId="4" xfId="0" applyFill="1" applyBorder="1"/>
    <xf numFmtId="2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70596</xdr:rowOff>
    </xdr:from>
    <xdr:to>
      <xdr:col>12</xdr:col>
      <xdr:colOff>1555630</xdr:colOff>
      <xdr:row>51</xdr:row>
      <xdr:rowOff>129325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133478"/>
          <a:ext cx="11338365" cy="820729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42</xdr:row>
      <xdr:rowOff>533961</xdr:rowOff>
    </xdr:from>
    <xdr:to>
      <xdr:col>10</xdr:col>
      <xdr:colOff>581024</xdr:colOff>
      <xdr:row>47</xdr:row>
      <xdr:rowOff>112059</xdr:rowOff>
    </xdr:to>
    <xdr:cxnSp macro="">
      <xdr:nvCxnSpPr>
        <xdr:cNvPr id="4" name="Straight Arrow Connector 3"/>
        <xdr:cNvCxnSpPr/>
      </xdr:nvCxnSpPr>
      <xdr:spPr>
        <a:xfrm flipH="1">
          <a:off x="7059705" y="8680637"/>
          <a:ext cx="2575672" cy="14943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280147</xdr:colOff>
      <xdr:row>18</xdr:row>
      <xdr:rowOff>123265</xdr:rowOff>
    </xdr:from>
    <xdr:to>
      <xdr:col>30</xdr:col>
      <xdr:colOff>571116</xdr:colOff>
      <xdr:row>33</xdr:row>
      <xdr:rowOff>17578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00" y="3597089"/>
          <a:ext cx="7552381" cy="2819048"/>
        </a:xfrm>
        <a:prstGeom prst="rect">
          <a:avLst/>
        </a:prstGeom>
      </xdr:spPr>
    </xdr:pic>
    <xdr:clientData/>
  </xdr:twoCellAnchor>
  <xdr:twoCellAnchor>
    <xdr:from>
      <xdr:col>14</xdr:col>
      <xdr:colOff>44824</xdr:colOff>
      <xdr:row>26</xdr:row>
      <xdr:rowOff>100853</xdr:rowOff>
    </xdr:from>
    <xdr:to>
      <xdr:col>29</xdr:col>
      <xdr:colOff>437029</xdr:colOff>
      <xdr:row>31</xdr:row>
      <xdr:rowOff>145676</xdr:rowOff>
    </xdr:to>
    <xdr:cxnSp macro="">
      <xdr:nvCxnSpPr>
        <xdr:cNvPr id="7" name="Straight Arrow Connector 6"/>
        <xdr:cNvCxnSpPr/>
      </xdr:nvCxnSpPr>
      <xdr:spPr>
        <a:xfrm flipV="1">
          <a:off x="13346206" y="5121088"/>
          <a:ext cx="9468970" cy="1030941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33619</xdr:colOff>
      <xdr:row>42</xdr:row>
      <xdr:rowOff>627530</xdr:rowOff>
    </xdr:from>
    <xdr:to>
      <xdr:col>15</xdr:col>
      <xdr:colOff>1</xdr:colOff>
      <xdr:row>42</xdr:row>
      <xdr:rowOff>739589</xdr:rowOff>
    </xdr:to>
    <xdr:cxnSp macro="">
      <xdr:nvCxnSpPr>
        <xdr:cNvPr id="10" name="Straight Arrow Connector 9"/>
        <xdr:cNvCxnSpPr/>
      </xdr:nvCxnSpPr>
      <xdr:spPr>
        <a:xfrm>
          <a:off x="15520148" y="8774206"/>
          <a:ext cx="571500" cy="1120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D28" zoomScale="85" zoomScaleNormal="85" workbookViewId="0">
      <selection activeCell="S42" sqref="S42"/>
    </sheetView>
  </sheetViews>
  <sheetFormatPr defaultRowHeight="15" x14ac:dyDescent="0.25"/>
  <cols>
    <col min="1" max="1" width="44.42578125" customWidth="1"/>
    <col min="2" max="3" width="9.140625" style="2"/>
    <col min="4" max="4" width="9.7109375" style="2" bestFit="1" customWidth="1"/>
    <col min="5" max="6" width="9.140625" style="2"/>
    <col min="7" max="7" width="9.140625" style="3"/>
    <col min="8" max="11" width="9.140625" style="2"/>
    <col min="12" max="12" width="11" style="2" customWidth="1"/>
    <col min="13" max="13" width="23.7109375" style="2" customWidth="1"/>
    <col min="14" max="14" width="29.140625" style="2" customWidth="1"/>
    <col min="16" max="16" width="20.85546875" bestFit="1" customWidth="1"/>
    <col min="17" max="17" width="9.7109375" bestFit="1" customWidth="1"/>
  </cols>
  <sheetData>
    <row r="1" spans="1:15" x14ac:dyDescent="0.25">
      <c r="B1" s="7" t="s">
        <v>30</v>
      </c>
    </row>
    <row r="2" spans="1:15" ht="15.75" thickBot="1" x14ac:dyDescent="0.3">
      <c r="B2" s="5" t="s">
        <v>37</v>
      </c>
      <c r="C2" s="4"/>
      <c r="E2" s="6" t="s">
        <v>38</v>
      </c>
    </row>
    <row r="3" spans="1:15" ht="15.75" thickBot="1" x14ac:dyDescent="0.3">
      <c r="A3" s="26" t="s">
        <v>36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8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9"/>
    </row>
    <row r="4" spans="1:15" x14ac:dyDescent="0.25">
      <c r="A4" s="10" t="s">
        <v>12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"/>
    </row>
    <row r="5" spans="1:15" x14ac:dyDescent="0.25">
      <c r="A5" s="10" t="s">
        <v>13</v>
      </c>
      <c r="B5" s="11">
        <v>7740.87</v>
      </c>
      <c r="C5" s="11">
        <v>7740.87</v>
      </c>
      <c r="D5" s="11">
        <v>7740.87</v>
      </c>
      <c r="E5" s="11">
        <v>0</v>
      </c>
      <c r="F5" s="11">
        <v>0</v>
      </c>
      <c r="G5" s="11">
        <v>15481.74</v>
      </c>
      <c r="H5" s="11">
        <v>5805.66</v>
      </c>
      <c r="I5" s="11">
        <v>15946.18</v>
      </c>
      <c r="J5" s="11">
        <v>7973.09</v>
      </c>
      <c r="K5" s="11">
        <v>7973.09</v>
      </c>
      <c r="L5" s="11">
        <v>7973.09</v>
      </c>
      <c r="M5" s="11">
        <v>7973.09</v>
      </c>
      <c r="N5" s="12">
        <f>SUM(B5:M5)</f>
        <v>92348.549999999988</v>
      </c>
      <c r="O5" s="1"/>
    </row>
    <row r="6" spans="1:15" x14ac:dyDescent="0.25">
      <c r="A6" s="10" t="s">
        <v>14</v>
      </c>
      <c r="B6" s="11"/>
      <c r="C6" s="11"/>
      <c r="D6" s="11"/>
      <c r="E6" s="11"/>
      <c r="F6" s="11">
        <v>715</v>
      </c>
      <c r="G6" s="11"/>
      <c r="H6" s="11"/>
      <c r="I6" s="11"/>
      <c r="J6" s="11"/>
      <c r="K6" s="11"/>
      <c r="L6" s="11"/>
      <c r="M6" s="11"/>
      <c r="N6" s="12">
        <f>SUM(B6:M6)</f>
        <v>715</v>
      </c>
      <c r="O6" s="1"/>
    </row>
    <row r="7" spans="1:15" x14ac:dyDescent="0.25">
      <c r="A7" s="10" t="s">
        <v>23</v>
      </c>
      <c r="B7" s="11">
        <f>SUM(B5:B6)</f>
        <v>7740.87</v>
      </c>
      <c r="C7" s="11">
        <f t="shared" ref="C7:M7" si="0">SUM(C5:C6)</f>
        <v>7740.87</v>
      </c>
      <c r="D7" s="11">
        <f t="shared" si="0"/>
        <v>7740.87</v>
      </c>
      <c r="E7" s="11">
        <f t="shared" si="0"/>
        <v>0</v>
      </c>
      <c r="F7" s="11">
        <f t="shared" si="0"/>
        <v>715</v>
      </c>
      <c r="G7" s="11">
        <f t="shared" si="0"/>
        <v>15481.74</v>
      </c>
      <c r="H7" s="11">
        <f t="shared" si="0"/>
        <v>5805.66</v>
      </c>
      <c r="I7" s="11">
        <f t="shared" si="0"/>
        <v>15946.18</v>
      </c>
      <c r="J7" s="11">
        <f t="shared" si="0"/>
        <v>7973.09</v>
      </c>
      <c r="K7" s="11">
        <f t="shared" si="0"/>
        <v>7973.09</v>
      </c>
      <c r="L7" s="11">
        <f t="shared" si="0"/>
        <v>7973.09</v>
      </c>
      <c r="M7" s="11">
        <f t="shared" si="0"/>
        <v>7973.09</v>
      </c>
      <c r="N7" s="12"/>
      <c r="O7" s="1"/>
    </row>
    <row r="8" spans="1:15" x14ac:dyDescent="0.25">
      <c r="A8" s="13" t="s">
        <v>17</v>
      </c>
      <c r="B8" s="14">
        <v>232.23</v>
      </c>
      <c r="C8" s="14">
        <v>232.23</v>
      </c>
      <c r="D8" s="14">
        <v>232.23</v>
      </c>
      <c r="E8" s="14">
        <v>0</v>
      </c>
      <c r="F8" s="14">
        <v>0</v>
      </c>
      <c r="G8" s="14">
        <v>464.45</v>
      </c>
      <c r="H8" s="14">
        <v>174.17</v>
      </c>
      <c r="I8" s="14">
        <v>478.38</v>
      </c>
      <c r="J8" s="14">
        <v>239.19</v>
      </c>
      <c r="K8" s="14">
        <v>239.19</v>
      </c>
      <c r="L8" s="14">
        <v>239.19</v>
      </c>
      <c r="M8" s="14">
        <v>239.19</v>
      </c>
      <c r="N8" s="15">
        <f>SUM(B8:M8)</f>
        <v>2770.4500000000003</v>
      </c>
      <c r="O8" s="1"/>
    </row>
    <row r="9" spans="1:15" x14ac:dyDescent="0.25">
      <c r="A9" s="13" t="s">
        <v>18</v>
      </c>
      <c r="B9" s="14"/>
      <c r="C9" s="14">
        <v>2703.01</v>
      </c>
      <c r="D9" s="14"/>
      <c r="E9" s="14"/>
      <c r="F9" s="14"/>
      <c r="G9" s="14"/>
      <c r="H9" s="14">
        <v>5408.73</v>
      </c>
      <c r="I9" s="14"/>
      <c r="J9" s="14"/>
      <c r="K9" s="14"/>
      <c r="L9" s="14"/>
      <c r="M9" s="14">
        <v>2719.65</v>
      </c>
      <c r="N9" s="15">
        <f>SUM(B9:M9)</f>
        <v>10831.39</v>
      </c>
      <c r="O9" s="1"/>
    </row>
    <row r="10" spans="1:15" x14ac:dyDescent="0.25">
      <c r="A10" s="13" t="s">
        <v>19</v>
      </c>
      <c r="B10" s="14">
        <v>623.84</v>
      </c>
      <c r="C10" s="14"/>
      <c r="D10" s="14">
        <v>622.13</v>
      </c>
      <c r="E10" s="14"/>
      <c r="F10" s="14">
        <v>1163.3699999999999</v>
      </c>
      <c r="G10" s="14">
        <v>-3059.88</v>
      </c>
      <c r="H10" s="14"/>
      <c r="I10" s="14"/>
      <c r="J10" s="14">
        <v>3040.81</v>
      </c>
      <c r="K10" s="14">
        <v>-2898</v>
      </c>
      <c r="L10" s="14"/>
      <c r="M10" s="14">
        <v>4243.96</v>
      </c>
      <c r="N10" s="15">
        <f>SUM(B10:M10)</f>
        <v>3736.23</v>
      </c>
      <c r="O10" s="1"/>
    </row>
    <row r="11" spans="1:15" x14ac:dyDescent="0.25">
      <c r="A11" s="10" t="s">
        <v>22</v>
      </c>
      <c r="B11" s="11">
        <f>+B7-B8-B9-B10</f>
        <v>6884.8</v>
      </c>
      <c r="C11" s="11">
        <f t="shared" ref="C11:M11" si="1">+C7-C8-C9-C10</f>
        <v>4805.63</v>
      </c>
      <c r="D11" s="11">
        <f t="shared" si="1"/>
        <v>6886.51</v>
      </c>
      <c r="E11" s="11">
        <f t="shared" si="1"/>
        <v>0</v>
      </c>
      <c r="F11" s="11">
        <f t="shared" si="1"/>
        <v>-448.36999999999989</v>
      </c>
      <c r="G11" s="11">
        <f t="shared" si="1"/>
        <v>18077.169999999998</v>
      </c>
      <c r="H11" s="11">
        <f t="shared" si="1"/>
        <v>222.76000000000022</v>
      </c>
      <c r="I11" s="11">
        <f t="shared" si="1"/>
        <v>15467.800000000001</v>
      </c>
      <c r="J11" s="11">
        <f t="shared" si="1"/>
        <v>4693.09</v>
      </c>
      <c r="K11" s="11">
        <f t="shared" si="1"/>
        <v>10631.900000000001</v>
      </c>
      <c r="L11" s="11">
        <f t="shared" si="1"/>
        <v>7733.9000000000005</v>
      </c>
      <c r="M11" s="11">
        <f t="shared" si="1"/>
        <v>770.29</v>
      </c>
      <c r="N11" s="12"/>
      <c r="O11" s="1"/>
    </row>
    <row r="12" spans="1:15" x14ac:dyDescent="0.25">
      <c r="A12" s="10" t="s">
        <v>15</v>
      </c>
      <c r="B12" s="11">
        <f>+B11*53.5%</f>
        <v>3683.3680000000004</v>
      </c>
      <c r="C12" s="11">
        <f t="shared" ref="C12:G12" si="2">+C11*53.5%</f>
        <v>2571.0120500000003</v>
      </c>
      <c r="D12" s="11">
        <f t="shared" si="2"/>
        <v>3684.2828500000005</v>
      </c>
      <c r="E12" s="11">
        <f t="shared" si="2"/>
        <v>0</v>
      </c>
      <c r="F12" s="11">
        <f t="shared" si="2"/>
        <v>-239.87794999999994</v>
      </c>
      <c r="G12" s="11">
        <f t="shared" si="2"/>
        <v>9671.2859499999995</v>
      </c>
      <c r="H12" s="11"/>
      <c r="I12" s="11"/>
      <c r="J12" s="11"/>
      <c r="K12" s="11"/>
      <c r="L12" s="11"/>
      <c r="M12" s="11"/>
      <c r="N12" s="12"/>
      <c r="O12" s="1"/>
    </row>
    <row r="13" spans="1:15" ht="15.75" thickBot="1" x14ac:dyDescent="0.3">
      <c r="A13" s="10" t="s">
        <v>16</v>
      </c>
      <c r="B13" s="11"/>
      <c r="C13" s="11"/>
      <c r="D13" s="11"/>
      <c r="E13" s="11"/>
      <c r="F13" s="11"/>
      <c r="G13" s="11"/>
      <c r="H13" s="11">
        <f>+H11</f>
        <v>222.76000000000022</v>
      </c>
      <c r="I13" s="11">
        <f t="shared" ref="I13:M13" si="3">+I11</f>
        <v>15467.800000000001</v>
      </c>
      <c r="J13" s="11">
        <f t="shared" si="3"/>
        <v>4693.09</v>
      </c>
      <c r="K13" s="11">
        <f t="shared" si="3"/>
        <v>10631.900000000001</v>
      </c>
      <c r="L13" s="11">
        <f t="shared" si="3"/>
        <v>7733.9000000000005</v>
      </c>
      <c r="M13" s="11">
        <f t="shared" si="3"/>
        <v>770.29</v>
      </c>
      <c r="N13" s="12"/>
      <c r="O13" s="1"/>
    </row>
    <row r="14" spans="1:15" ht="15.75" thickBot="1" x14ac:dyDescent="0.3">
      <c r="A14" s="30" t="s">
        <v>24</v>
      </c>
      <c r="B14" s="31">
        <f>+B13+B12</f>
        <v>3683.3680000000004</v>
      </c>
      <c r="C14" s="31">
        <f t="shared" ref="C14:M14" si="4">+C13+C12</f>
        <v>2571.0120500000003</v>
      </c>
      <c r="D14" s="31">
        <f t="shared" si="4"/>
        <v>3684.2828500000005</v>
      </c>
      <c r="E14" s="31">
        <f t="shared" si="4"/>
        <v>0</v>
      </c>
      <c r="F14" s="31">
        <f t="shared" si="4"/>
        <v>-239.87794999999994</v>
      </c>
      <c r="G14" s="31">
        <f t="shared" si="4"/>
        <v>9671.2859499999995</v>
      </c>
      <c r="H14" s="31">
        <f t="shared" si="4"/>
        <v>222.76000000000022</v>
      </c>
      <c r="I14" s="31">
        <f t="shared" si="4"/>
        <v>15467.800000000001</v>
      </c>
      <c r="J14" s="31">
        <f t="shared" si="4"/>
        <v>4693.09</v>
      </c>
      <c r="K14" s="31">
        <f t="shared" si="4"/>
        <v>10631.900000000001</v>
      </c>
      <c r="L14" s="31">
        <f t="shared" si="4"/>
        <v>7733.9000000000005</v>
      </c>
      <c r="M14" s="31">
        <f t="shared" si="4"/>
        <v>770.29</v>
      </c>
      <c r="N14" s="32">
        <f>SUM(B14:M14)</f>
        <v>58889.810900000004</v>
      </c>
      <c r="O14" s="1"/>
    </row>
    <row r="15" spans="1:15" x14ac:dyDescent="0.25">
      <c r="A15" s="1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"/>
    </row>
    <row r="16" spans="1:15" x14ac:dyDescent="0.25">
      <c r="A16" s="10" t="s">
        <v>20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"/>
    </row>
    <row r="17" spans="1:15" x14ac:dyDescent="0.25">
      <c r="A17" s="10" t="s">
        <v>13</v>
      </c>
      <c r="B17" s="11">
        <v>2903.32</v>
      </c>
      <c r="C17" s="11">
        <v>5806.62</v>
      </c>
      <c r="D17" s="11">
        <v>0</v>
      </c>
      <c r="E17" s="11">
        <v>15484.38</v>
      </c>
      <c r="F17" s="11">
        <v>0</v>
      </c>
      <c r="G17" s="11">
        <v>3871.09</v>
      </c>
      <c r="H17" s="11">
        <v>3871.09</v>
      </c>
      <c r="I17" s="11">
        <v>3871.09</v>
      </c>
      <c r="J17" s="11">
        <v>3987.22</v>
      </c>
      <c r="K17" s="11">
        <v>3987.22</v>
      </c>
      <c r="L17" s="11">
        <v>3987.22</v>
      </c>
      <c r="M17" s="11">
        <v>3987.22</v>
      </c>
      <c r="N17" s="12">
        <f>SUM(B17:M17)</f>
        <v>51756.47</v>
      </c>
      <c r="O17" s="1"/>
    </row>
    <row r="18" spans="1:15" x14ac:dyDescent="0.25">
      <c r="A18" s="13" t="s">
        <v>17</v>
      </c>
      <c r="B18" s="14">
        <v>58.07</v>
      </c>
      <c r="C18" s="14">
        <v>174.21</v>
      </c>
      <c r="D18" s="14">
        <v>0</v>
      </c>
      <c r="E18" s="14">
        <v>522.6</v>
      </c>
      <c r="F18" s="14">
        <v>-58.06</v>
      </c>
      <c r="G18" s="14">
        <v>116.13</v>
      </c>
      <c r="H18" s="14">
        <v>116.13</v>
      </c>
      <c r="I18" s="14">
        <v>116.13</v>
      </c>
      <c r="J18" s="14">
        <v>119.61</v>
      </c>
      <c r="K18" s="14">
        <v>119.62</v>
      </c>
      <c r="L18" s="14">
        <v>119.62</v>
      </c>
      <c r="M18" s="14">
        <v>119.62</v>
      </c>
      <c r="N18" s="15">
        <f>SUM(B18:M18)</f>
        <v>1523.6799999999998</v>
      </c>
      <c r="O18" s="1"/>
    </row>
    <row r="19" spans="1:15" x14ac:dyDescent="0.25">
      <c r="A19" s="10" t="s">
        <v>22</v>
      </c>
      <c r="B19" s="11">
        <f>+B17-B18</f>
        <v>2845.25</v>
      </c>
      <c r="C19" s="11">
        <f t="shared" ref="C19:M19" si="5">+C17-C18</f>
        <v>5632.41</v>
      </c>
      <c r="D19" s="11">
        <f t="shared" si="5"/>
        <v>0</v>
      </c>
      <c r="E19" s="11">
        <f t="shared" si="5"/>
        <v>14961.779999999999</v>
      </c>
      <c r="F19" s="11">
        <f t="shared" si="5"/>
        <v>58.06</v>
      </c>
      <c r="G19" s="11">
        <f t="shared" si="5"/>
        <v>3754.96</v>
      </c>
      <c r="H19" s="11">
        <f t="shared" si="5"/>
        <v>3754.96</v>
      </c>
      <c r="I19" s="11">
        <f t="shared" si="5"/>
        <v>3754.96</v>
      </c>
      <c r="J19" s="11">
        <f t="shared" si="5"/>
        <v>3867.6099999999997</v>
      </c>
      <c r="K19" s="11">
        <f t="shared" si="5"/>
        <v>3867.6</v>
      </c>
      <c r="L19" s="11">
        <f t="shared" si="5"/>
        <v>3867.6</v>
      </c>
      <c r="M19" s="11">
        <f t="shared" si="5"/>
        <v>3867.6</v>
      </c>
      <c r="N19" s="12"/>
      <c r="O19" s="1"/>
    </row>
    <row r="20" spans="1:15" x14ac:dyDescent="0.25">
      <c r="A20" s="10" t="s">
        <v>15</v>
      </c>
      <c r="B20" s="11">
        <f>+B19*53.5%</f>
        <v>1522.20875</v>
      </c>
      <c r="C20" s="11">
        <f t="shared" ref="C20:G20" si="6">+C19*53.5%</f>
        <v>3013.3393500000002</v>
      </c>
      <c r="D20" s="11">
        <f t="shared" si="6"/>
        <v>0</v>
      </c>
      <c r="E20" s="11">
        <f t="shared" si="6"/>
        <v>8004.5523000000003</v>
      </c>
      <c r="F20" s="11">
        <f t="shared" si="6"/>
        <v>31.062100000000004</v>
      </c>
      <c r="G20" s="11">
        <f t="shared" si="6"/>
        <v>2008.9036000000001</v>
      </c>
      <c r="H20" s="11"/>
      <c r="I20" s="11"/>
      <c r="J20" s="11"/>
      <c r="K20" s="11"/>
      <c r="L20" s="11"/>
      <c r="M20" s="11"/>
      <c r="N20" s="12"/>
      <c r="O20" s="1"/>
    </row>
    <row r="21" spans="1:15" ht="15.75" thickBot="1" x14ac:dyDescent="0.3">
      <c r="A21" s="10" t="s">
        <v>16</v>
      </c>
      <c r="B21" s="11"/>
      <c r="C21" s="11"/>
      <c r="D21" s="11"/>
      <c r="E21" s="11"/>
      <c r="F21" s="11"/>
      <c r="G21" s="11"/>
      <c r="H21" s="11">
        <f>+H19</f>
        <v>3754.96</v>
      </c>
      <c r="I21" s="11">
        <f t="shared" ref="I21:M21" si="7">+I19</f>
        <v>3754.96</v>
      </c>
      <c r="J21" s="11">
        <f t="shared" si="7"/>
        <v>3867.6099999999997</v>
      </c>
      <c r="K21" s="11">
        <f t="shared" si="7"/>
        <v>3867.6</v>
      </c>
      <c r="L21" s="11">
        <f t="shared" si="7"/>
        <v>3867.6</v>
      </c>
      <c r="M21" s="11">
        <f t="shared" si="7"/>
        <v>3867.6</v>
      </c>
      <c r="N21" s="12"/>
      <c r="O21" s="1"/>
    </row>
    <row r="22" spans="1:15" ht="15.75" thickBot="1" x14ac:dyDescent="0.3">
      <c r="A22" s="30" t="s">
        <v>25</v>
      </c>
      <c r="B22" s="31">
        <f>+B20+B21</f>
        <v>1522.20875</v>
      </c>
      <c r="C22" s="31">
        <f t="shared" ref="C22:M22" si="8">+C20+C21</f>
        <v>3013.3393500000002</v>
      </c>
      <c r="D22" s="31">
        <f t="shared" si="8"/>
        <v>0</v>
      </c>
      <c r="E22" s="31">
        <f t="shared" si="8"/>
        <v>8004.5523000000003</v>
      </c>
      <c r="F22" s="31">
        <f t="shared" si="8"/>
        <v>31.062100000000004</v>
      </c>
      <c r="G22" s="31">
        <f t="shared" si="8"/>
        <v>2008.9036000000001</v>
      </c>
      <c r="H22" s="31">
        <f t="shared" si="8"/>
        <v>3754.96</v>
      </c>
      <c r="I22" s="31">
        <f t="shared" si="8"/>
        <v>3754.96</v>
      </c>
      <c r="J22" s="31">
        <f t="shared" si="8"/>
        <v>3867.6099999999997</v>
      </c>
      <c r="K22" s="31">
        <f t="shared" si="8"/>
        <v>3867.6</v>
      </c>
      <c r="L22" s="31">
        <f t="shared" si="8"/>
        <v>3867.6</v>
      </c>
      <c r="M22" s="31">
        <f t="shared" si="8"/>
        <v>3867.6</v>
      </c>
      <c r="N22" s="32">
        <f>SUM(B22:M22)</f>
        <v>37560.396099999998</v>
      </c>
      <c r="O22" s="1"/>
    </row>
    <row r="23" spans="1:15" x14ac:dyDescent="0.25">
      <c r="A23" s="1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"/>
    </row>
    <row r="24" spans="1:15" x14ac:dyDescent="0.25">
      <c r="A24" s="10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"/>
    </row>
    <row r="25" spans="1:15" x14ac:dyDescent="0.25">
      <c r="A25" s="10" t="s">
        <v>13</v>
      </c>
      <c r="B25" s="11">
        <v>7712.61</v>
      </c>
      <c r="C25" s="11">
        <v>7712.61</v>
      </c>
      <c r="D25" s="11">
        <v>7012.61</v>
      </c>
      <c r="E25" s="11">
        <v>6612.61</v>
      </c>
      <c r="F25" s="11">
        <v>6672.07</v>
      </c>
      <c r="G25" s="11">
        <v>6212.61</v>
      </c>
      <c r="H25" s="11">
        <v>6398.98</v>
      </c>
      <c r="I25" s="11">
        <v>6398.98</v>
      </c>
      <c r="J25" s="11">
        <v>6398.98</v>
      </c>
      <c r="K25" s="11">
        <v>5898.98</v>
      </c>
      <c r="L25" s="11">
        <v>6398.98</v>
      </c>
      <c r="M25" s="11">
        <v>6398.98</v>
      </c>
      <c r="N25" s="12">
        <f>SUM(B25:M25)</f>
        <v>79828.999999999971</v>
      </c>
      <c r="O25" s="1"/>
    </row>
    <row r="26" spans="1:15" x14ac:dyDescent="0.25">
      <c r="A26" s="13" t="s">
        <v>17</v>
      </c>
      <c r="B26" s="14">
        <v>184.79</v>
      </c>
      <c r="C26" s="14">
        <v>231.38</v>
      </c>
      <c r="D26" s="14">
        <v>210.38</v>
      </c>
      <c r="E26" s="14">
        <v>198.38</v>
      </c>
      <c r="F26" s="14">
        <v>200.16</v>
      </c>
      <c r="G26" s="14">
        <v>186.38</v>
      </c>
      <c r="H26" s="14">
        <v>191.97</v>
      </c>
      <c r="I26" s="14">
        <v>191.97</v>
      </c>
      <c r="J26" s="14">
        <v>191.97</v>
      </c>
      <c r="K26" s="14">
        <v>176.97</v>
      </c>
      <c r="L26" s="14">
        <v>191.97</v>
      </c>
      <c r="M26" s="14">
        <v>191.97</v>
      </c>
      <c r="N26" s="15">
        <f>SUM(B26:M26)</f>
        <v>2348.2899999999995</v>
      </c>
      <c r="O26" s="1"/>
    </row>
    <row r="27" spans="1:15" x14ac:dyDescent="0.25">
      <c r="A27" s="10" t="s">
        <v>22</v>
      </c>
      <c r="B27" s="11">
        <f>+B25-B26</f>
        <v>7527.82</v>
      </c>
      <c r="C27" s="11">
        <f t="shared" ref="C27:M27" si="9">+C25-C26</f>
        <v>7481.23</v>
      </c>
      <c r="D27" s="11">
        <f t="shared" si="9"/>
        <v>6802.23</v>
      </c>
      <c r="E27" s="11">
        <f t="shared" si="9"/>
        <v>6414.23</v>
      </c>
      <c r="F27" s="11">
        <f t="shared" si="9"/>
        <v>6471.91</v>
      </c>
      <c r="G27" s="11">
        <f t="shared" si="9"/>
        <v>6026.23</v>
      </c>
      <c r="H27" s="11">
        <f t="shared" si="9"/>
        <v>6207.0099999999993</v>
      </c>
      <c r="I27" s="11">
        <f t="shared" si="9"/>
        <v>6207.0099999999993</v>
      </c>
      <c r="J27" s="11">
        <f t="shared" si="9"/>
        <v>6207.0099999999993</v>
      </c>
      <c r="K27" s="11">
        <f t="shared" si="9"/>
        <v>5722.0099999999993</v>
      </c>
      <c r="L27" s="11">
        <f t="shared" si="9"/>
        <v>6207.0099999999993</v>
      </c>
      <c r="M27" s="11">
        <f t="shared" si="9"/>
        <v>6207.0099999999993</v>
      </c>
      <c r="N27" s="12"/>
      <c r="O27" s="1"/>
    </row>
    <row r="28" spans="1:15" x14ac:dyDescent="0.25">
      <c r="A28" s="17" t="s">
        <v>15</v>
      </c>
      <c r="B28" s="18">
        <f>+B27*53.5%</f>
        <v>4027.3836999999999</v>
      </c>
      <c r="C28" s="18">
        <f t="shared" ref="C28:G28" si="10">+C27*53.5%</f>
        <v>4002.4580500000002</v>
      </c>
      <c r="D28" s="18">
        <f t="shared" si="10"/>
        <v>3639.1930499999999</v>
      </c>
      <c r="E28" s="18">
        <f t="shared" si="10"/>
        <v>3431.6130499999999</v>
      </c>
      <c r="F28" s="18">
        <f t="shared" si="10"/>
        <v>3462.4718499999999</v>
      </c>
      <c r="G28" s="11">
        <f t="shared" si="10"/>
        <v>3224.03305</v>
      </c>
      <c r="H28" s="18"/>
      <c r="I28" s="18"/>
      <c r="J28" s="18"/>
      <c r="K28" s="18"/>
      <c r="L28" s="18"/>
      <c r="M28" s="18"/>
      <c r="N28" s="19"/>
    </row>
    <row r="29" spans="1:15" ht="15.75" thickBot="1" x14ac:dyDescent="0.3">
      <c r="A29" s="17" t="s">
        <v>16</v>
      </c>
      <c r="B29" s="18"/>
      <c r="C29" s="18"/>
      <c r="D29" s="18"/>
      <c r="E29" s="18"/>
      <c r="F29" s="18"/>
      <c r="G29" s="11"/>
      <c r="H29" s="18">
        <f>+H27</f>
        <v>6207.0099999999993</v>
      </c>
      <c r="I29" s="18">
        <f t="shared" ref="I29:M29" si="11">+I27</f>
        <v>6207.0099999999993</v>
      </c>
      <c r="J29" s="18">
        <f t="shared" si="11"/>
        <v>6207.0099999999993</v>
      </c>
      <c r="K29" s="18">
        <f t="shared" si="11"/>
        <v>5722.0099999999993</v>
      </c>
      <c r="L29" s="18">
        <f t="shared" si="11"/>
        <v>6207.0099999999993</v>
      </c>
      <c r="M29" s="18">
        <f t="shared" si="11"/>
        <v>6207.0099999999993</v>
      </c>
      <c r="N29" s="19"/>
    </row>
    <row r="30" spans="1:15" ht="15.75" thickBot="1" x14ac:dyDescent="0.3">
      <c r="A30" s="30" t="s">
        <v>26</v>
      </c>
      <c r="B30" s="31">
        <f>+B28+B29</f>
        <v>4027.3836999999999</v>
      </c>
      <c r="C30" s="31">
        <f t="shared" ref="C30:M30" si="12">+C28+C29</f>
        <v>4002.4580500000002</v>
      </c>
      <c r="D30" s="31">
        <f t="shared" si="12"/>
        <v>3639.1930499999999</v>
      </c>
      <c r="E30" s="31">
        <f t="shared" si="12"/>
        <v>3431.6130499999999</v>
      </c>
      <c r="F30" s="31">
        <f t="shared" si="12"/>
        <v>3462.4718499999999</v>
      </c>
      <c r="G30" s="31">
        <f t="shared" si="12"/>
        <v>3224.03305</v>
      </c>
      <c r="H30" s="31">
        <f t="shared" si="12"/>
        <v>6207.0099999999993</v>
      </c>
      <c r="I30" s="31">
        <f t="shared" si="12"/>
        <v>6207.0099999999993</v>
      </c>
      <c r="J30" s="31">
        <f t="shared" si="12"/>
        <v>6207.0099999999993</v>
      </c>
      <c r="K30" s="31">
        <f t="shared" si="12"/>
        <v>5722.0099999999993</v>
      </c>
      <c r="L30" s="31">
        <f t="shared" si="12"/>
        <v>6207.0099999999993</v>
      </c>
      <c r="M30" s="31">
        <f t="shared" si="12"/>
        <v>6207.0099999999993</v>
      </c>
      <c r="N30" s="32">
        <f>SUM(B30:M30)</f>
        <v>58544.212750000006</v>
      </c>
    </row>
    <row r="31" spans="1:15" ht="15.75" thickBot="1" x14ac:dyDescent="0.3">
      <c r="A31" s="20"/>
      <c r="B31" s="18"/>
      <c r="C31" s="18"/>
      <c r="D31" s="18"/>
      <c r="E31" s="18"/>
      <c r="F31" s="18"/>
      <c r="G31" s="11"/>
      <c r="H31" s="18"/>
      <c r="I31" s="18"/>
      <c r="J31" s="18"/>
      <c r="K31" s="18"/>
      <c r="L31" s="18"/>
      <c r="M31" s="18"/>
      <c r="N31" s="19"/>
    </row>
    <row r="32" spans="1:15" ht="15.75" thickBot="1" x14ac:dyDescent="0.3">
      <c r="A32" s="40" t="s">
        <v>27</v>
      </c>
      <c r="B32" s="41">
        <f>+B14+B22+B30</f>
        <v>9232.9604500000005</v>
      </c>
      <c r="C32" s="41">
        <f t="shared" ref="C32:M32" si="13">+C14+C22+C30</f>
        <v>9586.8094500000007</v>
      </c>
      <c r="D32" s="41">
        <f t="shared" si="13"/>
        <v>7323.4759000000004</v>
      </c>
      <c r="E32" s="41">
        <f t="shared" si="13"/>
        <v>11436.165349999999</v>
      </c>
      <c r="F32" s="41">
        <f t="shared" si="13"/>
        <v>3253.6559999999999</v>
      </c>
      <c r="G32" s="41">
        <f t="shared" si="13"/>
        <v>14904.222599999999</v>
      </c>
      <c r="H32" s="41">
        <f t="shared" si="13"/>
        <v>10184.73</v>
      </c>
      <c r="I32" s="41">
        <f t="shared" si="13"/>
        <v>25429.77</v>
      </c>
      <c r="J32" s="41">
        <f t="shared" si="13"/>
        <v>14767.71</v>
      </c>
      <c r="K32" s="41">
        <f t="shared" si="13"/>
        <v>20221.510000000002</v>
      </c>
      <c r="L32" s="41">
        <f t="shared" si="13"/>
        <v>17808.509999999998</v>
      </c>
      <c r="M32" s="41">
        <f t="shared" si="13"/>
        <v>10844.899999999998</v>
      </c>
      <c r="N32" s="42">
        <f>SUM(B32:M32)+0.01</f>
        <v>154994.42975000004</v>
      </c>
    </row>
    <row r="33" spans="1:17" x14ac:dyDescent="0.25">
      <c r="A33" s="43" t="str">
        <f>+A26</f>
        <v>Commercial Mgt Fees</v>
      </c>
      <c r="B33" s="44">
        <f>+B8+B18+B26</f>
        <v>475.09000000000003</v>
      </c>
      <c r="C33" s="44">
        <f t="shared" ref="C33:M33" si="14">+C8+C18+C26</f>
        <v>637.81999999999994</v>
      </c>
      <c r="D33" s="44">
        <f t="shared" si="14"/>
        <v>442.61</v>
      </c>
      <c r="E33" s="44">
        <f t="shared" si="14"/>
        <v>720.98</v>
      </c>
      <c r="F33" s="44">
        <f t="shared" si="14"/>
        <v>142.1</v>
      </c>
      <c r="G33" s="44">
        <f t="shared" si="14"/>
        <v>766.95999999999992</v>
      </c>
      <c r="H33" s="44">
        <f t="shared" si="14"/>
        <v>482.27</v>
      </c>
      <c r="I33" s="44">
        <f t="shared" si="14"/>
        <v>786.48</v>
      </c>
      <c r="J33" s="44">
        <f t="shared" si="14"/>
        <v>550.77</v>
      </c>
      <c r="K33" s="44">
        <f t="shared" si="14"/>
        <v>535.78</v>
      </c>
      <c r="L33" s="44">
        <f t="shared" si="14"/>
        <v>550.78</v>
      </c>
      <c r="M33" s="44">
        <f t="shared" si="14"/>
        <v>550.78</v>
      </c>
      <c r="N33" s="45"/>
    </row>
    <row r="34" spans="1:17" x14ac:dyDescent="0.25">
      <c r="A34" s="21" t="str">
        <f>+A9</f>
        <v>Council Rates</v>
      </c>
      <c r="B34" s="22">
        <f>+B9</f>
        <v>0</v>
      </c>
      <c r="C34" s="22">
        <f t="shared" ref="C34:M34" si="15">+C9</f>
        <v>2703.01</v>
      </c>
      <c r="D34" s="22">
        <f t="shared" si="15"/>
        <v>0</v>
      </c>
      <c r="E34" s="22">
        <f t="shared" si="15"/>
        <v>0</v>
      </c>
      <c r="F34" s="22">
        <f t="shared" si="15"/>
        <v>0</v>
      </c>
      <c r="G34" s="22">
        <f t="shared" si="15"/>
        <v>0</v>
      </c>
      <c r="H34" s="22">
        <f t="shared" si="15"/>
        <v>5408.73</v>
      </c>
      <c r="I34" s="22">
        <f t="shared" si="15"/>
        <v>0</v>
      </c>
      <c r="J34" s="22">
        <f t="shared" si="15"/>
        <v>0</v>
      </c>
      <c r="K34" s="22">
        <f t="shared" si="15"/>
        <v>0</v>
      </c>
      <c r="L34" s="22">
        <f t="shared" si="15"/>
        <v>0</v>
      </c>
      <c r="M34" s="22">
        <f t="shared" si="15"/>
        <v>2719.65</v>
      </c>
      <c r="N34" s="19"/>
    </row>
    <row r="35" spans="1:17" x14ac:dyDescent="0.25">
      <c r="A35" s="21" t="str">
        <f>+A10</f>
        <v>Water Rates</v>
      </c>
      <c r="B35" s="22">
        <f>+B10</f>
        <v>623.84</v>
      </c>
      <c r="C35" s="22">
        <f t="shared" ref="C35:M35" si="16">+C10</f>
        <v>0</v>
      </c>
      <c r="D35" s="22">
        <f t="shared" si="16"/>
        <v>622.13</v>
      </c>
      <c r="E35" s="22">
        <f t="shared" si="16"/>
        <v>0</v>
      </c>
      <c r="F35" s="22">
        <f t="shared" si="16"/>
        <v>1163.3699999999999</v>
      </c>
      <c r="G35" s="22">
        <f t="shared" si="16"/>
        <v>-3059.88</v>
      </c>
      <c r="H35" s="22">
        <f t="shared" si="16"/>
        <v>0</v>
      </c>
      <c r="I35" s="22">
        <f t="shared" si="16"/>
        <v>0</v>
      </c>
      <c r="J35" s="22">
        <f t="shared" si="16"/>
        <v>3040.81</v>
      </c>
      <c r="K35" s="22">
        <f t="shared" si="16"/>
        <v>-2898</v>
      </c>
      <c r="L35" s="22">
        <f t="shared" si="16"/>
        <v>0</v>
      </c>
      <c r="M35" s="22">
        <f t="shared" si="16"/>
        <v>4243.96</v>
      </c>
      <c r="N35" s="19"/>
    </row>
    <row r="36" spans="1:17" x14ac:dyDescent="0.25">
      <c r="A36" s="21" t="s">
        <v>28</v>
      </c>
      <c r="B36" s="22">
        <f>+B33+B34+B35</f>
        <v>1098.93</v>
      </c>
      <c r="C36" s="22">
        <f t="shared" ref="C36:M36" si="17">+C33+C34+C35</f>
        <v>3340.83</v>
      </c>
      <c r="D36" s="22">
        <f t="shared" si="17"/>
        <v>1064.74</v>
      </c>
      <c r="E36" s="22">
        <f t="shared" si="17"/>
        <v>720.98</v>
      </c>
      <c r="F36" s="22">
        <f t="shared" si="17"/>
        <v>1305.4699999999998</v>
      </c>
      <c r="G36" s="22">
        <f t="shared" si="17"/>
        <v>-2292.92</v>
      </c>
      <c r="H36" s="22">
        <f t="shared" si="17"/>
        <v>5891</v>
      </c>
      <c r="I36" s="22">
        <f t="shared" si="17"/>
        <v>786.48</v>
      </c>
      <c r="J36" s="22">
        <f t="shared" si="17"/>
        <v>3591.58</v>
      </c>
      <c r="K36" s="22">
        <f t="shared" si="17"/>
        <v>-2362.2200000000003</v>
      </c>
      <c r="L36" s="22">
        <f t="shared" si="17"/>
        <v>550.78</v>
      </c>
      <c r="M36" s="22">
        <f t="shared" si="17"/>
        <v>7514.39</v>
      </c>
      <c r="N36" s="19"/>
    </row>
    <row r="37" spans="1:17" x14ac:dyDescent="0.25">
      <c r="A37" s="20" t="str">
        <f>+A20</f>
        <v>53.5% Holding Wong Family Superfund</v>
      </c>
      <c r="B37" s="18">
        <f>+B36*53.5%</f>
        <v>587.92755000000011</v>
      </c>
      <c r="C37" s="18">
        <f t="shared" ref="C37:G37" si="18">+C36*53.5%</f>
        <v>1787.3440500000002</v>
      </c>
      <c r="D37" s="18">
        <f t="shared" si="18"/>
        <v>569.63589999999999</v>
      </c>
      <c r="E37" s="18">
        <f t="shared" si="18"/>
        <v>385.72430000000003</v>
      </c>
      <c r="F37" s="18">
        <f t="shared" si="18"/>
        <v>698.42644999999993</v>
      </c>
      <c r="G37" s="18">
        <f t="shared" si="18"/>
        <v>-1226.7122000000002</v>
      </c>
      <c r="H37" s="18"/>
      <c r="I37" s="18"/>
      <c r="J37" s="18"/>
      <c r="K37" s="18"/>
      <c r="L37" s="18"/>
      <c r="M37" s="18"/>
      <c r="N37" s="19"/>
    </row>
    <row r="38" spans="1:17" x14ac:dyDescent="0.25">
      <c r="A38" s="20" t="str">
        <f>+A21</f>
        <v>100% Holding Wong Family Superfund</v>
      </c>
      <c r="B38" s="18"/>
      <c r="C38" s="18"/>
      <c r="D38" s="18"/>
      <c r="E38" s="18"/>
      <c r="F38" s="18"/>
      <c r="G38" s="11"/>
      <c r="H38" s="18">
        <f>+H36</f>
        <v>5891</v>
      </c>
      <c r="I38" s="18">
        <f t="shared" ref="I38:M38" si="19">+I36</f>
        <v>786.48</v>
      </c>
      <c r="J38" s="18">
        <f t="shared" si="19"/>
        <v>3591.58</v>
      </c>
      <c r="K38" s="18">
        <f t="shared" si="19"/>
        <v>-2362.2200000000003</v>
      </c>
      <c r="L38" s="18">
        <f t="shared" si="19"/>
        <v>550.78</v>
      </c>
      <c r="M38" s="18">
        <f t="shared" si="19"/>
        <v>7514.39</v>
      </c>
      <c r="N38" s="19"/>
    </row>
    <row r="39" spans="1:17" ht="15.75" thickBot="1" x14ac:dyDescent="0.3">
      <c r="A39" s="23" t="s">
        <v>29</v>
      </c>
      <c r="B39" s="24">
        <f>+B32+B37+B38</f>
        <v>9820.8880000000008</v>
      </c>
      <c r="C39" s="24">
        <f t="shared" ref="C39:M39" si="20">+C32+C37+C38</f>
        <v>11374.1535</v>
      </c>
      <c r="D39" s="24">
        <f t="shared" si="20"/>
        <v>7893.1118000000006</v>
      </c>
      <c r="E39" s="24">
        <f t="shared" si="20"/>
        <v>11821.889649999999</v>
      </c>
      <c r="F39" s="24">
        <f t="shared" si="20"/>
        <v>3952.0824499999999</v>
      </c>
      <c r="G39" s="24">
        <f t="shared" si="20"/>
        <v>13677.510399999999</v>
      </c>
      <c r="H39" s="24">
        <f t="shared" si="20"/>
        <v>16075.73</v>
      </c>
      <c r="I39" s="24">
        <f t="shared" si="20"/>
        <v>26216.25</v>
      </c>
      <c r="J39" s="24">
        <f t="shared" si="20"/>
        <v>18359.29</v>
      </c>
      <c r="K39" s="24">
        <f t="shared" si="20"/>
        <v>17859.29</v>
      </c>
      <c r="L39" s="24">
        <f t="shared" si="20"/>
        <v>18359.289999999997</v>
      </c>
      <c r="M39" s="24">
        <f t="shared" si="20"/>
        <v>18359.289999999997</v>
      </c>
      <c r="N39" s="25">
        <f>SUM(B39:M39)</f>
        <v>173768.77580000003</v>
      </c>
    </row>
    <row r="40" spans="1:17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>
        <f>+N39/11</f>
        <v>15797.16143636364</v>
      </c>
    </row>
    <row r="41" spans="1:17" ht="15.75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9">
        <f>+N39-N40</f>
        <v>157971.61436363638</v>
      </c>
      <c r="Q41" s="6">
        <f>+N41</f>
        <v>157971.61436363638</v>
      </c>
    </row>
    <row r="42" spans="1:17" ht="15.75" thickBot="1" x14ac:dyDescent="0.3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 t="s">
        <v>39</v>
      </c>
      <c r="M42" s="47"/>
      <c r="N42" s="48"/>
      <c r="Q42" s="6">
        <f>+N46</f>
        <v>159017.05163636367</v>
      </c>
    </row>
    <row r="43" spans="1:17" ht="60.75" thickBot="1" x14ac:dyDescent="0.3">
      <c r="G43" s="2"/>
      <c r="L43" s="33" t="s">
        <v>31</v>
      </c>
      <c r="M43" s="34" t="s">
        <v>32</v>
      </c>
      <c r="N43" s="35">
        <v>1149.97</v>
      </c>
      <c r="P43" s="53" t="s">
        <v>42</v>
      </c>
      <c r="Q43" s="54">
        <f>+N41-N46</f>
        <v>-1045.4372727272857</v>
      </c>
    </row>
    <row r="44" spans="1:17" ht="30" x14ac:dyDescent="0.25">
      <c r="G44" s="2"/>
      <c r="L44" s="36"/>
      <c r="M44" s="9" t="s">
        <v>34</v>
      </c>
      <c r="N44" s="37">
        <f>+N39+N43</f>
        <v>174918.74580000003</v>
      </c>
      <c r="P44" s="52" t="s">
        <v>40</v>
      </c>
      <c r="Q44" s="45">
        <v>1149.97</v>
      </c>
    </row>
    <row r="45" spans="1:17" x14ac:dyDescent="0.25">
      <c r="L45" s="36"/>
      <c r="M45" s="8" t="s">
        <v>33</v>
      </c>
      <c r="N45" s="38">
        <f>+N44/11</f>
        <v>15901.704163636367</v>
      </c>
      <c r="P45" s="20" t="s">
        <v>33</v>
      </c>
      <c r="Q45" s="19">
        <f>+Q44/11</f>
        <v>104.54272727272728</v>
      </c>
    </row>
    <row r="46" spans="1:17" ht="30.75" thickBot="1" x14ac:dyDescent="0.3">
      <c r="L46" s="39"/>
      <c r="M46" s="50" t="s">
        <v>35</v>
      </c>
      <c r="N46" s="51">
        <f>+N44-N45+0.01</f>
        <v>159017.05163636367</v>
      </c>
      <c r="P46" s="55" t="s">
        <v>41</v>
      </c>
      <c r="Q46" s="56">
        <f>+Q44-Q45</f>
        <v>1045.4272727272728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2021-08-11T02:42:30Z</dcterms:modified>
</cp:coreProperties>
</file>