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usiness\Energy Consulting -TARN\TARN SMSF\FY21\"/>
    </mc:Choice>
  </mc:AlternateContent>
  <xr:revisionPtr revIDLastSave="0" documentId="13_ncr:1_{DE877944-E87C-45B3-8D29-477FEF4D65D1}" xr6:coauthVersionLast="47" xr6:coauthVersionMax="47" xr10:uidLastSave="{00000000-0000-0000-0000-000000000000}"/>
  <bookViews>
    <workbookView xWindow="-28920" yWindow="30" windowWidth="29040" windowHeight="15840" firstSheet="1" activeTab="7" xr2:uid="{00000000-000D-0000-FFFF-FFFF00000000}"/>
  </bookViews>
  <sheets>
    <sheet name="Statement of Financial Position" sheetId="3" r:id="rId1"/>
    <sheet name="Summary of Accounts" sheetId="8" r:id="rId2"/>
    <sheet name="Operating Statement" sheetId="2" r:id="rId3"/>
    <sheet name="Cash Receipts" sheetId="5" r:id="rId4"/>
    <sheet name="Cash Payments" sheetId="7" r:id="rId5"/>
    <sheet name="Bank Rec" sheetId="6" r:id="rId6"/>
    <sheet name="Share Holding" sheetId="4" r:id="rId7"/>
    <sheet name="Bank statements 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3" i="9" l="1"/>
  <c r="H17" i="9" l="1"/>
  <c r="I17" i="9"/>
  <c r="J17" i="9"/>
  <c r="K17" i="9"/>
  <c r="L17" i="9"/>
  <c r="G17" i="9"/>
  <c r="C17" i="9"/>
  <c r="D17" i="9"/>
  <c r="E17" i="9"/>
  <c r="F17" i="9"/>
  <c r="B17" i="9"/>
  <c r="A16" i="9"/>
  <c r="K46" i="4"/>
  <c r="G25" i="4"/>
  <c r="F53" i="9"/>
  <c r="F52" i="9"/>
  <c r="F51" i="9"/>
  <c r="K62" i="4" l="1"/>
  <c r="J27" i="4"/>
  <c r="J26" i="4"/>
  <c r="H48" i="4"/>
  <c r="H45" i="4"/>
  <c r="L29" i="4"/>
  <c r="J30" i="4"/>
  <c r="G27" i="4"/>
  <c r="J25" i="4"/>
  <c r="I25" i="4"/>
  <c r="H25" i="4"/>
  <c r="H18" i="9"/>
  <c r="C41" i="9"/>
  <c r="F41" i="9" s="1"/>
  <c r="B41" i="9"/>
  <c r="F40" i="9"/>
  <c r="E40" i="9"/>
  <c r="D40" i="9"/>
  <c r="C40" i="9"/>
  <c r="B40" i="9"/>
  <c r="J45" i="4" l="1"/>
  <c r="I45" i="4"/>
  <c r="H26" i="4"/>
  <c r="I26" i="4"/>
  <c r="G26" i="4"/>
  <c r="G30" i="4"/>
  <c r="F69" i="4"/>
  <c r="I63" i="8"/>
  <c r="A33" i="9"/>
  <c r="F50" i="9" s="1"/>
  <c r="F56" i="9" s="1"/>
  <c r="F18" i="9" l="1"/>
  <c r="L34" i="9"/>
  <c r="K34" i="9"/>
  <c r="J34" i="9"/>
  <c r="I34" i="9"/>
  <c r="H34" i="9"/>
  <c r="G34" i="9"/>
  <c r="F34" i="9"/>
  <c r="E34" i="9"/>
  <c r="D34" i="9"/>
  <c r="C34" i="9"/>
  <c r="B34" i="9"/>
  <c r="A17" i="9"/>
  <c r="I30" i="4" l="1"/>
  <c r="H30" i="4"/>
  <c r="H63" i="8" l="1"/>
  <c r="H62" i="8"/>
  <c r="H62" i="4" l="1"/>
  <c r="E12" i="2"/>
  <c r="E22" i="2" s="1"/>
  <c r="E31" i="2" s="1"/>
  <c r="E32" i="2" s="1"/>
  <c r="F10" i="3"/>
  <c r="F12" i="3" s="1"/>
  <c r="E20" i="2"/>
  <c r="G45" i="4" l="1"/>
  <c r="F45" i="4"/>
  <c r="F62" i="4" l="1"/>
  <c r="E64" i="6" l="1"/>
  <c r="D66" i="5"/>
  <c r="E66" i="5"/>
  <c r="F66" i="5"/>
  <c r="G66" i="5"/>
  <c r="H66" i="5"/>
  <c r="I66" i="5"/>
  <c r="J66" i="5"/>
  <c r="C66" i="5"/>
  <c r="C75" i="5" l="1"/>
  <c r="J48" i="5"/>
  <c r="J41" i="5"/>
  <c r="J36" i="5"/>
  <c r="J31" i="5"/>
  <c r="J17" i="5"/>
  <c r="J6" i="5"/>
  <c r="H54" i="8"/>
  <c r="H48" i="8"/>
  <c r="H46" i="8"/>
  <c r="H45" i="8"/>
  <c r="H38" i="8"/>
  <c r="H31" i="8"/>
  <c r="H27" i="8"/>
  <c r="H26" i="8"/>
  <c r="H24" i="8"/>
  <c r="G23" i="8"/>
  <c r="F23" i="8"/>
  <c r="E23" i="8"/>
  <c r="D23" i="8"/>
  <c r="G22" i="8"/>
  <c r="F22" i="8"/>
  <c r="E22" i="8"/>
  <c r="D22" i="8"/>
  <c r="G21" i="8"/>
  <c r="F21" i="8"/>
  <c r="E21" i="8"/>
  <c r="D21" i="8"/>
  <c r="G20" i="8"/>
  <c r="F20" i="8"/>
  <c r="E20" i="8"/>
  <c r="D20" i="8"/>
  <c r="H15" i="8"/>
  <c r="H14" i="8"/>
  <c r="G13" i="8"/>
  <c r="G16" i="8" s="1"/>
  <c r="G19" i="8" s="1"/>
  <c r="F13" i="8"/>
  <c r="F16" i="8" s="1"/>
  <c r="F19" i="8" s="1"/>
  <c r="E13" i="8"/>
  <c r="E16" i="8" s="1"/>
  <c r="E19" i="8" s="1"/>
  <c r="D13" i="8"/>
  <c r="D16" i="8" s="1"/>
  <c r="D19" i="8" s="1"/>
  <c r="H12" i="8"/>
  <c r="H11" i="8"/>
  <c r="H10" i="8"/>
  <c r="H9" i="8"/>
  <c r="H8" i="8"/>
  <c r="H7" i="8"/>
  <c r="H6" i="8"/>
  <c r="H5" i="8"/>
  <c r="G17" i="3"/>
  <c r="G10" i="3"/>
  <c r="H23" i="8" l="1"/>
  <c r="H21" i="8"/>
  <c r="F25" i="8"/>
  <c r="F28" i="8" s="1"/>
  <c r="F30" i="8" s="1"/>
  <c r="F32" i="8" s="1"/>
  <c r="G25" i="8"/>
  <c r="G28" i="8" s="1"/>
  <c r="G30" i="8" s="1"/>
  <c r="G32" i="8" s="1"/>
  <c r="H22" i="8"/>
  <c r="H13" i="8"/>
  <c r="H16" i="8" s="1"/>
  <c r="H19" i="8" s="1"/>
  <c r="D25" i="8"/>
  <c r="D28" i="8" s="1"/>
  <c r="D30" i="8" s="1"/>
  <c r="D32" i="8" s="1"/>
  <c r="E25" i="8"/>
  <c r="E28" i="8" s="1"/>
  <c r="E30" i="8" s="1"/>
  <c r="E32" i="8" s="1"/>
  <c r="H20" i="8"/>
  <c r="H25" i="8" l="1"/>
  <c r="H28" i="8" s="1"/>
  <c r="H30" i="8" s="1"/>
  <c r="H32" i="8" s="1"/>
  <c r="E33" i="8" s="1"/>
  <c r="D34" i="8" l="1"/>
  <c r="F34" i="8"/>
  <c r="G34" i="8"/>
  <c r="F33" i="8"/>
  <c r="G33" i="8"/>
  <c r="D33" i="8"/>
  <c r="H35" i="8"/>
  <c r="H37" i="8" s="1"/>
  <c r="H39" i="8" s="1"/>
  <c r="H42" i="8" s="1"/>
  <c r="H44" i="8" s="1"/>
  <c r="H47" i="8" s="1"/>
  <c r="H50" i="8" s="1"/>
  <c r="H52" i="8" s="1"/>
  <c r="E34" i="8"/>
  <c r="E35" i="8" s="1"/>
  <c r="E37" i="8" s="1"/>
  <c r="E39" i="8" s="1"/>
  <c r="E40" i="8" s="1"/>
  <c r="G35" i="8" l="1"/>
  <c r="G37" i="8" s="1"/>
  <c r="G39" i="8" s="1"/>
  <c r="G41" i="8" s="1"/>
  <c r="F35" i="8"/>
  <c r="F37" i="8" s="1"/>
  <c r="F39" i="8" s="1"/>
  <c r="F40" i="8" s="1"/>
  <c r="D35" i="8"/>
  <c r="D37" i="8" s="1"/>
  <c r="D39" i="8" s="1"/>
  <c r="D41" i="8" s="1"/>
  <c r="E41" i="8"/>
  <c r="E42" i="8" s="1"/>
  <c r="E44" i="8" s="1"/>
  <c r="E47" i="8" s="1"/>
  <c r="E49" i="8" s="1"/>
  <c r="E50" i="8" s="1"/>
  <c r="E52" i="8" s="1"/>
  <c r="G40" i="8" l="1"/>
  <c r="G42" i="8" s="1"/>
  <c r="G44" i="8" s="1"/>
  <c r="G47" i="8" s="1"/>
  <c r="G49" i="8" s="1"/>
  <c r="G50" i="8" s="1"/>
  <c r="G52" i="8" s="1"/>
  <c r="F41" i="8"/>
  <c r="F42" i="8" s="1"/>
  <c r="F44" i="8" s="1"/>
  <c r="F47" i="8" s="1"/>
  <c r="F49" i="8" s="1"/>
  <c r="F50" i="8" s="1"/>
  <c r="F52" i="8" s="1"/>
  <c r="D40" i="8"/>
  <c r="D42" i="8" s="1"/>
  <c r="D44" i="8" s="1"/>
  <c r="D47" i="8" s="1"/>
  <c r="D49" i="8" s="1"/>
  <c r="D50" i="8" s="1"/>
  <c r="D52" i="8" s="1"/>
  <c r="F20" i="2" l="1"/>
  <c r="F12" i="2"/>
  <c r="H27" i="4"/>
  <c r="I27" i="4"/>
  <c r="F22" i="2" l="1"/>
  <c r="F26" i="2" s="1"/>
  <c r="F31" i="2" s="1"/>
  <c r="F32" i="2" s="1"/>
  <c r="C57" i="7"/>
  <c r="D91" i="7"/>
  <c r="E91" i="7"/>
  <c r="F91" i="7"/>
  <c r="G91" i="7"/>
  <c r="H91" i="7"/>
  <c r="I91" i="7"/>
  <c r="J91" i="7"/>
  <c r="K91" i="7"/>
  <c r="C91" i="7"/>
  <c r="D48" i="5"/>
  <c r="D53" i="8" s="1"/>
  <c r="E48" i="5"/>
  <c r="E53" i="8" s="1"/>
  <c r="E55" i="8" s="1"/>
  <c r="F48" i="5"/>
  <c r="F53" i="8" s="1"/>
  <c r="F55" i="8" s="1"/>
  <c r="G48" i="5"/>
  <c r="G53" i="8" s="1"/>
  <c r="G55" i="8" s="1"/>
  <c r="H48" i="5"/>
  <c r="I48" i="5"/>
  <c r="D74" i="7"/>
  <c r="E74" i="7"/>
  <c r="F74" i="7"/>
  <c r="G74" i="7"/>
  <c r="H74" i="7"/>
  <c r="I74" i="7"/>
  <c r="J74" i="7"/>
  <c r="K74" i="7"/>
  <c r="C74" i="7"/>
  <c r="D40" i="7"/>
  <c r="E40" i="7"/>
  <c r="F40" i="7"/>
  <c r="G40" i="7"/>
  <c r="H40" i="7"/>
  <c r="I40" i="7"/>
  <c r="C40" i="7"/>
  <c r="D57" i="7"/>
  <c r="E57" i="7"/>
  <c r="F57" i="7"/>
  <c r="G57" i="7"/>
  <c r="H57" i="7"/>
  <c r="I57" i="7"/>
  <c r="J57" i="7"/>
  <c r="K57" i="7"/>
  <c r="E56" i="6"/>
  <c r="E59" i="6" s="1"/>
  <c r="E61" i="6" s="1"/>
  <c r="E48" i="6"/>
  <c r="E51" i="6" s="1"/>
  <c r="E39" i="6"/>
  <c r="E42" i="6" s="1"/>
  <c r="E44" i="6" s="1"/>
  <c r="E15" i="6"/>
  <c r="E17" i="6" s="1"/>
  <c r="I8" i="7"/>
  <c r="E21" i="6"/>
  <c r="E24" i="6" s="1"/>
  <c r="E26" i="6" s="1"/>
  <c r="D28" i="7"/>
  <c r="E28" i="7"/>
  <c r="F28" i="7"/>
  <c r="G28" i="7"/>
  <c r="H28" i="7"/>
  <c r="I28" i="7"/>
  <c r="C28" i="7"/>
  <c r="I16" i="7"/>
  <c r="D16" i="7"/>
  <c r="E16" i="7"/>
  <c r="F16" i="7"/>
  <c r="G16" i="7"/>
  <c r="H16" i="7"/>
  <c r="C16" i="7"/>
  <c r="E30" i="6"/>
  <c r="E33" i="6" s="1"/>
  <c r="E35" i="6" s="1"/>
  <c r="C100" i="7" l="1"/>
  <c r="H53" i="8"/>
  <c r="H55" i="8" s="1"/>
  <c r="H59" i="8" s="1"/>
  <c r="H61" i="8" s="1"/>
  <c r="H64" i="8" s="1"/>
  <c r="D55" i="8"/>
  <c r="E53" i="6"/>
  <c r="E8" i="6"/>
  <c r="E10" i="6" s="1"/>
  <c r="D8" i="7"/>
  <c r="E8" i="7"/>
  <c r="F8" i="7"/>
  <c r="G8" i="7"/>
  <c r="H8" i="7"/>
  <c r="C8" i="7"/>
  <c r="D17" i="5"/>
  <c r="E17" i="5"/>
  <c r="F17" i="5"/>
  <c r="G17" i="5"/>
  <c r="H17" i="5"/>
  <c r="I17" i="5"/>
  <c r="I6" i="5"/>
  <c r="D6" i="5"/>
  <c r="E6" i="5"/>
  <c r="F6" i="5"/>
  <c r="G6" i="5"/>
  <c r="H6" i="5"/>
  <c r="C6" i="5"/>
  <c r="K39" i="4"/>
  <c r="K38" i="4"/>
  <c r="K41" i="4"/>
  <c r="K35" i="4"/>
  <c r="K47" i="4" s="1"/>
  <c r="G12" i="3"/>
  <c r="G19" i="3" s="1"/>
  <c r="C44" i="5"/>
  <c r="C48" i="5" s="1"/>
  <c r="K48" i="4" l="1"/>
  <c r="E56" i="8"/>
  <c r="E57" i="8" s="1"/>
  <c r="F56" i="8"/>
  <c r="D56" i="8"/>
  <c r="G56" i="8"/>
  <c r="K45" i="4"/>
  <c r="G63" i="4"/>
  <c r="G65" i="4" s="1"/>
  <c r="D41" i="5"/>
  <c r="E41" i="5"/>
  <c r="F41" i="5"/>
  <c r="G41" i="5"/>
  <c r="H41" i="5"/>
  <c r="I41" i="5"/>
  <c r="C39" i="5"/>
  <c r="D36" i="5"/>
  <c r="E36" i="5"/>
  <c r="F36" i="5"/>
  <c r="G36" i="5"/>
  <c r="H36" i="5"/>
  <c r="I36" i="5"/>
  <c r="C34" i="5"/>
  <c r="C36" i="5" s="1"/>
  <c r="D31" i="5"/>
  <c r="E31" i="5"/>
  <c r="F31" i="5"/>
  <c r="G31" i="5"/>
  <c r="H31" i="5"/>
  <c r="I31" i="5"/>
  <c r="C29" i="5"/>
  <c r="C31" i="5" s="1"/>
  <c r="F20" i="5"/>
  <c r="F26" i="5" s="1"/>
  <c r="D26" i="5"/>
  <c r="E26" i="5"/>
  <c r="C21" i="5"/>
  <c r="C22" i="5"/>
  <c r="C23" i="5"/>
  <c r="C24" i="5"/>
  <c r="G26" i="5"/>
  <c r="H26" i="5"/>
  <c r="C9" i="5"/>
  <c r="C10" i="5"/>
  <c r="C11" i="5"/>
  <c r="C12" i="5"/>
  <c r="C13" i="5"/>
  <c r="C14" i="5"/>
  <c r="C15" i="5"/>
  <c r="E58" i="8" l="1"/>
  <c r="E59" i="8" s="1"/>
  <c r="E61" i="8" s="1"/>
  <c r="D58" i="8"/>
  <c r="D57" i="8"/>
  <c r="H56" i="8"/>
  <c r="G57" i="8"/>
  <c r="G58" i="8"/>
  <c r="F57" i="8"/>
  <c r="F58" i="8"/>
  <c r="C17" i="5"/>
  <c r="C41" i="5"/>
  <c r="C20" i="5"/>
  <c r="C26" i="5" s="1"/>
  <c r="E64" i="8" l="1"/>
  <c r="E65" i="8" s="1"/>
  <c r="C43" i="9"/>
  <c r="D59" i="8"/>
  <c r="D61" i="8" s="1"/>
  <c r="F59" i="8"/>
  <c r="F61" i="8" s="1"/>
  <c r="G59" i="8"/>
  <c r="G61" i="8" s="1"/>
  <c r="G64" i="8" l="1"/>
  <c r="G65" i="8" s="1"/>
  <c r="E43" i="9"/>
  <c r="F64" i="8"/>
  <c r="F65" i="8" s="1"/>
  <c r="D43" i="9"/>
  <c r="D64" i="8"/>
  <c r="D65" i="8" s="1"/>
  <c r="H65" i="8" s="1"/>
  <c r="B43" i="9" l="1"/>
  <c r="F39" i="9"/>
  <c r="F43" i="9" s="1"/>
  <c r="D44" i="9" s="1"/>
  <c r="F47" i="9" l="1"/>
  <c r="C44" i="9"/>
  <c r="D45" i="9"/>
  <c r="D46" i="9"/>
  <c r="E44" i="9"/>
  <c r="B44" i="9"/>
  <c r="D47" i="9" l="1"/>
  <c r="B46" i="9"/>
  <c r="B45" i="9"/>
  <c r="F44" i="9"/>
  <c r="D48" i="9"/>
  <c r="C45" i="9"/>
  <c r="C46" i="9"/>
  <c r="E45" i="9"/>
  <c r="E46" i="9"/>
  <c r="E48" i="9" s="1"/>
  <c r="B48" i="9" l="1"/>
  <c r="B47" i="9"/>
  <c r="E47" i="9"/>
  <c r="C48" i="9"/>
  <c r="C4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</authors>
  <commentList>
    <comment ref="E11" authorId="0" shapeId="0" xr:uid="{1C59829B-A733-4015-8C3E-1870BFE5621F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Our fig is $69466.15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</authors>
  <commentList>
    <comment ref="J26" authorId="0" shapeId="0" xr:uid="{80E3C416-2623-42D3-9C4A-43744E301A8A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Div receivable FY20
Bank received 3674.03
DRP 463.6</t>
        </r>
      </text>
    </comment>
    <comment ref="K46" authorId="0" shapeId="0" xr:uid="{DBEAEFA2-345A-41BD-96C1-DE324D442831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DRP 
FY20 receivable $459.84
FY21 DRP $4173.29</t>
        </r>
      </text>
    </comment>
    <comment ref="H48" authorId="0" shapeId="0" xr:uid="{07C49C0C-92C3-450D-B1C7-F5A6651CD5AA}">
      <text>
        <r>
          <rPr>
            <b/>
            <sz val="9"/>
            <color indexed="81"/>
            <rFont val="Tahoma"/>
            <family val="2"/>
          </rPr>
          <t>Thuy Tran:</t>
        </r>
        <r>
          <rPr>
            <sz val="9"/>
            <color indexed="81"/>
            <rFont val="Tahoma"/>
            <family val="2"/>
          </rPr>
          <t xml:space="preserve">
Cash balance as at 30 June 21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Thuy Tran</author>
  </authors>
  <commentList>
    <comment ref="I3" authorId="0" shapeId="0" xr:uid="{F86E4DEB-9CAC-4933-833B-CA0AC24DE05A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14/09/20 Aurora labs 240k shares </t>
        </r>
      </text>
    </comment>
    <comment ref="I4" authorId="0" shapeId="0" xr:uid="{779055E5-81A8-472A-A1F8-7FADA7263C66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30/09/20- WPL</t>
        </r>
      </text>
    </comment>
    <comment ref="I5" authorId="0" shapeId="0" xr:uid="{E8C8CF69-CA79-47AE-A1B0-0C510F917FDD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WHC- no contract provided </t>
        </r>
      </text>
    </comment>
    <comment ref="I6" authorId="0" shapeId="0" xr:uid="{D1DDC7CF-B57F-444E-A189-CEBD40D76CB6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22/01/21 A2M</t>
        </r>
      </text>
    </comment>
    <comment ref="I7" authorId="0" shapeId="0" xr:uid="{6365D93E-C6EC-4F8F-AF8D-20BADB14F160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15/02/21 A2M</t>
        </r>
      </text>
    </comment>
    <comment ref="I8" authorId="0" shapeId="0" xr:uid="{999DE398-67BB-4EAC-A1FE-ED06572F2690}">
      <text>
        <r>
          <rPr>
            <b/>
            <sz val="9"/>
            <color indexed="81"/>
            <rFont val="Tahoma"/>
            <charset val="1"/>
          </rPr>
          <t>Thuy Tran:</t>
        </r>
        <r>
          <rPr>
            <sz val="9"/>
            <color indexed="81"/>
            <rFont val="Tahoma"/>
            <charset val="1"/>
          </rPr>
          <t xml:space="preserve">
25/02/2021 A2M</t>
        </r>
      </text>
    </comment>
  </commentList>
</comments>
</file>

<file path=xl/sharedStrings.xml><?xml version="1.0" encoding="utf-8"?>
<sst xmlns="http://schemas.openxmlformats.org/spreadsheetml/2006/main" count="497" uniqueCount="224">
  <si>
    <t>Mel Tarn</t>
  </si>
  <si>
    <t>ATO - Low Income Super Contr</t>
  </si>
  <si>
    <t>Interest</t>
  </si>
  <si>
    <t>Expenses</t>
  </si>
  <si>
    <t>Income</t>
  </si>
  <si>
    <t>Supervisory Levy</t>
  </si>
  <si>
    <t>Accountancy Fee</t>
  </si>
  <si>
    <t>The Tarn Family Superannuation Fund</t>
  </si>
  <si>
    <t>Contribution from Employers</t>
  </si>
  <si>
    <t>Contribution from Members</t>
  </si>
  <si>
    <t>Audit Fees</t>
  </si>
  <si>
    <t>Filing Fees</t>
  </si>
  <si>
    <t>Income Tax</t>
  </si>
  <si>
    <t>Income Tax Expense</t>
  </si>
  <si>
    <t>Benefits Accrued as a Result of Operations before</t>
  </si>
  <si>
    <t>Benefits Accrued as a Result of Operations</t>
  </si>
  <si>
    <t>Other Assets</t>
  </si>
  <si>
    <t>Total Other Assets</t>
  </si>
  <si>
    <t>Total Assets</t>
  </si>
  <si>
    <t>Liabilities</t>
  </si>
  <si>
    <t>Income Tax Payable</t>
  </si>
  <si>
    <t>PAYG Income tax payable - June qtr</t>
  </si>
  <si>
    <t>Total Liabilities</t>
  </si>
  <si>
    <t>Net Assets Available to Pay Benefits</t>
  </si>
  <si>
    <t>Add Benefits Accrued</t>
  </si>
  <si>
    <t>30.6.19</t>
  </si>
  <si>
    <t>Shares</t>
  </si>
  <si>
    <t>Cash and Cash Equivalents</t>
  </si>
  <si>
    <t>AMP</t>
  </si>
  <si>
    <t>Cost</t>
  </si>
  <si>
    <t>Aurora Labs</t>
  </si>
  <si>
    <t>Wesfarmers</t>
  </si>
  <si>
    <t>Dividends</t>
  </si>
  <si>
    <t>Changes in Net Market Value</t>
  </si>
  <si>
    <t>Dividend Receivable</t>
  </si>
  <si>
    <t>Dividends Receivable</t>
  </si>
  <si>
    <t>Withholding</t>
  </si>
  <si>
    <t>Franking</t>
  </si>
  <si>
    <t>Date</t>
  </si>
  <si>
    <t>Name</t>
  </si>
  <si>
    <t>No.</t>
  </si>
  <si>
    <t>Unfranked</t>
  </si>
  <si>
    <t>Franked</t>
  </si>
  <si>
    <t>Credit</t>
  </si>
  <si>
    <t>NAB</t>
  </si>
  <si>
    <t>Brokerage</t>
  </si>
  <si>
    <t>Shares Acquired</t>
  </si>
  <si>
    <t>Sonic Health</t>
  </si>
  <si>
    <t>Cynata</t>
  </si>
  <si>
    <t>Janus Henderson</t>
  </si>
  <si>
    <t>Virgin Money UK</t>
  </si>
  <si>
    <t>Amount</t>
  </si>
  <si>
    <t>Employee</t>
  </si>
  <si>
    <t>Employer</t>
  </si>
  <si>
    <t>PM Tarn</t>
  </si>
  <si>
    <t>M Tarn</t>
  </si>
  <si>
    <t>J Tarn</t>
  </si>
  <si>
    <t>Cash Tax Free</t>
  </si>
  <si>
    <t>Cash Taxable</t>
  </si>
  <si>
    <t>Cash Receipts  1 July 2014 to 30 June 2015</t>
  </si>
  <si>
    <t>Cash Receipts  1 July 2015 to 30 June 2016</t>
  </si>
  <si>
    <t xml:space="preserve">Employer </t>
  </si>
  <si>
    <t>Cash Receipts  1 July 2016 to 30 June 2017</t>
  </si>
  <si>
    <t>30.6.17</t>
  </si>
  <si>
    <t>30.6.18</t>
  </si>
  <si>
    <t>Cash Receipts  1 July 2017 to 30 June 2018</t>
  </si>
  <si>
    <t>Cash Receipts  1 July 2018 to 30 June 2019</t>
  </si>
  <si>
    <t>Cash Receipts  1 July 2019 to 30 June 2020</t>
  </si>
  <si>
    <t>Sonic Healthcare</t>
  </si>
  <si>
    <t xml:space="preserve"> </t>
  </si>
  <si>
    <t>Deposit</t>
  </si>
  <si>
    <t>Cash Receipts  1 July 2013 to 30 June 2014</t>
  </si>
  <si>
    <t>Bank Reconciliations</t>
  </si>
  <si>
    <t>30.6.14 Cash Receipts</t>
  </si>
  <si>
    <t>30.6.14</t>
  </si>
  <si>
    <t>30.6.15</t>
  </si>
  <si>
    <t>Cash Receipts</t>
  </si>
  <si>
    <t>Cash Payments 1 July 2014 to 30 June 2015</t>
  </si>
  <si>
    <t xml:space="preserve">Accountancy </t>
  </si>
  <si>
    <t>Audit</t>
  </si>
  <si>
    <t>Bank Chgs</t>
  </si>
  <si>
    <t>Tax Payable</t>
  </si>
  <si>
    <t>Yes Accounting</t>
  </si>
  <si>
    <t>Bn Accounting</t>
  </si>
  <si>
    <t>ATO</t>
  </si>
  <si>
    <t>Supervisory</t>
  </si>
  <si>
    <t>Bank Charges</t>
  </si>
  <si>
    <t>Less Cash Payments</t>
  </si>
  <si>
    <t>Add Cash Receipts</t>
  </si>
  <si>
    <t xml:space="preserve">  </t>
  </si>
  <si>
    <t>As per Bank Statements</t>
  </si>
  <si>
    <t>30.6.16</t>
  </si>
  <si>
    <t>Bank Statements</t>
  </si>
  <si>
    <t>30.6.20</t>
  </si>
  <si>
    <t>ASIC</t>
  </si>
  <si>
    <t>Cash Payments 1 July 2016 to 30 June 2017</t>
  </si>
  <si>
    <t>Cash Payments 1 July 2015 to 30 June 2016</t>
  </si>
  <si>
    <t>Cash Payments 1 July 2017 to 30 June 2018</t>
  </si>
  <si>
    <t>Cash Payments 1 July 2018 to 30 June 2019</t>
  </si>
  <si>
    <t>A3D</t>
  </si>
  <si>
    <t>Westpac Securities</t>
  </si>
  <si>
    <t>Super Bal</t>
  </si>
  <si>
    <t>Bn  Accounting</t>
  </si>
  <si>
    <t>Cash Payments 1 July 2019 to 30 June 2020</t>
  </si>
  <si>
    <t>Sonic</t>
  </si>
  <si>
    <t>Bn Accountancy</t>
  </si>
  <si>
    <t>Yes Accountants</t>
  </si>
  <si>
    <t>Cash Payments 1 July 2020 to 30 June 2021</t>
  </si>
  <si>
    <t>Woodside</t>
  </si>
  <si>
    <t>Whitehaven</t>
  </si>
  <si>
    <t>A2Milk</t>
  </si>
  <si>
    <t>Year's Profits</t>
  </si>
  <si>
    <t>1.10.20</t>
  </si>
  <si>
    <t>26.8.20</t>
  </si>
  <si>
    <t>3.7.20</t>
  </si>
  <si>
    <t>22.9.20</t>
  </si>
  <si>
    <t>x</t>
  </si>
  <si>
    <t>*</t>
  </si>
  <si>
    <t>Total Cost</t>
  </si>
  <si>
    <t>Shares Dividend Reinvestment</t>
  </si>
  <si>
    <t>Shares Purchased for Cash</t>
  </si>
  <si>
    <t>Bal c/f</t>
  </si>
  <si>
    <t>Bal B/f</t>
  </si>
  <si>
    <t>D.R.P.</t>
  </si>
  <si>
    <t>DRP</t>
  </si>
  <si>
    <t>Balance as at 1 July 2019</t>
  </si>
  <si>
    <t>Balance as at 30th June 2020</t>
  </si>
  <si>
    <t>brokerage</t>
  </si>
  <si>
    <t>Cash Receipts  1 July 2020 to 30 June 2021</t>
  </si>
  <si>
    <t>JHG</t>
  </si>
  <si>
    <t>Cash Balance from DRP</t>
  </si>
  <si>
    <t>Foreign Source Income</t>
  </si>
  <si>
    <t>Patty Tarn</t>
  </si>
  <si>
    <t>Jessie Tarn</t>
  </si>
  <si>
    <t>Michael Tarn</t>
  </si>
  <si>
    <t>Total</t>
  </si>
  <si>
    <t>Balance B/Fwd</t>
  </si>
  <si>
    <t>Employee Contributions</t>
  </si>
  <si>
    <t>Employer Contribution</t>
  </si>
  <si>
    <t>Roll Over - Tax Free Component</t>
  </si>
  <si>
    <t>Roll Over - Taxable Component</t>
  </si>
  <si>
    <t>Earnings</t>
  </si>
  <si>
    <t>Less Tax</t>
  </si>
  <si>
    <t>Less Income Tax</t>
  </si>
  <si>
    <t>Employee Contribution</t>
  </si>
  <si>
    <t>THE TARN FAMILY SUPERANNUATION FUND - SUMMARY OF ACCOUNTS</t>
  </si>
  <si>
    <t xml:space="preserve">Employee Contribution </t>
  </si>
  <si>
    <t>ECC P/L</t>
  </si>
  <si>
    <t>Deloitte</t>
  </si>
  <si>
    <t>Yess Accounting</t>
  </si>
  <si>
    <t>BN Accounting</t>
  </si>
  <si>
    <t>Less 2020 Dividend</t>
  </si>
  <si>
    <t xml:space="preserve"> 2021 Dividends Received in 2022</t>
  </si>
  <si>
    <t>xDRP</t>
  </si>
  <si>
    <t>31.3.21</t>
  </si>
  <si>
    <t>A2 Milk</t>
  </si>
  <si>
    <t>23.11.20</t>
  </si>
  <si>
    <t xml:space="preserve">x </t>
  </si>
  <si>
    <t>3.3.21</t>
  </si>
  <si>
    <t>10.12.20</t>
  </si>
  <si>
    <t>27.5.21</t>
  </si>
  <si>
    <t>24.3.21</t>
  </si>
  <si>
    <t>30.6.21</t>
  </si>
  <si>
    <t>Woodside Petroleum</t>
  </si>
  <si>
    <t>Value as at 30.6.21</t>
  </si>
  <si>
    <t>Changes in Net Market Value 30.06.21</t>
  </si>
  <si>
    <t>Shares on Hand 30.6.21</t>
  </si>
  <si>
    <t>SOH</t>
  </si>
  <si>
    <t>Purchases</t>
  </si>
  <si>
    <t>SHARES &amp; DIVIDENDS</t>
  </si>
  <si>
    <t>supervisory</t>
  </si>
  <si>
    <t>levy</t>
  </si>
  <si>
    <t>2.7.21</t>
  </si>
  <si>
    <t>*DRP</t>
  </si>
  <si>
    <t>Changes in Net Market Value 30.06.20</t>
  </si>
  <si>
    <t>Statement of Financial Position as at 30th June 2021</t>
  </si>
  <si>
    <t>Operating Statement 30 June 2021</t>
  </si>
  <si>
    <t>Employer Contributions</t>
  </si>
  <si>
    <t>22.9.21</t>
  </si>
  <si>
    <t>25.8.21</t>
  </si>
  <si>
    <t>24.9.21</t>
  </si>
  <si>
    <t>7.10.21</t>
  </si>
  <si>
    <t>551/552/553/554</t>
  </si>
  <si>
    <t>198/00</t>
  </si>
  <si>
    <t>676/01</t>
  </si>
  <si>
    <t>WBC ***157</t>
  </si>
  <si>
    <t xml:space="preserve">Dividend </t>
  </si>
  <si>
    <t xml:space="preserve">Interest </t>
  </si>
  <si>
    <t>Contribution</t>
  </si>
  <si>
    <t>WBC***165</t>
  </si>
  <si>
    <t xml:space="preserve">ATO </t>
  </si>
  <si>
    <t xml:space="preserve">ASIC </t>
  </si>
  <si>
    <t xml:space="preserve">Shares </t>
  </si>
  <si>
    <t xml:space="preserve">Audit </t>
  </si>
  <si>
    <t xml:space="preserve">Acc </t>
  </si>
  <si>
    <t xml:space="preserve">Broker </t>
  </si>
  <si>
    <t xml:space="preserve">Total </t>
  </si>
  <si>
    <t>WBC **165</t>
  </si>
  <si>
    <t>WBC***157</t>
  </si>
  <si>
    <t>01/07-30/06</t>
  </si>
  <si>
    <t xml:space="preserve">Member acc </t>
  </si>
  <si>
    <t xml:space="preserve">OB </t>
  </si>
  <si>
    <t xml:space="preserve">Employer contribution </t>
  </si>
  <si>
    <t>Aged 62 yrs old as at 30/06/20.  Bring Fwd rule</t>
  </si>
  <si>
    <t>FY20</t>
  </si>
  <si>
    <t>FY21-22</t>
  </si>
  <si>
    <t xml:space="preserve">Member % </t>
  </si>
  <si>
    <t xml:space="preserve">Tax on taxable income </t>
  </si>
  <si>
    <t xml:space="preserve">Cash and cash equivalent </t>
  </si>
  <si>
    <t xml:space="preserve">DRP cash balance </t>
  </si>
  <si>
    <t xml:space="preserve">Div receivable </t>
  </si>
  <si>
    <t xml:space="preserve">Income tax refund </t>
  </si>
  <si>
    <t>Closing balance as at 30/06/21 is $68499.52</t>
  </si>
  <si>
    <t>Closing balance as at 30 June21 is $1464873.55</t>
  </si>
  <si>
    <t>Earning FY21</t>
  </si>
  <si>
    <t>PAYG instal June 21</t>
  </si>
  <si>
    <t xml:space="preserve">Unrealised gain/Loss </t>
  </si>
  <si>
    <t>CB FY21</t>
  </si>
  <si>
    <t>RESC- Salary sacrifice</t>
  </si>
  <si>
    <t>Member contribution</t>
  </si>
  <si>
    <t>Div FY21</t>
  </si>
  <si>
    <t>Total contribution</t>
  </si>
  <si>
    <t>MYOB</t>
  </si>
  <si>
    <t>CLIENT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</si>
</sst>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d/mm/yy;@"/>
    <numFmt numFmtId="166" formatCode="d/m/yy;@"/>
    <numFmt numFmtId="167" formatCode="0.000"/>
    <numFmt numFmtId="168" formatCode="0.0000"/>
  </numFmts>
  <fonts count="22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45"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0" applyFont="1"/>
    <xf numFmtId="2" fontId="0" fillId="0" borderId="1" xfId="0" applyNumberFormat="1" applyBorder="1"/>
    <xf numFmtId="0" fontId="1" fillId="0" borderId="0" xfId="0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2" xfId="0" applyNumberFormat="1" applyFont="1" applyBorder="1"/>
    <xf numFmtId="0" fontId="4" fillId="0" borderId="0" xfId="0" applyFont="1"/>
    <xf numFmtId="0" fontId="4" fillId="0" borderId="2" xfId="0" applyFont="1" applyBorder="1"/>
    <xf numFmtId="2" fontId="4" fillId="0" borderId="1" xfId="0" applyNumberFormat="1" applyFont="1" applyBorder="1"/>
    <xf numFmtId="2" fontId="0" fillId="0" borderId="3" xfId="0" applyNumberFormat="1" applyBorder="1"/>
    <xf numFmtId="0" fontId="0" fillId="0" borderId="1" xfId="0" applyBorder="1"/>
    <xf numFmtId="0" fontId="0" fillId="0" borderId="3" xfId="0" applyBorder="1"/>
    <xf numFmtId="2" fontId="0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/>
    </xf>
    <xf numFmtId="16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Border="1"/>
    <xf numFmtId="2" fontId="0" fillId="0" borderId="2" xfId="0" applyNumberFormat="1" applyBorder="1"/>
    <xf numFmtId="0" fontId="4" fillId="0" borderId="5" xfId="0" applyFont="1" applyBorder="1"/>
    <xf numFmtId="2" fontId="4" fillId="0" borderId="0" xfId="0" applyNumberFormat="1" applyFont="1" applyBorder="1"/>
    <xf numFmtId="1" fontId="0" fillId="0" borderId="0" xfId="0" applyNumberFormat="1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4" fillId="0" borderId="2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0" fillId="0" borderId="0" xfId="0" applyNumberFormat="1" applyFont="1" applyBorder="1"/>
    <xf numFmtId="0" fontId="4" fillId="0" borderId="1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4" fillId="0" borderId="6" xfId="0" applyNumberFormat="1" applyFont="1" applyBorder="1"/>
    <xf numFmtId="2" fontId="4" fillId="0" borderId="6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/>
    <xf numFmtId="2" fontId="0" fillId="0" borderId="1" xfId="0" applyNumberFormat="1" applyBorder="1" applyAlignment="1">
      <alignment horizontal="center"/>
    </xf>
    <xf numFmtId="0" fontId="0" fillId="0" borderId="5" xfId="0" applyBorder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2" xfId="0" applyNumberFormat="1" applyFont="1" applyBorder="1"/>
    <xf numFmtId="2" fontId="2" fillId="0" borderId="1" xfId="0" applyNumberFormat="1" applyFont="1" applyBorder="1"/>
    <xf numFmtId="15" fontId="0" fillId="0" borderId="0" xfId="0" applyNumberFormat="1"/>
    <xf numFmtId="43" fontId="0" fillId="0" borderId="0" xfId="1" applyFont="1" applyAlignment="1">
      <alignment horizontal="right"/>
    </xf>
    <xf numFmtId="43" fontId="0" fillId="0" borderId="0" xfId="1" applyFont="1"/>
    <xf numFmtId="43" fontId="0" fillId="0" borderId="0" xfId="1" applyFont="1" applyAlignment="1">
      <alignment horizontal="center"/>
    </xf>
    <xf numFmtId="0" fontId="8" fillId="0" borderId="0" xfId="0" applyFont="1"/>
    <xf numFmtId="0" fontId="0" fillId="0" borderId="0" xfId="0" applyFont="1" applyAlignment="1">
      <alignment horizontal="right"/>
    </xf>
    <xf numFmtId="0" fontId="10" fillId="0" borderId="0" xfId="0" applyFont="1"/>
    <xf numFmtId="0" fontId="0" fillId="0" borderId="3" xfId="0" applyFont="1" applyBorder="1" applyAlignment="1">
      <alignment horizontal="center"/>
    </xf>
    <xf numFmtId="0" fontId="4" fillId="2" borderId="4" xfId="0" applyFont="1" applyFill="1" applyBorder="1"/>
    <xf numFmtId="0" fontId="12" fillId="0" borderId="4" xfId="0" applyFont="1" applyBorder="1"/>
    <xf numFmtId="0" fontId="4" fillId="0" borderId="4" xfId="0" applyFont="1" applyBorder="1"/>
    <xf numFmtId="0" fontId="4" fillId="3" borderId="4" xfId="0" applyFont="1" applyFill="1" applyBorder="1"/>
    <xf numFmtId="0" fontId="0" fillId="0" borderId="4" xfId="0" applyBorder="1"/>
    <xf numFmtId="0" fontId="13" fillId="0" borderId="0" xfId="0" applyFont="1"/>
    <xf numFmtId="0" fontId="14" fillId="0" borderId="0" xfId="0" applyFont="1"/>
    <xf numFmtId="0" fontId="11" fillId="0" borderId="0" xfId="0" applyFont="1"/>
    <xf numFmtId="43" fontId="0" fillId="4" borderId="0" xfId="1" applyFont="1" applyFill="1"/>
    <xf numFmtId="43" fontId="4" fillId="5" borderId="7" xfId="1" applyFont="1" applyFill="1" applyBorder="1"/>
    <xf numFmtId="43" fontId="15" fillId="5" borderId="7" xfId="1" applyFont="1" applyFill="1" applyBorder="1"/>
    <xf numFmtId="43" fontId="16" fillId="5" borderId="7" xfId="1" applyFont="1" applyFill="1" applyBorder="1"/>
    <xf numFmtId="43" fontId="15" fillId="0" borderId="0" xfId="1" applyFont="1" applyFill="1" applyBorder="1"/>
    <xf numFmtId="2" fontId="17" fillId="0" borderId="0" xfId="0" applyNumberFormat="1" applyFont="1"/>
    <xf numFmtId="0" fontId="0" fillId="3" borderId="0" xfId="0" applyFill="1"/>
    <xf numFmtId="2" fontId="0" fillId="3" borderId="0" xfId="0" applyNumberFormat="1" applyFill="1"/>
    <xf numFmtId="0" fontId="17" fillId="0" borderId="0" xfId="0" applyFont="1"/>
    <xf numFmtId="0" fontId="4" fillId="5" borderId="0" xfId="0" applyFont="1" applyFill="1"/>
    <xf numFmtId="0" fontId="15" fillId="0" borderId="0" xfId="0" applyFont="1"/>
    <xf numFmtId="0" fontId="17" fillId="2" borderId="0" xfId="0" applyFont="1" applyFill="1"/>
    <xf numFmtId="43" fontId="4" fillId="5" borderId="4" xfId="1" applyFont="1" applyFill="1" applyBorder="1"/>
    <xf numFmtId="43" fontId="15" fillId="5" borderId="4" xfId="1" applyFont="1" applyFill="1" applyBorder="1"/>
    <xf numFmtId="43" fontId="4" fillId="5" borderId="0" xfId="1" applyFont="1" applyFill="1"/>
    <xf numFmtId="43" fontId="13" fillId="5" borderId="0" xfId="1" applyFont="1" applyFill="1"/>
    <xf numFmtId="43" fontId="0" fillId="0" borderId="0" xfId="1" applyFont="1" applyFill="1"/>
    <xf numFmtId="44" fontId="0" fillId="0" borderId="0" xfId="2" applyFont="1"/>
    <xf numFmtId="43" fontId="0" fillId="0" borderId="4" xfId="1" applyFont="1" applyBorder="1"/>
    <xf numFmtId="168" fontId="0" fillId="0" borderId="0" xfId="0" applyNumberFormat="1"/>
    <xf numFmtId="44" fontId="0" fillId="0" borderId="2" xfId="2" applyFont="1" applyBorder="1"/>
    <xf numFmtId="0" fontId="4" fillId="5" borderId="7" xfId="0" applyFont="1" applyFill="1" applyBorder="1"/>
    <xf numFmtId="0" fontId="0" fillId="0" borderId="7" xfId="0" applyBorder="1"/>
    <xf numFmtId="43" fontId="0" fillId="0" borderId="0" xfId="0" applyNumberFormat="1"/>
    <xf numFmtId="43" fontId="13" fillId="0" borderId="0" xfId="0" applyNumberFormat="1" applyFont="1" applyFill="1"/>
    <xf numFmtId="14" fontId="0" fillId="5" borderId="0" xfId="0" applyNumberFormat="1" applyFill="1"/>
    <xf numFmtId="0" fontId="0" fillId="5" borderId="0" xfId="0" applyFill="1"/>
    <xf numFmtId="2" fontId="0" fillId="5" borderId="0" xfId="0" applyNumberFormat="1" applyFill="1"/>
    <xf numFmtId="2" fontId="4" fillId="5" borderId="1" xfId="0" applyNumberFormat="1" applyFont="1" applyFill="1" applyBorder="1"/>
    <xf numFmtId="167" fontId="4" fillId="5" borderId="0" xfId="0" applyNumberFormat="1" applyFont="1" applyFill="1"/>
    <xf numFmtId="2" fontId="4" fillId="5" borderId="0" xfId="0" applyNumberFormat="1" applyFont="1" applyFill="1"/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5" fillId="5" borderId="0" xfId="0" applyFont="1" applyFill="1"/>
    <xf numFmtId="2" fontId="4" fillId="5" borderId="2" xfId="0" applyNumberFormat="1" applyFont="1" applyFill="1" applyBorder="1"/>
    <xf numFmtId="0" fontId="4" fillId="5" borderId="0" xfId="0" applyFont="1" applyFill="1" applyAlignment="1">
      <alignment horizontal="center"/>
    </xf>
    <xf numFmtId="16" fontId="0" fillId="5" borderId="0" xfId="0" applyNumberFormat="1" applyFill="1"/>
    <xf numFmtId="2" fontId="0" fillId="5" borderId="3" xfId="0" applyNumberFormat="1" applyFill="1" applyBorder="1"/>
    <xf numFmtId="2" fontId="0" fillId="5" borderId="0" xfId="0" applyNumberFormat="1" applyFont="1" applyFill="1" applyBorder="1"/>
    <xf numFmtId="0" fontId="0" fillId="6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43" fontId="1" fillId="0" borderId="0" xfId="0" applyNumberFormat="1" applyFont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3" fillId="0" borderId="0" xfId="0" applyFont="1" applyFill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2" fontId="4" fillId="5" borderId="2" xfId="0" applyNumberFormat="1" applyFont="1" applyFill="1" applyBorder="1" applyAlignment="1">
      <alignment horizontal="center"/>
    </xf>
    <xf numFmtId="14" fontId="0" fillId="0" borderId="0" xfId="0" applyNumberFormat="1" applyFill="1"/>
    <xf numFmtId="2" fontId="4" fillId="5" borderId="7" xfId="0" applyNumberFormat="1" applyFont="1" applyFill="1" applyBorder="1"/>
    <xf numFmtId="0" fontId="0" fillId="5" borderId="7" xfId="0" applyFill="1" applyBorder="1"/>
    <xf numFmtId="2" fontId="0" fillId="5" borderId="7" xfId="0" applyNumberFormat="1" applyFill="1" applyBorder="1"/>
    <xf numFmtId="43" fontId="14" fillId="0" borderId="0" xfId="0" applyNumberFormat="1" applyFont="1"/>
    <xf numFmtId="0" fontId="13" fillId="0" borderId="0" xfId="0" applyFont="1" applyFill="1"/>
    <xf numFmtId="0" fontId="14" fillId="0" borderId="0" xfId="0" applyFont="1" applyFill="1"/>
    <xf numFmtId="2" fontId="0" fillId="5" borderId="4" xfId="0" applyNumberFormat="1" applyFill="1" applyBorder="1" applyAlignment="1">
      <alignment horizontal="center"/>
    </xf>
    <xf numFmtId="2" fontId="14" fillId="0" borderId="0" xfId="0" applyNumberFormat="1" applyFont="1"/>
    <xf numFmtId="0" fontId="13" fillId="0" borderId="0" xfId="0" applyFont="1" applyFill="1" applyBorder="1"/>
    <xf numFmtId="0" fontId="0" fillId="0" borderId="0" xfId="0" applyFill="1" applyBorder="1"/>
    <xf numFmtId="0" fontId="14" fillId="0" borderId="0" xfId="0" applyFont="1" applyFill="1" applyBorder="1"/>
    <xf numFmtId="2" fontId="14" fillId="0" borderId="0" xfId="0" applyNumberFormat="1" applyFont="1" applyBorder="1"/>
    <xf numFmtId="0" fontId="0" fillId="2" borderId="0" xfId="0" applyFill="1" applyAlignment="1">
      <alignment horizontal="center"/>
    </xf>
    <xf numFmtId="0" fontId="0" fillId="2" borderId="0" xfId="0" applyFill="1"/>
    <xf numFmtId="2" fontId="0" fillId="2" borderId="0" xfId="0" applyNumberFormat="1" applyFill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2" fontId="0" fillId="2" borderId="0" xfId="0" applyNumberForma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71</xdr:row>
      <xdr:rowOff>0</xdr:rowOff>
    </xdr:from>
    <xdr:to>
      <xdr:col>16</xdr:col>
      <xdr:colOff>363597</xdr:colOff>
      <xdr:row>98</xdr:row>
      <xdr:rowOff>67402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B1AABA-E2A7-4B0E-95FC-F71705D89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782675"/>
          <a:ext cx="11803122" cy="52109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16</xdr:col>
      <xdr:colOff>563650</xdr:colOff>
      <xdr:row>116</xdr:row>
      <xdr:rowOff>133821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52F8CF-6E24-413A-8FDF-7969D10E4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9116675"/>
          <a:ext cx="12003175" cy="3372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ooks%20of%20Account\Wages\30.06.16\01-07-15-%2030-06-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tty"/>
      <sheetName val="Mel"/>
      <sheetName val="Michael"/>
      <sheetName val="Jessie"/>
      <sheetName val="Workers Comp"/>
      <sheetName val="Superannuation"/>
    </sheetNames>
    <sheetDataSet>
      <sheetData sheetId="0"/>
      <sheetData sheetId="1">
        <row r="9">
          <cell r="I9">
            <v>1035.5</v>
          </cell>
        </row>
        <row r="14">
          <cell r="I14">
            <v>1187.5</v>
          </cell>
        </row>
        <row r="20">
          <cell r="I20">
            <v>1662.5</v>
          </cell>
        </row>
        <row r="26">
          <cell r="I26">
            <v>902.5</v>
          </cell>
        </row>
      </sheetData>
      <sheetData sheetId="2">
        <row r="9">
          <cell r="I9">
            <v>1035.5</v>
          </cell>
        </row>
        <row r="14">
          <cell r="I14">
            <v>902.5</v>
          </cell>
        </row>
        <row r="20">
          <cell r="I20">
            <v>1662.5</v>
          </cell>
        </row>
        <row r="26">
          <cell r="I26">
            <v>807.5</v>
          </cell>
        </row>
      </sheetData>
      <sheetData sheetId="3">
        <row r="9">
          <cell r="I9">
            <v>1710</v>
          </cell>
        </row>
        <row r="14">
          <cell r="I14">
            <v>1643.5</v>
          </cell>
        </row>
        <row r="20">
          <cell r="I20">
            <v>1662.5</v>
          </cell>
        </row>
        <row r="26">
          <cell r="I26">
            <v>959.5</v>
          </cell>
        </row>
      </sheetData>
      <sheetData sheetId="4">
        <row r="9">
          <cell r="I9">
            <v>0</v>
          </cell>
        </row>
        <row r="14">
          <cell r="I14">
            <v>869.25</v>
          </cell>
        </row>
        <row r="20">
          <cell r="I20">
            <v>1662.5</v>
          </cell>
        </row>
        <row r="26">
          <cell r="I26">
            <v>612.75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2F60-42D7-463C-AB5D-D36EED8F3F20}">
  <dimension ref="A1:K20"/>
  <sheetViews>
    <sheetView workbookViewId="0">
      <selection activeCell="H1" sqref="H1:I1"/>
    </sheetView>
  </sheetViews>
  <sheetFormatPr defaultRowHeight="15" x14ac:dyDescent="0.25"/>
  <cols>
    <col min="6" max="6" width="11" customWidth="1"/>
    <col min="7" max="7" width="10.42578125" customWidth="1"/>
    <col min="8" max="8" width="9.5703125" bestFit="1" customWidth="1"/>
    <col min="11" max="11" width="9.5703125" bestFit="1" customWidth="1"/>
  </cols>
  <sheetData>
    <row r="1" spans="1:11" x14ac:dyDescent="0.25">
      <c r="A1" s="10" t="s">
        <v>7</v>
      </c>
      <c r="H1" s="140" t="s">
        <v>223</v>
      </c>
      <c r="I1" s="140"/>
    </row>
    <row r="2" spans="1:11" x14ac:dyDescent="0.25">
      <c r="A2" s="10" t="s">
        <v>175</v>
      </c>
    </row>
    <row r="4" spans="1:11" x14ac:dyDescent="0.25">
      <c r="F4" s="10">
        <v>2021</v>
      </c>
      <c r="G4" s="10">
        <v>2020</v>
      </c>
    </row>
    <row r="5" spans="1:11" x14ac:dyDescent="0.25">
      <c r="A5" s="10" t="s">
        <v>16</v>
      </c>
    </row>
    <row r="6" spans="1:11" x14ac:dyDescent="0.25">
      <c r="A6" t="s">
        <v>27</v>
      </c>
      <c r="F6" s="2">
        <v>1533373.07</v>
      </c>
      <c r="G6" s="2">
        <v>1643286.58</v>
      </c>
    </row>
    <row r="7" spans="1:11" x14ac:dyDescent="0.25">
      <c r="A7" t="s">
        <v>26</v>
      </c>
      <c r="F7">
        <v>632752.94999999995</v>
      </c>
      <c r="G7">
        <v>394533.43</v>
      </c>
    </row>
    <row r="8" spans="1:11" x14ac:dyDescent="0.25">
      <c r="A8" t="s">
        <v>34</v>
      </c>
      <c r="F8" s="2">
        <v>9031.2199999999993</v>
      </c>
      <c r="G8">
        <v>4137.63</v>
      </c>
    </row>
    <row r="9" spans="1:11" x14ac:dyDescent="0.25">
      <c r="A9" t="s">
        <v>130</v>
      </c>
      <c r="G9" s="2">
        <v>29.5</v>
      </c>
      <c r="K9" s="2"/>
    </row>
    <row r="10" spans="1:11" x14ac:dyDescent="0.25">
      <c r="A10" s="10" t="s">
        <v>17</v>
      </c>
      <c r="F10" s="4">
        <f>SUM(F6:F9)</f>
        <v>2175157.2400000002</v>
      </c>
      <c r="G10" s="4">
        <f>SUM(G6:G9)</f>
        <v>2041987.14</v>
      </c>
    </row>
    <row r="12" spans="1:11" x14ac:dyDescent="0.25">
      <c r="A12" s="10" t="s">
        <v>18</v>
      </c>
      <c r="F12" s="4">
        <f>F10</f>
        <v>2175157.2400000002</v>
      </c>
      <c r="G12" s="4">
        <f>G10</f>
        <v>2041987.14</v>
      </c>
    </row>
    <row r="14" spans="1:11" x14ac:dyDescent="0.25">
      <c r="A14" s="10" t="s">
        <v>19</v>
      </c>
    </row>
    <row r="15" spans="1:11" x14ac:dyDescent="0.25">
      <c r="A15" t="s">
        <v>20</v>
      </c>
      <c r="G15">
        <v>-4365.8100000000004</v>
      </c>
    </row>
    <row r="16" spans="1:11" x14ac:dyDescent="0.25">
      <c r="A16" t="s">
        <v>21</v>
      </c>
      <c r="G16" s="2">
        <v>2923</v>
      </c>
    </row>
    <row r="17" spans="1:7" x14ac:dyDescent="0.25">
      <c r="A17" s="10" t="s">
        <v>22</v>
      </c>
      <c r="G17" s="14">
        <f>SUM(G15:G16)</f>
        <v>-1442.8100000000004</v>
      </c>
    </row>
    <row r="19" spans="1:7" ht="15.75" thickBot="1" x14ac:dyDescent="0.3">
      <c r="A19" s="10" t="s">
        <v>23</v>
      </c>
      <c r="G19" s="9">
        <f>G12-G17</f>
        <v>2043429.95</v>
      </c>
    </row>
    <row r="20" spans="1:7" ht="15.75" thickTop="1" x14ac:dyDescent="0.25">
      <c r="A20" s="1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61C5-70A7-4A56-B861-95F23B70DFDD}">
  <dimension ref="A1:K66"/>
  <sheetViews>
    <sheetView workbookViewId="0">
      <pane ySplit="3" topLeftCell="A46" activePane="bottomLeft" state="frozen"/>
      <selection pane="bottomLeft" activeCell="L24" sqref="L24"/>
    </sheetView>
  </sheetViews>
  <sheetFormatPr defaultRowHeight="15" x14ac:dyDescent="0.25"/>
  <cols>
    <col min="1" max="1" width="11" customWidth="1"/>
    <col min="3" max="3" width="14.85546875" customWidth="1"/>
    <col min="4" max="4" width="11.7109375" customWidth="1"/>
    <col min="5" max="5" width="10.85546875" customWidth="1"/>
    <col min="6" max="6" width="11.7109375" bestFit="1" customWidth="1"/>
    <col min="8" max="8" width="11" customWidth="1"/>
  </cols>
  <sheetData>
    <row r="1" spans="1:11" x14ac:dyDescent="0.25">
      <c r="A1" s="52" t="s">
        <v>145</v>
      </c>
      <c r="J1" s="140" t="s">
        <v>223</v>
      </c>
      <c r="K1" s="140"/>
    </row>
    <row r="3" spans="1:11" x14ac:dyDescent="0.25">
      <c r="D3" s="53" t="s">
        <v>0</v>
      </c>
      <c r="E3" s="53" t="s">
        <v>132</v>
      </c>
      <c r="F3" s="53" t="s">
        <v>133</v>
      </c>
      <c r="G3" s="53" t="s">
        <v>134</v>
      </c>
      <c r="H3" s="54" t="s">
        <v>135</v>
      </c>
    </row>
    <row r="4" spans="1:11" x14ac:dyDescent="0.25">
      <c r="D4" s="53"/>
      <c r="E4" s="53"/>
      <c r="F4" s="53"/>
      <c r="G4" s="53"/>
      <c r="H4" s="54"/>
    </row>
    <row r="5" spans="1:11" x14ac:dyDescent="0.25">
      <c r="A5" s="1">
        <v>41821</v>
      </c>
      <c r="B5" t="s">
        <v>136</v>
      </c>
      <c r="D5" s="2">
        <v>69921.48</v>
      </c>
      <c r="E5">
        <v>71123.98</v>
      </c>
      <c r="H5" s="2">
        <f>SUM(D5:G5)</f>
        <v>141045.46</v>
      </c>
    </row>
    <row r="6" spans="1:11" x14ac:dyDescent="0.25">
      <c r="A6" s="1">
        <v>41845</v>
      </c>
      <c r="B6" t="s">
        <v>137</v>
      </c>
      <c r="D6" s="2">
        <v>540000</v>
      </c>
      <c r="E6" s="2">
        <v>540000</v>
      </c>
      <c r="H6" s="2">
        <f t="shared" ref="H6:H12" si="0">SUM(D6:G6)</f>
        <v>1080000</v>
      </c>
    </row>
    <row r="7" spans="1:11" x14ac:dyDescent="0.25">
      <c r="A7" s="1">
        <v>41912</v>
      </c>
      <c r="B7" s="3" t="s">
        <v>138</v>
      </c>
      <c r="D7" s="2">
        <v>1235</v>
      </c>
      <c r="E7" s="2">
        <v>1852.5</v>
      </c>
      <c r="H7" s="2">
        <f t="shared" si="0"/>
        <v>3087.5</v>
      </c>
    </row>
    <row r="8" spans="1:11" x14ac:dyDescent="0.25">
      <c r="A8" s="1">
        <v>42004</v>
      </c>
      <c r="B8" s="3" t="s">
        <v>138</v>
      </c>
      <c r="D8" s="2">
        <v>1662.5</v>
      </c>
      <c r="E8" s="2">
        <v>1662.5</v>
      </c>
      <c r="F8" s="2">
        <v>95</v>
      </c>
      <c r="G8" s="2"/>
      <c r="H8" s="2">
        <f t="shared" si="0"/>
        <v>3420</v>
      </c>
    </row>
    <row r="9" spans="1:11" x14ac:dyDescent="0.25">
      <c r="A9" s="1">
        <v>42061</v>
      </c>
      <c r="B9" s="3" t="s">
        <v>139</v>
      </c>
      <c r="D9" s="2">
        <v>53779.45</v>
      </c>
      <c r="E9" s="2">
        <v>59097.8</v>
      </c>
      <c r="F9" s="2">
        <v>902.6</v>
      </c>
      <c r="G9" s="2"/>
      <c r="H9" s="2">
        <f t="shared" si="0"/>
        <v>113779.85</v>
      </c>
    </row>
    <row r="10" spans="1:11" x14ac:dyDescent="0.25">
      <c r="A10" s="1">
        <v>42061</v>
      </c>
      <c r="B10" s="3" t="s">
        <v>140</v>
      </c>
      <c r="D10" s="2">
        <v>35312.050000000003</v>
      </c>
      <c r="E10" s="2">
        <v>56041.25</v>
      </c>
      <c r="F10" s="2">
        <v>17502.240000000002</v>
      </c>
      <c r="G10" s="2">
        <v>31353.86</v>
      </c>
      <c r="H10" s="2">
        <f t="shared" si="0"/>
        <v>140209.40000000002</v>
      </c>
    </row>
    <row r="11" spans="1:11" x14ac:dyDescent="0.25">
      <c r="A11" s="1">
        <v>42094</v>
      </c>
      <c r="B11" t="s">
        <v>138</v>
      </c>
      <c r="D11" s="2">
        <v>1852.5</v>
      </c>
      <c r="E11" s="2">
        <v>1852.5</v>
      </c>
      <c r="G11" s="2">
        <v>617.5</v>
      </c>
      <c r="H11" s="2">
        <f t="shared" si="0"/>
        <v>4322.5</v>
      </c>
    </row>
    <row r="12" spans="1:11" x14ac:dyDescent="0.25">
      <c r="A12" s="1">
        <v>42185</v>
      </c>
      <c r="B12" s="3" t="s">
        <v>138</v>
      </c>
      <c r="F12" s="2">
        <v>380</v>
      </c>
      <c r="G12" s="2">
        <v>3610</v>
      </c>
      <c r="H12" s="2">
        <f t="shared" si="0"/>
        <v>3990</v>
      </c>
    </row>
    <row r="13" spans="1:11" x14ac:dyDescent="0.25">
      <c r="D13" s="4">
        <f>SUM(D5:D12)</f>
        <v>703762.98</v>
      </c>
      <c r="E13" s="4">
        <f>SUM(E5:E12)</f>
        <v>731630.53</v>
      </c>
      <c r="F13" s="4">
        <f>SUM(F5:F12)</f>
        <v>18879.84</v>
      </c>
      <c r="G13" s="4">
        <f>SUM(G5:G12)</f>
        <v>35581.360000000001</v>
      </c>
      <c r="H13" s="4">
        <f>SUM(H5:H12)</f>
        <v>1489854.71</v>
      </c>
    </row>
    <row r="14" spans="1:11" x14ac:dyDescent="0.25">
      <c r="A14" s="1">
        <v>42185</v>
      </c>
      <c r="B14" s="3" t="s">
        <v>141</v>
      </c>
      <c r="D14" s="2">
        <v>16391</v>
      </c>
      <c r="E14" s="2">
        <v>17040</v>
      </c>
      <c r="F14" s="2">
        <v>440</v>
      </c>
      <c r="G14" s="2">
        <v>829</v>
      </c>
      <c r="H14" s="2">
        <f>SUM(D14:G14)</f>
        <v>34700</v>
      </c>
    </row>
    <row r="15" spans="1:11" x14ac:dyDescent="0.25">
      <c r="B15" s="3" t="s">
        <v>142</v>
      </c>
      <c r="D15" s="2">
        <v>-3509</v>
      </c>
      <c r="E15" s="2">
        <v>-3648</v>
      </c>
      <c r="F15" s="2">
        <v>-94</v>
      </c>
      <c r="G15" s="2">
        <v>-177</v>
      </c>
      <c r="H15" s="2">
        <f>SUM(D15:G15)</f>
        <v>-7428</v>
      </c>
    </row>
    <row r="16" spans="1:11" ht="15.75" thickBot="1" x14ac:dyDescent="0.3">
      <c r="D16" s="55">
        <f>SUM(D13:D15)</f>
        <v>716644.98</v>
      </c>
      <c r="E16" s="55">
        <f>SUM(E13:E15)</f>
        <v>745022.53</v>
      </c>
      <c r="F16" s="55">
        <f>SUM(F13:F15)</f>
        <v>19225.84</v>
      </c>
      <c r="G16" s="55">
        <f>SUM(G13:G15)</f>
        <v>36233.360000000001</v>
      </c>
      <c r="H16" s="55">
        <f>SUM(H13:H15)</f>
        <v>1517126.71</v>
      </c>
    </row>
    <row r="17" spans="1:8" ht="15.75" thickTop="1" x14ac:dyDescent="0.25"/>
    <row r="19" spans="1:8" x14ac:dyDescent="0.25">
      <c r="A19" s="1">
        <v>42186</v>
      </c>
      <c r="B19" t="s">
        <v>136</v>
      </c>
      <c r="D19" s="2">
        <f>D16</f>
        <v>716644.98</v>
      </c>
      <c r="E19" s="2">
        <f>E16</f>
        <v>745022.53</v>
      </c>
      <c r="F19" s="2">
        <f>F16</f>
        <v>19225.84</v>
      </c>
      <c r="G19" s="2">
        <f>G16</f>
        <v>36233.360000000001</v>
      </c>
      <c r="H19" s="2">
        <f>H16</f>
        <v>1517126.71</v>
      </c>
    </row>
    <row r="20" spans="1:8" x14ac:dyDescent="0.25">
      <c r="A20" s="1">
        <v>42277</v>
      </c>
      <c r="B20" s="3" t="s">
        <v>138</v>
      </c>
      <c r="D20" s="2">
        <f>[1]Mel!I9</f>
        <v>1035.5</v>
      </c>
      <c r="E20" s="2">
        <f>[1]Patty!I9</f>
        <v>1035.5</v>
      </c>
      <c r="F20" s="2">
        <f>[1]Jessie!I9</f>
        <v>0</v>
      </c>
      <c r="G20" s="2">
        <f>[1]Michael!I9</f>
        <v>1710</v>
      </c>
      <c r="H20" s="2">
        <f>SUM(D20:G20)</f>
        <v>3781</v>
      </c>
    </row>
    <row r="21" spans="1:8" x14ac:dyDescent="0.25">
      <c r="A21" s="1">
        <v>42369</v>
      </c>
      <c r="B21" s="3" t="s">
        <v>138</v>
      </c>
      <c r="D21" s="2">
        <f>[1]Mel!I14</f>
        <v>902.5</v>
      </c>
      <c r="E21" s="2">
        <f>[1]Patty!I14</f>
        <v>1187.5</v>
      </c>
      <c r="F21" s="2">
        <f>[1]Jessie!I14</f>
        <v>869.25</v>
      </c>
      <c r="G21" s="2">
        <f>[1]Michael!I14</f>
        <v>1643.5</v>
      </c>
      <c r="H21" s="2">
        <f>SUM(D21:G21)</f>
        <v>4602.75</v>
      </c>
    </row>
    <row r="22" spans="1:8" x14ac:dyDescent="0.25">
      <c r="A22" s="1">
        <v>42460</v>
      </c>
      <c r="B22" t="s">
        <v>138</v>
      </c>
      <c r="D22" s="2">
        <f>[1]Mel!I20</f>
        <v>1662.5</v>
      </c>
      <c r="E22" s="2">
        <f>[1]Patty!I20</f>
        <v>1662.5</v>
      </c>
      <c r="F22" s="2">
        <f>[1]Jessie!I20</f>
        <v>1662.5</v>
      </c>
      <c r="G22" s="2">
        <f>[1]Michael!I20</f>
        <v>1662.5</v>
      </c>
      <c r="H22" s="2">
        <f>SUM(D22:G22)</f>
        <v>6650</v>
      </c>
    </row>
    <row r="23" spans="1:8" x14ac:dyDescent="0.25">
      <c r="A23" s="1">
        <v>42551</v>
      </c>
      <c r="B23" s="3" t="s">
        <v>138</v>
      </c>
      <c r="D23" s="2">
        <f>[1]Mel!I26</f>
        <v>807.5</v>
      </c>
      <c r="E23" s="2">
        <f>[1]Patty!I26</f>
        <v>902.5</v>
      </c>
      <c r="F23" s="2">
        <f>[1]Jessie!I26</f>
        <v>612.75</v>
      </c>
      <c r="G23" s="2">
        <f>[1]Michael!I26</f>
        <v>959.5</v>
      </c>
      <c r="H23" s="2">
        <f>SUM(D23:G23)</f>
        <v>3282.25</v>
      </c>
    </row>
    <row r="24" spans="1:8" x14ac:dyDescent="0.25">
      <c r="A24" s="1">
        <v>42511</v>
      </c>
      <c r="B24" s="3" t="s">
        <v>1</v>
      </c>
      <c r="D24" s="2"/>
      <c r="E24" s="2"/>
      <c r="F24" s="2">
        <v>71.25</v>
      </c>
      <c r="G24" s="2">
        <v>520.85</v>
      </c>
      <c r="H24" s="2">
        <f>SUM(D24:G24)</f>
        <v>592.1</v>
      </c>
    </row>
    <row r="25" spans="1:8" x14ac:dyDescent="0.25">
      <c r="A25" s="1"/>
      <c r="B25" s="3"/>
      <c r="D25" s="56">
        <f>SUM(D19:D24)</f>
        <v>721052.98</v>
      </c>
      <c r="E25" s="56">
        <f t="shared" ref="E25:G25" si="1">SUM(E19:E24)</f>
        <v>749810.53</v>
      </c>
      <c r="F25" s="56">
        <f t="shared" si="1"/>
        <v>22441.59</v>
      </c>
      <c r="G25" s="56">
        <f t="shared" si="1"/>
        <v>42729.71</v>
      </c>
      <c r="H25" s="56">
        <f>SUM(H19:H24)</f>
        <v>1536034.81</v>
      </c>
    </row>
    <row r="26" spans="1:8" x14ac:dyDescent="0.25">
      <c r="A26" s="1">
        <v>42551</v>
      </c>
      <c r="B26" s="3" t="s">
        <v>141</v>
      </c>
      <c r="D26">
        <v>17204.27</v>
      </c>
      <c r="E26">
        <v>17890.43</v>
      </c>
      <c r="F26">
        <v>535.45000000000005</v>
      </c>
      <c r="G26">
        <v>1019.53</v>
      </c>
      <c r="H26" s="2">
        <f>SUM(D26:G26)</f>
        <v>36649.679999999993</v>
      </c>
    </row>
    <row r="27" spans="1:8" x14ac:dyDescent="0.25">
      <c r="B27" s="3" t="s">
        <v>143</v>
      </c>
      <c r="D27">
        <v>4056.25</v>
      </c>
      <c r="E27">
        <v>4218.04</v>
      </c>
      <c r="F27">
        <v>126.24</v>
      </c>
      <c r="G27">
        <v>240.37</v>
      </c>
      <c r="H27" s="2">
        <f>SUM(D27:G27)</f>
        <v>8640.9000000000015</v>
      </c>
    </row>
    <row r="28" spans="1:8" ht="15.75" thickBot="1" x14ac:dyDescent="0.3">
      <c r="C28" s="57">
        <v>42551</v>
      </c>
      <c r="D28" s="9">
        <f>D25+D26-D27</f>
        <v>734201</v>
      </c>
      <c r="E28" s="9">
        <f t="shared" ref="E28:H28" si="2">E25+E26-E27</f>
        <v>763482.92</v>
      </c>
      <c r="F28" s="9">
        <f t="shared" si="2"/>
        <v>22850.799999999999</v>
      </c>
      <c r="G28" s="9">
        <f t="shared" si="2"/>
        <v>43508.869999999995</v>
      </c>
      <c r="H28" s="9">
        <f t="shared" si="2"/>
        <v>1564043.59</v>
      </c>
    </row>
    <row r="29" spans="1:8" ht="15.75" thickTop="1" x14ac:dyDescent="0.25"/>
    <row r="30" spans="1:8" x14ac:dyDescent="0.25">
      <c r="A30" s="1">
        <v>42552</v>
      </c>
      <c r="B30" t="s">
        <v>136</v>
      </c>
      <c r="D30" s="2">
        <f>D28</f>
        <v>734201</v>
      </c>
      <c r="E30" s="2">
        <f t="shared" ref="E30:H30" si="3">E28</f>
        <v>763482.92</v>
      </c>
      <c r="F30" s="2">
        <f t="shared" si="3"/>
        <v>22850.799999999999</v>
      </c>
      <c r="G30" s="2">
        <f t="shared" si="3"/>
        <v>43508.869999999995</v>
      </c>
      <c r="H30" s="2">
        <f t="shared" si="3"/>
        <v>1564043.59</v>
      </c>
    </row>
    <row r="31" spans="1:8" x14ac:dyDescent="0.25">
      <c r="A31" s="1">
        <v>42916</v>
      </c>
      <c r="B31" s="3" t="s">
        <v>138</v>
      </c>
      <c r="D31" s="2">
        <v>4845</v>
      </c>
      <c r="E31" s="2">
        <v>4987.5</v>
      </c>
      <c r="F31">
        <v>4536.25</v>
      </c>
      <c r="G31">
        <v>5126.92</v>
      </c>
      <c r="H31">
        <f>SUM(D31:G31)</f>
        <v>19495.669999999998</v>
      </c>
    </row>
    <row r="32" spans="1:8" x14ac:dyDescent="0.25">
      <c r="A32" s="1"/>
      <c r="B32" s="3"/>
      <c r="D32" s="12">
        <f>SUM(D30:D31)</f>
        <v>739046</v>
      </c>
      <c r="E32" s="12">
        <f t="shared" ref="E32:H32" si="4">SUM(E30:E31)</f>
        <v>768470.42</v>
      </c>
      <c r="F32" s="12">
        <f t="shared" si="4"/>
        <v>27387.05</v>
      </c>
      <c r="G32" s="12">
        <f t="shared" si="4"/>
        <v>48635.789999999994</v>
      </c>
      <c r="H32" s="12">
        <f t="shared" si="4"/>
        <v>1583539.26</v>
      </c>
    </row>
    <row r="33" spans="1:8" x14ac:dyDescent="0.25">
      <c r="A33" s="1">
        <v>42916</v>
      </c>
      <c r="B33" s="3" t="s">
        <v>141</v>
      </c>
      <c r="D33" s="2">
        <f>D32/H32*H33</f>
        <v>16098.837040743783</v>
      </c>
      <c r="E33" s="2">
        <f>E32/H32*H33</f>
        <v>16739.79706569271</v>
      </c>
      <c r="F33" s="2">
        <f>F32/H32*H33</f>
        <v>596.57944833840122</v>
      </c>
      <c r="G33" s="2">
        <f>G32/H32*H33</f>
        <v>1059.4464452251091</v>
      </c>
      <c r="H33" s="2">
        <v>34494.660000000003</v>
      </c>
    </row>
    <row r="34" spans="1:8" x14ac:dyDescent="0.25">
      <c r="B34" s="3" t="s">
        <v>143</v>
      </c>
      <c r="D34" s="58">
        <f>(D32/$H32)*$H34</f>
        <v>3779.682031944064</v>
      </c>
      <c r="E34" s="59">
        <f t="shared" ref="E34:G34" si="5">(E32/$H32)*$H34</f>
        <v>3930.1665100068312</v>
      </c>
      <c r="F34" s="59">
        <f t="shared" si="5"/>
        <v>140.06481435926003</v>
      </c>
      <c r="G34" s="59">
        <f t="shared" si="5"/>
        <v>248.73664368984441</v>
      </c>
      <c r="H34" s="59">
        <v>8098.65</v>
      </c>
    </row>
    <row r="35" spans="1:8" ht="15.75" thickBot="1" x14ac:dyDescent="0.3">
      <c r="C35" s="57">
        <v>42916</v>
      </c>
      <c r="D35" s="9">
        <f>D32+D33-D34</f>
        <v>751365.15500879975</v>
      </c>
      <c r="E35" s="9">
        <f t="shared" ref="E35:H35" si="6">E32+E33-E34</f>
        <v>781280.05055568588</v>
      </c>
      <c r="F35" s="9">
        <f t="shared" si="6"/>
        <v>27843.564633979142</v>
      </c>
      <c r="G35" s="9">
        <f t="shared" si="6"/>
        <v>49446.499801535261</v>
      </c>
      <c r="H35" s="9">
        <f t="shared" si="6"/>
        <v>1609935.27</v>
      </c>
    </row>
    <row r="36" spans="1:8" ht="15.75" thickTop="1" x14ac:dyDescent="0.25"/>
    <row r="37" spans="1:8" x14ac:dyDescent="0.25">
      <c r="A37" s="1">
        <v>42917</v>
      </c>
      <c r="B37" t="s">
        <v>136</v>
      </c>
      <c r="D37" s="2">
        <f>D35</f>
        <v>751365.15500879975</v>
      </c>
      <c r="E37" s="2">
        <f t="shared" ref="E37:H37" si="7">E35</f>
        <v>781280.05055568588</v>
      </c>
      <c r="F37" s="2">
        <f t="shared" si="7"/>
        <v>27843.564633979142</v>
      </c>
      <c r="G37" s="2">
        <f t="shared" si="7"/>
        <v>49446.499801535261</v>
      </c>
      <c r="H37" s="2">
        <f t="shared" si="7"/>
        <v>1609935.27</v>
      </c>
    </row>
    <row r="38" spans="1:8" x14ac:dyDescent="0.25">
      <c r="A38" s="1">
        <v>43281</v>
      </c>
      <c r="B38" s="3" t="s">
        <v>138</v>
      </c>
      <c r="D38" s="2">
        <v>5225</v>
      </c>
      <c r="E38" s="2">
        <v>5225</v>
      </c>
      <c r="F38" s="2">
        <v>5225</v>
      </c>
      <c r="G38">
        <v>6506.88</v>
      </c>
      <c r="H38">
        <f>SUM(D38:G38)</f>
        <v>22181.88</v>
      </c>
    </row>
    <row r="39" spans="1:8" x14ac:dyDescent="0.25">
      <c r="A39" s="1"/>
      <c r="B39" s="3"/>
      <c r="D39" s="12">
        <f>SUM(D37:D38)</f>
        <v>756590.15500879975</v>
      </c>
      <c r="E39" s="12">
        <f>SUM(E37:E38)</f>
        <v>786505.05055568588</v>
      </c>
      <c r="F39" s="12">
        <f>SUM(F37:F38)</f>
        <v>33068.564633979142</v>
      </c>
      <c r="G39" s="12">
        <f>SUM(G37:G38)</f>
        <v>55953.379801535259</v>
      </c>
      <c r="H39" s="12">
        <f>SUM(H37:H38)</f>
        <v>1632117.15</v>
      </c>
    </row>
    <row r="40" spans="1:8" x14ac:dyDescent="0.25">
      <c r="A40" s="1">
        <v>43281</v>
      </c>
      <c r="B40" s="3" t="s">
        <v>141</v>
      </c>
      <c r="D40" s="2">
        <f>D39/H39*H40</f>
        <v>15208.076469605807</v>
      </c>
      <c r="E40" s="2">
        <f>E39/H39*H40</f>
        <v>15809.39016110107</v>
      </c>
      <c r="F40" s="2">
        <f>F39/H39*H40</f>
        <v>664.7050009364815</v>
      </c>
      <c r="G40" s="2">
        <f>G39/H39*H40</f>
        <v>1124.7083683566409</v>
      </c>
      <c r="H40" s="2">
        <v>32806.879999999997</v>
      </c>
    </row>
    <row r="41" spans="1:8" x14ac:dyDescent="0.25">
      <c r="B41" s="3" t="s">
        <v>143</v>
      </c>
      <c r="D41" s="60">
        <f>(D39/$H39)*$H41</f>
        <v>3823.6350895931914</v>
      </c>
      <c r="E41" s="60">
        <f t="shared" ref="E41:G41" si="8">(E39/$H39)*$H41</f>
        <v>3974.818188603062</v>
      </c>
      <c r="F41" s="60">
        <f t="shared" si="8"/>
        <v>167.12102749406307</v>
      </c>
      <c r="G41" s="60">
        <f t="shared" si="8"/>
        <v>282.77569430968441</v>
      </c>
      <c r="H41" s="60">
        <v>8248.35</v>
      </c>
    </row>
    <row r="42" spans="1:8" ht="15.75" thickBot="1" x14ac:dyDescent="0.3">
      <c r="C42" s="57">
        <v>43281</v>
      </c>
      <c r="D42" s="9">
        <f>D39+D40-D41</f>
        <v>767974.59638881229</v>
      </c>
      <c r="E42" s="9">
        <f t="shared" ref="E42:H42" si="9">E39+E40-E41</f>
        <v>798339.62252818397</v>
      </c>
      <c r="F42" s="9">
        <f t="shared" si="9"/>
        <v>33566.148607421565</v>
      </c>
      <c r="G42" s="9">
        <f t="shared" si="9"/>
        <v>56795.312475582214</v>
      </c>
      <c r="H42" s="9">
        <f t="shared" si="9"/>
        <v>1656675.6799999997</v>
      </c>
    </row>
    <row r="43" spans="1:8" ht="15.75" thickTop="1" x14ac:dyDescent="0.25"/>
    <row r="44" spans="1:8" x14ac:dyDescent="0.25">
      <c r="A44" s="1">
        <v>43282</v>
      </c>
      <c r="B44" t="s">
        <v>136</v>
      </c>
      <c r="D44" s="2">
        <f>D42</f>
        <v>767974.59638881229</v>
      </c>
      <c r="E44" s="2">
        <f t="shared" ref="E44:H44" si="10">E42</f>
        <v>798339.62252818397</v>
      </c>
      <c r="F44" s="2">
        <f t="shared" si="10"/>
        <v>33566.148607421565</v>
      </c>
      <c r="G44" s="2">
        <f t="shared" si="10"/>
        <v>56795.312475582214</v>
      </c>
      <c r="H44" s="2">
        <f t="shared" si="10"/>
        <v>1656675.6799999997</v>
      </c>
    </row>
    <row r="45" spans="1:8" x14ac:dyDescent="0.25">
      <c r="A45" s="1">
        <v>43646</v>
      </c>
      <c r="B45" t="s">
        <v>144</v>
      </c>
      <c r="D45" s="2">
        <v>77511.44</v>
      </c>
      <c r="E45" s="2">
        <v>0</v>
      </c>
      <c r="F45" s="2">
        <v>0</v>
      </c>
      <c r="G45" s="2">
        <v>0</v>
      </c>
      <c r="H45" s="2">
        <f>SUM(D45:G45)</f>
        <v>77511.44</v>
      </c>
    </row>
    <row r="46" spans="1:8" x14ac:dyDescent="0.25">
      <c r="A46" s="1">
        <v>43646</v>
      </c>
      <c r="B46" s="3" t="s">
        <v>138</v>
      </c>
      <c r="D46" s="2">
        <v>5082.5</v>
      </c>
      <c r="E46" s="2">
        <v>5244</v>
      </c>
      <c r="F46" s="2">
        <v>4512.5</v>
      </c>
      <c r="G46" s="2">
        <v>7200.95</v>
      </c>
      <c r="H46" s="2">
        <f>SUM(D46:G46)</f>
        <v>22039.95</v>
      </c>
    </row>
    <row r="47" spans="1:8" x14ac:dyDescent="0.25">
      <c r="A47" s="1"/>
      <c r="B47" s="3"/>
      <c r="D47" s="12">
        <f>SUM(D44:D46)</f>
        <v>850568.53638881235</v>
      </c>
      <c r="E47" s="12">
        <f t="shared" ref="E47:H47" si="11">SUM(E44:E46)</f>
        <v>803583.62252818397</v>
      </c>
      <c r="F47" s="12">
        <f t="shared" si="11"/>
        <v>38078.648607421565</v>
      </c>
      <c r="G47" s="12">
        <f t="shared" si="11"/>
        <v>63996.262475582211</v>
      </c>
      <c r="H47" s="12">
        <f t="shared" si="11"/>
        <v>1756227.0699999996</v>
      </c>
    </row>
    <row r="48" spans="1:8" x14ac:dyDescent="0.25">
      <c r="A48" s="1">
        <v>43646</v>
      </c>
      <c r="B48" s="3" t="s">
        <v>141</v>
      </c>
      <c r="D48" s="2">
        <v>17725</v>
      </c>
      <c r="E48" s="2">
        <v>16746</v>
      </c>
      <c r="F48" s="2">
        <v>794</v>
      </c>
      <c r="G48" s="2">
        <v>1334</v>
      </c>
      <c r="H48" s="2">
        <f>SUM(D48:G48)</f>
        <v>36599</v>
      </c>
    </row>
    <row r="49" spans="1:9" x14ac:dyDescent="0.25">
      <c r="B49" s="3" t="s">
        <v>143</v>
      </c>
      <c r="D49" s="58">
        <f>(D47/$H47)*$H49</f>
        <v>4615.5781032569002</v>
      </c>
      <c r="E49" s="59">
        <f t="shared" ref="E49:G49" si="12">(E47/$H47)*$H49</f>
        <v>4360.6162391380567</v>
      </c>
      <c r="F49" s="59">
        <f t="shared" si="12"/>
        <v>206.63235141546267</v>
      </c>
      <c r="G49" s="59">
        <f t="shared" si="12"/>
        <v>347.2733061895841</v>
      </c>
      <c r="H49" s="59">
        <v>9530.1</v>
      </c>
    </row>
    <row r="50" spans="1:9" ht="15.75" thickBot="1" x14ac:dyDescent="0.3">
      <c r="C50" s="57">
        <v>43646</v>
      </c>
      <c r="D50" s="9">
        <f>D47+D48-D49</f>
        <v>863677.95828555548</v>
      </c>
      <c r="E50" s="9">
        <f t="shared" ref="E50:H50" si="13">E47+E48-E49</f>
        <v>815969.00628904591</v>
      </c>
      <c r="F50" s="9">
        <f t="shared" si="13"/>
        <v>38666.0162560061</v>
      </c>
      <c r="G50" s="9">
        <f t="shared" si="13"/>
        <v>64982.989169392626</v>
      </c>
      <c r="H50" s="9">
        <f t="shared" si="13"/>
        <v>1783295.9699999995</v>
      </c>
    </row>
    <row r="51" spans="1:9" ht="15.75" thickTop="1" x14ac:dyDescent="0.25"/>
    <row r="52" spans="1:9" x14ac:dyDescent="0.25">
      <c r="A52" s="1">
        <v>43647</v>
      </c>
      <c r="B52" t="s">
        <v>136</v>
      </c>
      <c r="D52" s="2">
        <f>D50</f>
        <v>863677.95828555548</v>
      </c>
      <c r="E52" s="2">
        <f t="shared" ref="E52:H52" si="14">E50</f>
        <v>815969.00628904591</v>
      </c>
      <c r="F52" s="2">
        <f t="shared" si="14"/>
        <v>38666.0162560061</v>
      </c>
      <c r="G52" s="2">
        <f t="shared" si="14"/>
        <v>64982.989169392626</v>
      </c>
      <c r="H52" s="2">
        <f t="shared" si="14"/>
        <v>1783295.9699999995</v>
      </c>
    </row>
    <row r="53" spans="1:9" x14ac:dyDescent="0.25">
      <c r="A53" s="1">
        <v>44012</v>
      </c>
      <c r="B53" t="s">
        <v>138</v>
      </c>
      <c r="D53">
        <f>'Cash Receipts'!D48</f>
        <v>1781.25</v>
      </c>
      <c r="E53">
        <f>'Cash Receipts'!E48</f>
        <v>1781.25</v>
      </c>
      <c r="F53">
        <f>'Cash Receipts'!F48</f>
        <v>4773.75</v>
      </c>
      <c r="G53">
        <f>'Cash Receipts'!G48</f>
        <v>7339.49</v>
      </c>
      <c r="H53">
        <f>SUM(D53:G53)</f>
        <v>15675.74</v>
      </c>
    </row>
    <row r="54" spans="1:9" x14ac:dyDescent="0.25">
      <c r="A54" s="1">
        <v>44012</v>
      </c>
      <c r="B54" t="s">
        <v>146</v>
      </c>
      <c r="D54">
        <v>151497.06</v>
      </c>
      <c r="E54">
        <v>0</v>
      </c>
      <c r="F54">
        <v>0</v>
      </c>
      <c r="G54">
        <v>0</v>
      </c>
      <c r="H54">
        <f>SUM(D54:G54)</f>
        <v>151497.06</v>
      </c>
    </row>
    <row r="55" spans="1:9" x14ac:dyDescent="0.25">
      <c r="D55" s="12">
        <f>SUM(D52:D54)</f>
        <v>1016956.2682855555</v>
      </c>
      <c r="E55" s="12">
        <f t="shared" ref="E55:H55" si="15">SUM(E52:E54)</f>
        <v>817750.25628904591</v>
      </c>
      <c r="F55" s="12">
        <f t="shared" si="15"/>
        <v>43439.7662560061</v>
      </c>
      <c r="G55" s="12">
        <f t="shared" si="15"/>
        <v>72322.479169392624</v>
      </c>
      <c r="H55" s="12">
        <f t="shared" si="15"/>
        <v>1950468.7699999996</v>
      </c>
    </row>
    <row r="56" spans="1:9" x14ac:dyDescent="0.25">
      <c r="D56" s="34">
        <f>D55/H55</f>
        <v>0.52139069536886551</v>
      </c>
      <c r="E56" s="34">
        <f>E55/H55</f>
        <v>0.41925831823959225</v>
      </c>
      <c r="F56" s="34">
        <f>F55/H55</f>
        <v>2.2271449266017273E-2</v>
      </c>
      <c r="G56" s="34">
        <f>G55/H55</f>
        <v>3.7079537125525287E-2</v>
      </c>
      <c r="H56" s="34">
        <f>SUM(D56:G56)</f>
        <v>1.0000000000000004</v>
      </c>
    </row>
    <row r="57" spans="1:9" x14ac:dyDescent="0.25">
      <c r="A57" s="1">
        <v>44012</v>
      </c>
      <c r="B57" t="s">
        <v>141</v>
      </c>
      <c r="D57" s="2">
        <f>H57*D56</f>
        <v>51963.381728175053</v>
      </c>
      <c r="E57" s="2">
        <f>H57*E56</f>
        <v>41784.558541045211</v>
      </c>
      <c r="F57" s="2">
        <f>H57*F56</f>
        <v>2219.6403390570499</v>
      </c>
      <c r="G57" s="2">
        <f>H57*G56</f>
        <v>3695.4593917227116</v>
      </c>
      <c r="H57">
        <v>99663.039999999994</v>
      </c>
    </row>
    <row r="58" spans="1:9" x14ac:dyDescent="0.25">
      <c r="B58" t="s">
        <v>143</v>
      </c>
      <c r="D58" s="2">
        <f>H58*D56</f>
        <v>-3493.4219371104728</v>
      </c>
      <c r="E58" s="2">
        <f>H58*E56</f>
        <v>-2809.1145838689158</v>
      </c>
      <c r="F58" s="2">
        <f>H58*F56</f>
        <v>-149.22316437216892</v>
      </c>
      <c r="G58" s="2">
        <f>H58*G56</f>
        <v>-248.44031464844451</v>
      </c>
      <c r="H58" s="2">
        <v>-6700.2</v>
      </c>
    </row>
    <row r="59" spans="1:9" ht="15.75" thickBot="1" x14ac:dyDescent="0.3">
      <c r="C59" s="57">
        <v>44012</v>
      </c>
      <c r="D59" s="9">
        <f>D55+D57+D58</f>
        <v>1065426.2280766203</v>
      </c>
      <c r="E59" s="9">
        <f t="shared" ref="E59:H59" si="16">E55+E57+E58</f>
        <v>856725.7002462222</v>
      </c>
      <c r="F59" s="9">
        <f t="shared" si="16"/>
        <v>45510.18343069098</v>
      </c>
      <c r="G59" s="9">
        <f t="shared" si="16"/>
        <v>75769.498246466901</v>
      </c>
      <c r="H59" s="9">
        <f t="shared" si="16"/>
        <v>2043431.6099999996</v>
      </c>
    </row>
    <row r="60" spans="1:9" ht="15.75" thickTop="1" x14ac:dyDescent="0.25"/>
    <row r="61" spans="1:9" x14ac:dyDescent="0.25">
      <c r="A61" s="98">
        <v>44013</v>
      </c>
      <c r="B61" s="99" t="s">
        <v>136</v>
      </c>
      <c r="C61" s="99"/>
      <c r="D61" s="100">
        <f>D59</f>
        <v>1065426.2280766203</v>
      </c>
      <c r="E61" s="100">
        <f t="shared" ref="E61:H61" si="17">E59</f>
        <v>856725.7002462222</v>
      </c>
      <c r="F61" s="100">
        <f t="shared" si="17"/>
        <v>45510.18343069098</v>
      </c>
      <c r="G61" s="100">
        <f t="shared" si="17"/>
        <v>75769.498246466901</v>
      </c>
      <c r="H61" s="100">
        <f t="shared" si="17"/>
        <v>2043431.6099999996</v>
      </c>
    </row>
    <row r="62" spans="1:9" x14ac:dyDescent="0.25">
      <c r="A62" s="98">
        <v>44377</v>
      </c>
      <c r="B62" s="99" t="s">
        <v>177</v>
      </c>
      <c r="C62" s="99"/>
      <c r="D62" s="100">
        <v>5011.25</v>
      </c>
      <c r="E62" s="99">
        <v>5011.25</v>
      </c>
      <c r="F62" s="99">
        <v>5011.25</v>
      </c>
      <c r="G62" s="99">
        <v>8591.2099999999991</v>
      </c>
      <c r="H62" s="100">
        <f>SUM(D62:G62)</f>
        <v>23624.959999999999</v>
      </c>
    </row>
    <row r="63" spans="1:9" x14ac:dyDescent="0.25">
      <c r="A63" s="99"/>
      <c r="B63" s="99" t="s">
        <v>137</v>
      </c>
      <c r="C63" s="99"/>
      <c r="D63" s="100">
        <v>13500</v>
      </c>
      <c r="E63" s="100">
        <v>13500</v>
      </c>
      <c r="F63" s="99">
        <v>0</v>
      </c>
      <c r="G63" s="99">
        <v>0</v>
      </c>
      <c r="H63" s="100">
        <f>SUM(D63:G63)</f>
        <v>27000</v>
      </c>
      <c r="I63" s="2">
        <f>H62+H63</f>
        <v>50624.959999999999</v>
      </c>
    </row>
    <row r="64" spans="1:9" x14ac:dyDescent="0.25">
      <c r="A64" s="99"/>
      <c r="B64" s="99"/>
      <c r="C64" s="99"/>
      <c r="D64" s="101">
        <f>SUM(D61:D63)</f>
        <v>1083937.4780766203</v>
      </c>
      <c r="E64" s="101">
        <f t="shared" ref="E64:H64" si="18">SUM(E61:E63)</f>
        <v>875236.9502462222</v>
      </c>
      <c r="F64" s="101">
        <f t="shared" si="18"/>
        <v>50521.43343069098</v>
      </c>
      <c r="G64" s="101">
        <f t="shared" si="18"/>
        <v>84360.708246466907</v>
      </c>
      <c r="H64" s="101">
        <f t="shared" si="18"/>
        <v>2094056.5699999996</v>
      </c>
    </row>
    <row r="65" spans="1:8" x14ac:dyDescent="0.25">
      <c r="A65" s="99"/>
      <c r="B65" s="99"/>
      <c r="C65" s="99"/>
      <c r="D65" s="102">
        <f>D64/H64</f>
        <v>0.51762569054026109</v>
      </c>
      <c r="E65" s="102">
        <f>E64/H64</f>
        <v>0.41796241934678124</v>
      </c>
      <c r="F65" s="102">
        <f>F64/H64</f>
        <v>2.4126107266859074E-2</v>
      </c>
      <c r="G65" s="102">
        <f>G64/H64</f>
        <v>4.0285782846099009E-2</v>
      </c>
      <c r="H65" s="103">
        <f>SUM(D65:G65)</f>
        <v>1.0000000000000004</v>
      </c>
    </row>
    <row r="66" spans="1:8" x14ac:dyDescent="0.25">
      <c r="A66" s="98">
        <v>44378</v>
      </c>
      <c r="B66" s="99"/>
      <c r="C66" s="99"/>
      <c r="D66" s="99"/>
      <c r="E66" s="99"/>
      <c r="F66" s="99"/>
      <c r="G66" s="99"/>
      <c r="H66" s="9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5E0C-86D2-4586-A18E-1BFFA098E790}">
  <dimension ref="A1:I33"/>
  <sheetViews>
    <sheetView workbookViewId="0">
      <selection activeCell="G1" sqref="G1:H1"/>
    </sheetView>
  </sheetViews>
  <sheetFormatPr defaultRowHeight="15" x14ac:dyDescent="0.25"/>
  <cols>
    <col min="4" max="4" width="16.5703125" customWidth="1"/>
    <col min="5" max="5" width="16.5703125" style="7" customWidth="1"/>
    <col min="6" max="6" width="16.5703125" customWidth="1"/>
  </cols>
  <sheetData>
    <row r="1" spans="1:8" x14ac:dyDescent="0.25">
      <c r="A1" s="10" t="s">
        <v>7</v>
      </c>
      <c r="G1" s="140" t="s">
        <v>223</v>
      </c>
      <c r="H1" s="140"/>
    </row>
    <row r="2" spans="1:8" x14ac:dyDescent="0.25">
      <c r="A2" s="10" t="s">
        <v>176</v>
      </c>
    </row>
    <row r="4" spans="1:8" x14ac:dyDescent="0.25">
      <c r="E4" s="17">
        <v>2021</v>
      </c>
      <c r="F4" s="17">
        <v>2020</v>
      </c>
    </row>
    <row r="5" spans="1:8" x14ac:dyDescent="0.25">
      <c r="A5" s="10" t="s">
        <v>4</v>
      </c>
      <c r="F5" s="7"/>
    </row>
    <row r="6" spans="1:8" x14ac:dyDescent="0.25">
      <c r="A6" t="s">
        <v>8</v>
      </c>
      <c r="E6" s="104">
        <v>23624.959999999999</v>
      </c>
      <c r="F6" s="7">
        <v>15675.74</v>
      </c>
    </row>
    <row r="7" spans="1:8" x14ac:dyDescent="0.25">
      <c r="A7" t="s">
        <v>9</v>
      </c>
      <c r="E7" s="105">
        <v>27000</v>
      </c>
      <c r="F7" s="7">
        <v>151497.06</v>
      </c>
    </row>
    <row r="8" spans="1:8" x14ac:dyDescent="0.25">
      <c r="A8" t="s">
        <v>2</v>
      </c>
      <c r="E8" s="104">
        <v>507.45</v>
      </c>
      <c r="F8" s="7">
        <v>24554.17</v>
      </c>
    </row>
    <row r="9" spans="1:8" x14ac:dyDescent="0.25">
      <c r="A9" t="s">
        <v>32</v>
      </c>
      <c r="E9" s="104">
        <v>27048.45</v>
      </c>
      <c r="F9" s="7">
        <v>5850.36</v>
      </c>
    </row>
    <row r="10" spans="1:8" x14ac:dyDescent="0.25">
      <c r="A10" t="s">
        <v>131</v>
      </c>
      <c r="E10" s="104">
        <v>850.08</v>
      </c>
      <c r="F10" s="7">
        <v>625.21</v>
      </c>
    </row>
    <row r="11" spans="1:8" x14ac:dyDescent="0.25">
      <c r="A11" t="s">
        <v>33</v>
      </c>
      <c r="E11" s="7">
        <v>64569.31</v>
      </c>
      <c r="F11" s="8">
        <v>70670.3</v>
      </c>
    </row>
    <row r="12" spans="1:8" x14ac:dyDescent="0.25">
      <c r="E12" s="48">
        <f>SUM(E6:E11)</f>
        <v>143600.25</v>
      </c>
      <c r="F12" s="48">
        <f>SUM(F6:F11)</f>
        <v>268872.83999999997</v>
      </c>
    </row>
    <row r="13" spans="1:8" ht="5.25" customHeight="1" x14ac:dyDescent="0.25">
      <c r="E13" s="64"/>
      <c r="F13" s="49"/>
    </row>
    <row r="15" spans="1:8" x14ac:dyDescent="0.25">
      <c r="A15" s="10" t="s">
        <v>3</v>
      </c>
    </row>
    <row r="16" spans="1:8" x14ac:dyDescent="0.25">
      <c r="A16" t="s">
        <v>6</v>
      </c>
      <c r="E16" s="105">
        <v>1457.5</v>
      </c>
      <c r="F16" s="8">
        <v>1375</v>
      </c>
    </row>
    <row r="17" spans="1:9" x14ac:dyDescent="0.25">
      <c r="A17" t="s">
        <v>10</v>
      </c>
      <c r="E17" s="105">
        <v>350</v>
      </c>
      <c r="F17" s="8">
        <v>350</v>
      </c>
    </row>
    <row r="18" spans="1:9" x14ac:dyDescent="0.25">
      <c r="A18" t="s">
        <v>11</v>
      </c>
      <c r="E18" s="105">
        <v>54</v>
      </c>
      <c r="F18" s="8">
        <v>53</v>
      </c>
    </row>
    <row r="19" spans="1:9" x14ac:dyDescent="0.25">
      <c r="A19" t="s">
        <v>5</v>
      </c>
      <c r="E19" s="105">
        <v>259</v>
      </c>
      <c r="F19" s="8">
        <v>259</v>
      </c>
    </row>
    <row r="20" spans="1:9" x14ac:dyDescent="0.25">
      <c r="E20" s="133">
        <f>SUM(E16:E19)</f>
        <v>2120.5</v>
      </c>
      <c r="F20" s="47">
        <f>SUM(F16:F19)</f>
        <v>2037</v>
      </c>
    </row>
    <row r="21" spans="1:9" x14ac:dyDescent="0.25">
      <c r="A21" s="10" t="s">
        <v>14</v>
      </c>
    </row>
    <row r="22" spans="1:9" x14ac:dyDescent="0.25">
      <c r="A22" s="10" t="s">
        <v>12</v>
      </c>
      <c r="E22" s="8">
        <f>E12-E20</f>
        <v>141479.75</v>
      </c>
      <c r="F22" s="7">
        <f>F12-F20</f>
        <v>266835.83999999997</v>
      </c>
    </row>
    <row r="24" spans="1:9" x14ac:dyDescent="0.25">
      <c r="A24" t="s">
        <v>13</v>
      </c>
      <c r="F24" s="8">
        <v>6700.2</v>
      </c>
    </row>
    <row r="26" spans="1:9" x14ac:dyDescent="0.25">
      <c r="A26" s="10" t="s">
        <v>15</v>
      </c>
      <c r="F26" s="50">
        <f>F22-F24</f>
        <v>260135.63999999996</v>
      </c>
    </row>
    <row r="27" spans="1:9" ht="8.25" customHeight="1" thickBot="1" x14ac:dyDescent="0.3">
      <c r="F27" s="51"/>
    </row>
    <row r="28" spans="1:9" ht="15.75" thickTop="1" x14ac:dyDescent="0.25"/>
    <row r="29" spans="1:9" x14ac:dyDescent="0.25">
      <c r="I29" t="s">
        <v>69</v>
      </c>
    </row>
    <row r="30" spans="1:9" x14ac:dyDescent="0.25">
      <c r="A30" t="s">
        <v>125</v>
      </c>
      <c r="E30" s="7">
        <v>2043431.49</v>
      </c>
      <c r="F30" s="7">
        <v>1783295.85</v>
      </c>
    </row>
    <row r="31" spans="1:9" x14ac:dyDescent="0.25">
      <c r="A31" t="s">
        <v>24</v>
      </c>
      <c r="E31" s="8">
        <f>E22</f>
        <v>141479.75</v>
      </c>
      <c r="F31" s="8">
        <f>F26</f>
        <v>260135.63999999996</v>
      </c>
    </row>
    <row r="32" spans="1:9" ht="15.75" thickBot="1" x14ac:dyDescent="0.3">
      <c r="A32" t="s">
        <v>126</v>
      </c>
      <c r="E32" s="7">
        <f>SUM(E30:E31)</f>
        <v>2184911.2400000002</v>
      </c>
      <c r="F32" s="38">
        <f>SUM(F30:F31)</f>
        <v>2043431.49</v>
      </c>
    </row>
    <row r="33" ht="15.75" thickTop="1" x14ac:dyDescent="0.25"/>
  </sheetData>
  <pageMargins left="0.7" right="0.7" top="0.75" bottom="0.75" header="0.3" footer="0.3"/>
  <pageSetup paperSize="9" orientation="portrait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718E3-66E1-4C33-BAFF-79E2F18BB17A}">
  <dimension ref="A1:M75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1" sqref="M11"/>
    </sheetView>
  </sheetViews>
  <sheetFormatPr defaultRowHeight="15" x14ac:dyDescent="0.25"/>
  <cols>
    <col min="1" max="1" width="10.7109375" bestFit="1" customWidth="1"/>
    <col min="2" max="2" width="14.42578125" customWidth="1"/>
    <col min="3" max="3" width="11" customWidth="1"/>
    <col min="4" max="5" width="10.5703125" bestFit="1" customWidth="1"/>
    <col min="10" max="10" width="11.140625" customWidth="1"/>
    <col min="11" max="11" width="11.5703125" customWidth="1"/>
  </cols>
  <sheetData>
    <row r="1" spans="1:13" x14ac:dyDescent="0.25">
      <c r="A1" s="18" t="s">
        <v>71</v>
      </c>
      <c r="L1" s="140" t="s">
        <v>223</v>
      </c>
      <c r="M1" s="140"/>
    </row>
    <row r="2" spans="1:13" x14ac:dyDescent="0.25">
      <c r="A2" s="17" t="s">
        <v>38</v>
      </c>
      <c r="B2" s="18"/>
      <c r="C2" s="18" t="s">
        <v>51</v>
      </c>
      <c r="D2" s="18" t="s">
        <v>0</v>
      </c>
      <c r="E2" s="18" t="s">
        <v>54</v>
      </c>
      <c r="F2" s="18" t="s">
        <v>56</v>
      </c>
      <c r="G2" s="18" t="s">
        <v>55</v>
      </c>
      <c r="H2" s="18" t="s">
        <v>2</v>
      </c>
      <c r="I2" s="18" t="s">
        <v>32</v>
      </c>
      <c r="J2" s="17" t="s">
        <v>12</v>
      </c>
    </row>
    <row r="3" spans="1:13" s="26" customFormat="1" x14ac:dyDescent="0.25">
      <c r="A3" s="28">
        <v>41820</v>
      </c>
      <c r="B3" s="26" t="s">
        <v>70</v>
      </c>
      <c r="C3" s="16">
        <v>140000</v>
      </c>
      <c r="D3" s="16">
        <v>70000</v>
      </c>
      <c r="E3" s="16">
        <v>70000</v>
      </c>
      <c r="J3" s="27"/>
    </row>
    <row r="4" spans="1:13" s="26" customFormat="1" x14ac:dyDescent="0.25">
      <c r="A4" s="28">
        <v>41820</v>
      </c>
      <c r="B4" s="26" t="s">
        <v>2</v>
      </c>
      <c r="C4" s="26">
        <v>27.61</v>
      </c>
      <c r="H4" s="26">
        <v>27.61</v>
      </c>
      <c r="J4" s="27"/>
    </row>
    <row r="5" spans="1:13" s="26" customFormat="1" x14ac:dyDescent="0.25">
      <c r="A5" s="28">
        <v>41820</v>
      </c>
      <c r="B5" s="26" t="s">
        <v>53</v>
      </c>
      <c r="C5" s="16">
        <v>1202.5</v>
      </c>
      <c r="E5" s="16">
        <v>1202.5</v>
      </c>
      <c r="J5" s="27"/>
    </row>
    <row r="6" spans="1:13" s="26" customFormat="1" ht="15.75" thickBot="1" x14ac:dyDescent="0.3">
      <c r="A6" s="28"/>
      <c r="C6" s="9">
        <f>SUM(C3:C5)</f>
        <v>141230.10999999999</v>
      </c>
      <c r="D6" s="9">
        <f t="shared" ref="D6:H6" si="0">SUM(D3:D5)</f>
        <v>70000</v>
      </c>
      <c r="E6" s="9">
        <f t="shared" si="0"/>
        <v>71202.5</v>
      </c>
      <c r="F6" s="9">
        <f t="shared" si="0"/>
        <v>0</v>
      </c>
      <c r="G6" s="9">
        <f t="shared" si="0"/>
        <v>0</v>
      </c>
      <c r="H6" s="9">
        <f t="shared" si="0"/>
        <v>27.61</v>
      </c>
      <c r="I6" s="9">
        <f>SUM(I3:I5)</f>
        <v>0</v>
      </c>
      <c r="J6" s="9">
        <f>SUM(J3:J5)</f>
        <v>0</v>
      </c>
    </row>
    <row r="7" spans="1:13" s="26" customFormat="1" ht="15.75" thickTop="1" x14ac:dyDescent="0.25">
      <c r="A7" s="28"/>
      <c r="C7" s="16"/>
      <c r="E7" s="16"/>
      <c r="J7" s="27"/>
    </row>
    <row r="8" spans="1:13" x14ac:dyDescent="0.25">
      <c r="A8" s="18" t="s">
        <v>59</v>
      </c>
    </row>
    <row r="9" spans="1:13" x14ac:dyDescent="0.25">
      <c r="A9" s="1">
        <v>41845</v>
      </c>
      <c r="B9" t="s">
        <v>52</v>
      </c>
      <c r="C9" s="2">
        <f t="shared" ref="C9:C15" si="1">SUM(D9:I9)</f>
        <v>1080000</v>
      </c>
      <c r="D9" s="2">
        <v>540000</v>
      </c>
      <c r="E9" s="2">
        <v>540000</v>
      </c>
    </row>
    <row r="10" spans="1:13" x14ac:dyDescent="0.25">
      <c r="A10" s="1">
        <v>41912</v>
      </c>
      <c r="B10" t="s">
        <v>53</v>
      </c>
      <c r="C10" s="2">
        <f t="shared" si="1"/>
        <v>3087.5</v>
      </c>
      <c r="D10" s="2">
        <v>1235</v>
      </c>
      <c r="E10" s="2">
        <v>1852.5</v>
      </c>
    </row>
    <row r="11" spans="1:13" x14ac:dyDescent="0.25">
      <c r="A11" s="1">
        <v>42004</v>
      </c>
      <c r="B11" t="s">
        <v>53</v>
      </c>
      <c r="C11" s="2">
        <f t="shared" si="1"/>
        <v>3420</v>
      </c>
      <c r="D11" s="2">
        <v>1662.5</v>
      </c>
      <c r="E11" s="2">
        <v>1662.5</v>
      </c>
      <c r="F11" s="2">
        <v>95</v>
      </c>
    </row>
    <row r="12" spans="1:13" x14ac:dyDescent="0.25">
      <c r="A12" s="1">
        <v>42061</v>
      </c>
      <c r="B12" t="s">
        <v>57</v>
      </c>
      <c r="C12" s="2">
        <f t="shared" si="1"/>
        <v>113779.85</v>
      </c>
      <c r="D12" s="2">
        <v>53779.45</v>
      </c>
      <c r="E12" s="2">
        <v>59097.8</v>
      </c>
      <c r="F12" s="2">
        <v>902.6</v>
      </c>
    </row>
    <row r="13" spans="1:13" x14ac:dyDescent="0.25">
      <c r="A13" s="1">
        <v>42061</v>
      </c>
      <c r="B13" t="s">
        <v>58</v>
      </c>
      <c r="C13" s="2">
        <f t="shared" si="1"/>
        <v>140209.40000000002</v>
      </c>
      <c r="D13" s="2">
        <v>35312.050000000003</v>
      </c>
      <c r="E13" s="2">
        <v>56041.25</v>
      </c>
      <c r="F13" s="2">
        <v>17502.240000000002</v>
      </c>
      <c r="G13" s="2">
        <v>31353.86</v>
      </c>
    </row>
    <row r="14" spans="1:13" x14ac:dyDescent="0.25">
      <c r="A14" s="1">
        <v>42094</v>
      </c>
      <c r="B14" t="s">
        <v>53</v>
      </c>
      <c r="C14" s="2">
        <f t="shared" si="1"/>
        <v>4322.5</v>
      </c>
      <c r="D14" s="2">
        <v>1852.5</v>
      </c>
      <c r="E14" s="2">
        <v>1852.5</v>
      </c>
      <c r="G14" s="2">
        <v>617.5</v>
      </c>
    </row>
    <row r="15" spans="1:13" x14ac:dyDescent="0.25">
      <c r="A15" s="1">
        <v>42185</v>
      </c>
      <c r="B15" t="s">
        <v>53</v>
      </c>
      <c r="C15" s="2">
        <f t="shared" si="1"/>
        <v>3990</v>
      </c>
      <c r="F15" s="2">
        <v>380</v>
      </c>
      <c r="G15" s="2">
        <v>3610</v>
      </c>
    </row>
    <row r="16" spans="1:13" x14ac:dyDescent="0.25">
      <c r="A16" s="1">
        <v>42185</v>
      </c>
      <c r="B16" t="s">
        <v>2</v>
      </c>
      <c r="C16" s="2">
        <v>36627.11</v>
      </c>
      <c r="F16" s="2"/>
      <c r="G16" s="2"/>
      <c r="H16">
        <v>36627.11</v>
      </c>
    </row>
    <row r="17" spans="1:10" ht="15.75" thickBot="1" x14ac:dyDescent="0.3">
      <c r="C17" s="9">
        <f>SUM(C9:C16)</f>
        <v>1385436.36</v>
      </c>
      <c r="D17" s="9">
        <f t="shared" ref="D17:J17" si="2">SUM(D9:D16)</f>
        <v>633841.5</v>
      </c>
      <c r="E17" s="9">
        <f t="shared" si="2"/>
        <v>660506.55000000005</v>
      </c>
      <c r="F17" s="9">
        <f t="shared" si="2"/>
        <v>18879.84</v>
      </c>
      <c r="G17" s="9">
        <f t="shared" si="2"/>
        <v>35581.360000000001</v>
      </c>
      <c r="H17" s="9">
        <f t="shared" si="2"/>
        <v>36627.11</v>
      </c>
      <c r="I17" s="9">
        <f t="shared" si="2"/>
        <v>0</v>
      </c>
      <c r="J17" s="9">
        <f t="shared" si="2"/>
        <v>0</v>
      </c>
    </row>
    <row r="18" spans="1:10" ht="15.75" thickTop="1" x14ac:dyDescent="0.25"/>
    <row r="19" spans="1:10" x14ac:dyDescent="0.25">
      <c r="A19" s="18" t="s">
        <v>60</v>
      </c>
    </row>
    <row r="20" spans="1:10" x14ac:dyDescent="0.25">
      <c r="A20" s="1">
        <v>42277</v>
      </c>
      <c r="B20" s="3" t="s">
        <v>61</v>
      </c>
      <c r="C20" s="2">
        <f t="shared" ref="C20:C24" si="3">SUM(D20:I20)</f>
        <v>3781</v>
      </c>
      <c r="D20" s="2">
        <v>1035.5</v>
      </c>
      <c r="E20" s="2">
        <v>1035.5</v>
      </c>
      <c r="F20" s="2">
        <f>[1]Jessie!H4</f>
        <v>0</v>
      </c>
      <c r="G20" s="2">
        <v>1710</v>
      </c>
    </row>
    <row r="21" spans="1:10" x14ac:dyDescent="0.25">
      <c r="A21" s="1">
        <v>42369</v>
      </c>
      <c r="B21" s="3" t="s">
        <v>61</v>
      </c>
      <c r="C21" s="2">
        <f t="shared" si="3"/>
        <v>4602.75</v>
      </c>
      <c r="D21" s="2">
        <v>902.5</v>
      </c>
      <c r="E21" s="2">
        <v>1187.5</v>
      </c>
      <c r="F21" s="2">
        <v>869.25</v>
      </c>
      <c r="G21" s="2">
        <v>1643.5</v>
      </c>
    </row>
    <row r="22" spans="1:10" x14ac:dyDescent="0.25">
      <c r="A22" s="1">
        <v>42460</v>
      </c>
      <c r="B22" s="3" t="s">
        <v>61</v>
      </c>
      <c r="C22" s="2">
        <f t="shared" si="3"/>
        <v>6650</v>
      </c>
      <c r="D22" s="2">
        <v>1662.5</v>
      </c>
      <c r="E22" s="2">
        <v>1662.5</v>
      </c>
      <c r="F22" s="2">
        <v>1662.5</v>
      </c>
      <c r="G22" s="2">
        <v>1662.5</v>
      </c>
    </row>
    <row r="23" spans="1:10" x14ac:dyDescent="0.25">
      <c r="A23" s="1">
        <v>42551</v>
      </c>
      <c r="B23" s="3" t="s">
        <v>61</v>
      </c>
      <c r="C23" s="2">
        <f t="shared" si="3"/>
        <v>3282.25</v>
      </c>
      <c r="D23" s="2">
        <v>807.5</v>
      </c>
      <c r="E23" s="2">
        <v>902.5</v>
      </c>
      <c r="F23" s="2">
        <v>612.75</v>
      </c>
      <c r="G23" s="2">
        <v>959.5</v>
      </c>
    </row>
    <row r="24" spans="1:10" x14ac:dyDescent="0.25">
      <c r="A24" s="1">
        <v>42511</v>
      </c>
      <c r="B24" s="3" t="s">
        <v>1</v>
      </c>
      <c r="C24" s="2">
        <f t="shared" si="3"/>
        <v>592.1</v>
      </c>
      <c r="D24" s="2"/>
      <c r="E24" s="2"/>
      <c r="F24" s="2">
        <v>71.25</v>
      </c>
      <c r="G24" s="2">
        <v>520.85</v>
      </c>
    </row>
    <row r="25" spans="1:10" x14ac:dyDescent="0.25">
      <c r="A25" s="1">
        <v>42551</v>
      </c>
      <c r="B25" s="3" t="s">
        <v>2</v>
      </c>
      <c r="C25" s="2">
        <v>40551.68</v>
      </c>
      <c r="H25">
        <v>40551.68</v>
      </c>
    </row>
    <row r="26" spans="1:10" ht="15.75" thickBot="1" x14ac:dyDescent="0.3">
      <c r="C26" s="9">
        <f t="shared" ref="C26:H26" si="4">SUM(C20:C25)</f>
        <v>59459.78</v>
      </c>
      <c r="D26" s="9">
        <f t="shared" si="4"/>
        <v>4408</v>
      </c>
      <c r="E26" s="9">
        <f t="shared" si="4"/>
        <v>4788</v>
      </c>
      <c r="F26" s="9">
        <f t="shared" si="4"/>
        <v>3215.75</v>
      </c>
      <c r="G26" s="9">
        <f t="shared" si="4"/>
        <v>6496.35</v>
      </c>
      <c r="H26" s="9">
        <f t="shared" si="4"/>
        <v>40551.68</v>
      </c>
      <c r="I26" s="9">
        <v>0</v>
      </c>
      <c r="J26" s="9">
        <v>0</v>
      </c>
    </row>
    <row r="27" spans="1:10" ht="15.75" thickTop="1" x14ac:dyDescent="0.25"/>
    <row r="28" spans="1:10" x14ac:dyDescent="0.25">
      <c r="A28" s="18" t="s">
        <v>62</v>
      </c>
    </row>
    <row r="29" spans="1:10" x14ac:dyDescent="0.25">
      <c r="A29" t="s">
        <v>63</v>
      </c>
      <c r="B29" t="s">
        <v>53</v>
      </c>
      <c r="C29" s="2">
        <f>SUM(D29:J29)</f>
        <v>19495.669999999998</v>
      </c>
      <c r="D29" s="2">
        <v>4845</v>
      </c>
      <c r="E29" s="2">
        <v>4987.5</v>
      </c>
      <c r="F29">
        <v>4536.25</v>
      </c>
      <c r="G29">
        <v>5126.92</v>
      </c>
    </row>
    <row r="30" spans="1:10" x14ac:dyDescent="0.25">
      <c r="B30" t="s">
        <v>2</v>
      </c>
      <c r="C30">
        <v>36339.660000000003</v>
      </c>
      <c r="H30">
        <v>36339.660000000003</v>
      </c>
    </row>
    <row r="31" spans="1:10" ht="15.75" thickBot="1" x14ac:dyDescent="0.3">
      <c r="C31" s="9">
        <f>SUM(C29:C30)</f>
        <v>55835.33</v>
      </c>
      <c r="D31" s="9">
        <f t="shared" ref="D31:J31" si="5">SUM(D29:D30)</f>
        <v>4845</v>
      </c>
      <c r="E31" s="9">
        <f t="shared" si="5"/>
        <v>4987.5</v>
      </c>
      <c r="F31" s="9">
        <f t="shared" si="5"/>
        <v>4536.25</v>
      </c>
      <c r="G31" s="9">
        <f t="shared" si="5"/>
        <v>5126.92</v>
      </c>
      <c r="H31" s="9">
        <f t="shared" si="5"/>
        <v>36339.660000000003</v>
      </c>
      <c r="I31" s="9">
        <f t="shared" si="5"/>
        <v>0</v>
      </c>
      <c r="J31" s="9">
        <f t="shared" si="5"/>
        <v>0</v>
      </c>
    </row>
    <row r="32" spans="1:10" ht="15.75" thickTop="1" x14ac:dyDescent="0.25"/>
    <row r="33" spans="1:10" x14ac:dyDescent="0.25">
      <c r="A33" s="18" t="s">
        <v>65</v>
      </c>
    </row>
    <row r="34" spans="1:10" x14ac:dyDescent="0.25">
      <c r="A34" t="s">
        <v>64</v>
      </c>
      <c r="B34" t="s">
        <v>53</v>
      </c>
      <c r="C34" s="2">
        <f>SUM(D34:J34)</f>
        <v>22181.88</v>
      </c>
      <c r="D34" s="2">
        <v>5225</v>
      </c>
      <c r="E34" s="2">
        <v>5225</v>
      </c>
      <c r="F34" s="2">
        <v>5225</v>
      </c>
      <c r="G34">
        <v>6506.88</v>
      </c>
    </row>
    <row r="35" spans="1:10" x14ac:dyDescent="0.25">
      <c r="B35" t="s">
        <v>2</v>
      </c>
      <c r="C35">
        <v>34707.879999999997</v>
      </c>
      <c r="H35">
        <v>34707.879999999997</v>
      </c>
    </row>
    <row r="36" spans="1:10" ht="15.75" thickBot="1" x14ac:dyDescent="0.3">
      <c r="C36" s="9">
        <f>SUM(C34:C35)</f>
        <v>56889.759999999995</v>
      </c>
      <c r="D36" s="9">
        <f t="shared" ref="D36:J36" si="6">SUM(D34:D35)</f>
        <v>5225</v>
      </c>
      <c r="E36" s="9">
        <f t="shared" si="6"/>
        <v>5225</v>
      </c>
      <c r="F36" s="9">
        <f t="shared" si="6"/>
        <v>5225</v>
      </c>
      <c r="G36" s="9">
        <f t="shared" si="6"/>
        <v>6506.88</v>
      </c>
      <c r="H36" s="9">
        <f t="shared" si="6"/>
        <v>34707.879999999997</v>
      </c>
      <c r="I36" s="9">
        <f t="shared" si="6"/>
        <v>0</v>
      </c>
      <c r="J36" s="9">
        <f t="shared" si="6"/>
        <v>0</v>
      </c>
    </row>
    <row r="37" spans="1:10" ht="15.75" thickTop="1" x14ac:dyDescent="0.25"/>
    <row r="38" spans="1:10" x14ac:dyDescent="0.25">
      <c r="A38" s="18" t="s">
        <v>66</v>
      </c>
    </row>
    <row r="39" spans="1:10" x14ac:dyDescent="0.25">
      <c r="A39" s="1">
        <v>43646</v>
      </c>
      <c r="B39" t="s">
        <v>53</v>
      </c>
      <c r="C39" s="2">
        <f>SUM(D39:J39)</f>
        <v>22039.95</v>
      </c>
      <c r="D39" s="2">
        <v>5082.5</v>
      </c>
      <c r="E39" s="2">
        <v>5244</v>
      </c>
      <c r="F39" s="2">
        <v>4512.5</v>
      </c>
      <c r="G39" s="2">
        <v>7200.95</v>
      </c>
    </row>
    <row r="40" spans="1:10" x14ac:dyDescent="0.25">
      <c r="B40" t="s">
        <v>2</v>
      </c>
      <c r="C40" s="2">
        <v>41636.15</v>
      </c>
      <c r="D40" s="2"/>
      <c r="H40">
        <v>41636.15</v>
      </c>
    </row>
    <row r="41" spans="1:10" ht="15.75" thickBot="1" x14ac:dyDescent="0.3">
      <c r="C41" s="9">
        <f t="shared" ref="C41:J41" si="7">SUM(C39:C40)</f>
        <v>63676.100000000006</v>
      </c>
      <c r="D41" s="9">
        <f t="shared" si="7"/>
        <v>5082.5</v>
      </c>
      <c r="E41" s="9">
        <f t="shared" si="7"/>
        <v>5244</v>
      </c>
      <c r="F41" s="9">
        <f t="shared" si="7"/>
        <v>4512.5</v>
      </c>
      <c r="G41" s="9">
        <f t="shared" si="7"/>
        <v>7200.95</v>
      </c>
      <c r="H41" s="9">
        <f t="shared" si="7"/>
        <v>41636.15</v>
      </c>
      <c r="I41" s="9">
        <f t="shared" si="7"/>
        <v>0</v>
      </c>
      <c r="J41" s="9">
        <f t="shared" si="7"/>
        <v>0</v>
      </c>
    </row>
    <row r="42" spans="1:10" ht="15.75" thickTop="1" x14ac:dyDescent="0.25"/>
    <row r="43" spans="1:10" x14ac:dyDescent="0.25">
      <c r="A43" s="18" t="s">
        <v>67</v>
      </c>
    </row>
    <row r="44" spans="1:10" x14ac:dyDescent="0.25">
      <c r="A44" s="1">
        <v>44012</v>
      </c>
      <c r="B44" t="s">
        <v>53</v>
      </c>
      <c r="C44">
        <f>SUM(D44:I44)</f>
        <v>15675.74</v>
      </c>
      <c r="D44">
        <v>1781.25</v>
      </c>
      <c r="E44">
        <v>1781.25</v>
      </c>
      <c r="F44">
        <v>4773.75</v>
      </c>
      <c r="G44">
        <v>7339.49</v>
      </c>
    </row>
    <row r="45" spans="1:10" x14ac:dyDescent="0.25">
      <c r="A45" s="1">
        <v>43684</v>
      </c>
      <c r="B45" t="s">
        <v>31</v>
      </c>
      <c r="C45" s="2">
        <v>940</v>
      </c>
      <c r="I45" s="2">
        <v>940</v>
      </c>
    </row>
    <row r="46" spans="1:10" x14ac:dyDescent="0.25">
      <c r="B46" t="s">
        <v>2</v>
      </c>
      <c r="C46">
        <v>24554.17</v>
      </c>
      <c r="H46">
        <v>24554.17</v>
      </c>
    </row>
    <row r="47" spans="1:10" x14ac:dyDescent="0.25">
      <c r="A47" s="1">
        <v>43994</v>
      </c>
      <c r="B47" t="s">
        <v>49</v>
      </c>
      <c r="C47">
        <v>330.68</v>
      </c>
      <c r="I47">
        <v>330.68</v>
      </c>
    </row>
    <row r="48" spans="1:10" ht="15.75" thickBot="1" x14ac:dyDescent="0.3">
      <c r="C48" s="11">
        <f>SUM(C44:C47)</f>
        <v>41500.589999999997</v>
      </c>
      <c r="D48" s="11">
        <f t="shared" ref="D48:J48" si="8">SUM(D44:D47)</f>
        <v>1781.25</v>
      </c>
      <c r="E48" s="11">
        <f t="shared" si="8"/>
        <v>1781.25</v>
      </c>
      <c r="F48" s="11">
        <f t="shared" si="8"/>
        <v>4773.75</v>
      </c>
      <c r="G48" s="11">
        <f t="shared" si="8"/>
        <v>7339.49</v>
      </c>
      <c r="H48" s="11">
        <f t="shared" si="8"/>
        <v>24554.17</v>
      </c>
      <c r="I48" s="11">
        <f t="shared" si="8"/>
        <v>1270.68</v>
      </c>
      <c r="J48" s="11">
        <f t="shared" si="8"/>
        <v>0</v>
      </c>
    </row>
    <row r="49" spans="1:11" ht="15.75" thickTop="1" x14ac:dyDescent="0.25"/>
    <row r="50" spans="1:11" x14ac:dyDescent="0.25">
      <c r="A50" s="106" t="s">
        <v>128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</row>
    <row r="51" spans="1:11" x14ac:dyDescent="0.25">
      <c r="A51" s="98">
        <v>44020</v>
      </c>
      <c r="B51" s="99" t="s">
        <v>44</v>
      </c>
      <c r="C51" s="100">
        <v>2869.5</v>
      </c>
      <c r="D51" s="99"/>
      <c r="E51" s="99"/>
      <c r="F51" s="99"/>
      <c r="G51" s="99"/>
      <c r="H51" s="99"/>
      <c r="I51" s="100">
        <v>2869.5</v>
      </c>
      <c r="J51" s="99"/>
      <c r="K51" s="99"/>
    </row>
    <row r="52" spans="1:11" x14ac:dyDescent="0.25">
      <c r="A52" s="98">
        <v>44434</v>
      </c>
      <c r="B52" s="99" t="s">
        <v>129</v>
      </c>
      <c r="C52" s="99">
        <v>294.52999999999997</v>
      </c>
      <c r="D52" s="99"/>
      <c r="E52" s="99"/>
      <c r="F52" s="99"/>
      <c r="G52" s="99"/>
      <c r="H52" s="99"/>
      <c r="I52" s="99">
        <v>294.52999999999997</v>
      </c>
      <c r="J52" s="99"/>
      <c r="K52" s="99"/>
    </row>
    <row r="53" spans="1:11" x14ac:dyDescent="0.25">
      <c r="A53" s="98">
        <v>44461</v>
      </c>
      <c r="B53" s="99" t="s">
        <v>104</v>
      </c>
      <c r="C53" s="100">
        <v>510</v>
      </c>
      <c r="D53" s="99"/>
      <c r="E53" s="99"/>
      <c r="F53" s="99"/>
      <c r="G53" s="99"/>
      <c r="H53" s="99"/>
      <c r="I53" s="100">
        <v>510</v>
      </c>
      <c r="J53" s="99"/>
      <c r="K53" s="99"/>
    </row>
    <row r="54" spans="1:11" x14ac:dyDescent="0.25">
      <c r="A54" s="98">
        <v>44470</v>
      </c>
      <c r="B54" s="99" t="s">
        <v>28</v>
      </c>
      <c r="C54" s="100">
        <v>5593.9</v>
      </c>
      <c r="D54" s="99"/>
      <c r="E54" s="99"/>
      <c r="F54" s="99"/>
      <c r="G54" s="99"/>
      <c r="H54" s="99"/>
      <c r="I54" s="100">
        <v>5593.9</v>
      </c>
      <c r="J54" s="99"/>
      <c r="K54" s="99"/>
    </row>
    <row r="55" spans="1:11" x14ac:dyDescent="0.25">
      <c r="A55" s="98">
        <v>44523</v>
      </c>
      <c r="B55" s="99" t="s">
        <v>129</v>
      </c>
      <c r="C55" s="99">
        <v>291.51</v>
      </c>
      <c r="D55" s="99"/>
      <c r="E55" s="99"/>
      <c r="F55" s="99"/>
      <c r="G55" s="99"/>
      <c r="H55" s="99"/>
      <c r="I55" s="99">
        <v>291.51</v>
      </c>
      <c r="J55" s="99"/>
      <c r="K55" s="99"/>
    </row>
    <row r="56" spans="1:11" x14ac:dyDescent="0.25">
      <c r="A56" s="98">
        <v>44258</v>
      </c>
      <c r="B56" s="99" t="s">
        <v>129</v>
      </c>
      <c r="C56" s="99">
        <v>273.05</v>
      </c>
      <c r="D56" s="99"/>
      <c r="E56" s="99"/>
      <c r="F56" s="99"/>
      <c r="G56" s="99"/>
      <c r="H56" s="99"/>
      <c r="I56" s="99">
        <v>273.05</v>
      </c>
      <c r="J56" s="99"/>
      <c r="K56" s="99"/>
    </row>
    <row r="57" spans="1:11" x14ac:dyDescent="0.25">
      <c r="A57" s="98">
        <v>44279</v>
      </c>
      <c r="B57" s="99" t="s">
        <v>104</v>
      </c>
      <c r="C57" s="100">
        <v>360</v>
      </c>
      <c r="D57" s="99"/>
      <c r="E57" s="99"/>
      <c r="F57" s="99"/>
      <c r="G57" s="99"/>
      <c r="H57" s="99"/>
      <c r="I57" s="100">
        <v>360</v>
      </c>
      <c r="J57" s="99"/>
      <c r="K57" s="99"/>
    </row>
    <row r="58" spans="1:11" x14ac:dyDescent="0.25">
      <c r="A58" s="98">
        <v>44286</v>
      </c>
      <c r="B58" s="99" t="s">
        <v>147</v>
      </c>
      <c r="C58" s="99">
        <v>11186.25</v>
      </c>
      <c r="D58" s="99">
        <v>3728.75</v>
      </c>
      <c r="E58" s="99">
        <v>3728.75</v>
      </c>
      <c r="F58" s="99">
        <v>3728.75</v>
      </c>
      <c r="G58" s="99"/>
      <c r="H58" s="99"/>
      <c r="I58" s="99"/>
      <c r="J58" s="100">
        <v>-259</v>
      </c>
      <c r="K58" s="99" t="s">
        <v>170</v>
      </c>
    </row>
    <row r="59" spans="1:11" x14ac:dyDescent="0.25">
      <c r="A59" s="98">
        <v>44300</v>
      </c>
      <c r="B59" s="99" t="s">
        <v>84</v>
      </c>
      <c r="C59" s="99">
        <v>4106.8100000000004</v>
      </c>
      <c r="D59" s="99"/>
      <c r="E59" s="99"/>
      <c r="F59" s="99"/>
      <c r="G59" s="99"/>
      <c r="H59" s="99"/>
      <c r="I59" s="99"/>
      <c r="J59" s="99">
        <v>4365.8100000000004</v>
      </c>
      <c r="K59" s="99" t="s">
        <v>171</v>
      </c>
    </row>
    <row r="60" spans="1:11" x14ac:dyDescent="0.25">
      <c r="A60" s="98">
        <v>44333</v>
      </c>
      <c r="B60" s="99" t="s">
        <v>147</v>
      </c>
      <c r="C60" s="100">
        <v>18855</v>
      </c>
      <c r="D60" s="100">
        <v>9000</v>
      </c>
      <c r="E60" s="100">
        <v>9000</v>
      </c>
      <c r="F60" s="100">
        <v>855</v>
      </c>
      <c r="G60" s="99"/>
      <c r="H60" s="99"/>
      <c r="I60" s="99"/>
      <c r="J60" s="99"/>
      <c r="K60" s="99"/>
    </row>
    <row r="61" spans="1:11" x14ac:dyDescent="0.25">
      <c r="A61" s="98">
        <v>44343</v>
      </c>
      <c r="B61" s="99" t="s">
        <v>129</v>
      </c>
      <c r="C61" s="100">
        <v>285.52</v>
      </c>
      <c r="D61" s="100"/>
      <c r="E61" s="100"/>
      <c r="F61" s="100"/>
      <c r="G61" s="99"/>
      <c r="H61" s="99"/>
      <c r="I61" s="99">
        <v>285.52</v>
      </c>
      <c r="J61" s="99"/>
      <c r="K61" s="99"/>
    </row>
    <row r="62" spans="1:11" x14ac:dyDescent="0.25">
      <c r="A62" s="98">
        <v>44377</v>
      </c>
      <c r="B62" s="99" t="s">
        <v>148</v>
      </c>
      <c r="C62" s="99">
        <v>8591.2099999999991</v>
      </c>
      <c r="D62" s="99"/>
      <c r="E62" s="99"/>
      <c r="F62" s="99"/>
      <c r="G62" s="99">
        <v>8591.2099999999991</v>
      </c>
      <c r="H62" s="99"/>
      <c r="I62" s="99"/>
      <c r="J62" s="99"/>
      <c r="K62" s="99"/>
    </row>
    <row r="63" spans="1:11" x14ac:dyDescent="0.25">
      <c r="A63" s="98">
        <v>44377</v>
      </c>
      <c r="B63" s="99" t="s">
        <v>147</v>
      </c>
      <c r="C63" s="100">
        <v>9427.5</v>
      </c>
      <c r="D63" s="100">
        <v>4500</v>
      </c>
      <c r="E63" s="100">
        <v>4500</v>
      </c>
      <c r="F63" s="100">
        <v>427.5</v>
      </c>
      <c r="G63" s="99"/>
      <c r="H63" s="99"/>
      <c r="I63" s="99"/>
      <c r="J63" s="99"/>
      <c r="K63" s="99"/>
    </row>
    <row r="64" spans="1:11" x14ac:dyDescent="0.25">
      <c r="A64" s="98">
        <v>44377</v>
      </c>
      <c r="B64" s="99" t="s">
        <v>147</v>
      </c>
      <c r="C64" s="100">
        <v>2565</v>
      </c>
      <c r="D64" s="100">
        <v>1282.5</v>
      </c>
      <c r="E64" s="100">
        <v>1282.5</v>
      </c>
      <c r="F64" s="100"/>
      <c r="G64" s="99"/>
      <c r="H64" s="99"/>
      <c r="I64" s="99"/>
      <c r="J64" s="99"/>
      <c r="K64" s="99"/>
    </row>
    <row r="65" spans="1:11" x14ac:dyDescent="0.25">
      <c r="A65" s="98">
        <v>44377</v>
      </c>
      <c r="B65" s="99" t="s">
        <v>2</v>
      </c>
      <c r="C65" s="100">
        <v>507.45</v>
      </c>
      <c r="D65" s="100"/>
      <c r="E65" s="100"/>
      <c r="F65" s="100"/>
      <c r="G65" s="99"/>
      <c r="H65" s="99">
        <v>507.45</v>
      </c>
      <c r="I65" s="99"/>
      <c r="J65" s="99"/>
      <c r="K65" s="99"/>
    </row>
    <row r="66" spans="1:11" ht="15.75" thickBot="1" x14ac:dyDescent="0.3">
      <c r="A66" s="99"/>
      <c r="B66" s="99"/>
      <c r="C66" s="107">
        <f>SUM(C51:C65)</f>
        <v>65717.23</v>
      </c>
      <c r="D66" s="107">
        <f t="shared" ref="D66:J66" si="9">SUM(D51:D65)</f>
        <v>18511.25</v>
      </c>
      <c r="E66" s="107">
        <f t="shared" si="9"/>
        <v>18511.25</v>
      </c>
      <c r="F66" s="107">
        <f t="shared" si="9"/>
        <v>5011.25</v>
      </c>
      <c r="G66" s="107">
        <f t="shared" si="9"/>
        <v>8591.2099999999991</v>
      </c>
      <c r="H66" s="107">
        <f t="shared" si="9"/>
        <v>507.45</v>
      </c>
      <c r="I66" s="107">
        <f t="shared" si="9"/>
        <v>10478.01</v>
      </c>
      <c r="J66" s="107">
        <f t="shared" si="9"/>
        <v>4106.8100000000004</v>
      </c>
      <c r="K66" s="99"/>
    </row>
    <row r="67" spans="1:11" ht="15.75" thickTop="1" x14ac:dyDescent="0.25"/>
    <row r="75" spans="1:11" x14ac:dyDescent="0.25">
      <c r="C75" t="str">
        <f>IF(SUM(D66:K66)=C66,"All Balanced","Did not balance")</f>
        <v>All Balanced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24413-5A9F-4834-98DA-43A107AFC3CB}">
  <dimension ref="A1:M100"/>
  <sheetViews>
    <sheetView workbookViewId="0">
      <selection activeCell="Q19" sqref="Q19"/>
    </sheetView>
  </sheetViews>
  <sheetFormatPr defaultRowHeight="15" x14ac:dyDescent="0.25"/>
  <cols>
    <col min="1" max="1" width="9.7109375" customWidth="1"/>
    <col min="2" max="2" width="15" customWidth="1"/>
    <col min="3" max="3" width="10.5703125" bestFit="1" customWidth="1"/>
    <col min="4" max="4" width="11.7109375" customWidth="1"/>
    <col min="5" max="5" width="9.42578125" bestFit="1" customWidth="1"/>
    <col min="6" max="6" width="9.28515625" bestFit="1" customWidth="1"/>
    <col min="7" max="10" width="9.42578125" bestFit="1" customWidth="1"/>
    <col min="11" max="11" width="10.5703125" bestFit="1" customWidth="1"/>
    <col min="12" max="12" width="9.28515625" bestFit="1" customWidth="1"/>
  </cols>
  <sheetData>
    <row r="1" spans="1:13" x14ac:dyDescent="0.25">
      <c r="A1" s="18" t="s">
        <v>77</v>
      </c>
      <c r="L1" s="140" t="s">
        <v>223</v>
      </c>
      <c r="M1" s="140"/>
    </row>
    <row r="2" spans="1:13" x14ac:dyDescent="0.25">
      <c r="A2" s="10" t="s">
        <v>38</v>
      </c>
      <c r="B2" s="10" t="s">
        <v>39</v>
      </c>
      <c r="C2" s="10" t="s">
        <v>51</v>
      </c>
      <c r="D2" s="10" t="s">
        <v>78</v>
      </c>
      <c r="E2" s="30" t="s">
        <v>79</v>
      </c>
      <c r="F2" s="10" t="s">
        <v>80</v>
      </c>
      <c r="G2" s="10" t="s">
        <v>81</v>
      </c>
      <c r="H2" s="10" t="s">
        <v>85</v>
      </c>
      <c r="I2" s="30" t="s">
        <v>94</v>
      </c>
      <c r="J2" s="30"/>
    </row>
    <row r="3" spans="1:13" x14ac:dyDescent="0.25">
      <c r="A3" s="37">
        <v>41844</v>
      </c>
      <c r="B3" t="s">
        <v>82</v>
      </c>
      <c r="C3" s="2">
        <v>2640</v>
      </c>
      <c r="D3" s="2">
        <v>2640</v>
      </c>
      <c r="E3" s="2"/>
      <c r="F3" s="2"/>
      <c r="G3" s="2"/>
      <c r="H3" s="2"/>
    </row>
    <row r="4" spans="1:13" x14ac:dyDescent="0.25">
      <c r="A4" s="37">
        <v>42066</v>
      </c>
      <c r="B4" t="s">
        <v>84</v>
      </c>
      <c r="C4" s="2">
        <v>702.65</v>
      </c>
      <c r="D4" s="2"/>
      <c r="E4" s="2"/>
      <c r="F4" s="2"/>
      <c r="G4" s="2">
        <v>184.65</v>
      </c>
      <c r="H4" s="2">
        <v>518</v>
      </c>
    </row>
    <row r="5" spans="1:13" x14ac:dyDescent="0.25">
      <c r="A5" s="37">
        <v>42067</v>
      </c>
      <c r="B5" t="s">
        <v>83</v>
      </c>
      <c r="C5" s="2">
        <v>110</v>
      </c>
      <c r="D5" s="2"/>
      <c r="E5" s="2">
        <v>110</v>
      </c>
      <c r="F5" s="2"/>
      <c r="G5" s="2"/>
      <c r="H5" s="2"/>
    </row>
    <row r="6" spans="1:13" x14ac:dyDescent="0.25">
      <c r="A6" s="37">
        <v>42067</v>
      </c>
      <c r="B6" t="s">
        <v>82</v>
      </c>
      <c r="C6" s="2">
        <v>770</v>
      </c>
      <c r="D6" s="2">
        <v>770</v>
      </c>
      <c r="E6" s="2"/>
      <c r="F6" s="2"/>
      <c r="G6" s="2"/>
      <c r="H6" s="2"/>
    </row>
    <row r="7" spans="1:13" x14ac:dyDescent="0.25">
      <c r="A7" s="37">
        <v>42185</v>
      </c>
      <c r="B7" t="s">
        <v>86</v>
      </c>
      <c r="C7" s="2">
        <v>2.5</v>
      </c>
      <c r="D7" s="2"/>
      <c r="E7" s="2"/>
      <c r="F7" s="2">
        <v>2.5</v>
      </c>
      <c r="G7" s="2"/>
      <c r="H7" s="2"/>
    </row>
    <row r="8" spans="1:13" ht="15.75" thickBot="1" x14ac:dyDescent="0.3">
      <c r="C8" s="9">
        <f>SUM(C3:C7)</f>
        <v>4225.1499999999996</v>
      </c>
      <c r="D8" s="9">
        <f t="shared" ref="D8:I8" si="0">SUM(D3:D7)</f>
        <v>3410</v>
      </c>
      <c r="E8" s="9">
        <f t="shared" si="0"/>
        <v>110</v>
      </c>
      <c r="F8" s="9">
        <f t="shared" si="0"/>
        <v>2.5</v>
      </c>
      <c r="G8" s="9">
        <f t="shared" si="0"/>
        <v>184.65</v>
      </c>
      <c r="H8" s="9">
        <f t="shared" si="0"/>
        <v>518</v>
      </c>
      <c r="I8" s="9">
        <f t="shared" si="0"/>
        <v>0</v>
      </c>
      <c r="J8" s="34"/>
    </row>
    <row r="9" spans="1:13" ht="15.75" thickTop="1" x14ac:dyDescent="0.25"/>
    <row r="10" spans="1:13" x14ac:dyDescent="0.25">
      <c r="A10" s="18" t="s">
        <v>96</v>
      </c>
    </row>
    <row r="11" spans="1:13" x14ac:dyDescent="0.25">
      <c r="A11" s="10" t="s">
        <v>38</v>
      </c>
      <c r="B11" s="10" t="s">
        <v>39</v>
      </c>
      <c r="C11" s="10" t="s">
        <v>51</v>
      </c>
      <c r="D11" s="10" t="s">
        <v>78</v>
      </c>
      <c r="E11" s="30" t="s">
        <v>79</v>
      </c>
      <c r="F11" s="10" t="s">
        <v>80</v>
      </c>
      <c r="G11" s="10" t="s">
        <v>81</v>
      </c>
      <c r="H11" s="10" t="s">
        <v>85</v>
      </c>
      <c r="I11" s="30" t="s">
        <v>94</v>
      </c>
      <c r="J11" s="30"/>
    </row>
    <row r="12" spans="1:13" x14ac:dyDescent="0.25">
      <c r="A12" s="37">
        <v>42188</v>
      </c>
      <c r="B12" t="s">
        <v>94</v>
      </c>
      <c r="C12" s="2">
        <v>45</v>
      </c>
      <c r="I12" s="2">
        <v>45</v>
      </c>
      <c r="J12" s="2"/>
    </row>
    <row r="13" spans="1:13" x14ac:dyDescent="0.25">
      <c r="A13" s="37">
        <v>42492</v>
      </c>
      <c r="B13" t="s">
        <v>83</v>
      </c>
      <c r="C13" s="2">
        <v>330</v>
      </c>
      <c r="E13" s="2">
        <v>330</v>
      </c>
    </row>
    <row r="14" spans="1:13" x14ac:dyDescent="0.25">
      <c r="A14" s="37">
        <v>42492</v>
      </c>
      <c r="B14" t="s">
        <v>82</v>
      </c>
      <c r="C14" s="2">
        <v>1155</v>
      </c>
      <c r="D14" s="2">
        <v>1155</v>
      </c>
    </row>
    <row r="15" spans="1:13" x14ac:dyDescent="0.25">
      <c r="A15" s="37">
        <v>42506</v>
      </c>
      <c r="B15" t="s">
        <v>84</v>
      </c>
      <c r="C15" s="2">
        <v>7686.7</v>
      </c>
      <c r="G15" s="2">
        <v>7427.7</v>
      </c>
      <c r="H15" s="2">
        <v>259</v>
      </c>
    </row>
    <row r="16" spans="1:13" ht="15.75" thickBot="1" x14ac:dyDescent="0.3">
      <c r="C16" s="9">
        <f>SUM(C12:C15)</f>
        <v>9216.7000000000007</v>
      </c>
      <c r="D16" s="9">
        <f t="shared" ref="D16:I16" si="1">SUM(D12:D15)</f>
        <v>1155</v>
      </c>
      <c r="E16" s="9">
        <f t="shared" si="1"/>
        <v>330</v>
      </c>
      <c r="F16" s="9">
        <f t="shared" si="1"/>
        <v>0</v>
      </c>
      <c r="G16" s="9">
        <f t="shared" si="1"/>
        <v>7427.7</v>
      </c>
      <c r="H16" s="9">
        <f t="shared" si="1"/>
        <v>259</v>
      </c>
      <c r="I16" s="9">
        <f t="shared" si="1"/>
        <v>45</v>
      </c>
      <c r="J16" s="34"/>
    </row>
    <row r="17" spans="1:10" ht="15.75" thickTop="1" x14ac:dyDescent="0.25"/>
    <row r="18" spans="1:10" x14ac:dyDescent="0.25">
      <c r="A18" s="18" t="s">
        <v>95</v>
      </c>
    </row>
    <row r="19" spans="1:10" x14ac:dyDescent="0.25">
      <c r="A19" s="10" t="s">
        <v>38</v>
      </c>
      <c r="B19" s="10" t="s">
        <v>39</v>
      </c>
      <c r="C19" s="10" t="s">
        <v>51</v>
      </c>
      <c r="D19" s="10" t="s">
        <v>78</v>
      </c>
      <c r="E19" s="30" t="s">
        <v>79</v>
      </c>
      <c r="F19" s="10" t="s">
        <v>80</v>
      </c>
      <c r="G19" s="10" t="s">
        <v>81</v>
      </c>
      <c r="H19" s="10" t="s">
        <v>85</v>
      </c>
      <c r="I19" s="30" t="s">
        <v>94</v>
      </c>
      <c r="J19" s="30"/>
    </row>
    <row r="20" spans="1:10" x14ac:dyDescent="0.25">
      <c r="A20" s="36">
        <v>42555</v>
      </c>
      <c r="B20" t="s">
        <v>94</v>
      </c>
      <c r="C20" s="2">
        <v>46</v>
      </c>
      <c r="D20" s="2"/>
      <c r="E20" s="2"/>
      <c r="F20" s="2"/>
      <c r="G20" s="2"/>
      <c r="H20" s="2"/>
      <c r="I20" s="2">
        <v>46</v>
      </c>
      <c r="J20" s="2"/>
    </row>
    <row r="21" spans="1:10" x14ac:dyDescent="0.25">
      <c r="A21" s="36">
        <v>42573</v>
      </c>
      <c r="B21" t="s">
        <v>84</v>
      </c>
      <c r="C21" s="2">
        <v>1912</v>
      </c>
      <c r="D21" s="2"/>
      <c r="E21" s="2"/>
      <c r="F21" s="2"/>
      <c r="G21" s="2">
        <v>1912</v>
      </c>
      <c r="H21" s="2"/>
      <c r="I21" s="2"/>
      <c r="J21" s="2"/>
    </row>
    <row r="22" spans="1:10" x14ac:dyDescent="0.25">
      <c r="A22" s="36">
        <v>42670</v>
      </c>
      <c r="B22" t="s">
        <v>84</v>
      </c>
      <c r="C22" s="2">
        <v>1894</v>
      </c>
      <c r="D22" s="2"/>
      <c r="E22" s="2"/>
      <c r="F22" s="2"/>
      <c r="G22" s="2">
        <v>1894</v>
      </c>
      <c r="H22" s="2"/>
      <c r="I22" s="2"/>
      <c r="J22" s="2"/>
    </row>
    <row r="23" spans="1:10" x14ac:dyDescent="0.25">
      <c r="A23" s="36">
        <v>42790</v>
      </c>
      <c r="B23" t="s">
        <v>84</v>
      </c>
      <c r="C23" s="2">
        <v>1894</v>
      </c>
      <c r="D23" s="2"/>
      <c r="E23" s="2"/>
      <c r="F23" s="2"/>
      <c r="G23" s="2">
        <v>1894</v>
      </c>
      <c r="H23" s="2"/>
      <c r="I23" s="2"/>
      <c r="J23" s="2"/>
    </row>
    <row r="24" spans="1:10" x14ac:dyDescent="0.25">
      <c r="A24" s="36">
        <v>42852</v>
      </c>
      <c r="B24" t="s">
        <v>84</v>
      </c>
      <c r="C24" s="2">
        <v>1894</v>
      </c>
      <c r="D24" s="2"/>
      <c r="E24" s="2"/>
      <c r="F24" s="2"/>
      <c r="G24" s="2">
        <v>1894</v>
      </c>
      <c r="H24" s="2"/>
      <c r="I24" s="2"/>
      <c r="J24" s="2"/>
    </row>
    <row r="25" spans="1:10" x14ac:dyDescent="0.25">
      <c r="A25" s="36">
        <v>42898</v>
      </c>
      <c r="B25" t="s">
        <v>83</v>
      </c>
      <c r="C25" s="2">
        <v>330</v>
      </c>
      <c r="D25" s="2"/>
      <c r="E25" s="2">
        <v>330</v>
      </c>
      <c r="F25" s="2"/>
      <c r="G25" s="2"/>
      <c r="H25" s="2"/>
      <c r="I25" s="2"/>
      <c r="J25" s="2"/>
    </row>
    <row r="26" spans="1:10" x14ac:dyDescent="0.25">
      <c r="A26" s="36">
        <v>42905</v>
      </c>
      <c r="B26" t="s">
        <v>82</v>
      </c>
      <c r="C26" s="2">
        <v>1210</v>
      </c>
      <c r="D26" s="2">
        <v>1210</v>
      </c>
      <c r="E26" s="2"/>
      <c r="F26" s="2"/>
      <c r="G26" s="2"/>
      <c r="H26" s="2"/>
      <c r="I26" s="2"/>
      <c r="J26" s="2"/>
    </row>
    <row r="27" spans="1:10" x14ac:dyDescent="0.25">
      <c r="A27" s="36">
        <v>42908</v>
      </c>
      <c r="B27" t="s">
        <v>84</v>
      </c>
      <c r="C27" s="2">
        <v>6987.9</v>
      </c>
      <c r="D27" s="2"/>
      <c r="E27" s="2"/>
      <c r="F27" s="2"/>
      <c r="G27" s="2">
        <v>6728.9</v>
      </c>
      <c r="H27" s="2">
        <v>259</v>
      </c>
      <c r="I27" s="2"/>
      <c r="J27" s="2"/>
    </row>
    <row r="28" spans="1:10" ht="15.75" thickBot="1" x14ac:dyDescent="0.3">
      <c r="C28" s="9">
        <f>SUM(C20:C27)</f>
        <v>16167.9</v>
      </c>
      <c r="D28" s="9">
        <f t="shared" ref="D28:I28" si="2">SUM(D20:D27)</f>
        <v>1210</v>
      </c>
      <c r="E28" s="9">
        <f t="shared" si="2"/>
        <v>330</v>
      </c>
      <c r="F28" s="9">
        <f t="shared" si="2"/>
        <v>0</v>
      </c>
      <c r="G28" s="9">
        <f t="shared" si="2"/>
        <v>14322.9</v>
      </c>
      <c r="H28" s="9">
        <f t="shared" si="2"/>
        <v>259</v>
      </c>
      <c r="I28" s="9">
        <f t="shared" si="2"/>
        <v>46</v>
      </c>
      <c r="J28" s="34"/>
    </row>
    <row r="29" spans="1:10" ht="15.75" thickTop="1" x14ac:dyDescent="0.25"/>
    <row r="30" spans="1:10" x14ac:dyDescent="0.25">
      <c r="A30" s="18" t="s">
        <v>97</v>
      </c>
    </row>
    <row r="31" spans="1:10" x14ac:dyDescent="0.25">
      <c r="A31" s="10" t="s">
        <v>38</v>
      </c>
      <c r="B31" s="10" t="s">
        <v>39</v>
      </c>
      <c r="C31" s="10" t="s">
        <v>51</v>
      </c>
      <c r="D31" s="10" t="s">
        <v>78</v>
      </c>
      <c r="E31" s="30" t="s">
        <v>79</v>
      </c>
      <c r="F31" s="10" t="s">
        <v>80</v>
      </c>
      <c r="G31" s="10" t="s">
        <v>81</v>
      </c>
      <c r="H31" s="10" t="s">
        <v>85</v>
      </c>
      <c r="I31" s="30" t="s">
        <v>94</v>
      </c>
      <c r="J31" s="30"/>
    </row>
    <row r="32" spans="1:10" x14ac:dyDescent="0.25">
      <c r="A32" s="29">
        <v>44389</v>
      </c>
      <c r="B32" t="s">
        <v>94</v>
      </c>
      <c r="C32" s="2">
        <v>47</v>
      </c>
      <c r="D32" s="2"/>
      <c r="E32" s="2"/>
      <c r="F32" s="2"/>
      <c r="G32" s="2"/>
      <c r="H32" s="2"/>
      <c r="I32" s="2">
        <v>47</v>
      </c>
    </row>
    <row r="33" spans="1:12" x14ac:dyDescent="0.25">
      <c r="A33" s="29">
        <v>44404</v>
      </c>
      <c r="B33" t="s">
        <v>84</v>
      </c>
      <c r="C33" s="2">
        <v>1894</v>
      </c>
      <c r="D33" s="2"/>
      <c r="E33" s="2"/>
      <c r="F33" s="2"/>
      <c r="G33" s="2">
        <v>1894</v>
      </c>
      <c r="H33" s="2"/>
      <c r="I33" s="2"/>
    </row>
    <row r="34" spans="1:12" x14ac:dyDescent="0.25">
      <c r="A34" s="29">
        <v>44496</v>
      </c>
      <c r="B34" t="s">
        <v>84</v>
      </c>
      <c r="C34" s="2">
        <v>2246</v>
      </c>
      <c r="D34" s="2"/>
      <c r="E34" s="2"/>
      <c r="F34" s="2"/>
      <c r="G34" s="2">
        <v>2246</v>
      </c>
      <c r="H34" s="2"/>
      <c r="I34" s="2"/>
    </row>
    <row r="35" spans="1:12" x14ac:dyDescent="0.25">
      <c r="A35" s="29">
        <v>44253</v>
      </c>
      <c r="B35" t="s">
        <v>84</v>
      </c>
      <c r="C35" s="2">
        <v>2246</v>
      </c>
      <c r="D35" s="2"/>
      <c r="E35" s="2"/>
      <c r="F35" s="2"/>
      <c r="G35" s="2">
        <v>2246</v>
      </c>
      <c r="H35" s="2"/>
      <c r="I35" s="2"/>
    </row>
    <row r="36" spans="1:12" x14ac:dyDescent="0.25">
      <c r="A36" s="29">
        <v>44313</v>
      </c>
      <c r="B36" t="s">
        <v>84</v>
      </c>
      <c r="C36" s="2">
        <v>2246</v>
      </c>
      <c r="D36" s="2"/>
      <c r="E36" s="2"/>
      <c r="F36" s="2"/>
      <c r="G36" s="2">
        <v>2246</v>
      </c>
      <c r="H36" s="2"/>
      <c r="I36" s="2"/>
    </row>
    <row r="37" spans="1:12" x14ac:dyDescent="0.25">
      <c r="A37" s="29">
        <v>44355</v>
      </c>
      <c r="B37" t="s">
        <v>82</v>
      </c>
      <c r="C37" s="2">
        <v>1265</v>
      </c>
      <c r="D37" s="2">
        <v>1265</v>
      </c>
      <c r="E37" s="2"/>
      <c r="F37" s="2"/>
      <c r="G37" s="2"/>
      <c r="H37" s="2"/>
      <c r="I37" s="2"/>
    </row>
    <row r="38" spans="1:12" x14ac:dyDescent="0.25">
      <c r="A38" s="29">
        <v>44367</v>
      </c>
      <c r="B38" t="s">
        <v>102</v>
      </c>
      <c r="C38" s="2">
        <v>330</v>
      </c>
      <c r="D38" s="2"/>
      <c r="E38" s="2">
        <v>330</v>
      </c>
      <c r="F38" s="2"/>
      <c r="G38" s="2"/>
      <c r="H38" s="2"/>
      <c r="I38" s="2"/>
    </row>
    <row r="39" spans="1:12" x14ac:dyDescent="0.25">
      <c r="A39" s="29">
        <v>44375</v>
      </c>
      <c r="B39" t="s">
        <v>84</v>
      </c>
      <c r="C39" s="2">
        <v>781.65</v>
      </c>
      <c r="D39" s="2"/>
      <c r="E39" s="2"/>
      <c r="F39" s="2"/>
      <c r="G39" s="2">
        <v>522.65</v>
      </c>
      <c r="H39" s="2">
        <v>259</v>
      </c>
      <c r="I39" s="2"/>
    </row>
    <row r="40" spans="1:12" ht="15.75" thickBot="1" x14ac:dyDescent="0.3">
      <c r="C40" s="11">
        <f>SUM(C32:C39)</f>
        <v>11055.65</v>
      </c>
      <c r="D40" s="11">
        <f t="shared" ref="D40:I40" si="3">SUM(D32:D39)</f>
        <v>1265</v>
      </c>
      <c r="E40" s="11">
        <f t="shared" si="3"/>
        <v>330</v>
      </c>
      <c r="F40" s="11">
        <f t="shared" si="3"/>
        <v>0</v>
      </c>
      <c r="G40" s="11">
        <f t="shared" si="3"/>
        <v>9154.65</v>
      </c>
      <c r="H40" s="9">
        <f t="shared" si="3"/>
        <v>259</v>
      </c>
      <c r="I40" s="9">
        <f t="shared" si="3"/>
        <v>47</v>
      </c>
    </row>
    <row r="41" spans="1:12" ht="15.75" thickTop="1" x14ac:dyDescent="0.25"/>
    <row r="43" spans="1:12" x14ac:dyDescent="0.25">
      <c r="A43" s="18" t="s">
        <v>98</v>
      </c>
    </row>
    <row r="44" spans="1:12" x14ac:dyDescent="0.25">
      <c r="A44" s="10" t="s">
        <v>38</v>
      </c>
      <c r="B44" s="10" t="s">
        <v>39</v>
      </c>
      <c r="C44" s="10" t="s">
        <v>51</v>
      </c>
      <c r="D44" s="10" t="s">
        <v>78</v>
      </c>
      <c r="E44" s="30" t="s">
        <v>79</v>
      </c>
      <c r="F44" s="10" t="s">
        <v>80</v>
      </c>
      <c r="G44" s="10" t="s">
        <v>81</v>
      </c>
      <c r="H44" s="10" t="s">
        <v>85</v>
      </c>
      <c r="I44" s="30" t="s">
        <v>94</v>
      </c>
      <c r="J44" s="30" t="s">
        <v>45</v>
      </c>
      <c r="K44" s="10" t="s">
        <v>26</v>
      </c>
    </row>
    <row r="45" spans="1:12" x14ac:dyDescent="0.25">
      <c r="A45" s="29">
        <v>44379</v>
      </c>
      <c r="B45" t="s">
        <v>94</v>
      </c>
      <c r="C45" s="2">
        <v>48</v>
      </c>
      <c r="D45" s="2"/>
      <c r="E45" s="2"/>
      <c r="F45" s="2"/>
      <c r="G45" s="2"/>
      <c r="H45" s="2"/>
      <c r="I45" s="2">
        <v>48</v>
      </c>
      <c r="J45" s="2"/>
      <c r="K45" s="2"/>
      <c r="L45" s="2"/>
    </row>
    <row r="46" spans="1:12" x14ac:dyDescent="0.25">
      <c r="A46" s="29">
        <v>44403</v>
      </c>
      <c r="B46" t="s">
        <v>84</v>
      </c>
      <c r="C46" s="2">
        <v>1682</v>
      </c>
      <c r="D46" s="2"/>
      <c r="E46" s="2"/>
      <c r="F46" s="2"/>
      <c r="G46" s="2">
        <v>1682</v>
      </c>
      <c r="H46" s="2"/>
      <c r="I46" s="2"/>
      <c r="J46" s="2"/>
      <c r="K46" s="2"/>
      <c r="L46" s="2"/>
    </row>
    <row r="47" spans="1:12" x14ac:dyDescent="0.25">
      <c r="A47" s="29">
        <v>44495</v>
      </c>
      <c r="B47" t="s">
        <v>84</v>
      </c>
      <c r="C47" s="2">
        <v>2146</v>
      </c>
      <c r="D47" s="2"/>
      <c r="E47" s="2"/>
      <c r="F47" s="2"/>
      <c r="G47" s="2">
        <v>2146</v>
      </c>
      <c r="H47" s="2"/>
      <c r="I47" s="2"/>
      <c r="J47" s="2"/>
      <c r="K47" s="2"/>
      <c r="L47" s="2"/>
    </row>
    <row r="48" spans="1:12" x14ac:dyDescent="0.25">
      <c r="A48" s="29">
        <v>44520</v>
      </c>
      <c r="B48" t="s">
        <v>99</v>
      </c>
      <c r="C48" s="2">
        <v>9596.4</v>
      </c>
      <c r="D48" s="2"/>
      <c r="E48" s="2"/>
      <c r="F48" s="2"/>
      <c r="G48" s="2"/>
      <c r="H48" s="2"/>
      <c r="I48" s="2"/>
      <c r="J48" s="2"/>
      <c r="K48" s="2">
        <v>9596.4</v>
      </c>
      <c r="L48" s="35">
        <v>14083</v>
      </c>
    </row>
    <row r="49" spans="1:12" x14ac:dyDescent="0.25">
      <c r="A49" s="29">
        <v>44526</v>
      </c>
      <c r="B49" t="s">
        <v>31</v>
      </c>
      <c r="C49" s="2">
        <v>14664</v>
      </c>
      <c r="D49" s="2"/>
      <c r="E49" s="2"/>
      <c r="F49" s="2"/>
      <c r="G49" s="2"/>
      <c r="H49" s="2"/>
      <c r="I49" s="2"/>
      <c r="J49" s="2"/>
      <c r="K49" s="2">
        <v>14664</v>
      </c>
      <c r="L49" s="35">
        <v>470</v>
      </c>
    </row>
    <row r="50" spans="1:12" x14ac:dyDescent="0.25">
      <c r="A50" s="29">
        <v>44527</v>
      </c>
      <c r="B50" t="s">
        <v>99</v>
      </c>
      <c r="C50" s="2">
        <v>4032</v>
      </c>
      <c r="D50" s="2"/>
      <c r="E50" s="2"/>
      <c r="F50" s="2"/>
      <c r="G50" s="2"/>
      <c r="H50" s="2"/>
      <c r="I50" s="2"/>
      <c r="J50" s="2"/>
      <c r="K50" s="2">
        <v>4032</v>
      </c>
      <c r="L50" s="35">
        <v>5917</v>
      </c>
    </row>
    <row r="51" spans="1:12" x14ac:dyDescent="0.25">
      <c r="A51" s="29">
        <v>44253</v>
      </c>
      <c r="B51" t="s">
        <v>84</v>
      </c>
      <c r="C51" s="2">
        <v>2146</v>
      </c>
      <c r="D51" s="2"/>
      <c r="E51" s="2"/>
      <c r="F51" s="2"/>
      <c r="G51" s="2">
        <v>2146</v>
      </c>
      <c r="H51" s="2"/>
      <c r="I51" s="2"/>
      <c r="J51" s="2"/>
      <c r="K51" s="2"/>
      <c r="L51" s="6"/>
    </row>
    <row r="52" spans="1:12" x14ac:dyDescent="0.25">
      <c r="A52" s="29">
        <v>44282</v>
      </c>
      <c r="B52" t="s">
        <v>83</v>
      </c>
      <c r="C52" s="2">
        <v>330</v>
      </c>
      <c r="D52" s="2"/>
      <c r="E52" s="2">
        <v>330</v>
      </c>
      <c r="F52" s="2"/>
      <c r="G52" s="2"/>
      <c r="H52" s="2"/>
      <c r="I52" s="2"/>
      <c r="J52" s="2"/>
      <c r="K52" s="2"/>
      <c r="L52" s="6"/>
    </row>
    <row r="53" spans="1:12" x14ac:dyDescent="0.25">
      <c r="A53" s="29">
        <v>44282</v>
      </c>
      <c r="B53" t="s">
        <v>82</v>
      </c>
      <c r="C53" s="2">
        <v>1320</v>
      </c>
      <c r="D53" s="2">
        <v>1320</v>
      </c>
      <c r="E53" s="2"/>
      <c r="F53" s="2"/>
      <c r="G53" s="2"/>
      <c r="H53" s="2"/>
      <c r="I53" s="2"/>
      <c r="J53" s="2"/>
      <c r="K53" s="2"/>
      <c r="L53" s="6"/>
    </row>
    <row r="54" spans="1:12" x14ac:dyDescent="0.25">
      <c r="A54" s="29">
        <v>44282</v>
      </c>
      <c r="B54" t="s">
        <v>100</v>
      </c>
      <c r="C54" s="2">
        <v>50</v>
      </c>
      <c r="D54" s="2"/>
      <c r="E54" s="2"/>
      <c r="F54" s="2"/>
      <c r="G54" s="2"/>
      <c r="H54" s="2"/>
      <c r="I54" s="2"/>
      <c r="J54" s="2">
        <v>50</v>
      </c>
      <c r="K54" s="2"/>
      <c r="L54" s="6"/>
    </row>
    <row r="55" spans="1:12" x14ac:dyDescent="0.25">
      <c r="A55" s="29">
        <v>44312</v>
      </c>
      <c r="B55" t="s">
        <v>84</v>
      </c>
      <c r="C55" s="2">
        <v>2146</v>
      </c>
      <c r="D55" s="2"/>
      <c r="E55" s="2"/>
      <c r="F55" s="2"/>
      <c r="G55" s="2">
        <v>2146</v>
      </c>
      <c r="H55" s="2"/>
      <c r="I55" s="2"/>
      <c r="J55" s="2"/>
      <c r="K55" s="2"/>
      <c r="L55" s="6"/>
    </row>
    <row r="56" spans="1:12" x14ac:dyDescent="0.25">
      <c r="A56" s="29">
        <v>44317</v>
      </c>
      <c r="B56" t="s">
        <v>101</v>
      </c>
      <c r="C56" s="2">
        <v>87.35</v>
      </c>
      <c r="D56" s="2"/>
      <c r="E56" s="2"/>
      <c r="F56" s="2"/>
      <c r="G56" s="2">
        <v>-171.65</v>
      </c>
      <c r="H56" s="2">
        <v>259</v>
      </c>
      <c r="I56" s="2"/>
      <c r="J56" s="2"/>
      <c r="K56" s="2"/>
      <c r="L56" s="6"/>
    </row>
    <row r="57" spans="1:12" ht="15.75" thickBot="1" x14ac:dyDescent="0.3">
      <c r="C57" s="9">
        <f>SUM(C45:C56)</f>
        <v>38247.75</v>
      </c>
      <c r="D57" s="9">
        <f t="shared" ref="D57:K57" si="4">SUM(D45:D56)</f>
        <v>1320</v>
      </c>
      <c r="E57" s="9">
        <f t="shared" si="4"/>
        <v>330</v>
      </c>
      <c r="F57" s="9">
        <f t="shared" si="4"/>
        <v>0</v>
      </c>
      <c r="G57" s="9">
        <f t="shared" si="4"/>
        <v>7948.35</v>
      </c>
      <c r="H57" s="9">
        <f t="shared" si="4"/>
        <v>259</v>
      </c>
      <c r="I57" s="9">
        <f t="shared" si="4"/>
        <v>48</v>
      </c>
      <c r="J57" s="9">
        <f t="shared" si="4"/>
        <v>50</v>
      </c>
      <c r="K57" s="9">
        <f t="shared" si="4"/>
        <v>28292.400000000001</v>
      </c>
      <c r="L57" s="6"/>
    </row>
    <row r="58" spans="1:12" ht="15.75" thickTop="1" x14ac:dyDescent="0.25"/>
    <row r="59" spans="1:12" x14ac:dyDescent="0.25">
      <c r="A59" s="18" t="s">
        <v>103</v>
      </c>
    </row>
    <row r="60" spans="1:12" x14ac:dyDescent="0.25">
      <c r="A60" s="10" t="s">
        <v>38</v>
      </c>
      <c r="B60" s="10" t="s">
        <v>39</v>
      </c>
      <c r="C60" s="10" t="s">
        <v>51</v>
      </c>
      <c r="D60" s="10" t="s">
        <v>78</v>
      </c>
      <c r="E60" s="30" t="s">
        <v>79</v>
      </c>
      <c r="F60" s="10" t="s">
        <v>80</v>
      </c>
      <c r="G60" s="10" t="s">
        <v>81</v>
      </c>
      <c r="H60" s="10" t="s">
        <v>85</v>
      </c>
      <c r="I60" s="30" t="s">
        <v>94</v>
      </c>
      <c r="J60" s="30" t="s">
        <v>45</v>
      </c>
      <c r="K60" s="10" t="s">
        <v>26</v>
      </c>
    </row>
    <row r="61" spans="1:12" x14ac:dyDescent="0.25">
      <c r="A61" s="29">
        <v>44378</v>
      </c>
      <c r="B61" t="s">
        <v>94</v>
      </c>
      <c r="C61" s="2">
        <v>53</v>
      </c>
      <c r="D61" s="2"/>
      <c r="E61" s="2"/>
      <c r="F61" s="2"/>
      <c r="G61" s="2"/>
      <c r="H61" s="2"/>
      <c r="I61" s="2">
        <v>53</v>
      </c>
      <c r="J61" s="2"/>
      <c r="K61" s="2"/>
    </row>
    <row r="62" spans="1:12" x14ac:dyDescent="0.25">
      <c r="A62" s="29">
        <v>44402</v>
      </c>
      <c r="B62" t="s">
        <v>84</v>
      </c>
      <c r="C62" s="2">
        <v>2304</v>
      </c>
      <c r="D62" s="2"/>
      <c r="E62" s="2"/>
      <c r="F62" s="2"/>
      <c r="G62" s="2">
        <v>2304</v>
      </c>
      <c r="H62" s="2"/>
      <c r="I62" s="2"/>
      <c r="J62" s="2"/>
      <c r="K62" s="2"/>
    </row>
    <row r="63" spans="1:12" x14ac:dyDescent="0.25">
      <c r="A63" s="29">
        <v>44427</v>
      </c>
      <c r="B63" t="s">
        <v>28</v>
      </c>
      <c r="C63" s="2">
        <v>15000</v>
      </c>
      <c r="D63" s="2"/>
      <c r="E63" s="2"/>
      <c r="F63" s="2"/>
      <c r="G63" s="2"/>
      <c r="H63" s="2"/>
      <c r="I63" s="2"/>
      <c r="J63" s="2"/>
      <c r="K63" s="2">
        <v>15000</v>
      </c>
      <c r="L63" s="25">
        <v>9375</v>
      </c>
    </row>
    <row r="64" spans="1:12" x14ac:dyDescent="0.25">
      <c r="A64" s="29">
        <v>44493</v>
      </c>
      <c r="B64" t="s">
        <v>84</v>
      </c>
      <c r="C64" s="2">
        <v>2165</v>
      </c>
      <c r="D64" s="2"/>
      <c r="E64" s="2"/>
      <c r="F64" s="2"/>
      <c r="G64" s="2">
        <v>2165</v>
      </c>
      <c r="H64" s="2"/>
      <c r="I64" s="2"/>
      <c r="J64" s="2"/>
      <c r="K64" s="2"/>
      <c r="L64" s="25"/>
    </row>
    <row r="65" spans="1:12" x14ac:dyDescent="0.25">
      <c r="A65" s="29">
        <v>44252</v>
      </c>
      <c r="B65" t="s">
        <v>84</v>
      </c>
      <c r="C65" s="2">
        <v>2165</v>
      </c>
      <c r="D65" s="2"/>
      <c r="E65" s="2"/>
      <c r="F65" s="2"/>
      <c r="G65" s="2">
        <v>2165</v>
      </c>
      <c r="H65" s="2"/>
      <c r="I65" s="2"/>
      <c r="J65" s="2"/>
      <c r="K65" s="2"/>
      <c r="L65" s="25"/>
    </row>
    <row r="66" spans="1:12" x14ac:dyDescent="0.25">
      <c r="A66" s="29">
        <v>44300</v>
      </c>
      <c r="B66" t="s">
        <v>104</v>
      </c>
      <c r="C66" s="2">
        <v>22183.22</v>
      </c>
      <c r="D66" s="2"/>
      <c r="E66" s="2"/>
      <c r="F66" s="2"/>
      <c r="G66" s="2"/>
      <c r="H66" s="2"/>
      <c r="I66" s="2"/>
      <c r="J66" s="2"/>
      <c r="K66" s="2">
        <v>22183.22</v>
      </c>
      <c r="L66" s="25">
        <v>1000</v>
      </c>
    </row>
    <row r="67" spans="1:12" x14ac:dyDescent="0.25">
      <c r="A67" s="29">
        <v>44309</v>
      </c>
      <c r="B67" t="s">
        <v>100</v>
      </c>
      <c r="C67" s="2">
        <v>200</v>
      </c>
      <c r="D67" s="2"/>
      <c r="E67" s="2"/>
      <c r="F67" s="2"/>
      <c r="G67" s="2"/>
      <c r="H67" s="2"/>
      <c r="I67" s="2"/>
      <c r="K67" s="2">
        <v>200</v>
      </c>
      <c r="L67" s="25" t="s">
        <v>127</v>
      </c>
    </row>
    <row r="68" spans="1:12" x14ac:dyDescent="0.25">
      <c r="A68" s="29">
        <v>44310</v>
      </c>
      <c r="B68" t="s">
        <v>84</v>
      </c>
      <c r="C68" s="2">
        <v>2165</v>
      </c>
      <c r="D68" s="2"/>
      <c r="E68" s="2"/>
      <c r="F68" s="2"/>
      <c r="G68" s="2">
        <v>2165</v>
      </c>
      <c r="H68" s="2"/>
      <c r="I68" s="2"/>
      <c r="J68" s="2"/>
      <c r="K68" s="2"/>
      <c r="L68" s="25"/>
    </row>
    <row r="69" spans="1:12" x14ac:dyDescent="0.25">
      <c r="A69" s="29">
        <v>44310</v>
      </c>
      <c r="B69" t="s">
        <v>48</v>
      </c>
      <c r="C69" s="2">
        <v>3379.95</v>
      </c>
      <c r="D69" s="2"/>
      <c r="E69" s="2"/>
      <c r="F69" s="2"/>
      <c r="G69" s="2"/>
      <c r="H69" s="2"/>
      <c r="I69" s="2"/>
      <c r="J69" s="2"/>
      <c r="K69" s="2">
        <v>3379.95</v>
      </c>
      <c r="L69" s="25">
        <v>5000</v>
      </c>
    </row>
    <row r="70" spans="1:12" x14ac:dyDescent="0.25">
      <c r="A70" s="29">
        <v>44327</v>
      </c>
      <c r="B70" t="s">
        <v>44</v>
      </c>
      <c r="C70" s="2">
        <v>30000</v>
      </c>
      <c r="D70" s="2"/>
      <c r="E70" s="2"/>
      <c r="F70" s="2"/>
      <c r="G70" s="2"/>
      <c r="H70" s="2"/>
      <c r="I70" s="2"/>
      <c r="J70" s="2"/>
      <c r="K70" s="2">
        <v>30000</v>
      </c>
      <c r="L70" s="25">
        <v>2120</v>
      </c>
    </row>
    <row r="71" spans="1:12" x14ac:dyDescent="0.25">
      <c r="A71" s="29">
        <v>44336</v>
      </c>
      <c r="B71" t="s">
        <v>105</v>
      </c>
      <c r="C71" s="2">
        <v>350</v>
      </c>
      <c r="D71" s="2"/>
      <c r="E71" s="2">
        <v>350</v>
      </c>
      <c r="F71" s="2"/>
      <c r="G71" s="2"/>
      <c r="H71" s="2"/>
      <c r="I71" s="2"/>
      <c r="J71" s="2"/>
      <c r="K71" s="2"/>
    </row>
    <row r="72" spans="1:12" x14ac:dyDescent="0.25">
      <c r="A72" s="29">
        <v>44336</v>
      </c>
      <c r="B72" t="s">
        <v>106</v>
      </c>
      <c r="C72" s="2">
        <v>1375</v>
      </c>
      <c r="D72" s="2">
        <v>1375</v>
      </c>
      <c r="E72" s="2"/>
      <c r="F72" s="2"/>
      <c r="G72" s="2"/>
      <c r="H72" s="2"/>
      <c r="I72" s="2"/>
      <c r="J72" s="2"/>
      <c r="K72" s="2"/>
    </row>
    <row r="73" spans="1:12" x14ac:dyDescent="0.25">
      <c r="A73" s="29">
        <v>44349</v>
      </c>
      <c r="B73" t="s">
        <v>84</v>
      </c>
      <c r="C73" s="2">
        <v>487.13</v>
      </c>
      <c r="D73" s="2"/>
      <c r="E73" s="2"/>
      <c r="F73" s="2"/>
      <c r="G73" s="2">
        <v>228.13</v>
      </c>
      <c r="H73" s="2">
        <v>259</v>
      </c>
      <c r="I73" s="2"/>
      <c r="J73" s="2"/>
      <c r="K73" s="2"/>
    </row>
    <row r="74" spans="1:12" ht="15.75" thickBot="1" x14ac:dyDescent="0.3">
      <c r="C74" s="9">
        <f>SUM(C61:C73)</f>
        <v>81827.3</v>
      </c>
      <c r="D74" s="9">
        <f t="shared" ref="D74:K74" si="5">SUM(D61:D73)</f>
        <v>1375</v>
      </c>
      <c r="E74" s="9">
        <f t="shared" si="5"/>
        <v>350</v>
      </c>
      <c r="F74" s="9">
        <f t="shared" si="5"/>
        <v>0</v>
      </c>
      <c r="G74" s="9">
        <f t="shared" si="5"/>
        <v>9027.1299999999992</v>
      </c>
      <c r="H74" s="9">
        <f t="shared" si="5"/>
        <v>259</v>
      </c>
      <c r="I74" s="9">
        <f t="shared" si="5"/>
        <v>53</v>
      </c>
      <c r="J74" s="9">
        <f t="shared" si="5"/>
        <v>0</v>
      </c>
      <c r="K74" s="9">
        <f t="shared" si="5"/>
        <v>70763.17</v>
      </c>
    </row>
    <row r="75" spans="1:12" ht="15.75" thickTop="1" x14ac:dyDescent="0.25"/>
    <row r="76" spans="1:12" x14ac:dyDescent="0.25">
      <c r="A76" s="106" t="s">
        <v>107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</row>
    <row r="77" spans="1:12" x14ac:dyDescent="0.25">
      <c r="A77" s="82" t="s">
        <v>38</v>
      </c>
      <c r="B77" s="82" t="s">
        <v>39</v>
      </c>
      <c r="C77" s="82" t="s">
        <v>51</v>
      </c>
      <c r="D77" s="82" t="s">
        <v>78</v>
      </c>
      <c r="E77" s="108" t="s">
        <v>79</v>
      </c>
      <c r="F77" s="82" t="s">
        <v>80</v>
      </c>
      <c r="G77" s="82" t="s">
        <v>81</v>
      </c>
      <c r="H77" s="82" t="s">
        <v>85</v>
      </c>
      <c r="I77" s="108" t="s">
        <v>94</v>
      </c>
      <c r="J77" s="108" t="s">
        <v>45</v>
      </c>
      <c r="K77" s="82" t="s">
        <v>26</v>
      </c>
      <c r="L77" s="99"/>
    </row>
    <row r="78" spans="1:12" x14ac:dyDescent="0.25">
      <c r="A78" s="109">
        <v>44380</v>
      </c>
      <c r="B78" s="99" t="s">
        <v>94</v>
      </c>
      <c r="C78" s="100">
        <v>54</v>
      </c>
      <c r="D78" s="100"/>
      <c r="E78" s="100"/>
      <c r="F78" s="100"/>
      <c r="G78" s="100"/>
      <c r="H78" s="100"/>
      <c r="I78" s="100">
        <v>54</v>
      </c>
      <c r="J78" s="100"/>
      <c r="K78" s="100"/>
      <c r="L78" s="99"/>
    </row>
    <row r="79" spans="1:12" x14ac:dyDescent="0.25">
      <c r="A79" s="109">
        <v>44401</v>
      </c>
      <c r="B79" s="99" t="s">
        <v>84</v>
      </c>
      <c r="C79" s="100">
        <v>2923</v>
      </c>
      <c r="D79" s="100"/>
      <c r="E79" s="100"/>
      <c r="F79" s="100"/>
      <c r="G79" s="100">
        <v>2923</v>
      </c>
      <c r="H79" s="100"/>
      <c r="I79" s="100"/>
      <c r="J79" s="100"/>
      <c r="K79" s="100"/>
      <c r="L79" s="99"/>
    </row>
    <row r="80" spans="1:12" x14ac:dyDescent="0.25">
      <c r="A80" s="109">
        <v>44453</v>
      </c>
      <c r="B80" s="99" t="s">
        <v>30</v>
      </c>
      <c r="C80" s="100">
        <v>20400</v>
      </c>
      <c r="D80" s="100"/>
      <c r="E80" s="100"/>
      <c r="F80" s="100"/>
      <c r="G80" s="100"/>
      <c r="H80" s="100"/>
      <c r="I80" s="100"/>
      <c r="J80" s="100"/>
      <c r="K80" s="100">
        <v>20400</v>
      </c>
      <c r="L80" s="99">
        <v>240000</v>
      </c>
    </row>
    <row r="81" spans="1:12" x14ac:dyDescent="0.25">
      <c r="A81" s="109">
        <v>44471</v>
      </c>
      <c r="B81" s="99" t="s">
        <v>108</v>
      </c>
      <c r="C81" s="100">
        <v>26725.03</v>
      </c>
      <c r="D81" s="100"/>
      <c r="E81" s="100"/>
      <c r="F81" s="100"/>
      <c r="G81" s="100"/>
      <c r="H81" s="100"/>
      <c r="I81" s="100"/>
      <c r="J81" s="100"/>
      <c r="K81" s="100">
        <v>26725.03</v>
      </c>
      <c r="L81" s="99">
        <v>1500</v>
      </c>
    </row>
    <row r="82" spans="1:12" x14ac:dyDescent="0.25">
      <c r="A82" s="109">
        <v>44495</v>
      </c>
      <c r="B82" s="99" t="s">
        <v>84</v>
      </c>
      <c r="C82" s="100">
        <v>2242</v>
      </c>
      <c r="D82" s="100"/>
      <c r="E82" s="100"/>
      <c r="F82" s="100"/>
      <c r="G82" s="100">
        <v>2242</v>
      </c>
      <c r="H82" s="100"/>
      <c r="I82" s="100"/>
      <c r="J82" s="100"/>
      <c r="K82" s="100"/>
      <c r="L82" s="99"/>
    </row>
    <row r="83" spans="1:12" x14ac:dyDescent="0.25">
      <c r="A83" s="109">
        <v>44509</v>
      </c>
      <c r="B83" s="99" t="s">
        <v>109</v>
      </c>
      <c r="C83" s="100">
        <v>20931.349999999999</v>
      </c>
      <c r="D83" s="100"/>
      <c r="E83" s="100"/>
      <c r="F83" s="100"/>
      <c r="G83" s="100"/>
      <c r="H83" s="100"/>
      <c r="I83" s="100"/>
      <c r="J83" s="100"/>
      <c r="K83" s="100">
        <v>20931.349999999999</v>
      </c>
      <c r="L83" s="99">
        <v>20000</v>
      </c>
    </row>
    <row r="84" spans="1:12" x14ac:dyDescent="0.25">
      <c r="A84" s="109">
        <v>44223</v>
      </c>
      <c r="B84" s="99" t="s">
        <v>110</v>
      </c>
      <c r="C84" s="100">
        <v>35332.92</v>
      </c>
      <c r="D84" s="100"/>
      <c r="E84" s="100"/>
      <c r="F84" s="100"/>
      <c r="G84" s="100"/>
      <c r="H84" s="100"/>
      <c r="I84" s="100"/>
      <c r="J84" s="100"/>
      <c r="K84" s="100">
        <v>35332.92</v>
      </c>
      <c r="L84" s="99">
        <v>3500</v>
      </c>
    </row>
    <row r="85" spans="1:12" x14ac:dyDescent="0.25">
      <c r="A85" s="109">
        <v>44244</v>
      </c>
      <c r="B85" s="99" t="s">
        <v>110</v>
      </c>
      <c r="C85" s="100">
        <v>34772.07</v>
      </c>
      <c r="D85" s="100"/>
      <c r="E85" s="100"/>
      <c r="F85" s="100"/>
      <c r="G85" s="100"/>
      <c r="H85" s="100"/>
      <c r="I85" s="100"/>
      <c r="J85" s="100"/>
      <c r="K85" s="100">
        <v>34772.07</v>
      </c>
      <c r="L85" s="99">
        <v>3500</v>
      </c>
    </row>
    <row r="86" spans="1:12" x14ac:dyDescent="0.25">
      <c r="A86" s="109">
        <v>44253</v>
      </c>
      <c r="B86" s="99" t="s">
        <v>84</v>
      </c>
      <c r="C86" s="100">
        <v>2242</v>
      </c>
      <c r="D86" s="100"/>
      <c r="E86" s="100"/>
      <c r="F86" s="100"/>
      <c r="G86" s="100">
        <v>2242</v>
      </c>
      <c r="H86" s="100"/>
      <c r="I86" s="100"/>
      <c r="J86" s="100"/>
      <c r="K86" s="100"/>
      <c r="L86" s="99"/>
    </row>
    <row r="87" spans="1:12" x14ac:dyDescent="0.25">
      <c r="A87" s="109">
        <v>44256</v>
      </c>
      <c r="B87" s="99" t="s">
        <v>110</v>
      </c>
      <c r="C87" s="100">
        <v>25958.87</v>
      </c>
      <c r="D87" s="100"/>
      <c r="E87" s="100"/>
      <c r="F87" s="100"/>
      <c r="G87" s="100"/>
      <c r="H87" s="100"/>
      <c r="I87" s="100"/>
      <c r="J87" s="100"/>
      <c r="K87" s="100">
        <v>25958.87</v>
      </c>
      <c r="L87" s="99">
        <v>3000</v>
      </c>
    </row>
    <row r="88" spans="1:12" x14ac:dyDescent="0.25">
      <c r="A88" s="109">
        <v>44294</v>
      </c>
      <c r="B88" s="99" t="s">
        <v>149</v>
      </c>
      <c r="C88" s="100">
        <v>1457.5</v>
      </c>
      <c r="D88" s="100">
        <v>1457.5</v>
      </c>
      <c r="E88" s="100"/>
      <c r="F88" s="100"/>
      <c r="G88" s="100"/>
      <c r="H88" s="100"/>
      <c r="I88" s="100"/>
      <c r="J88" s="100"/>
      <c r="K88" s="100"/>
      <c r="L88" s="99"/>
    </row>
    <row r="89" spans="1:12" x14ac:dyDescent="0.25">
      <c r="A89" s="109">
        <v>44294</v>
      </c>
      <c r="B89" s="99" t="s">
        <v>150</v>
      </c>
      <c r="C89" s="100">
        <v>350</v>
      </c>
      <c r="D89" s="100"/>
      <c r="E89" s="100">
        <v>350</v>
      </c>
      <c r="F89" s="100"/>
      <c r="G89" s="100"/>
      <c r="H89" s="100"/>
      <c r="I89" s="100"/>
      <c r="J89" s="100"/>
      <c r="K89" s="100"/>
      <c r="L89" s="99"/>
    </row>
    <row r="90" spans="1:12" x14ac:dyDescent="0.25">
      <c r="A90" s="109">
        <v>44314</v>
      </c>
      <c r="B90" s="99" t="s">
        <v>84</v>
      </c>
      <c r="C90" s="100">
        <v>2242</v>
      </c>
      <c r="D90" s="100"/>
      <c r="E90" s="100"/>
      <c r="F90" s="100"/>
      <c r="G90" s="100">
        <v>2242</v>
      </c>
      <c r="H90" s="100"/>
      <c r="I90" s="100"/>
      <c r="J90" s="100"/>
      <c r="K90" s="100"/>
      <c r="L90" s="99"/>
    </row>
    <row r="91" spans="1:12" ht="15.75" thickBot="1" x14ac:dyDescent="0.3">
      <c r="A91" s="99"/>
      <c r="B91" s="99"/>
      <c r="C91" s="107">
        <f t="shared" ref="C91:K91" si="6">SUM(C78:C90)</f>
        <v>175630.74</v>
      </c>
      <c r="D91" s="107">
        <f t="shared" si="6"/>
        <v>1457.5</v>
      </c>
      <c r="E91" s="107">
        <f t="shared" si="6"/>
        <v>350</v>
      </c>
      <c r="F91" s="107">
        <f t="shared" si="6"/>
        <v>0</v>
      </c>
      <c r="G91" s="107">
        <f t="shared" si="6"/>
        <v>9649</v>
      </c>
      <c r="H91" s="107">
        <f t="shared" si="6"/>
        <v>0</v>
      </c>
      <c r="I91" s="107">
        <f t="shared" si="6"/>
        <v>54</v>
      </c>
      <c r="J91" s="107">
        <f t="shared" si="6"/>
        <v>0</v>
      </c>
      <c r="K91" s="107">
        <f t="shared" si="6"/>
        <v>164120.24</v>
      </c>
      <c r="L91" s="99"/>
    </row>
    <row r="92" spans="1:12" ht="15.75" thickTop="1" x14ac:dyDescent="0.25"/>
    <row r="100" spans="3:3" x14ac:dyDescent="0.25">
      <c r="C100" t="str">
        <f>IF(SUM(D91:K91)=C91,"All Balanced","Did not balance")</f>
        <v>All Balanced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838D-FAFC-46FE-B0F7-F4C5BDD40C90}">
  <dimension ref="A1:I64"/>
  <sheetViews>
    <sheetView workbookViewId="0">
      <selection activeCell="K21" sqref="K21"/>
    </sheetView>
  </sheetViews>
  <sheetFormatPr defaultRowHeight="15" x14ac:dyDescent="0.25"/>
  <cols>
    <col min="4" max="4" width="11.42578125" customWidth="1"/>
    <col min="5" max="5" width="10.42578125" customWidth="1"/>
    <col min="7" max="7" width="9.5703125" bestFit="1" customWidth="1"/>
    <col min="8" max="8" width="10.5703125" bestFit="1" customWidth="1"/>
  </cols>
  <sheetData>
    <row r="1" spans="1:9" ht="18.75" x14ac:dyDescent="0.3">
      <c r="A1" s="61" t="s">
        <v>72</v>
      </c>
      <c r="H1" s="140" t="s">
        <v>223</v>
      </c>
      <c r="I1" s="140"/>
    </row>
    <row r="2" spans="1:9" ht="18.75" x14ac:dyDescent="0.3">
      <c r="A2" s="61"/>
    </row>
    <row r="3" spans="1:9" ht="15.75" thickBot="1" x14ac:dyDescent="0.3">
      <c r="A3" t="s">
        <v>73</v>
      </c>
      <c r="E3" s="33">
        <v>141230.10999999999</v>
      </c>
    </row>
    <row r="4" spans="1:9" ht="15.75" thickTop="1" x14ac:dyDescent="0.25"/>
    <row r="5" spans="1:9" x14ac:dyDescent="0.25">
      <c r="A5" t="s">
        <v>74</v>
      </c>
      <c r="B5" t="s">
        <v>90</v>
      </c>
      <c r="E5" s="31">
        <v>141230.10999999999</v>
      </c>
    </row>
    <row r="7" spans="1:9" x14ac:dyDescent="0.25">
      <c r="A7" t="s">
        <v>75</v>
      </c>
      <c r="B7" t="s">
        <v>88</v>
      </c>
      <c r="E7" s="2">
        <v>1385436.36</v>
      </c>
    </row>
    <row r="8" spans="1:9" x14ac:dyDescent="0.25">
      <c r="E8" s="4">
        <f>E5+E7</f>
        <v>1526666.4700000002</v>
      </c>
    </row>
    <row r="9" spans="1:9" x14ac:dyDescent="0.25">
      <c r="A9" t="s">
        <v>75</v>
      </c>
      <c r="B9" t="s">
        <v>87</v>
      </c>
      <c r="E9">
        <v>4225.1499999999996</v>
      </c>
    </row>
    <row r="10" spans="1:9" ht="15.75" thickBot="1" x14ac:dyDescent="0.3">
      <c r="E10" s="9">
        <f>E8-E9</f>
        <v>1522441.3200000003</v>
      </c>
      <c r="G10" s="2"/>
    </row>
    <row r="11" spans="1:9" ht="15.75" thickTop="1" x14ac:dyDescent="0.25"/>
    <row r="12" spans="1:9" x14ac:dyDescent="0.25">
      <c r="A12" t="s">
        <v>75</v>
      </c>
      <c r="B12" t="s">
        <v>90</v>
      </c>
      <c r="E12" s="2">
        <v>1522441.32</v>
      </c>
    </row>
    <row r="14" spans="1:9" x14ac:dyDescent="0.25">
      <c r="A14" t="s">
        <v>91</v>
      </c>
      <c r="B14" t="s">
        <v>76</v>
      </c>
      <c r="E14">
        <v>59458.78</v>
      </c>
    </row>
    <row r="15" spans="1:9" x14ac:dyDescent="0.25">
      <c r="E15" s="4">
        <f>E12+E14</f>
        <v>1581900.1</v>
      </c>
    </row>
    <row r="16" spans="1:9" x14ac:dyDescent="0.25">
      <c r="A16" t="s">
        <v>91</v>
      </c>
      <c r="B16" t="s">
        <v>87</v>
      </c>
      <c r="E16" s="2">
        <v>9216.7000000000007</v>
      </c>
    </row>
    <row r="17" spans="1:8" ht="15.75" thickBot="1" x14ac:dyDescent="0.3">
      <c r="E17" s="9">
        <f>E15-E16</f>
        <v>1572683.4000000001</v>
      </c>
    </row>
    <row r="18" spans="1:8" ht="15.75" thickTop="1" x14ac:dyDescent="0.25"/>
    <row r="19" spans="1:8" x14ac:dyDescent="0.25">
      <c r="A19" t="s">
        <v>91</v>
      </c>
      <c r="B19" t="s">
        <v>92</v>
      </c>
      <c r="D19" s="2">
        <v>18480.5</v>
      </c>
      <c r="E19" s="2"/>
      <c r="G19" s="2"/>
      <c r="H19" s="2"/>
    </row>
    <row r="20" spans="1:8" x14ac:dyDescent="0.25">
      <c r="D20">
        <v>271320.94</v>
      </c>
      <c r="E20" s="2"/>
      <c r="H20" s="2"/>
    </row>
    <row r="21" spans="1:8" x14ac:dyDescent="0.25">
      <c r="D21" s="15">
        <v>1282881.96</v>
      </c>
      <c r="E21" s="2">
        <f>SUM(D19:D21)</f>
        <v>1572683.4</v>
      </c>
      <c r="H21" s="2"/>
    </row>
    <row r="22" spans="1:8" x14ac:dyDescent="0.25">
      <c r="E22" s="2"/>
      <c r="H22" s="2"/>
    </row>
    <row r="23" spans="1:8" x14ac:dyDescent="0.25">
      <c r="A23" t="s">
        <v>63</v>
      </c>
      <c r="B23" t="s">
        <v>88</v>
      </c>
      <c r="E23">
        <v>55835.33</v>
      </c>
    </row>
    <row r="24" spans="1:8" x14ac:dyDescent="0.25">
      <c r="E24" s="4">
        <f>E21+E23</f>
        <v>1628518.73</v>
      </c>
    </row>
    <row r="25" spans="1:8" x14ac:dyDescent="0.25">
      <c r="B25" t="s">
        <v>87</v>
      </c>
      <c r="E25" s="2">
        <v>16167.9</v>
      </c>
    </row>
    <row r="26" spans="1:8" ht="15.75" thickBot="1" x14ac:dyDescent="0.3">
      <c r="E26" s="9">
        <f>E24-E25</f>
        <v>1612350.83</v>
      </c>
    </row>
    <row r="27" spans="1:8" ht="15.75" thickTop="1" x14ac:dyDescent="0.25"/>
    <row r="28" spans="1:8" x14ac:dyDescent="0.25">
      <c r="A28" t="s">
        <v>63</v>
      </c>
      <c r="B28" t="s">
        <v>92</v>
      </c>
      <c r="D28">
        <v>21808.27</v>
      </c>
    </row>
    <row r="29" spans="1:8" x14ac:dyDescent="0.25">
      <c r="D29">
        <v>273206.77</v>
      </c>
    </row>
    <row r="30" spans="1:8" x14ac:dyDescent="0.25">
      <c r="D30" s="13">
        <v>1317335.79</v>
      </c>
      <c r="E30" s="2">
        <f>SUM(D28:D30)</f>
        <v>1612350.83</v>
      </c>
    </row>
    <row r="32" spans="1:8" x14ac:dyDescent="0.25">
      <c r="A32" t="s">
        <v>64</v>
      </c>
      <c r="B32" t="s">
        <v>88</v>
      </c>
      <c r="E32">
        <v>56889.760000000002</v>
      </c>
    </row>
    <row r="33" spans="1:8" x14ac:dyDescent="0.25">
      <c r="E33" s="4">
        <f>E30+E32</f>
        <v>1669240.59</v>
      </c>
    </row>
    <row r="34" spans="1:8" x14ac:dyDescent="0.25">
      <c r="B34" t="s">
        <v>87</v>
      </c>
      <c r="E34">
        <v>11055.65</v>
      </c>
      <c r="H34" t="s">
        <v>89</v>
      </c>
    </row>
    <row r="35" spans="1:8" ht="15.75" thickBot="1" x14ac:dyDescent="0.3">
      <c r="E35" s="9">
        <f>E33-E34</f>
        <v>1658184.9400000002</v>
      </c>
    </row>
    <row r="36" spans="1:8" ht="15.75" thickTop="1" x14ac:dyDescent="0.25"/>
    <row r="37" spans="1:8" x14ac:dyDescent="0.25">
      <c r="A37" t="s">
        <v>64</v>
      </c>
      <c r="B37" t="s">
        <v>92</v>
      </c>
      <c r="D37" s="2">
        <v>32934.5</v>
      </c>
    </row>
    <row r="38" spans="1:8" x14ac:dyDescent="0.25">
      <c r="D38" s="2">
        <v>24139.97</v>
      </c>
    </row>
    <row r="39" spans="1:8" x14ac:dyDescent="0.25">
      <c r="D39" s="15">
        <v>1601110.47</v>
      </c>
      <c r="E39" s="2">
        <f>SUM(D37:D39)</f>
        <v>1658184.94</v>
      </c>
    </row>
    <row r="41" spans="1:8" x14ac:dyDescent="0.25">
      <c r="A41" t="s">
        <v>25</v>
      </c>
      <c r="B41" t="s">
        <v>88</v>
      </c>
      <c r="E41" s="2">
        <v>63676.1</v>
      </c>
    </row>
    <row r="42" spans="1:8" x14ac:dyDescent="0.25">
      <c r="E42" s="4">
        <f>E39+E41</f>
        <v>1721861.04</v>
      </c>
    </row>
    <row r="43" spans="1:8" x14ac:dyDescent="0.25">
      <c r="B43" t="s">
        <v>87</v>
      </c>
      <c r="E43">
        <v>38247.75</v>
      </c>
    </row>
    <row r="44" spans="1:8" ht="15.75" thickBot="1" x14ac:dyDescent="0.3">
      <c r="E44" s="9">
        <f>E42-E43</f>
        <v>1683613.29</v>
      </c>
    </row>
    <row r="45" spans="1:8" ht="15.75" thickTop="1" x14ac:dyDescent="0.25"/>
    <row r="46" spans="1:8" x14ac:dyDescent="0.25">
      <c r="A46" t="s">
        <v>25</v>
      </c>
      <c r="B46" t="s">
        <v>92</v>
      </c>
      <c r="D46" s="2">
        <v>40726.699999999997</v>
      </c>
    </row>
    <row r="47" spans="1:8" x14ac:dyDescent="0.25">
      <c r="D47">
        <v>155.84</v>
      </c>
      <c r="E47" s="7"/>
    </row>
    <row r="48" spans="1:8" x14ac:dyDescent="0.25">
      <c r="D48" s="15">
        <v>1642730.75</v>
      </c>
      <c r="E48" s="2">
        <f>SUM(D46:D48)</f>
        <v>1683613.29</v>
      </c>
    </row>
    <row r="50" spans="1:8" x14ac:dyDescent="0.25">
      <c r="A50" t="s">
        <v>93</v>
      </c>
      <c r="B50" t="s">
        <v>88</v>
      </c>
      <c r="E50">
        <v>41500.589999999997</v>
      </c>
    </row>
    <row r="51" spans="1:8" x14ac:dyDescent="0.25">
      <c r="E51" s="4">
        <f>E48+E50</f>
        <v>1725113.8800000001</v>
      </c>
    </row>
    <row r="52" spans="1:8" x14ac:dyDescent="0.25">
      <c r="B52" t="s">
        <v>87</v>
      </c>
      <c r="E52" s="2">
        <v>81827.3</v>
      </c>
    </row>
    <row r="53" spans="1:8" ht="15.75" thickBot="1" x14ac:dyDescent="0.3">
      <c r="E53" s="32">
        <f>E51-E52</f>
        <v>1643286.58</v>
      </c>
    </row>
    <row r="54" spans="1:8" ht="15.75" thickTop="1" x14ac:dyDescent="0.25">
      <c r="H54" s="2"/>
    </row>
    <row r="55" spans="1:8" x14ac:dyDescent="0.25">
      <c r="A55" t="s">
        <v>93</v>
      </c>
      <c r="B55" t="s">
        <v>92</v>
      </c>
      <c r="D55">
        <v>46920.480000000003</v>
      </c>
    </row>
    <row r="56" spans="1:8" x14ac:dyDescent="0.25">
      <c r="D56" s="13">
        <v>1596366.1</v>
      </c>
      <c r="E56" s="2">
        <f>SUM(D55:D56)</f>
        <v>1643286.58</v>
      </c>
    </row>
    <row r="58" spans="1:8" x14ac:dyDescent="0.25">
      <c r="A58" t="s">
        <v>162</v>
      </c>
      <c r="B58" t="s">
        <v>88</v>
      </c>
      <c r="E58">
        <v>65717.23</v>
      </c>
    </row>
    <row r="59" spans="1:8" x14ac:dyDescent="0.25">
      <c r="E59" s="4">
        <f>E56+E58</f>
        <v>1709003.81</v>
      </c>
    </row>
    <row r="60" spans="1:8" x14ac:dyDescent="0.25">
      <c r="B60" t="s">
        <v>87</v>
      </c>
      <c r="E60" s="2">
        <v>175630.74</v>
      </c>
    </row>
    <row r="61" spans="1:8" ht="15.75" thickBot="1" x14ac:dyDescent="0.3">
      <c r="E61" s="32">
        <f>E59-E60</f>
        <v>1533373.07</v>
      </c>
    </row>
    <row r="62" spans="1:8" ht="15.75" thickTop="1" x14ac:dyDescent="0.25"/>
    <row r="63" spans="1:8" x14ac:dyDescent="0.25">
      <c r="A63" s="99" t="s">
        <v>162</v>
      </c>
      <c r="B63" s="99" t="s">
        <v>92</v>
      </c>
      <c r="C63" s="99"/>
      <c r="D63" s="99">
        <v>68499.520000000004</v>
      </c>
      <c r="E63" s="99"/>
    </row>
    <row r="64" spans="1:8" x14ac:dyDescent="0.25">
      <c r="A64" s="99"/>
      <c r="B64" s="99"/>
      <c r="C64" s="99"/>
      <c r="D64" s="110">
        <v>1464873.55</v>
      </c>
      <c r="E64" s="100">
        <f>SUM(D63:D64)</f>
        <v>1533373.07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DECD-4F44-4046-96FC-38CE00F5B358}">
  <dimension ref="A2:S71"/>
  <sheetViews>
    <sheetView topLeftCell="A5" workbookViewId="0">
      <selection activeCell="W109" sqref="W109"/>
    </sheetView>
  </sheetViews>
  <sheetFormatPr defaultRowHeight="15" x14ac:dyDescent="0.25"/>
  <cols>
    <col min="1" max="1" width="10.7109375" bestFit="1" customWidth="1"/>
    <col min="5" max="5" width="9.5703125" bestFit="1" customWidth="1"/>
    <col min="6" max="6" width="10.5703125" bestFit="1" customWidth="1"/>
    <col min="7" max="7" width="10.42578125" customWidth="1"/>
    <col min="8" max="9" width="9.5703125" bestFit="1" customWidth="1"/>
    <col min="11" max="11" width="10" customWidth="1"/>
    <col min="12" max="12" width="15.140625" customWidth="1"/>
    <col min="13" max="13" width="11.42578125" customWidth="1"/>
    <col min="14" max="14" width="18.5703125" customWidth="1"/>
    <col min="15" max="15" width="10.28515625" bestFit="1" customWidth="1"/>
  </cols>
  <sheetData>
    <row r="2" spans="1:19" ht="23.25" x14ac:dyDescent="0.35">
      <c r="D2" s="63" t="s">
        <v>169</v>
      </c>
    </row>
    <row r="4" spans="1:19" ht="15.75" x14ac:dyDescent="0.25">
      <c r="A4" s="20" t="s">
        <v>35</v>
      </c>
    </row>
    <row r="5" spans="1:19" ht="15.75" x14ac:dyDescent="0.25">
      <c r="A5" s="21"/>
      <c r="B5" s="7"/>
      <c r="C5" s="7"/>
      <c r="D5" s="7"/>
      <c r="E5" s="5"/>
      <c r="F5" s="7"/>
      <c r="G5" s="5"/>
      <c r="H5" s="5"/>
      <c r="I5" s="5" t="s">
        <v>36</v>
      </c>
      <c r="J5" s="5"/>
      <c r="L5" s="7"/>
      <c r="M5" s="5"/>
      <c r="N5" s="7"/>
    </row>
    <row r="6" spans="1:19" ht="15.75" x14ac:dyDescent="0.25">
      <c r="A6" s="21"/>
      <c r="B6" s="7"/>
      <c r="C6" s="7"/>
      <c r="D6" s="7"/>
      <c r="E6" s="5"/>
      <c r="F6" s="7"/>
      <c r="G6" s="5"/>
      <c r="H6" s="5"/>
      <c r="I6" s="5" t="s">
        <v>37</v>
      </c>
      <c r="J6" s="5"/>
      <c r="L6" s="116"/>
      <c r="M6" s="117"/>
      <c r="N6" s="7"/>
      <c r="O6" s="115"/>
      <c r="P6" s="5"/>
      <c r="R6" s="18"/>
    </row>
    <row r="7" spans="1:19" x14ac:dyDescent="0.25">
      <c r="A7" s="5" t="s">
        <v>38</v>
      </c>
      <c r="B7" s="5" t="s">
        <v>39</v>
      </c>
      <c r="D7" s="18" t="s">
        <v>111</v>
      </c>
      <c r="F7" s="5" t="s">
        <v>40</v>
      </c>
      <c r="G7" s="5" t="s">
        <v>41</v>
      </c>
      <c r="H7" s="5" t="s">
        <v>42</v>
      </c>
      <c r="I7" s="5" t="s">
        <v>43</v>
      </c>
      <c r="J7" s="5"/>
      <c r="L7" s="118"/>
      <c r="M7" s="117"/>
      <c r="O7" s="2"/>
    </row>
    <row r="8" spans="1:19" x14ac:dyDescent="0.25">
      <c r="A8" s="121" t="s">
        <v>112</v>
      </c>
      <c r="B8" s="116" t="s">
        <v>28</v>
      </c>
      <c r="C8" s="116"/>
      <c r="D8" s="116">
        <v>2021</v>
      </c>
      <c r="E8" s="116"/>
      <c r="F8" s="122">
        <v>55939</v>
      </c>
      <c r="G8" s="116"/>
      <c r="H8" s="123">
        <v>5593.9</v>
      </c>
      <c r="I8" s="122">
        <v>2397.39</v>
      </c>
      <c r="J8" s="105">
        <v>5593.9</v>
      </c>
      <c r="L8" s="116"/>
      <c r="M8" s="117"/>
    </row>
    <row r="9" spans="1:19" x14ac:dyDescent="0.25">
      <c r="A9" s="122" t="s">
        <v>113</v>
      </c>
      <c r="B9" s="116" t="s">
        <v>49</v>
      </c>
      <c r="C9" s="116"/>
      <c r="D9" s="116">
        <v>2020</v>
      </c>
      <c r="E9" s="116"/>
      <c r="F9" s="122">
        <v>592</v>
      </c>
      <c r="G9" s="122">
        <v>294.52999999999997</v>
      </c>
      <c r="H9" s="123"/>
      <c r="I9" s="122"/>
      <c r="J9" s="114">
        <v>294.52999999999997</v>
      </c>
      <c r="K9" t="s">
        <v>157</v>
      </c>
      <c r="L9" s="116"/>
      <c r="M9" s="8"/>
      <c r="O9" s="7"/>
      <c r="S9" s="8"/>
    </row>
    <row r="10" spans="1:19" x14ac:dyDescent="0.25">
      <c r="A10" s="122" t="s">
        <v>156</v>
      </c>
      <c r="B10" s="116" t="s">
        <v>49</v>
      </c>
      <c r="C10" s="116"/>
      <c r="D10" s="124">
        <v>2021</v>
      </c>
      <c r="E10" s="116"/>
      <c r="F10" s="122">
        <v>592</v>
      </c>
      <c r="G10" s="122">
        <v>291.51</v>
      </c>
      <c r="H10" s="123"/>
      <c r="I10" s="122"/>
      <c r="J10" s="105">
        <v>291.51</v>
      </c>
      <c r="L10" s="116"/>
      <c r="M10" s="8"/>
      <c r="O10" s="7"/>
      <c r="S10" s="8"/>
    </row>
    <row r="11" spans="1:19" x14ac:dyDescent="0.25">
      <c r="A11" s="122" t="s">
        <v>158</v>
      </c>
      <c r="B11" s="116" t="s">
        <v>49</v>
      </c>
      <c r="C11" s="116"/>
      <c r="D11" s="116">
        <v>2021</v>
      </c>
      <c r="E11" s="116"/>
      <c r="F11" s="122">
        <v>592</v>
      </c>
      <c r="G11" s="122">
        <v>273.05</v>
      </c>
      <c r="H11" s="122"/>
      <c r="I11" s="122"/>
      <c r="J11" s="104">
        <v>273.05</v>
      </c>
      <c r="L11" s="116"/>
      <c r="M11" s="23"/>
      <c r="N11" s="22"/>
      <c r="O11" s="7"/>
      <c r="S11" s="7"/>
    </row>
    <row r="12" spans="1:19" x14ac:dyDescent="0.25">
      <c r="A12" s="122" t="s">
        <v>160</v>
      </c>
      <c r="B12" s="116" t="s">
        <v>49</v>
      </c>
      <c r="C12" s="116"/>
      <c r="D12" s="116">
        <v>2021</v>
      </c>
      <c r="E12" s="116"/>
      <c r="F12" s="122">
        <v>592</v>
      </c>
      <c r="G12" s="122">
        <v>285.52</v>
      </c>
      <c r="H12" s="122"/>
      <c r="I12" s="122"/>
      <c r="J12" s="104">
        <v>285.52</v>
      </c>
      <c r="L12" s="116"/>
      <c r="M12" s="23"/>
      <c r="N12" s="22"/>
      <c r="O12" s="7"/>
      <c r="S12" s="7"/>
    </row>
    <row r="13" spans="1:19" x14ac:dyDescent="0.25">
      <c r="A13" s="139" t="s">
        <v>179</v>
      </c>
      <c r="B13" s="140" t="s">
        <v>49</v>
      </c>
      <c r="C13" s="140"/>
      <c r="D13" s="140">
        <v>2021</v>
      </c>
      <c r="E13" s="140"/>
      <c r="F13" s="139">
        <v>592</v>
      </c>
      <c r="G13" s="139">
        <v>303.52</v>
      </c>
      <c r="H13" s="139"/>
      <c r="I13" s="139"/>
      <c r="J13" s="112">
        <v>303.52</v>
      </c>
      <c r="K13" t="s">
        <v>117</v>
      </c>
      <c r="L13" s="116"/>
      <c r="M13" s="23"/>
      <c r="N13" s="22"/>
      <c r="O13" s="7"/>
      <c r="S13" s="7"/>
    </row>
    <row r="14" spans="1:19" x14ac:dyDescent="0.25">
      <c r="A14" s="122" t="s">
        <v>114</v>
      </c>
      <c r="B14" s="116" t="s">
        <v>44</v>
      </c>
      <c r="C14" s="116"/>
      <c r="D14" s="116">
        <v>2020</v>
      </c>
      <c r="E14" s="116"/>
      <c r="F14" s="122">
        <v>9565</v>
      </c>
      <c r="G14" s="122"/>
      <c r="H14" s="123">
        <v>2869.5</v>
      </c>
      <c r="I14" s="122">
        <v>1229.79</v>
      </c>
      <c r="J14" s="114">
        <v>2869.5</v>
      </c>
      <c r="K14" t="s">
        <v>116</v>
      </c>
      <c r="L14" s="116"/>
      <c r="M14" s="8"/>
      <c r="O14" s="7"/>
      <c r="S14" s="8"/>
    </row>
    <row r="15" spans="1:19" x14ac:dyDescent="0.25">
      <c r="A15" s="122" t="s">
        <v>159</v>
      </c>
      <c r="B15" s="116" t="s">
        <v>44</v>
      </c>
      <c r="C15" s="116"/>
      <c r="D15" s="116">
        <v>2021</v>
      </c>
      <c r="E15" s="116"/>
      <c r="F15" s="122">
        <v>11685</v>
      </c>
      <c r="G15" s="122"/>
      <c r="H15" s="123">
        <v>3505.5</v>
      </c>
      <c r="I15" s="122">
        <v>1502.36</v>
      </c>
      <c r="J15" s="105">
        <v>3505.5</v>
      </c>
      <c r="K15" t="s">
        <v>124</v>
      </c>
      <c r="L15" s="116"/>
      <c r="M15" s="8"/>
      <c r="O15" s="7"/>
      <c r="S15" s="8"/>
    </row>
    <row r="16" spans="1:19" x14ac:dyDescent="0.25">
      <c r="A16" s="139" t="s">
        <v>172</v>
      </c>
      <c r="B16" s="140" t="s">
        <v>44</v>
      </c>
      <c r="C16" s="140"/>
      <c r="D16" s="140">
        <v>2021</v>
      </c>
      <c r="E16" s="140"/>
      <c r="F16" s="139">
        <v>11837</v>
      </c>
      <c r="G16" s="139"/>
      <c r="H16" s="141">
        <v>7102.2</v>
      </c>
      <c r="I16" s="141">
        <v>3043.8</v>
      </c>
      <c r="J16" s="113">
        <v>7102.2</v>
      </c>
      <c r="K16" t="s">
        <v>173</v>
      </c>
      <c r="L16" s="116"/>
      <c r="M16" s="8"/>
      <c r="O16" s="7"/>
      <c r="S16" s="8"/>
    </row>
    <row r="17" spans="1:19" x14ac:dyDescent="0.25">
      <c r="A17" s="122" t="s">
        <v>115</v>
      </c>
      <c r="B17" s="116" t="s">
        <v>68</v>
      </c>
      <c r="C17" s="116"/>
      <c r="D17" s="116">
        <v>2020</v>
      </c>
      <c r="E17" s="116"/>
      <c r="F17" s="122">
        <v>1000</v>
      </c>
      <c r="G17" s="123">
        <v>357</v>
      </c>
      <c r="H17" s="123">
        <v>153</v>
      </c>
      <c r="I17" s="122">
        <v>65.569999999999993</v>
      </c>
      <c r="J17" s="114">
        <v>510</v>
      </c>
      <c r="K17" t="s">
        <v>157</v>
      </c>
      <c r="L17" s="116"/>
      <c r="M17" s="39"/>
      <c r="O17" s="7"/>
      <c r="S17" s="8"/>
    </row>
    <row r="18" spans="1:19" x14ac:dyDescent="0.25">
      <c r="A18" s="122" t="s">
        <v>161</v>
      </c>
      <c r="B18" s="116" t="s">
        <v>68</v>
      </c>
      <c r="C18" s="116"/>
      <c r="D18" s="116">
        <v>2021</v>
      </c>
      <c r="E18" s="116"/>
      <c r="F18" s="122">
        <v>1000</v>
      </c>
      <c r="G18" s="123">
        <v>252</v>
      </c>
      <c r="H18" s="123">
        <v>108</v>
      </c>
      <c r="I18" s="122">
        <v>46.29</v>
      </c>
      <c r="J18" s="105">
        <v>360</v>
      </c>
      <c r="L18" s="116"/>
    </row>
    <row r="19" spans="1:19" x14ac:dyDescent="0.25">
      <c r="A19" s="139" t="s">
        <v>178</v>
      </c>
      <c r="B19" s="140" t="s">
        <v>68</v>
      </c>
      <c r="C19" s="140"/>
      <c r="D19" s="140">
        <v>2021</v>
      </c>
      <c r="E19" s="140"/>
      <c r="F19" s="139">
        <v>1000</v>
      </c>
      <c r="G19" s="141">
        <v>192.5</v>
      </c>
      <c r="H19" s="141">
        <v>357.5</v>
      </c>
      <c r="I19" s="139">
        <v>153.21</v>
      </c>
      <c r="J19" s="113">
        <v>550</v>
      </c>
      <c r="K19" t="s">
        <v>117</v>
      </c>
      <c r="L19" s="116"/>
    </row>
    <row r="20" spans="1:19" x14ac:dyDescent="0.25">
      <c r="A20" s="122" t="s">
        <v>112</v>
      </c>
      <c r="B20" s="116" t="s">
        <v>31</v>
      </c>
      <c r="C20" s="116"/>
      <c r="D20" s="116">
        <v>2020</v>
      </c>
      <c r="E20" s="116"/>
      <c r="F20" s="122">
        <v>488</v>
      </c>
      <c r="G20" s="116"/>
      <c r="H20" s="123">
        <v>463.6</v>
      </c>
      <c r="I20" s="122">
        <v>198.69</v>
      </c>
      <c r="J20" s="114">
        <v>463.6</v>
      </c>
      <c r="K20" t="s">
        <v>153</v>
      </c>
      <c r="L20" s="116"/>
      <c r="M20" s="23"/>
      <c r="N20" s="22"/>
      <c r="O20" s="7"/>
      <c r="S20" s="8"/>
    </row>
    <row r="21" spans="1:19" x14ac:dyDescent="0.25">
      <c r="A21" s="122" t="s">
        <v>154</v>
      </c>
      <c r="B21" s="116" t="s">
        <v>31</v>
      </c>
      <c r="C21" s="116"/>
      <c r="D21" s="116">
        <v>2021</v>
      </c>
      <c r="E21" s="116"/>
      <c r="F21" s="122">
        <v>498</v>
      </c>
      <c r="G21" s="116"/>
      <c r="H21" s="122">
        <v>438.24</v>
      </c>
      <c r="I21" s="122">
        <v>187.82</v>
      </c>
      <c r="J21" s="104">
        <v>438.24</v>
      </c>
      <c r="K21" s="25" t="s">
        <v>124</v>
      </c>
      <c r="L21" s="116"/>
      <c r="M21" s="23"/>
      <c r="N21" s="22"/>
      <c r="O21" s="7"/>
      <c r="S21" s="7"/>
    </row>
    <row r="22" spans="1:19" x14ac:dyDescent="0.25">
      <c r="A22" s="139" t="s">
        <v>181</v>
      </c>
      <c r="B22" s="140" t="s">
        <v>31</v>
      </c>
      <c r="C22" s="140"/>
      <c r="D22" s="140">
        <v>2021</v>
      </c>
      <c r="E22" s="140"/>
      <c r="F22" s="139">
        <v>507</v>
      </c>
      <c r="G22" s="139"/>
      <c r="H22" s="141">
        <v>456.3</v>
      </c>
      <c r="I22" s="141">
        <v>195.56</v>
      </c>
      <c r="J22" s="113">
        <v>456.3</v>
      </c>
      <c r="K22" t="s">
        <v>173</v>
      </c>
      <c r="L22" s="116"/>
      <c r="M22" s="8"/>
      <c r="O22" s="7"/>
      <c r="S22" s="8"/>
    </row>
    <row r="23" spans="1:19" x14ac:dyDescent="0.25">
      <c r="A23" s="122" t="s">
        <v>161</v>
      </c>
      <c r="B23" s="116" t="s">
        <v>163</v>
      </c>
      <c r="C23" s="116"/>
      <c r="D23" s="116">
        <v>2021</v>
      </c>
      <c r="E23" s="116"/>
      <c r="F23" s="122">
        <v>1500</v>
      </c>
      <c r="G23" s="123"/>
      <c r="H23" s="123">
        <v>229.45</v>
      </c>
      <c r="I23" s="122">
        <v>98.34</v>
      </c>
      <c r="J23" s="105">
        <v>229.45</v>
      </c>
      <c r="K23" t="s">
        <v>124</v>
      </c>
      <c r="L23" s="116"/>
    </row>
    <row r="24" spans="1:19" x14ac:dyDescent="0.25">
      <c r="A24" s="139" t="s">
        <v>180</v>
      </c>
      <c r="B24" s="140" t="s">
        <v>163</v>
      </c>
      <c r="C24" s="140"/>
      <c r="D24" s="140">
        <v>2021</v>
      </c>
      <c r="E24" s="140"/>
      <c r="F24" s="139">
        <v>1509</v>
      </c>
      <c r="G24" s="139"/>
      <c r="H24" s="141">
        <v>619.20000000000005</v>
      </c>
      <c r="I24" s="141">
        <v>265.37</v>
      </c>
      <c r="J24" s="113">
        <v>619.20000000000005</v>
      </c>
      <c r="K24" t="s">
        <v>173</v>
      </c>
      <c r="L24" s="116"/>
      <c r="M24" s="8"/>
      <c r="O24" s="7"/>
      <c r="S24" s="8"/>
    </row>
    <row r="25" spans="1:19" x14ac:dyDescent="0.25">
      <c r="G25" s="43">
        <f>SUM(G8:G24)</f>
        <v>2249.63</v>
      </c>
      <c r="H25" s="119">
        <f>SUM(H8:H24)</f>
        <v>21896.39</v>
      </c>
      <c r="I25" s="43">
        <f>SUM(I8:I24)</f>
        <v>9384.19</v>
      </c>
      <c r="J25" s="119">
        <f>SUM(J8:J24)</f>
        <v>24146.02</v>
      </c>
    </row>
    <row r="26" spans="1:19" x14ac:dyDescent="0.25">
      <c r="B26" s="79" t="s">
        <v>151</v>
      </c>
      <c r="C26" s="79"/>
      <c r="D26" s="79"/>
      <c r="E26" s="79"/>
      <c r="F26" s="79"/>
      <c r="G26" s="114">
        <f>G9+G14+G17+G20</f>
        <v>651.53</v>
      </c>
      <c r="H26" s="114">
        <f t="shared" ref="H26:I26" si="0">H9+H14+H17+H20</f>
        <v>3486.1</v>
      </c>
      <c r="I26" s="114">
        <f t="shared" si="0"/>
        <v>1494.05</v>
      </c>
      <c r="J26" s="114">
        <f>J9+J14+J17+J20</f>
        <v>4137.63</v>
      </c>
      <c r="K26" t="s">
        <v>116</v>
      </c>
      <c r="M26" s="2"/>
    </row>
    <row r="27" spans="1:19" ht="15.75" thickBot="1" x14ac:dyDescent="0.3">
      <c r="F27" s="116" t="s">
        <v>220</v>
      </c>
      <c r="G27" s="142">
        <f>G25-G26</f>
        <v>1598.1000000000001</v>
      </c>
      <c r="H27" s="143">
        <f t="shared" ref="H27:I27" si="1">H25-H26</f>
        <v>18410.29</v>
      </c>
      <c r="I27" s="142">
        <f t="shared" si="1"/>
        <v>7890.14</v>
      </c>
      <c r="J27" s="125">
        <f>J25-J26</f>
        <v>20008.39</v>
      </c>
      <c r="M27" s="120"/>
    </row>
    <row r="28" spans="1:19" ht="15.75" thickTop="1" x14ac:dyDescent="0.25">
      <c r="G28" s="31"/>
      <c r="H28" s="31"/>
      <c r="I28" s="31"/>
      <c r="J28" s="44"/>
      <c r="M28" s="5"/>
    </row>
    <row r="29" spans="1:19" x14ac:dyDescent="0.25">
      <c r="G29" s="31"/>
      <c r="H29" s="31"/>
      <c r="I29" s="31"/>
      <c r="J29" s="44"/>
      <c r="L29" s="2">
        <f>J8+J10+J11+J12+J18</f>
        <v>6803.98</v>
      </c>
      <c r="M29" s="5"/>
    </row>
    <row r="30" spans="1:19" ht="15.75" thickBot="1" x14ac:dyDescent="0.3">
      <c r="B30" s="140" t="s">
        <v>152</v>
      </c>
      <c r="C30" s="140"/>
      <c r="D30" s="140"/>
      <c r="E30" s="140"/>
      <c r="F30" s="140"/>
      <c r="G30" s="144">
        <f>G19+G13</f>
        <v>496.02</v>
      </c>
      <c r="H30" s="144">
        <f>H19+H16+H24+H22</f>
        <v>8535.1999999999989</v>
      </c>
      <c r="I30" s="144">
        <f>I19+I16+I24+I22</f>
        <v>3657.94</v>
      </c>
      <c r="J30" s="113">
        <f>J19+J13+J16+J24+J22</f>
        <v>9031.2199999999993</v>
      </c>
      <c r="K30" t="s">
        <v>117</v>
      </c>
      <c r="M30" s="8"/>
    </row>
    <row r="31" spans="1:19" ht="15.75" thickTop="1" x14ac:dyDescent="0.25">
      <c r="G31" s="45"/>
      <c r="H31" s="45"/>
      <c r="I31" s="45"/>
      <c r="J31" s="46"/>
      <c r="M31" s="8"/>
    </row>
    <row r="32" spans="1:19" x14ac:dyDescent="0.25">
      <c r="A32" s="2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40"/>
    </row>
    <row r="34" spans="1:15" x14ac:dyDescent="0.25">
      <c r="A34" s="18" t="s">
        <v>46</v>
      </c>
      <c r="E34" s="17" t="s">
        <v>122</v>
      </c>
      <c r="F34" s="41" t="s">
        <v>123</v>
      </c>
      <c r="G34" s="17" t="s">
        <v>29</v>
      </c>
      <c r="H34" s="41" t="s">
        <v>121</v>
      </c>
      <c r="I34" s="17"/>
      <c r="K34" s="41" t="s">
        <v>118</v>
      </c>
    </row>
    <row r="35" spans="1:15" x14ac:dyDescent="0.25">
      <c r="A35" s="1">
        <v>44088</v>
      </c>
      <c r="B35" t="s">
        <v>30</v>
      </c>
      <c r="D35">
        <v>24000</v>
      </c>
      <c r="G35" s="2">
        <v>20400</v>
      </c>
      <c r="K35" s="117">
        <f>G35+J35</f>
        <v>20400</v>
      </c>
    </row>
    <row r="36" spans="1:15" x14ac:dyDescent="0.25">
      <c r="A36" s="1">
        <v>44106</v>
      </c>
      <c r="B36" t="s">
        <v>108</v>
      </c>
      <c r="D36">
        <v>1500</v>
      </c>
      <c r="G36" s="2">
        <v>26725.03</v>
      </c>
      <c r="K36" s="117">
        <v>26725.03</v>
      </c>
    </row>
    <row r="37" spans="1:15" x14ac:dyDescent="0.25">
      <c r="A37" s="1">
        <v>44279</v>
      </c>
      <c r="B37" t="s">
        <v>108</v>
      </c>
      <c r="D37">
        <v>9</v>
      </c>
      <c r="E37">
        <v>0</v>
      </c>
      <c r="F37">
        <v>229.45</v>
      </c>
      <c r="G37" s="2">
        <v>222.97</v>
      </c>
      <c r="H37" s="7">
        <v>6.48</v>
      </c>
      <c r="K37" s="2">
        <v>222.97</v>
      </c>
      <c r="L37" t="s">
        <v>117</v>
      </c>
    </row>
    <row r="38" spans="1:15" x14ac:dyDescent="0.25">
      <c r="A38" s="126">
        <v>44105</v>
      </c>
      <c r="B38" s="116" t="s">
        <v>31</v>
      </c>
      <c r="C38" s="122"/>
      <c r="D38" s="116">
        <v>10</v>
      </c>
      <c r="E38" s="116">
        <v>29.95</v>
      </c>
      <c r="F38" s="117">
        <v>463.6</v>
      </c>
      <c r="G38" s="116">
        <v>459.84</v>
      </c>
      <c r="H38" s="122">
        <v>33.71</v>
      </c>
      <c r="I38" s="123"/>
      <c r="J38" s="123"/>
      <c r="K38" s="80">
        <f>G38+J38</f>
        <v>459.84</v>
      </c>
      <c r="L38" t="s">
        <v>117</v>
      </c>
    </row>
    <row r="39" spans="1:15" x14ac:dyDescent="0.25">
      <c r="A39" s="1">
        <v>44286</v>
      </c>
      <c r="B39" t="s">
        <v>31</v>
      </c>
      <c r="C39" s="7"/>
      <c r="D39">
        <v>9</v>
      </c>
      <c r="E39">
        <v>33.71</v>
      </c>
      <c r="F39">
        <v>438.24</v>
      </c>
      <c r="G39" s="2">
        <v>452.8</v>
      </c>
      <c r="H39" s="7">
        <v>19.149999999999999</v>
      </c>
      <c r="I39" s="8"/>
      <c r="J39" s="8"/>
      <c r="K39" s="2">
        <f>G39+J39</f>
        <v>452.8</v>
      </c>
      <c r="L39" t="s">
        <v>117</v>
      </c>
    </row>
    <row r="40" spans="1:15" x14ac:dyDescent="0.25">
      <c r="A40" s="1">
        <v>44144</v>
      </c>
      <c r="B40" t="s">
        <v>109</v>
      </c>
      <c r="D40">
        <v>20000</v>
      </c>
      <c r="G40" s="2">
        <v>20931.349999999999</v>
      </c>
      <c r="H40" s="7"/>
      <c r="I40" s="2"/>
      <c r="J40" s="2"/>
      <c r="K40" s="134">
        <v>20931.349999999999</v>
      </c>
    </row>
    <row r="41" spans="1:15" x14ac:dyDescent="0.25">
      <c r="A41" s="1">
        <v>44175</v>
      </c>
      <c r="B41" t="s">
        <v>44</v>
      </c>
      <c r="D41">
        <v>152</v>
      </c>
      <c r="E41">
        <v>0</v>
      </c>
      <c r="F41" s="2">
        <v>3505.5</v>
      </c>
      <c r="G41" s="2">
        <v>3497.52</v>
      </c>
      <c r="H41" s="7">
        <v>7.98</v>
      </c>
      <c r="I41" s="2"/>
      <c r="J41" s="2"/>
      <c r="K41" s="2">
        <f>G41+J41</f>
        <v>3497.52</v>
      </c>
      <c r="L41" t="s">
        <v>117</v>
      </c>
    </row>
    <row r="42" spans="1:15" x14ac:dyDescent="0.25">
      <c r="A42" s="1">
        <v>44223</v>
      </c>
      <c r="B42" t="s">
        <v>155</v>
      </c>
      <c r="D42">
        <v>3500</v>
      </c>
      <c r="G42" s="2">
        <v>35332.92</v>
      </c>
      <c r="H42" s="7"/>
      <c r="I42" s="2"/>
      <c r="J42" s="2"/>
      <c r="K42" s="117">
        <v>35332.92</v>
      </c>
    </row>
    <row r="43" spans="1:15" x14ac:dyDescent="0.25">
      <c r="A43" s="1">
        <v>44244</v>
      </c>
      <c r="B43" t="s">
        <v>155</v>
      </c>
      <c r="D43">
        <v>3500</v>
      </c>
      <c r="G43" s="2">
        <v>34772.07</v>
      </c>
      <c r="H43" s="7"/>
      <c r="I43" s="2"/>
      <c r="J43" s="2"/>
      <c r="K43" s="117">
        <v>34772.07</v>
      </c>
    </row>
    <row r="44" spans="1:15" x14ac:dyDescent="0.25">
      <c r="A44" s="1">
        <v>44256</v>
      </c>
      <c r="B44" t="s">
        <v>155</v>
      </c>
      <c r="D44">
        <v>3000</v>
      </c>
      <c r="G44" s="2">
        <v>25958.87</v>
      </c>
      <c r="H44" s="7"/>
      <c r="I44" s="2"/>
      <c r="J44" s="2"/>
      <c r="K44" s="117">
        <v>25958.87</v>
      </c>
    </row>
    <row r="45" spans="1:15" ht="15.75" thickBot="1" x14ac:dyDescent="0.3">
      <c r="E45" s="19"/>
      <c r="F45" s="11">
        <f>SUM(F35:F44)</f>
        <v>4636.79</v>
      </c>
      <c r="G45" s="9">
        <f>SUM(G35:G44)</f>
        <v>168753.37</v>
      </c>
      <c r="H45" s="9">
        <f>SUM(H35:H44)</f>
        <v>67.319999999999993</v>
      </c>
      <c r="I45" s="9">
        <f t="shared" ref="I45:J45" si="2">SUM(I35:I44)</f>
        <v>0</v>
      </c>
      <c r="J45" s="9">
        <f t="shared" si="2"/>
        <v>0</v>
      </c>
      <c r="K45" s="9">
        <f>SUM(K35:K44)</f>
        <v>168753.37</v>
      </c>
    </row>
    <row r="46" spans="1:15" ht="15.75" thickTop="1" x14ac:dyDescent="0.25">
      <c r="H46" t="s">
        <v>119</v>
      </c>
      <c r="K46" s="42">
        <f>K38+K39+K41+K37</f>
        <v>4633.13</v>
      </c>
      <c r="L46" t="s">
        <v>117</v>
      </c>
      <c r="M46" s="2"/>
      <c r="O46" s="2"/>
    </row>
    <row r="47" spans="1:15" x14ac:dyDescent="0.25">
      <c r="H47" t="s">
        <v>120</v>
      </c>
      <c r="K47" s="111">
        <f>K35+K36+K40+K42+K43+K44</f>
        <v>164120.24</v>
      </c>
      <c r="O47" s="2"/>
    </row>
    <row r="48" spans="1:15" ht="15.75" thickBot="1" x14ac:dyDescent="0.3">
      <c r="H48" s="100">
        <f>H45-H38</f>
        <v>33.609999999999992</v>
      </c>
      <c r="K48" s="9">
        <f>SUM(K46:K47)</f>
        <v>168753.37</v>
      </c>
      <c r="O48" s="2"/>
    </row>
    <row r="49" spans="1:15" ht="15.75" thickTop="1" x14ac:dyDescent="0.25">
      <c r="L49" s="34"/>
      <c r="O49" s="2"/>
    </row>
    <row r="50" spans="1:15" x14ac:dyDescent="0.25">
      <c r="A50" s="18" t="s">
        <v>166</v>
      </c>
      <c r="F50" s="17" t="s">
        <v>29</v>
      </c>
      <c r="H50" s="18" t="s">
        <v>164</v>
      </c>
    </row>
    <row r="51" spans="1:15" s="26" customFormat="1" x14ac:dyDescent="0.25">
      <c r="A51" s="26" t="s">
        <v>155</v>
      </c>
      <c r="D51" s="26">
        <v>10000</v>
      </c>
      <c r="F51" s="62">
        <v>96063.86</v>
      </c>
      <c r="H51" s="2">
        <v>60000</v>
      </c>
    </row>
    <row r="52" spans="1:15" x14ac:dyDescent="0.25">
      <c r="A52" t="s">
        <v>28</v>
      </c>
      <c r="D52">
        <v>55939</v>
      </c>
      <c r="F52" s="2">
        <v>103563.64</v>
      </c>
      <c r="H52" s="2">
        <v>62931.38</v>
      </c>
    </row>
    <row r="53" spans="1:15" x14ac:dyDescent="0.25">
      <c r="A53" t="s">
        <v>30</v>
      </c>
      <c r="D53">
        <v>260000</v>
      </c>
      <c r="F53" s="2">
        <v>34028.400000000001</v>
      </c>
      <c r="H53" s="2">
        <v>19240</v>
      </c>
    </row>
    <row r="54" spans="1:15" x14ac:dyDescent="0.25">
      <c r="A54" t="s">
        <v>48</v>
      </c>
      <c r="D54">
        <v>5000</v>
      </c>
      <c r="F54" s="2">
        <v>3379.95</v>
      </c>
      <c r="H54" s="2">
        <v>2525</v>
      </c>
      <c r="N54" s="2"/>
    </row>
    <row r="55" spans="1:15" x14ac:dyDescent="0.25">
      <c r="A55" t="s">
        <v>49</v>
      </c>
      <c r="D55">
        <v>592</v>
      </c>
      <c r="F55" s="2">
        <v>12292.56</v>
      </c>
      <c r="H55" s="2">
        <v>30340</v>
      </c>
      <c r="N55" s="2"/>
    </row>
    <row r="56" spans="1:15" x14ac:dyDescent="0.25">
      <c r="A56" t="s">
        <v>44</v>
      </c>
      <c r="D56">
        <v>11837</v>
      </c>
      <c r="F56" s="2">
        <v>159805.51999999999</v>
      </c>
      <c r="H56" s="2">
        <v>310366.14</v>
      </c>
      <c r="N56" s="19"/>
    </row>
    <row r="57" spans="1:15" x14ac:dyDescent="0.25">
      <c r="A57" t="s">
        <v>47</v>
      </c>
      <c r="D57">
        <v>1000</v>
      </c>
      <c r="F57" s="2">
        <v>22183.22</v>
      </c>
      <c r="H57" s="2">
        <v>38400</v>
      </c>
    </row>
    <row r="58" spans="1:15" x14ac:dyDescent="0.25">
      <c r="A58" t="s">
        <v>50</v>
      </c>
      <c r="D58">
        <v>1813</v>
      </c>
      <c r="F58" s="2">
        <v>2044.3</v>
      </c>
      <c r="H58" s="2">
        <v>6671.84</v>
      </c>
      <c r="L58" s="2"/>
    </row>
    <row r="59" spans="1:15" x14ac:dyDescent="0.25">
      <c r="A59" t="s">
        <v>31</v>
      </c>
      <c r="D59">
        <v>507</v>
      </c>
      <c r="F59" s="2">
        <v>16272.54</v>
      </c>
      <c r="H59" s="2">
        <v>29963.7</v>
      </c>
    </row>
    <row r="60" spans="1:15" x14ac:dyDescent="0.25">
      <c r="A60" t="s">
        <v>109</v>
      </c>
      <c r="D60">
        <v>20000</v>
      </c>
      <c r="F60" s="2">
        <v>20931.349999999999</v>
      </c>
      <c r="H60" s="2">
        <v>38800</v>
      </c>
    </row>
    <row r="61" spans="1:15" x14ac:dyDescent="0.25">
      <c r="A61" t="s">
        <v>108</v>
      </c>
      <c r="D61">
        <v>1509</v>
      </c>
      <c r="F61" s="2">
        <v>26948</v>
      </c>
      <c r="H61" s="2">
        <v>33514.89</v>
      </c>
      <c r="I61" t="s">
        <v>222</v>
      </c>
      <c r="K61" t="s">
        <v>216</v>
      </c>
    </row>
    <row r="62" spans="1:15" ht="15.75" thickBot="1" x14ac:dyDescent="0.3">
      <c r="F62" s="12">
        <f>SUM(F51:F61)</f>
        <v>497513.33999999997</v>
      </c>
      <c r="H62" s="127">
        <f>SUM(H51:H61)</f>
        <v>632752.94999999995</v>
      </c>
      <c r="I62" s="128">
        <v>563286.80000000005</v>
      </c>
      <c r="J62" s="128"/>
      <c r="K62" s="129">
        <f>H62-I62</f>
        <v>69466.149999999907</v>
      </c>
      <c r="L62" s="2"/>
    </row>
    <row r="63" spans="1:15" x14ac:dyDescent="0.25">
      <c r="C63" t="s">
        <v>165</v>
      </c>
      <c r="G63" s="16">
        <f>F62-H62</f>
        <v>-135239.60999999999</v>
      </c>
    </row>
    <row r="64" spans="1:15" x14ac:dyDescent="0.25">
      <c r="C64" t="s">
        <v>174</v>
      </c>
      <c r="G64" s="8">
        <v>70670.3</v>
      </c>
    </row>
    <row r="65" spans="3:7" ht="15.75" thickBot="1" x14ac:dyDescent="0.3">
      <c r="G65" s="9">
        <f>G63+G64</f>
        <v>-64569.309999999983</v>
      </c>
    </row>
    <row r="66" spans="3:7" ht="15.75" thickTop="1" x14ac:dyDescent="0.25">
      <c r="G66" s="2"/>
    </row>
    <row r="67" spans="3:7" x14ac:dyDescent="0.25">
      <c r="C67" t="s">
        <v>167</v>
      </c>
      <c r="D67" t="s">
        <v>93</v>
      </c>
      <c r="F67" s="2">
        <v>328759.96999999997</v>
      </c>
    </row>
    <row r="68" spans="3:7" x14ac:dyDescent="0.25">
      <c r="C68" t="s">
        <v>168</v>
      </c>
      <c r="F68">
        <v>168753.37</v>
      </c>
    </row>
    <row r="69" spans="3:7" ht="15.75" thickBot="1" x14ac:dyDescent="0.3">
      <c r="C69" t="s">
        <v>167</v>
      </c>
      <c r="D69" t="s">
        <v>162</v>
      </c>
      <c r="F69" s="9">
        <f>SUM(F67:F68)</f>
        <v>497513.33999999997</v>
      </c>
    </row>
    <row r="70" spans="3:7" ht="15.75" thickTop="1" x14ac:dyDescent="0.25"/>
    <row r="71" spans="3:7" x14ac:dyDescent="0.25">
      <c r="F71" s="2"/>
    </row>
  </sheetData>
  <phoneticPr fontId="9" type="noConversion"/>
  <pageMargins left="0.7" right="0.7" top="0.75" bottom="0.75" header="0.3" footer="0.3"/>
  <pageSetup paperSize="9" orientation="portrait" horizont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9E46C-A2F2-4ED2-8041-B2A1D7B84EF3}">
  <dimension ref="A1:Y56"/>
  <sheetViews>
    <sheetView tabSelected="1" workbookViewId="0">
      <pane ySplit="2" topLeftCell="A31" activePane="bottomLeft" state="frozen"/>
      <selection pane="bottomLeft" activeCell="D39" sqref="D39"/>
    </sheetView>
  </sheetViews>
  <sheetFormatPr defaultRowHeight="15" x14ac:dyDescent="0.25"/>
  <cols>
    <col min="1" max="1" width="27.5703125" customWidth="1"/>
    <col min="2" max="2" width="15.28515625" customWidth="1"/>
    <col min="3" max="3" width="11.5703125" customWidth="1"/>
    <col min="4" max="4" width="12" customWidth="1"/>
    <col min="5" max="5" width="10.5703125" bestFit="1" customWidth="1"/>
    <col min="6" max="6" width="13.7109375" customWidth="1"/>
    <col min="7" max="7" width="11.28515625" customWidth="1"/>
    <col min="8" max="8" width="13.140625" customWidth="1"/>
    <col min="9" max="9" width="42.140625" bestFit="1" customWidth="1"/>
    <col min="10" max="10" width="12.85546875" customWidth="1"/>
    <col min="11" max="11" width="12.5703125" bestFit="1" customWidth="1"/>
    <col min="12" max="12" width="13.140625" customWidth="1"/>
  </cols>
  <sheetData>
    <row r="1" spans="1:12" x14ac:dyDescent="0.25">
      <c r="B1" t="s">
        <v>182</v>
      </c>
      <c r="C1" t="s">
        <v>183</v>
      </c>
      <c r="D1">
        <v>658</v>
      </c>
      <c r="E1">
        <v>199</v>
      </c>
      <c r="H1">
        <v>364</v>
      </c>
      <c r="I1" t="s">
        <v>184</v>
      </c>
      <c r="J1">
        <v>307</v>
      </c>
      <c r="K1">
        <v>300</v>
      </c>
    </row>
    <row r="2" spans="1:12" x14ac:dyDescent="0.25">
      <c r="A2" s="65" t="s">
        <v>185</v>
      </c>
      <c r="B2" s="66" t="s">
        <v>61</v>
      </c>
      <c r="C2" s="66" t="s">
        <v>186</v>
      </c>
      <c r="D2" s="66" t="s">
        <v>189</v>
      </c>
      <c r="E2" s="66" t="s">
        <v>187</v>
      </c>
      <c r="F2" s="67" t="s">
        <v>188</v>
      </c>
      <c r="G2" s="68" t="s">
        <v>190</v>
      </c>
      <c r="H2" s="67" t="s">
        <v>191</v>
      </c>
      <c r="I2" s="67" t="s">
        <v>192</v>
      </c>
      <c r="J2" s="67" t="s">
        <v>193</v>
      </c>
      <c r="K2" s="67" t="s">
        <v>194</v>
      </c>
      <c r="L2" s="69" t="s">
        <v>195</v>
      </c>
    </row>
    <row r="3" spans="1:12" x14ac:dyDescent="0.25">
      <c r="A3" s="2">
        <v>46920.480000000003</v>
      </c>
      <c r="B3" s="131">
        <v>549.47</v>
      </c>
      <c r="C3" s="131">
        <v>2869.5</v>
      </c>
      <c r="D3" s="116"/>
      <c r="E3" s="131"/>
      <c r="F3" s="131">
        <v>3491.25</v>
      </c>
      <c r="G3" s="116">
        <v>2923</v>
      </c>
      <c r="H3" s="116">
        <v>54</v>
      </c>
      <c r="I3" s="116">
        <v>20400</v>
      </c>
      <c r="J3" s="136">
        <v>350</v>
      </c>
      <c r="K3" s="136">
        <v>1457.5</v>
      </c>
      <c r="L3" s="116"/>
    </row>
    <row r="4" spans="1:12" x14ac:dyDescent="0.25">
      <c r="B4" s="131">
        <v>549.47</v>
      </c>
      <c r="C4" s="131">
        <v>294.52999999999997</v>
      </c>
      <c r="D4" s="131">
        <v>30000</v>
      </c>
      <c r="E4" s="131"/>
      <c r="F4" s="131">
        <v>3847.5</v>
      </c>
      <c r="G4" s="116">
        <v>2242</v>
      </c>
      <c r="H4" s="116"/>
      <c r="I4" s="116">
        <v>26725.03</v>
      </c>
      <c r="J4" s="116"/>
      <c r="K4" s="116"/>
      <c r="L4" s="116"/>
    </row>
    <row r="5" spans="1:12" x14ac:dyDescent="0.25">
      <c r="B5" s="131">
        <v>686.83</v>
      </c>
      <c r="C5" s="131">
        <v>510</v>
      </c>
      <c r="D5" s="131">
        <v>16000</v>
      </c>
      <c r="E5" s="131"/>
      <c r="F5" s="131">
        <v>3847.5</v>
      </c>
      <c r="G5" s="137">
        <v>2242</v>
      </c>
      <c r="H5" s="116"/>
      <c r="I5" s="116">
        <v>20931.349999999999</v>
      </c>
      <c r="J5" s="116"/>
      <c r="K5" s="116"/>
      <c r="L5" s="116"/>
    </row>
    <row r="6" spans="1:12" x14ac:dyDescent="0.25">
      <c r="B6" s="131">
        <v>686.83</v>
      </c>
      <c r="C6" s="131">
        <v>5593.9</v>
      </c>
      <c r="D6" s="131">
        <v>20000</v>
      </c>
      <c r="E6" s="116"/>
      <c r="F6" s="131">
        <v>18855</v>
      </c>
      <c r="G6" s="116">
        <v>-4106.8100000000004</v>
      </c>
      <c r="H6" s="116"/>
      <c r="I6" s="132">
        <v>35332.92</v>
      </c>
      <c r="J6" s="116"/>
      <c r="K6" s="116"/>
      <c r="L6" s="116"/>
    </row>
    <row r="7" spans="1:12" x14ac:dyDescent="0.25">
      <c r="A7" s="2"/>
      <c r="B7" s="131">
        <v>686.83</v>
      </c>
      <c r="C7" s="131">
        <v>291.51</v>
      </c>
      <c r="D7" s="131">
        <v>25000</v>
      </c>
      <c r="E7" s="131"/>
      <c r="F7" s="131">
        <v>9427.5</v>
      </c>
      <c r="G7" s="116">
        <v>2242</v>
      </c>
      <c r="H7" s="116"/>
      <c r="I7" s="137">
        <v>34772.07</v>
      </c>
      <c r="J7" s="116"/>
      <c r="K7" s="116"/>
      <c r="L7" s="116"/>
    </row>
    <row r="8" spans="1:12" x14ac:dyDescent="0.25">
      <c r="A8" s="2"/>
      <c r="B8" s="131">
        <v>877</v>
      </c>
      <c r="C8" s="135">
        <v>273.05</v>
      </c>
      <c r="D8" s="135">
        <v>20000</v>
      </c>
      <c r="E8" s="131"/>
      <c r="F8" s="131">
        <v>2565</v>
      </c>
      <c r="G8" s="116"/>
      <c r="H8" s="116"/>
      <c r="I8" s="136">
        <v>25958.87</v>
      </c>
      <c r="J8" s="116"/>
      <c r="K8" s="116"/>
      <c r="L8" s="116"/>
    </row>
    <row r="9" spans="1:12" s="31" customFormat="1" x14ac:dyDescent="0.25">
      <c r="A9" s="138"/>
      <c r="B9" s="135">
        <v>759.13</v>
      </c>
      <c r="C9" s="131">
        <v>360</v>
      </c>
      <c r="D9" s="131">
        <v>21000</v>
      </c>
      <c r="E9" s="135"/>
      <c r="F9" s="135"/>
      <c r="H9" s="137"/>
      <c r="J9" s="137"/>
      <c r="K9" s="137"/>
      <c r="L9" s="136"/>
    </row>
    <row r="10" spans="1:12" x14ac:dyDescent="0.25">
      <c r="A10" s="31"/>
      <c r="B10" s="131">
        <v>759.13</v>
      </c>
      <c r="C10" s="131">
        <v>285.52</v>
      </c>
      <c r="D10" s="136"/>
      <c r="E10" s="135"/>
      <c r="F10" s="136"/>
      <c r="G10" s="136"/>
      <c r="H10" s="136"/>
      <c r="L10" s="116"/>
    </row>
    <row r="11" spans="1:12" x14ac:dyDescent="0.25">
      <c r="B11" s="131">
        <v>759.13</v>
      </c>
      <c r="E11" s="131"/>
      <c r="F11" s="116"/>
      <c r="H11" s="116"/>
      <c r="I11" s="116"/>
      <c r="J11" s="116"/>
      <c r="K11" s="116"/>
      <c r="L11" s="116"/>
    </row>
    <row r="12" spans="1:12" x14ac:dyDescent="0.25">
      <c r="B12" s="131">
        <v>759.13</v>
      </c>
      <c r="D12" s="116"/>
      <c r="E12" s="131"/>
      <c r="H12" s="116"/>
      <c r="I12" s="116"/>
      <c r="J12" s="116"/>
      <c r="K12" s="116"/>
      <c r="L12" s="116"/>
    </row>
    <row r="13" spans="1:12" x14ac:dyDescent="0.25">
      <c r="B13" s="131">
        <v>759.13</v>
      </c>
      <c r="C13" s="131"/>
      <c r="D13" s="116"/>
      <c r="E13" s="131"/>
      <c r="G13" s="116"/>
      <c r="H13" s="116"/>
      <c r="I13" s="116"/>
      <c r="J13" s="116"/>
      <c r="K13" s="116"/>
      <c r="L13" s="116"/>
    </row>
    <row r="14" spans="1:12" x14ac:dyDescent="0.25">
      <c r="A14" s="96"/>
      <c r="B14" s="131">
        <v>759.13</v>
      </c>
      <c r="C14" s="131"/>
      <c r="D14" s="116"/>
      <c r="E14" s="131"/>
      <c r="G14" s="116"/>
      <c r="H14" s="116"/>
      <c r="I14" s="116"/>
      <c r="J14" s="116"/>
      <c r="K14" s="116"/>
      <c r="L14" s="116"/>
    </row>
    <row r="15" spans="1:12" x14ac:dyDescent="0.25">
      <c r="A15" s="96"/>
      <c r="C15" s="131"/>
      <c r="D15" s="116"/>
      <c r="E15" s="131"/>
      <c r="G15" s="116"/>
      <c r="H15" s="116"/>
      <c r="I15" s="116"/>
      <c r="J15" s="116"/>
      <c r="K15" s="116"/>
      <c r="L15" s="116"/>
    </row>
    <row r="16" spans="1:12" x14ac:dyDescent="0.25">
      <c r="A16" s="73">
        <f>A3+SUM(B3:F16)-SUM(G3:L16)</f>
        <v>68499.520000000019</v>
      </c>
      <c r="B16" s="70"/>
      <c r="C16" s="70"/>
      <c r="D16" s="70"/>
      <c r="E16" s="70"/>
    </row>
    <row r="17" spans="1:25" s="59" customFormat="1" ht="15.75" thickBot="1" x14ac:dyDescent="0.3">
      <c r="A17" s="74">
        <f>A3+SUM(B3:F16)-SUM(G3:L16)</f>
        <v>68499.520000000019</v>
      </c>
      <c r="B17" s="75">
        <f>SUM(B3:B16)</f>
        <v>8591.2099999999991</v>
      </c>
      <c r="C17" s="75">
        <f t="shared" ref="C17:F17" si="0">SUM(C3:C16)</f>
        <v>10478.01</v>
      </c>
      <c r="D17" s="75">
        <f t="shared" si="0"/>
        <v>132000</v>
      </c>
      <c r="E17" s="75">
        <f t="shared" si="0"/>
        <v>0</v>
      </c>
      <c r="F17" s="75">
        <f t="shared" si="0"/>
        <v>42033.75</v>
      </c>
      <c r="G17" s="76">
        <f>SUM(G3:G16)</f>
        <v>5542.19</v>
      </c>
      <c r="H17" s="76">
        <f t="shared" ref="H17:L17" si="1">SUM(H3:H16)</f>
        <v>54</v>
      </c>
      <c r="I17" s="76">
        <f t="shared" si="1"/>
        <v>164120.24</v>
      </c>
      <c r="J17" s="76">
        <f t="shared" si="1"/>
        <v>350</v>
      </c>
      <c r="K17" s="76">
        <f t="shared" si="1"/>
        <v>1457.5</v>
      </c>
      <c r="L17" s="76">
        <f t="shared" si="1"/>
        <v>0</v>
      </c>
      <c r="O17" s="77"/>
    </row>
    <row r="18" spans="1:25" x14ac:dyDescent="0.25">
      <c r="A18" s="78" t="s">
        <v>212</v>
      </c>
      <c r="B18" s="72"/>
      <c r="C18" s="72"/>
      <c r="D18" s="71" t="s">
        <v>221</v>
      </c>
      <c r="F18" s="130">
        <f>B17+F17</f>
        <v>50624.959999999999</v>
      </c>
      <c r="H18">
        <f>G4+G5+G7</f>
        <v>6726</v>
      </c>
    </row>
    <row r="19" spans="1:25" s="79" customFormat="1" x14ac:dyDescent="0.25">
      <c r="X19" s="80"/>
      <c r="Y19" s="80"/>
    </row>
    <row r="20" spans="1:25" s="79" customFormat="1" x14ac:dyDescent="0.25"/>
    <row r="21" spans="1:25" x14ac:dyDescent="0.25">
      <c r="A21" s="84" t="s">
        <v>197</v>
      </c>
      <c r="B21" s="66" t="s">
        <v>61</v>
      </c>
      <c r="C21" s="83" t="s">
        <v>186</v>
      </c>
      <c r="D21" s="66" t="s">
        <v>198</v>
      </c>
      <c r="E21" s="66" t="s">
        <v>187</v>
      </c>
      <c r="F21" s="67" t="s">
        <v>188</v>
      </c>
      <c r="G21" s="67" t="s">
        <v>190</v>
      </c>
      <c r="H21" s="67" t="s">
        <v>198</v>
      </c>
      <c r="I21" s="67" t="s">
        <v>192</v>
      </c>
      <c r="J21" s="67" t="s">
        <v>193</v>
      </c>
      <c r="K21" s="67" t="s">
        <v>194</v>
      </c>
      <c r="L21" s="69" t="s">
        <v>195</v>
      </c>
    </row>
    <row r="22" spans="1:25" x14ac:dyDescent="0.25">
      <c r="A22" s="14">
        <v>1596366.1</v>
      </c>
      <c r="B22" s="70"/>
      <c r="C22" s="14"/>
      <c r="E22" s="70">
        <v>67.790000000000006</v>
      </c>
      <c r="H22" s="71">
        <v>30000</v>
      </c>
    </row>
    <row r="23" spans="1:25" x14ac:dyDescent="0.25">
      <c r="B23" s="70"/>
      <c r="E23" s="70">
        <v>67.790000000000006</v>
      </c>
      <c r="H23" s="71">
        <v>16000</v>
      </c>
    </row>
    <row r="24" spans="1:25" x14ac:dyDescent="0.25">
      <c r="B24" s="70"/>
      <c r="E24" s="70">
        <v>65.599999999999994</v>
      </c>
      <c r="H24" s="71">
        <v>20000</v>
      </c>
    </row>
    <row r="25" spans="1:25" x14ac:dyDescent="0.25">
      <c r="B25" s="70"/>
      <c r="D25" s="70"/>
      <c r="E25" s="70">
        <v>64.37</v>
      </c>
      <c r="H25" s="71">
        <v>25000</v>
      </c>
    </row>
    <row r="26" spans="1:25" x14ac:dyDescent="0.25">
      <c r="B26" s="70"/>
      <c r="D26" s="70"/>
      <c r="E26" s="70">
        <v>65.84</v>
      </c>
      <c r="H26" s="71">
        <v>20000</v>
      </c>
    </row>
    <row r="27" spans="1:25" x14ac:dyDescent="0.25">
      <c r="A27" t="s">
        <v>199</v>
      </c>
      <c r="B27" s="70"/>
      <c r="D27" s="70"/>
      <c r="E27" s="70">
        <v>65.650000000000006</v>
      </c>
      <c r="H27" s="71">
        <v>21000</v>
      </c>
    </row>
    <row r="28" spans="1:25" x14ac:dyDescent="0.25">
      <c r="B28" s="70"/>
      <c r="D28" s="70"/>
      <c r="E28" s="70">
        <v>49.02</v>
      </c>
    </row>
    <row r="29" spans="1:25" x14ac:dyDescent="0.25">
      <c r="B29" s="70"/>
      <c r="D29" s="70"/>
      <c r="E29" s="70">
        <v>11.54</v>
      </c>
    </row>
    <row r="30" spans="1:25" x14ac:dyDescent="0.25">
      <c r="B30" s="70"/>
      <c r="D30" s="70"/>
      <c r="E30" s="70">
        <v>13.35</v>
      </c>
    </row>
    <row r="31" spans="1:25" x14ac:dyDescent="0.25">
      <c r="B31" s="70"/>
      <c r="D31" s="70"/>
      <c r="E31" s="70">
        <v>12.03</v>
      </c>
    </row>
    <row r="32" spans="1:25" x14ac:dyDescent="0.25">
      <c r="B32" s="70"/>
      <c r="D32" s="70"/>
      <c r="E32" s="70">
        <v>12.44</v>
      </c>
    </row>
    <row r="33" spans="1:12" x14ac:dyDescent="0.25">
      <c r="A33" s="73">
        <f>A22+SUM(B22:F33)-SUM(G22:L33)</f>
        <v>1464873.55</v>
      </c>
      <c r="B33" s="70"/>
      <c r="D33" s="70"/>
      <c r="E33" s="70">
        <v>12.03</v>
      </c>
    </row>
    <row r="34" spans="1:12" s="87" customFormat="1" x14ac:dyDescent="0.25">
      <c r="A34" s="85"/>
      <c r="B34" s="86">
        <f>SUM(B22:B33)</f>
        <v>0</v>
      </c>
      <c r="C34" s="86">
        <f t="shared" ref="C34:L34" si="2">SUM(C22:C33)</f>
        <v>0</v>
      </c>
      <c r="D34" s="86">
        <f t="shared" si="2"/>
        <v>0</v>
      </c>
      <c r="E34" s="86">
        <f t="shared" si="2"/>
        <v>507.44999999999993</v>
      </c>
      <c r="F34" s="86">
        <f t="shared" si="2"/>
        <v>0</v>
      </c>
      <c r="G34" s="86">
        <f t="shared" si="2"/>
        <v>0</v>
      </c>
      <c r="H34" s="86">
        <f>SUM(H22:H33)</f>
        <v>132000</v>
      </c>
      <c r="I34" s="86">
        <f t="shared" si="2"/>
        <v>0</v>
      </c>
      <c r="J34" s="86">
        <f t="shared" si="2"/>
        <v>0</v>
      </c>
      <c r="K34" s="86">
        <f t="shared" si="2"/>
        <v>0</v>
      </c>
      <c r="L34" s="86">
        <f t="shared" si="2"/>
        <v>0</v>
      </c>
    </row>
    <row r="35" spans="1:12" x14ac:dyDescent="0.25">
      <c r="A35" s="81" t="s">
        <v>213</v>
      </c>
      <c r="B35" s="88"/>
      <c r="E35" s="97"/>
    </row>
    <row r="36" spans="1:12" x14ac:dyDescent="0.25">
      <c r="A36" s="2"/>
    </row>
    <row r="37" spans="1:12" x14ac:dyDescent="0.25">
      <c r="A37" s="2" t="s">
        <v>200</v>
      </c>
      <c r="B37" s="18" t="s">
        <v>0</v>
      </c>
      <c r="C37" s="18" t="s">
        <v>54</v>
      </c>
      <c r="D37" s="18" t="s">
        <v>56</v>
      </c>
      <c r="E37" s="18" t="s">
        <v>55</v>
      </c>
    </row>
    <row r="38" spans="1:12" x14ac:dyDescent="0.25">
      <c r="B38">
        <v>552</v>
      </c>
      <c r="C38">
        <v>551</v>
      </c>
      <c r="D38">
        <v>554</v>
      </c>
      <c r="E38">
        <v>553</v>
      </c>
      <c r="F38" t="s">
        <v>196</v>
      </c>
    </row>
    <row r="39" spans="1:12" x14ac:dyDescent="0.25">
      <c r="A39" t="s">
        <v>201</v>
      </c>
      <c r="B39" s="59">
        <v>1065426.75</v>
      </c>
      <c r="C39" s="59">
        <v>856726.11</v>
      </c>
      <c r="D39" s="59">
        <v>45509.26</v>
      </c>
      <c r="E39" s="59">
        <v>75768.45</v>
      </c>
      <c r="F39" s="59">
        <f>SUM(B39:E39)</f>
        <v>2043430.5699999998</v>
      </c>
    </row>
    <row r="40" spans="1:12" x14ac:dyDescent="0.25">
      <c r="A40" t="s">
        <v>202</v>
      </c>
      <c r="B40" s="89">
        <f>'Summary of Accounts'!D62</f>
        <v>5011.25</v>
      </c>
      <c r="C40" s="89">
        <f>'Summary of Accounts'!E62</f>
        <v>5011.25</v>
      </c>
      <c r="D40" s="89">
        <f>'Summary of Accounts'!F62</f>
        <v>5011.25</v>
      </c>
      <c r="E40" s="89">
        <f>'Summary of Accounts'!G62</f>
        <v>8591.2099999999991</v>
      </c>
      <c r="F40" s="59">
        <f t="shared" ref="F40:F41" si="3">SUM(B40:E40)</f>
        <v>23624.959999999999</v>
      </c>
    </row>
    <row r="41" spans="1:12" x14ac:dyDescent="0.25">
      <c r="A41" t="s">
        <v>218</v>
      </c>
      <c r="B41" s="59">
        <f>'Summary of Accounts'!D63</f>
        <v>13500</v>
      </c>
      <c r="C41" s="59">
        <f>'Summary of Accounts'!E63</f>
        <v>13500</v>
      </c>
      <c r="D41" s="59">
        <v>0</v>
      </c>
      <c r="E41" s="59">
        <v>0</v>
      </c>
      <c r="F41" s="59">
        <f t="shared" si="3"/>
        <v>27000</v>
      </c>
      <c r="H41" t="s">
        <v>0</v>
      </c>
      <c r="I41" t="s">
        <v>203</v>
      </c>
      <c r="J41" t="s">
        <v>204</v>
      </c>
      <c r="K41" s="90">
        <v>151497.06</v>
      </c>
    </row>
    <row r="42" spans="1:12" x14ac:dyDescent="0.25">
      <c r="A42" t="s">
        <v>219</v>
      </c>
      <c r="B42" s="59"/>
      <c r="C42" s="59"/>
      <c r="D42" s="59"/>
      <c r="E42" s="59"/>
      <c r="F42" s="59"/>
      <c r="K42" s="90"/>
    </row>
    <row r="43" spans="1:12" x14ac:dyDescent="0.25">
      <c r="A43" s="69" t="s">
        <v>196</v>
      </c>
      <c r="B43" s="91">
        <f>SUM(B39:B42)</f>
        <v>1083938</v>
      </c>
      <c r="C43" s="91">
        <f t="shared" ref="C43:F43" si="4">SUM(C39:C42)</f>
        <v>875237.36</v>
      </c>
      <c r="D43" s="91">
        <f t="shared" si="4"/>
        <v>50520.51</v>
      </c>
      <c r="E43" s="91">
        <f t="shared" si="4"/>
        <v>84359.66</v>
      </c>
      <c r="F43" s="91">
        <f t="shared" si="4"/>
        <v>2094055.5299999998</v>
      </c>
      <c r="J43" t="s">
        <v>205</v>
      </c>
      <c r="K43" s="90">
        <f>K44-K41</f>
        <v>148502.94</v>
      </c>
    </row>
    <row r="44" spans="1:12" ht="15.75" thickBot="1" x14ac:dyDescent="0.3">
      <c r="A44" t="s">
        <v>206</v>
      </c>
      <c r="B44" s="92">
        <f>B43/F43</f>
        <v>0.51762619685639377</v>
      </c>
      <c r="C44" s="92">
        <f>C43/F43</f>
        <v>0.41796282260002915</v>
      </c>
      <c r="D44" s="92">
        <f>D43/F43</f>
        <v>2.4125678271769615E-2</v>
      </c>
      <c r="E44" s="92">
        <f>E43/F43</f>
        <v>4.0285302271807474E-2</v>
      </c>
      <c r="F44" s="92">
        <f>SUM(B44:E44)</f>
        <v>1</v>
      </c>
      <c r="K44" s="93">
        <v>300000</v>
      </c>
    </row>
    <row r="45" spans="1:12" ht="15.75" thickTop="1" x14ac:dyDescent="0.25">
      <c r="A45" t="s">
        <v>214</v>
      </c>
      <c r="B45" s="59">
        <f>F45*B44</f>
        <v>49563.552079700581</v>
      </c>
      <c r="C45" s="59">
        <f>F45*C44</f>
        <v>40020.621543353634</v>
      </c>
      <c r="D45" s="59">
        <f>F45*D44</f>
        <v>2310.0730193775239</v>
      </c>
      <c r="E45" s="59">
        <f>F45*E44</f>
        <v>3857.3833575682688</v>
      </c>
      <c r="F45" s="59">
        <v>95751.63</v>
      </c>
    </row>
    <row r="46" spans="1:12" x14ac:dyDescent="0.25">
      <c r="A46" t="s">
        <v>207</v>
      </c>
      <c r="B46" s="59">
        <f>B44*F46</f>
        <v>5971.5169761042589</v>
      </c>
      <c r="C46" s="59">
        <f>C44*F46</f>
        <v>4821.7654085018467</v>
      </c>
      <c r="D46" s="59">
        <f>D44*F46</f>
        <v>278.32226853052941</v>
      </c>
      <c r="E46" s="59">
        <f>E44*F46</f>
        <v>464.74534686336619</v>
      </c>
      <c r="F46" s="59">
        <v>11536.35</v>
      </c>
    </row>
    <row r="47" spans="1:12" ht="15.75" thickBot="1" x14ac:dyDescent="0.3">
      <c r="A47" s="94" t="s">
        <v>217</v>
      </c>
      <c r="B47" s="74">
        <f>B43+B45-B46</f>
        <v>1127530.0351035963</v>
      </c>
      <c r="C47" s="74">
        <f>C43+C45-C46</f>
        <v>910436.2161348518</v>
      </c>
      <c r="D47" s="74">
        <f t="shared" ref="D47:F47" si="5">D43+D45-D46</f>
        <v>52552.260750846996</v>
      </c>
      <c r="E47" s="74">
        <f t="shared" si="5"/>
        <v>87752.298010704908</v>
      </c>
      <c r="F47" s="74">
        <f t="shared" si="5"/>
        <v>2178270.8099999996</v>
      </c>
    </row>
    <row r="48" spans="1:12" x14ac:dyDescent="0.25">
      <c r="B48" s="96">
        <f>B45-B46</f>
        <v>43592.035103596325</v>
      </c>
      <c r="C48" s="96">
        <f>C45-C46</f>
        <v>35198.856134851791</v>
      </c>
      <c r="D48" s="96">
        <f>D45-D46</f>
        <v>2031.7507508469944</v>
      </c>
      <c r="E48" s="96">
        <f>E45-E46</f>
        <v>3392.6380107049026</v>
      </c>
    </row>
    <row r="50" spans="1:6" x14ac:dyDescent="0.25">
      <c r="A50" t="s">
        <v>208</v>
      </c>
      <c r="F50" s="59">
        <f>A33+A16</f>
        <v>1533373.07</v>
      </c>
    </row>
    <row r="51" spans="1:6" x14ac:dyDescent="0.25">
      <c r="A51" t="s">
        <v>192</v>
      </c>
      <c r="F51" s="59">
        <f>'Share Holding'!H62</f>
        <v>632752.94999999995</v>
      </c>
    </row>
    <row r="52" spans="1:6" x14ac:dyDescent="0.25">
      <c r="A52" t="s">
        <v>209</v>
      </c>
      <c r="F52" s="59">
        <f>'Share Holding'!H48</f>
        <v>33.609999999999992</v>
      </c>
    </row>
    <row r="53" spans="1:6" x14ac:dyDescent="0.25">
      <c r="A53" t="s">
        <v>210</v>
      </c>
      <c r="F53" s="59">
        <f>'Share Holding'!J30</f>
        <v>9031.2199999999993</v>
      </c>
    </row>
    <row r="54" spans="1:6" x14ac:dyDescent="0.25">
      <c r="A54" t="s">
        <v>211</v>
      </c>
      <c r="F54" s="59">
        <v>3079.79</v>
      </c>
    </row>
    <row r="55" spans="1:6" x14ac:dyDescent="0.25">
      <c r="A55" t="s">
        <v>215</v>
      </c>
      <c r="F55" s="59">
        <v>0</v>
      </c>
    </row>
    <row r="56" spans="1:6" ht="15.75" thickBot="1" x14ac:dyDescent="0.3">
      <c r="A56" s="95" t="s">
        <v>196</v>
      </c>
      <c r="B56" s="95"/>
      <c r="C56" s="95"/>
      <c r="D56" s="95"/>
      <c r="E56" s="95"/>
      <c r="F56" s="74">
        <f>SUM(F50:F55)</f>
        <v>2178270.64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Statement of Financial Position</vt:lpstr>
      <vt:lpstr>Summary of Accounts</vt:lpstr>
      <vt:lpstr>Operating Statement</vt:lpstr>
      <vt:lpstr>Cash Receipts</vt:lpstr>
      <vt:lpstr>Cash Payments</vt:lpstr>
      <vt:lpstr>Bank Rec</vt:lpstr>
      <vt:lpstr>Share Holding</vt:lpstr>
      <vt:lpstr>Bank statements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Bak Joel</cp:lastModifiedBy>
  <cp:lastPrinted>2021-03-08T20:21:54Z</cp:lastPrinted>
  <dcterms:created xsi:type="dcterms:W3CDTF">2017-04-20T07:58:57Z</dcterms:created>
  <dcterms:modified xsi:type="dcterms:W3CDTF">2022-04-28T07:34:31Z</dcterms:modified>
</cp:coreProperties>
</file>