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S/SIEG/2022/Workpapers/"/>
    </mc:Choice>
  </mc:AlternateContent>
  <xr:revisionPtr revIDLastSave="1039" documentId="8_{7DABB9F9-DAC7-48AF-95BF-A766060AAE59}" xr6:coauthVersionLast="47" xr6:coauthVersionMax="47" xr10:uidLastSave="{31DE3ED7-3CB9-4444-B50C-413461B2E6CA}"/>
  <bookViews>
    <workbookView xWindow="22450" yWindow="-110" windowWidth="38620" windowHeight="21220" tabRatio="716" firstSheet="1" activeTab="1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state="hidden" r:id="rId9"/>
    <sheet name="Debtors" sheetId="13" r:id="rId10"/>
    <sheet name="Creditors" sheetId="11" state="hidden" r:id="rId11"/>
    <sheet name="Distbn Income " sheetId="7" state="hidden" r:id="rId12"/>
    <sheet name="Dividend Income" sheetId="18" r:id="rId13"/>
    <sheet name="Foreign Div" sheetId="9" r:id="rId14"/>
    <sheet name="Rental Income" sheetId="15" state="hidden" r:id="rId15"/>
    <sheet name="Acc fees" sheetId="6" state="hidden" r:id="rId16"/>
    <sheet name="Advisor Fees" sheetId="5" state="hidden" r:id="rId1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9" l="1"/>
  <c r="I23" i="9"/>
  <c r="J19" i="9"/>
  <c r="J18" i="9"/>
  <c r="G26" i="18"/>
  <c r="G28" i="18" s="1"/>
  <c r="F26" i="18"/>
  <c r="F28" i="18" s="1"/>
  <c r="G13" i="17"/>
  <c r="G31" i="16"/>
  <c r="G30" i="16"/>
  <c r="F21" i="16"/>
  <c r="F19" i="13"/>
  <c r="D30" i="18"/>
  <c r="D28" i="18"/>
  <c r="E26" i="18"/>
  <c r="E28" i="18" s="1"/>
  <c r="E30" i="18" s="1"/>
  <c r="H26" i="18"/>
  <c r="H28" i="18" s="1"/>
  <c r="D26" i="18"/>
  <c r="K93" i="15"/>
  <c r="J93" i="15"/>
  <c r="J97" i="15" s="1"/>
  <c r="I93" i="15"/>
  <c r="I97" i="15" s="1"/>
  <c r="G93" i="15"/>
  <c r="G97" i="15" s="1"/>
  <c r="F93" i="15"/>
  <c r="F97" i="15" s="1"/>
  <c r="K91" i="15"/>
  <c r="E91" i="15"/>
  <c r="K90" i="15"/>
  <c r="L90" i="15" s="1"/>
  <c r="E90" i="15"/>
  <c r="K89" i="15"/>
  <c r="E89" i="15"/>
  <c r="L89" i="15" s="1"/>
  <c r="K88" i="15"/>
  <c r="E88" i="15"/>
  <c r="K87" i="15"/>
  <c r="E87" i="15"/>
  <c r="K86" i="15"/>
  <c r="E86" i="15"/>
  <c r="K85" i="15"/>
  <c r="E85" i="15"/>
  <c r="L85" i="15" s="1"/>
  <c r="K84" i="15"/>
  <c r="E84" i="15"/>
  <c r="K83" i="15"/>
  <c r="E83" i="15"/>
  <c r="K82" i="15"/>
  <c r="E82" i="15"/>
  <c r="L82" i="15" s="1"/>
  <c r="K81" i="15"/>
  <c r="E81" i="15"/>
  <c r="K80" i="15"/>
  <c r="D93" i="15"/>
  <c r="D97" i="15" s="1"/>
  <c r="L81" i="15" l="1"/>
  <c r="L87" i="15"/>
  <c r="L91" i="15"/>
  <c r="L83" i="15"/>
  <c r="L88" i="15"/>
  <c r="L84" i="15"/>
  <c r="L86" i="15"/>
  <c r="E80" i="15"/>
  <c r="H93" i="15"/>
  <c r="H97" i="15" s="1"/>
  <c r="E93" i="15" l="1"/>
  <c r="E97" i="15" s="1"/>
  <c r="L80" i="15"/>
  <c r="L93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3" i="13" l="1"/>
  <c r="G12" i="17"/>
  <c r="I3" i="17"/>
  <c r="H3" i="17"/>
  <c r="C3" i="17"/>
  <c r="I2" i="17"/>
  <c r="H2" i="17"/>
  <c r="C2" i="17"/>
  <c r="C1" i="17"/>
  <c r="F15" i="16"/>
  <c r="F32" i="16"/>
  <c r="E32" i="16"/>
  <c r="G29" i="16"/>
  <c r="I3" i="16"/>
  <c r="H3" i="16"/>
  <c r="C3" i="16"/>
  <c r="I2" i="16"/>
  <c r="H2" i="16"/>
  <c r="C2" i="16"/>
  <c r="C1" i="16"/>
  <c r="L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D13" i="15" s="1"/>
  <c r="F23" i="16" l="1"/>
  <c r="I23" i="16" s="1"/>
  <c r="G32" i="16"/>
  <c r="F24" i="16" s="1"/>
  <c r="E22" i="3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F25" i="16" l="1"/>
  <c r="I25" i="16" s="1"/>
  <c r="G24" i="3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F19" i="9"/>
  <c r="F18" i="9"/>
  <c r="I14" i="9"/>
  <c r="H14" i="9"/>
  <c r="F14" i="9"/>
  <c r="J14" i="9" s="1"/>
  <c r="I13" i="9"/>
  <c r="F13" i="9"/>
  <c r="J13" i="9" s="1"/>
  <c r="J20" i="9" l="1"/>
  <c r="I20" i="9"/>
  <c r="I15" i="9"/>
  <c r="H15" i="9"/>
  <c r="J15" i="9"/>
  <c r="H20" i="9"/>
  <c r="F47" i="8"/>
  <c r="E47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F13" i="8"/>
  <c r="F14" i="8" s="1"/>
  <c r="I14" i="8" s="1"/>
  <c r="G47" i="8" l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I16" i="6" s="1"/>
  <c r="G20" i="5"/>
  <c r="G13" i="5"/>
  <c r="G14" i="5" s="1"/>
  <c r="G21" i="5" l="1"/>
  <c r="I23" i="6"/>
  <c r="E24" i="6"/>
  <c r="G29" i="6" s="1"/>
  <c r="F24" i="6"/>
  <c r="G30" i="6" s="1"/>
  <c r="I30" i="6" s="1"/>
  <c r="I31" i="6" s="1"/>
  <c r="G21" i="6"/>
  <c r="G24" i="6"/>
  <c r="I22" i="6"/>
  <c r="I24" i="6" s="1"/>
  <c r="G31" i="6"/>
  <c r="G22" i="5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<sst xmlns="http://schemas.openxmlformats.org/spreadsheetml/2006/main" count="781" uniqueCount="441">
  <si>
    <t>Client</t>
  </si>
  <si>
    <t>PAMADEN SUPERANNUATION FUND</t>
  </si>
  <si>
    <t>Initials</t>
  </si>
  <si>
    <t>Date</t>
  </si>
  <si>
    <t>Client Code</t>
  </si>
  <si>
    <t>9SIEG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</si>
  <si>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</si>
  <si>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</si>
  <si>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</si>
  <si>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</si>
  <si>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</si>
  <si>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</si>
  <si>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</si>
  <si>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</si>
  <si>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</si>
  <si>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</si>
  <si>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</si>
  <si>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</si>
  <si>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</si>
  <si>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</si>
  <si>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</si>
  <si>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</si>
  <si>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</si>
  <si>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</si>
  <si>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</si>
  <si>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</si>
  <si>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</si>
  <si>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</si>
  <si>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</si>
  <si>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</si>
  <si>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</si>
  <si>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</si>
  <si>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</si>
  <si>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</si>
  <si>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</si>
  <si>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</si>
  <si>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</si>
  <si>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</si>
  <si>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</si>
  <si>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</si>
  <si>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</si>
  <si>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</si>
  <si>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</si>
  <si>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</si>
  <si>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</si>
  <si>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</si>
  <si>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</si>
  <si>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</si>
  <si>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</si>
  <si>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</si>
  <si>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</si>
  <si>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</si>
  <si>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</si>
  <si>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</si>
  <si>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</si>
  <si>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</si>
  <si>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</si>
  <si>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</si>
  <si>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</si>
  <si>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</si>
  <si>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</si>
  <si>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</si>
  <si>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</si>
  <si>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</si>
  <si>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</si>
  <si>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</si>
  <si>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</si>
  <si>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</si>
  <si>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</si>
  <si>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</si>
  <si>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</si>
  <si>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</si>
  <si>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</si>
  <si>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</si>
  <si>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</si>
  <si>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</si>
  <si>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</si>
  <si>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</si>
  <si>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</si>
  <si>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</si>
  <si>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Gordon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</si>
  <si>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</si>
  <si>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</si>
  <si>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</si>
  <si>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</si>
  <si>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</si>
  <si>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</si>
  <si>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</si>
  <si>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SIEGOR00001P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</si>
  <si>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</si>
  <si>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</si>
  <si>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</si>
  <si>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</si>
  <si>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</si>
  <si>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</si>
  <si>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</si>
  <si>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</si>
  <si>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</si>
  <si>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</si>
  <si>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</si>
  <si>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</si>
  <si>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</si>
  <si>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</si>
  <si>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</si>
  <si>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</si>
  <si>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</si>
  <si>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</si>
  <si>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</si>
  <si>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</si>
  <si>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</si>
  <si>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</si>
  <si>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</si>
  <si>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</si>
  <si>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</si>
  <si>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</si>
  <si>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</si>
  <si>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</si>
  <si>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</si>
  <si>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</si>
  <si>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</si>
  <si>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</si>
  <si>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</si>
  <si>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</si>
  <si>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</si>
  <si>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</si>
  <si>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</si>
  <si>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</si>
  <si>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</si>
  <si>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</si>
  <si>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</si>
  <si>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</si>
  <si>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</si>
  <si>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</si>
  <si>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</si>
  <si>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</si>
  <si>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</si>
  <si>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</si>
  <si>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</si>
  <si>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</si>
  <si>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</si>
  <si>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</si>
  <si>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</si>
  <si>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</si>
  <si>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</si>
  <si>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</si>
  <si>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</si>
  <si>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</si>
  <si>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</si>
  <si>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</si>
  <si>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</si>
  <si>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</si>
  <si>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</si>
  <si>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</si>
  <si>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</si>
  <si>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</si>
  <si>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</si>
  <si>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</si>
  <si>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</si>
  <si>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BQL21922497</t>
  </si>
  <si>
    <t>BOQ Super Savings A/c</t>
  </si>
  <si>
    <t>NB - we have the 28th June stm to confirm bal at that date</t>
  </si>
  <si>
    <t>CDIA A/c</t>
  </si>
  <si>
    <t>bank feed all year confirms the balance at 30 June</t>
  </si>
  <si>
    <t>PAMADEN_Acc NetBank Statement-2022-06-22.pdf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</si>
  <si>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</si>
  <si>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</si>
  <si>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</si>
  <si>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</si>
  <si>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>Variance - not material</t>
  </si>
  <si>
    <t>Variance % =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</si>
  <si>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</si>
  <si>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</si>
  <si>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</si>
  <si>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</si>
  <si>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</si>
  <si>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</si>
  <si>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</si>
  <si>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</si>
  <si>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</si>
  <si>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</si>
  <si>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</si>
  <si>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</si>
  <si>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</si>
  <si>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</si>
  <si>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</si>
  <si>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</si>
  <si>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</si>
  <si>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</si>
  <si>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</si>
  <si>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</si>
  <si>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</si>
  <si>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</si>
  <si>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</si>
  <si>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</si>
  <si>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</si>
  <si>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</si>
  <si>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</si>
  <si>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</si>
  <si>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</si>
  <si>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</si>
  <si>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</si>
  <si>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</si>
  <si>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</si>
  <si>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</si>
  <si>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Unlisted UT</t>
  </si>
  <si>
    <t>Market Value per Supporting Docs</t>
  </si>
  <si>
    <t>CommSec</t>
  </si>
  <si>
    <t>2415747_2022EOFYPortfolioValuation.pdf</t>
  </si>
  <si>
    <t>APN</t>
  </si>
  <si>
    <t xml:space="preserve">Don’t have support doc but can confirm units at June dist </t>
  </si>
  <si>
    <t>Cromwell</t>
  </si>
  <si>
    <t>Cromwell Property Trust 12_Cromwell_Property_Trust_12_30_June_2022_Statement_2022_Jul_29.pdf</t>
  </si>
  <si>
    <t xml:space="preserve">Variance </t>
  </si>
  <si>
    <t>Add back variance below</t>
  </si>
  <si>
    <t>BGL - 
Market Value</t>
  </si>
  <si>
    <t>Support Doc - Market Value</t>
  </si>
  <si>
    <t>ACR - Acrux Limited</t>
  </si>
  <si>
    <t>FGG - Future Glb Invest</t>
  </si>
  <si>
    <t>Cromwell Property Trust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</si>
  <si>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</si>
  <si>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</si>
  <si>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</si>
  <si>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</si>
  <si>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</si>
  <si>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</si>
  <si>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</si>
  <si>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</si>
  <si>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</si>
  <si>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</si>
  <si>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</si>
  <si>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</si>
  <si>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</si>
  <si>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</si>
  <si>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</si>
  <si>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</si>
  <si>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</si>
  <si>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</si>
  <si>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</si>
  <si>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</si>
  <si>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</si>
  <si>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</si>
  <si>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</si>
  <si>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</si>
  <si>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</si>
  <si>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</si>
  <si>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APA Group</t>
  </si>
  <si>
    <t>APA_Distribution_Advice_2022_09_14.pdf</t>
  </si>
  <si>
    <t>APN AREIT Fund</t>
  </si>
  <si>
    <t>APN Areit Tax Stm.pdf</t>
  </si>
  <si>
    <t>Charter Hall Group</t>
  </si>
  <si>
    <t>CHC_Distribution_Advice_2022_02_28 (1).pdf</t>
  </si>
  <si>
    <t>Centuria Industrial REIT</t>
  </si>
  <si>
    <t>CIP_June_2022_Periodic_Statement_2022_Oct_24.pdf</t>
  </si>
  <si>
    <t>Cromwell Property Group</t>
  </si>
  <si>
    <t>CMW - PRD_1_20220630_2117_CMW_CMW.pdf</t>
  </si>
  <si>
    <t>Hotel Property Investments</t>
  </si>
  <si>
    <t>HPI_Distribution_Advice_2022_09_02.pdf</t>
  </si>
  <si>
    <t>Reinvestment Residual Account</t>
  </si>
  <si>
    <t>Select Harvests Limited</t>
  </si>
  <si>
    <t>SHV_Reinvestment_Plan_Advice_2022_02_04.pdf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</si>
  <si>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</si>
  <si>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</si>
  <si>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</si>
  <si>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</si>
  <si>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</si>
  <si>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</si>
  <si>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</si>
  <si>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</si>
  <si>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</si>
  <si>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</si>
  <si>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</si>
  <si>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</si>
  <si>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</si>
  <si>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</si>
  <si>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</si>
  <si>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</si>
  <si>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</si>
  <si>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</si>
  <si>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</si>
  <si>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</si>
  <si>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</si>
  <si>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</si>
  <si>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</si>
  <si>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</si>
  <si>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</si>
  <si>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</si>
  <si>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</si>
  <si>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</si>
  <si>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</si>
  <si>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</si>
  <si>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</si>
  <si>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</si>
  <si>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</si>
  <si>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</si>
  <si>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</si>
  <si>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</si>
  <si>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</si>
  <si>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</si>
  <si>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</si>
  <si>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</si>
  <si>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</si>
  <si>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</si>
  <si>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</si>
  <si>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</si>
  <si>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</si>
  <si>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</si>
  <si>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</si>
  <si>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CommSec  - Dividend Income</t>
  </si>
  <si>
    <t>1. CommSec - Dividend and Interest Summary.pdf</t>
  </si>
  <si>
    <t>BGL</t>
  </si>
  <si>
    <t>1. Dividend Reconciliation Report.pdf</t>
  </si>
  <si>
    <t>Variance is made up of</t>
  </si>
  <si>
    <t>APA Div</t>
  </si>
  <si>
    <t>On Commsec</t>
  </si>
  <si>
    <t>This is on the distribution schedule</t>
  </si>
  <si>
    <t>CHC Div</t>
  </si>
  <si>
    <t>CIP Div</t>
  </si>
  <si>
    <t>CMW Div</t>
  </si>
  <si>
    <t>HPI Div</t>
  </si>
  <si>
    <t>MCY</t>
  </si>
  <si>
    <t xml:space="preserve">Coded per div statements </t>
  </si>
  <si>
    <t>Recode</t>
  </si>
  <si>
    <t>Spark Infra</t>
  </si>
  <si>
    <t>Variance - immaterial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</si>
  <si>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</si>
  <si>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</si>
  <si>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</si>
  <si>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</si>
  <si>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</si>
  <si>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</si>
  <si>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</si>
  <si>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</si>
  <si>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</si>
  <si>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Spark</t>
  </si>
  <si>
    <t>Mercury</t>
  </si>
  <si>
    <t>&lt;matches BGL&gt;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</si>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</sst>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0.000000%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420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7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6" fontId="22" fillId="0" borderId="0" xfId="1" applyFont="1"/>
    <xf numFmtId="166" fontId="22" fillId="0" borderId="0" xfId="1" applyFont="1" applyFill="1"/>
    <xf numFmtId="166" fontId="23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9" xfId="1" applyFont="1" applyFill="1" applyBorder="1" applyAlignment="1">
      <alignment horizontal="center" vertical="center"/>
    </xf>
    <xf numFmtId="166" fontId="1" fillId="7" borderId="69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30" fillId="0" borderId="0" xfId="1" applyFont="1" applyFill="1"/>
    <xf numFmtId="166" fontId="0" fillId="0" borderId="9" xfId="1" applyFont="1" applyBorder="1"/>
    <xf numFmtId="166" fontId="2" fillId="0" borderId="0" xfId="1" applyFont="1"/>
    <xf numFmtId="172" fontId="2" fillId="0" borderId="0" xfId="3" applyNumberFormat="1" applyFont="1"/>
    <xf numFmtId="0" fontId="21" fillId="0" borderId="0" xfId="5"/>
    <xf numFmtId="165" fontId="37" fillId="0" borderId="0" xfId="2" applyFont="1" applyBorder="1" applyAlignment="1">
      <alignment horizontal="center"/>
    </xf>
    <xf numFmtId="166" fontId="0" fillId="0" borderId="0" xfId="1" applyFont="1" applyFill="1" applyAlignment="1"/>
    <xf numFmtId="166" fontId="8" fillId="0" borderId="1" xfId="1" applyFont="1" applyBorder="1" applyAlignment="1">
      <alignment horizontal="center" vertical="center" wrapText="1"/>
    </xf>
    <xf numFmtId="166" fontId="0" fillId="0" borderId="30" xfId="1" applyFont="1" applyBorder="1"/>
    <xf numFmtId="169" fontId="30" fillId="0" borderId="0" xfId="0" applyNumberFormat="1" applyFont="1"/>
    <xf numFmtId="43" fontId="0" fillId="0" borderId="0" xfId="1" applyNumberFormat="1" applyFont="1"/>
    <xf numFmtId="43" fontId="0" fillId="0" borderId="0" xfId="2" applyNumberFormat="1" applyFont="1"/>
    <xf numFmtId="14" fontId="0" fillId="0" borderId="0" xfId="0" applyNumberFormat="1" applyAlignment="1">
      <alignment horizontal="right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406400</xdr:colOff>
      <xdr:row>28</xdr:row>
      <xdr:rowOff>85480</xdr:rowOff>
    </xdr:from>
    <xdr:to>
      <xdr:col>19</xdr:col>
      <xdr:colOff>106129</xdr:colOff>
      <xdr:row>47</xdr:row>
      <xdr:rowOff>90734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51250" y="5527430"/>
          <a:ext cx="5287729" cy="350410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../../../../../../../../:b:/s/HFBAccounting/EfciFxeo3PhMk5U3M7ZGClABGZ6bhruigKnnD2aq6t0RNw?e=a52qxL" TargetMode="External"/><Relationship Id="rId3" Type="http://schemas.openxmlformats.org/officeDocument/2006/relationships/hyperlink" Target="../../../../../../../../:b:/s/HFBAccounting/Ec79e_J8kE1IhESXA8OTRFcBS3JvfidS6wpzE8JDWwH6NA?e=GbhB1C" TargetMode="External"/><Relationship Id="rId7" Type="http://schemas.openxmlformats.org/officeDocument/2006/relationships/hyperlink" Target="../../../../../../../../:b:/s/HFBAccounting/EY_mC1_9fldFsb5HQJ7_GcQB84QukuJMlqHPIrsTBfrIdw?e=Bag3tY" TargetMode="External"/><Relationship Id="rId2" Type="http://schemas.openxmlformats.org/officeDocument/2006/relationships/hyperlink" Target="../../../../../../../../:b:/s/HFBAccounting/EcRTVTKkwhhNsye-4M-Wf5kBezzb41Loho3UP2EO9u2S6g?e=nh4s3h" TargetMode="External"/><Relationship Id="rId1" Type="http://schemas.openxmlformats.org/officeDocument/2006/relationships/hyperlink" Target="../../../../../../../../:b:/s/HFBAccounting/EYA3AX8U-CVJri_tvsHDcPoBkCbLhFvociuGw2whp6txjw?e=nPEpnz" TargetMode="External"/><Relationship Id="rId6" Type="http://schemas.openxmlformats.org/officeDocument/2006/relationships/hyperlink" Target="../../../../../../../../:b:/s/HFBAccounting/EVMIrObvw3dGoNZtkQOtuzkB5HNVY_3zjeaPli5-0iNdqw?e=jlXJYZ" TargetMode="External"/><Relationship Id="rId5" Type="http://schemas.openxmlformats.org/officeDocument/2006/relationships/hyperlink" Target="../../../../../../../../:b:/s/HFBAccounting/Ecns2U9k1fRHoej0O0XDh9cB_G5LoN_4GgKiVo95mZafAA?e=s8ylGL" TargetMode="External"/><Relationship Id="rId4" Type="http://schemas.openxmlformats.org/officeDocument/2006/relationships/hyperlink" Target="../../../../../../../../:b:/s/HFBAccounting/ETLmGlhsjEpDjEZ__ddVEpoB_50vAjrVlTgGgFqNRCJ3tQ?e=ifA09Z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/../../../../../../../:b:/s/HFBAccounting/ESTjuRUdv8BLu5EyixXjF2gBNrl_cYjGY-f6QxGCfdeegw?e=YTJovk" TargetMode="External"/><Relationship Id="rId1" Type="http://schemas.openxmlformats.org/officeDocument/2006/relationships/hyperlink" Target="../../../../../../../../:b:/s/HFBAccounting/EYshPuRpSHVCj-Eh34K8pPYBTCZDPEi0lGBOBV8Kg3gxwA?e=g2qQsc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../../../../:b:/s/HFBAccounting/EbgbHyFyoX9Ni4hstpiuDjAB9Pi8KnMyolHDdQI0MLn7OA?e=J2NbZo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../../../../../../../../:b:/s/HFBAccounting/EWJoI1WSyeFHmIgHIUaKPPEBX_Oyz07aC1YBSPwbneKt_w?e=AJq1nx" TargetMode="External"/><Relationship Id="rId1" Type="http://schemas.openxmlformats.org/officeDocument/2006/relationships/hyperlink" Target="../../../../../../../../:b:/s/HFBAccounting/ESwu3PrrHcpLgdqmR2vmOQoBA9aQaRkFNgS0ld9ZGReOqg?e=wce3S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opLeftCell="A12" workbookViewId="0">
      <selection activeCell="I4" sqref="I4"/>
    </sheetView>
  </sheetViews>
  <sheetFormatPr defaultRowHeight="14.4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.140625" bestFit="1" customWidth="1"/>
  </cols>
  <sheetData>
    <row r="1" spans="1:9" ht="18">
      <c r="A1" s="118" t="s">
        <v>0</v>
      </c>
      <c r="B1" s="121"/>
      <c r="C1" s="119" t="s">
        <v>1</v>
      </c>
      <c r="F1" s="55"/>
      <c r="H1" s="57" t="s">
        <v>2</v>
      </c>
      <c r="I1" s="57" t="s">
        <v>3</v>
      </c>
    </row>
    <row r="2" spans="1:9" ht="18">
      <c r="A2" s="118" t="s">
        <v>4</v>
      </c>
      <c r="B2" s="122"/>
      <c r="C2" s="119" t="s">
        <v>5</v>
      </c>
      <c r="D2" s="54"/>
      <c r="E2" s="54"/>
      <c r="F2" s="56"/>
      <c r="G2" s="60" t="s">
        <v>6</v>
      </c>
      <c r="H2" s="61" t="s">
        <v>7</v>
      </c>
      <c r="I2" s="62">
        <v>44896</v>
      </c>
    </row>
    <row r="3" spans="1:9" ht="18">
      <c r="A3" s="118" t="s">
        <v>8</v>
      </c>
      <c r="B3" s="122"/>
      <c r="C3" s="120">
        <v>44742</v>
      </c>
      <c r="D3" s="54"/>
      <c r="E3" s="54"/>
      <c r="F3" s="56"/>
      <c r="G3" s="60" t="s">
        <v>9</v>
      </c>
      <c r="H3" s="61" t="s">
        <v>10</v>
      </c>
      <c r="I3" s="62">
        <v>44907</v>
      </c>
    </row>
    <row r="4" spans="1:9" ht="18">
      <c r="A4" s="123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7" t="s">
        <v>15</v>
      </c>
      <c r="G7" s="338"/>
      <c r="H7" s="339"/>
    </row>
    <row r="8" spans="1:9" ht="20.100000000000001" customHeight="1">
      <c r="A8" s="340" t="s">
        <v>16</v>
      </c>
      <c r="B8" s="341"/>
      <c r="C8" s="342"/>
      <c r="D8" s="222"/>
      <c r="E8" s="10" t="s">
        <v>17</v>
      </c>
      <c r="F8" s="334"/>
      <c r="G8" s="335"/>
      <c r="H8" s="336"/>
    </row>
    <row r="9" spans="1:9" ht="20.100000000000001" customHeight="1">
      <c r="A9" s="11"/>
      <c r="B9" s="12">
        <v>1</v>
      </c>
      <c r="C9" s="13" t="s">
        <v>18</v>
      </c>
      <c r="D9" s="222"/>
      <c r="E9" s="10" t="s">
        <v>17</v>
      </c>
      <c r="F9" s="334"/>
      <c r="G9" s="335"/>
      <c r="H9" s="336"/>
    </row>
    <row r="10" spans="1:9" ht="20.100000000000001" customHeight="1">
      <c r="A10" s="11"/>
      <c r="B10" s="12">
        <v>2</v>
      </c>
      <c r="C10" s="13" t="s">
        <v>19</v>
      </c>
      <c r="D10" s="222"/>
      <c r="E10" s="10" t="s">
        <v>17</v>
      </c>
      <c r="F10" s="334"/>
      <c r="G10" s="335"/>
      <c r="H10" s="336"/>
    </row>
    <row r="11" spans="1:9" ht="20.100000000000001" customHeight="1">
      <c r="A11" s="11"/>
      <c r="B11" s="12">
        <v>3</v>
      </c>
      <c r="C11" s="13" t="s">
        <v>20</v>
      </c>
      <c r="D11" s="222"/>
      <c r="E11" s="10" t="s">
        <v>17</v>
      </c>
      <c r="F11" s="334"/>
      <c r="G11" s="335"/>
      <c r="H11" s="336"/>
    </row>
    <row r="12" spans="1:9" ht="20.100000000000001" customHeight="1">
      <c r="A12" s="11"/>
      <c r="B12" s="12">
        <v>4</v>
      </c>
      <c r="C12" s="13" t="s">
        <v>21</v>
      </c>
      <c r="D12" s="222"/>
      <c r="E12" s="10" t="s">
        <v>17</v>
      </c>
      <c r="F12" s="334"/>
      <c r="G12" s="335"/>
      <c r="H12" s="336"/>
    </row>
    <row r="13" spans="1:9" ht="20.100000000000001" customHeight="1">
      <c r="A13" s="11"/>
      <c r="B13" s="12">
        <v>5</v>
      </c>
      <c r="C13" s="12" t="s">
        <v>22</v>
      </c>
      <c r="D13" s="222"/>
      <c r="E13" s="10" t="s">
        <v>17</v>
      </c>
      <c r="F13" s="334"/>
      <c r="G13" s="335"/>
      <c r="H13" s="336"/>
    </row>
    <row r="14" spans="1:9" ht="20.100000000000001" customHeight="1">
      <c r="A14" s="11"/>
      <c r="B14" s="12">
        <v>6</v>
      </c>
      <c r="C14" s="14" t="s">
        <v>23</v>
      </c>
      <c r="D14" s="222"/>
      <c r="E14" s="10" t="s">
        <v>17</v>
      </c>
      <c r="F14" s="334"/>
      <c r="G14" s="335"/>
      <c r="H14" s="336"/>
    </row>
    <row r="15" spans="1:9" ht="20.100000000000001" customHeight="1">
      <c r="A15" s="15"/>
      <c r="B15" s="16">
        <v>7</v>
      </c>
      <c r="C15" s="12" t="s">
        <v>24</v>
      </c>
      <c r="D15" s="222"/>
      <c r="E15" s="10" t="s">
        <v>17</v>
      </c>
      <c r="F15" s="334"/>
      <c r="G15" s="335"/>
      <c r="H15" s="336"/>
    </row>
    <row r="16" spans="1:9" ht="20.100000000000001" customHeight="1">
      <c r="A16" s="15"/>
      <c r="B16" s="16">
        <v>8</v>
      </c>
      <c r="C16" s="12" t="s">
        <v>25</v>
      </c>
      <c r="D16" s="222"/>
      <c r="E16" s="10" t="s">
        <v>17</v>
      </c>
      <c r="F16" s="334"/>
      <c r="G16" s="335"/>
      <c r="H16" s="336"/>
    </row>
    <row r="17" spans="1:10" ht="20.100000000000001" customHeight="1">
      <c r="A17" s="331" t="s">
        <v>26</v>
      </c>
      <c r="B17" s="332"/>
      <c r="C17" s="333"/>
      <c r="D17" s="222"/>
      <c r="E17" s="17"/>
      <c r="F17" s="334"/>
      <c r="G17" s="335"/>
      <c r="H17" s="336"/>
      <c r="J17" s="18"/>
    </row>
    <row r="18" spans="1:10" ht="20.100000000000001" customHeight="1">
      <c r="A18" s="19">
        <v>2</v>
      </c>
      <c r="B18" s="20" t="s">
        <v>27</v>
      </c>
      <c r="C18" s="21"/>
      <c r="D18" s="222"/>
      <c r="E18" s="17"/>
      <c r="F18" s="334"/>
      <c r="G18" s="335"/>
      <c r="H18" s="336"/>
    </row>
    <row r="19" spans="1:10" ht="20.100000000000001" customHeight="1">
      <c r="A19" s="22"/>
      <c r="B19" s="23"/>
      <c r="C19" s="24" t="s">
        <v>28</v>
      </c>
      <c r="D19" s="222"/>
      <c r="E19" s="10" t="s">
        <v>17</v>
      </c>
      <c r="F19" s="334"/>
      <c r="G19" s="335"/>
      <c r="H19" s="336"/>
    </row>
    <row r="20" spans="1:10" ht="20.100000000000001" customHeight="1">
      <c r="A20" s="22"/>
      <c r="B20" s="23"/>
      <c r="C20" s="24" t="s">
        <v>29</v>
      </c>
      <c r="D20" s="222"/>
      <c r="E20" s="10" t="s">
        <v>17</v>
      </c>
      <c r="F20" s="334"/>
      <c r="G20" s="335"/>
      <c r="H20" s="336"/>
    </row>
    <row r="21" spans="1:10" ht="20.100000000000001" customHeight="1">
      <c r="A21" s="11"/>
      <c r="B21" s="25"/>
      <c r="C21" s="14" t="s">
        <v>30</v>
      </c>
      <c r="D21" s="222"/>
      <c r="E21" s="10" t="s">
        <v>17</v>
      </c>
      <c r="F21" s="334"/>
      <c r="G21" s="335"/>
      <c r="H21" s="336"/>
    </row>
    <row r="22" spans="1:10" ht="20.100000000000001" customHeight="1">
      <c r="A22" s="11"/>
      <c r="B22" s="26"/>
      <c r="C22" s="14" t="s">
        <v>31</v>
      </c>
      <c r="D22" s="223" t="s">
        <v>32</v>
      </c>
      <c r="E22" s="10"/>
      <c r="F22" s="334"/>
      <c r="G22" s="335"/>
      <c r="H22" s="336"/>
    </row>
    <row r="23" spans="1:10" ht="20.100000000000001" customHeight="1">
      <c r="A23" s="19">
        <v>3</v>
      </c>
      <c r="B23" s="27" t="s">
        <v>33</v>
      </c>
      <c r="C23" s="21"/>
      <c r="D23" s="222"/>
      <c r="E23" s="17"/>
      <c r="F23" s="334"/>
      <c r="G23" s="335"/>
      <c r="H23" s="336"/>
    </row>
    <row r="24" spans="1:10" ht="20.100000000000001" customHeight="1">
      <c r="A24" s="11"/>
      <c r="B24" s="28"/>
      <c r="C24" s="14" t="s">
        <v>34</v>
      </c>
      <c r="D24" s="273" t="s">
        <v>32</v>
      </c>
      <c r="E24" s="10" t="s">
        <v>17</v>
      </c>
      <c r="F24" s="334"/>
      <c r="G24" s="335"/>
      <c r="H24" s="336"/>
    </row>
    <row r="25" spans="1:10" ht="20.100000000000001" customHeight="1">
      <c r="A25" s="19">
        <v>4</v>
      </c>
      <c r="B25" s="27" t="s">
        <v>35</v>
      </c>
      <c r="C25" s="27"/>
      <c r="D25" s="222"/>
      <c r="E25" s="10"/>
      <c r="F25" s="334"/>
      <c r="G25" s="335"/>
      <c r="H25" s="336"/>
    </row>
    <row r="26" spans="1:10" ht="20.100000000000001" customHeight="1">
      <c r="A26" s="22"/>
      <c r="B26" s="23"/>
      <c r="C26" s="24" t="s">
        <v>36</v>
      </c>
      <c r="D26" s="223" t="s">
        <v>32</v>
      </c>
      <c r="E26" s="10"/>
      <c r="F26" s="334"/>
      <c r="G26" s="335"/>
      <c r="H26" s="336"/>
    </row>
    <row r="27" spans="1:10" ht="20.100000000000001" customHeight="1">
      <c r="A27" s="11"/>
      <c r="B27" s="25"/>
      <c r="C27" s="14" t="s">
        <v>37</v>
      </c>
      <c r="D27" s="223" t="s">
        <v>32</v>
      </c>
      <c r="E27" s="10" t="s">
        <v>17</v>
      </c>
      <c r="F27" s="334"/>
      <c r="G27" s="335"/>
      <c r="H27" s="336"/>
    </row>
    <row r="28" spans="1:10" ht="20.100000000000001" customHeight="1">
      <c r="A28" s="11"/>
      <c r="B28" s="26"/>
      <c r="C28" s="14" t="s">
        <v>38</v>
      </c>
      <c r="D28" s="223" t="s">
        <v>32</v>
      </c>
      <c r="E28" s="10"/>
      <c r="F28" s="334"/>
      <c r="G28" s="335"/>
      <c r="H28" s="336"/>
    </row>
    <row r="29" spans="1:10" ht="20.100000000000001" customHeight="1">
      <c r="A29" s="11"/>
      <c r="B29" s="26"/>
      <c r="C29" s="14" t="s">
        <v>39</v>
      </c>
      <c r="D29" s="223" t="s">
        <v>32</v>
      </c>
      <c r="E29" s="10"/>
      <c r="F29" s="334"/>
      <c r="G29" s="335"/>
      <c r="H29" s="336"/>
    </row>
    <row r="30" spans="1:10" ht="20.100000000000001" customHeight="1">
      <c r="A30" s="11"/>
      <c r="B30" s="26"/>
      <c r="C30" s="14" t="s">
        <v>40</v>
      </c>
      <c r="D30" s="223" t="s">
        <v>32</v>
      </c>
      <c r="E30" s="10"/>
      <c r="F30" s="334"/>
      <c r="G30" s="335"/>
      <c r="H30" s="336"/>
    </row>
    <row r="31" spans="1:10" ht="20.100000000000001" customHeight="1">
      <c r="A31" s="19">
        <v>5</v>
      </c>
      <c r="B31" s="27" t="s">
        <v>41</v>
      </c>
      <c r="C31" s="27"/>
      <c r="D31" s="222"/>
      <c r="E31" s="10"/>
      <c r="F31" s="334"/>
      <c r="G31" s="335"/>
      <c r="H31" s="336"/>
    </row>
    <row r="32" spans="1:10" ht="20.100000000000001" customHeight="1">
      <c r="A32" s="22"/>
      <c r="B32" s="28"/>
      <c r="C32" s="14" t="s">
        <v>42</v>
      </c>
      <c r="D32" s="222"/>
      <c r="E32" s="10"/>
      <c r="F32" s="334"/>
      <c r="G32" s="335"/>
      <c r="H32" s="336"/>
    </row>
    <row r="33" spans="1:8" ht="20.100000000000001" customHeight="1">
      <c r="A33" s="11"/>
      <c r="B33" s="28"/>
      <c r="C33" s="14" t="s">
        <v>43</v>
      </c>
      <c r="D33" s="223" t="s">
        <v>32</v>
      </c>
      <c r="E33" s="10" t="s">
        <v>17</v>
      </c>
      <c r="F33" s="334"/>
      <c r="G33" s="335"/>
      <c r="H33" s="336"/>
    </row>
    <row r="34" spans="1:8" ht="20.100000000000001" customHeight="1">
      <c r="A34" s="11"/>
      <c r="B34" s="28"/>
      <c r="C34" s="14" t="s">
        <v>44</v>
      </c>
      <c r="D34" s="222"/>
      <c r="E34" s="17"/>
      <c r="F34" s="334"/>
      <c r="G34" s="335"/>
      <c r="H34" s="336"/>
    </row>
    <row r="35" spans="1:8" ht="20.100000000000001" customHeight="1">
      <c r="A35" s="11"/>
      <c r="B35" s="28"/>
      <c r="C35" s="14" t="s">
        <v>45</v>
      </c>
      <c r="D35" s="223" t="s">
        <v>32</v>
      </c>
      <c r="E35" s="10" t="s">
        <v>17</v>
      </c>
      <c r="F35" s="334"/>
      <c r="G35" s="335"/>
      <c r="H35" s="336"/>
    </row>
    <row r="36" spans="1:8" ht="20.100000000000001" customHeight="1">
      <c r="A36" s="11"/>
      <c r="B36" s="28"/>
      <c r="C36" s="14" t="s">
        <v>46</v>
      </c>
      <c r="D36" s="222"/>
      <c r="E36" s="10"/>
      <c r="F36" s="334"/>
      <c r="G36" s="335"/>
      <c r="H36" s="336"/>
    </row>
    <row r="37" spans="1:8" ht="20.100000000000001" customHeight="1">
      <c r="A37" s="11"/>
      <c r="B37" s="28"/>
      <c r="C37" s="14" t="s">
        <v>47</v>
      </c>
      <c r="D37" s="222"/>
      <c r="E37" s="17"/>
      <c r="F37" s="334"/>
      <c r="G37" s="335"/>
      <c r="H37" s="336"/>
    </row>
    <row r="38" spans="1:8" ht="20.100000000000001" customHeight="1">
      <c r="A38" s="11"/>
      <c r="B38" s="28"/>
      <c r="C38" s="14" t="s">
        <v>48</v>
      </c>
      <c r="D38" s="223" t="s">
        <v>32</v>
      </c>
      <c r="E38" s="10"/>
      <c r="F38" s="334"/>
      <c r="G38" s="335"/>
      <c r="H38" s="336"/>
    </row>
    <row r="39" spans="1:8" ht="20.100000000000001" customHeight="1">
      <c r="A39" s="19">
        <v>6</v>
      </c>
      <c r="B39" s="27" t="s">
        <v>49</v>
      </c>
      <c r="C39" s="27"/>
      <c r="D39" s="222"/>
      <c r="E39" s="10"/>
      <c r="F39" s="334"/>
      <c r="G39" s="335"/>
      <c r="H39" s="336"/>
    </row>
    <row r="40" spans="1:8" ht="20.100000000000001" customHeight="1">
      <c r="A40" s="11"/>
      <c r="B40" s="28"/>
      <c r="C40" s="14" t="s">
        <v>50</v>
      </c>
      <c r="D40" s="222"/>
      <c r="E40" s="17"/>
      <c r="F40" s="334"/>
      <c r="G40" s="335"/>
      <c r="H40" s="336"/>
    </row>
    <row r="41" spans="1:8" ht="20.100000000000001" customHeight="1">
      <c r="A41" s="11"/>
      <c r="B41" s="28"/>
      <c r="C41" s="14" t="s">
        <v>51</v>
      </c>
      <c r="D41" s="222"/>
      <c r="E41" s="17"/>
      <c r="F41" s="334"/>
      <c r="G41" s="335"/>
      <c r="H41" s="336"/>
    </row>
    <row r="42" spans="1:8" ht="20.100000000000001" customHeight="1">
      <c r="A42" s="11"/>
      <c r="B42" s="28"/>
      <c r="C42" s="14" t="s">
        <v>52</v>
      </c>
      <c r="D42" s="222"/>
      <c r="E42" s="17"/>
      <c r="F42" s="334"/>
      <c r="G42" s="335"/>
      <c r="H42" s="336"/>
    </row>
    <row r="43" spans="1:8" ht="20.100000000000001" customHeight="1">
      <c r="A43" s="11"/>
      <c r="B43" s="28"/>
      <c r="C43" s="14" t="s">
        <v>53</v>
      </c>
      <c r="D43" s="222"/>
      <c r="E43" s="17"/>
      <c r="F43" s="334"/>
      <c r="G43" s="335"/>
      <c r="H43" s="336"/>
    </row>
    <row r="44" spans="1:8" ht="20.100000000000001" customHeight="1">
      <c r="A44" s="11"/>
      <c r="B44" s="28"/>
      <c r="C44" s="14" t="s">
        <v>54</v>
      </c>
      <c r="D44" s="222"/>
      <c r="E44" s="17"/>
      <c r="F44" s="334"/>
      <c r="G44" s="335"/>
      <c r="H44" s="336"/>
    </row>
    <row r="45" spans="1:8" ht="20.100000000000001" customHeight="1">
      <c r="A45" s="11"/>
      <c r="B45" s="28"/>
      <c r="C45" s="14" t="s">
        <v>55</v>
      </c>
      <c r="D45" s="222"/>
      <c r="E45" s="10" t="s">
        <v>17</v>
      </c>
      <c r="F45" s="334"/>
      <c r="G45" s="335"/>
      <c r="H45" s="336"/>
    </row>
    <row r="46" spans="1:8" ht="20.100000000000001" customHeight="1">
      <c r="A46" s="19">
        <v>7</v>
      </c>
      <c r="B46" s="27" t="s">
        <v>56</v>
      </c>
      <c r="C46" s="27"/>
      <c r="D46" s="222"/>
      <c r="E46" s="17"/>
      <c r="F46" s="334"/>
      <c r="G46" s="335"/>
      <c r="H46" s="336"/>
    </row>
    <row r="47" spans="1:8" ht="20.100000000000001" customHeight="1">
      <c r="A47" s="11"/>
      <c r="B47" s="28"/>
      <c r="C47" s="14" t="s">
        <v>57</v>
      </c>
      <c r="D47" s="223" t="s">
        <v>32</v>
      </c>
      <c r="E47" s="29"/>
      <c r="F47" s="334"/>
      <c r="G47" s="335"/>
      <c r="H47" s="336"/>
    </row>
    <row r="48" spans="1:8" ht="20.100000000000001" customHeight="1">
      <c r="A48" s="11"/>
      <c r="B48" s="30"/>
      <c r="C48" s="14" t="s">
        <v>58</v>
      </c>
      <c r="D48" s="222"/>
      <c r="E48" s="17"/>
      <c r="F48" s="334"/>
      <c r="G48" s="335"/>
      <c r="H48" s="336"/>
    </row>
    <row r="49" spans="1:8" ht="20.100000000000001" customHeight="1">
      <c r="A49" s="19">
        <v>8</v>
      </c>
      <c r="B49" s="27" t="s">
        <v>59</v>
      </c>
      <c r="C49" s="27"/>
      <c r="D49" s="222"/>
      <c r="E49" s="17"/>
      <c r="F49" s="334"/>
      <c r="G49" s="335"/>
      <c r="H49" s="336"/>
    </row>
    <row r="50" spans="1:8" ht="20.100000000000001" customHeight="1">
      <c r="A50" s="11"/>
      <c r="B50" s="28"/>
      <c r="C50" s="24" t="s">
        <v>60</v>
      </c>
      <c r="D50" s="222"/>
      <c r="E50" s="10" t="s">
        <v>17</v>
      </c>
      <c r="F50" s="334"/>
      <c r="G50" s="335"/>
      <c r="H50" s="336"/>
    </row>
    <row r="51" spans="1:8" ht="20.100000000000001" customHeight="1">
      <c r="A51" s="11"/>
      <c r="B51" s="31"/>
      <c r="C51" s="14" t="s">
        <v>61</v>
      </c>
      <c r="D51" s="223" t="s">
        <v>32</v>
      </c>
      <c r="E51" s="10" t="s">
        <v>17</v>
      </c>
      <c r="F51" s="334"/>
      <c r="G51" s="335"/>
      <c r="H51" s="336"/>
    </row>
    <row r="52" spans="1:8" ht="20.100000000000001" customHeight="1">
      <c r="A52" s="11"/>
      <c r="B52" s="31"/>
      <c r="C52" s="24" t="s">
        <v>62</v>
      </c>
      <c r="D52" s="222"/>
      <c r="E52" s="10" t="s">
        <v>17</v>
      </c>
      <c r="F52" s="334"/>
      <c r="G52" s="335"/>
      <c r="H52" s="336"/>
    </row>
    <row r="53" spans="1:8" ht="20.100000000000001" customHeight="1">
      <c r="A53" s="11"/>
      <c r="B53" s="31"/>
      <c r="C53" s="24" t="s">
        <v>63</v>
      </c>
      <c r="D53" s="223" t="s">
        <v>32</v>
      </c>
      <c r="E53" s="10" t="s">
        <v>17</v>
      </c>
      <c r="F53" s="334"/>
      <c r="G53" s="335"/>
      <c r="H53" s="336"/>
    </row>
    <row r="54" spans="1:8" ht="20.100000000000001" customHeight="1">
      <c r="A54" s="11"/>
      <c r="B54" s="31"/>
      <c r="C54" s="24" t="s">
        <v>64</v>
      </c>
      <c r="D54" s="223" t="s">
        <v>32</v>
      </c>
      <c r="E54" s="10"/>
      <c r="F54" s="334"/>
      <c r="G54" s="335"/>
      <c r="H54" s="336"/>
    </row>
    <row r="55" spans="1:8" ht="20.100000000000001" customHeight="1">
      <c r="A55" s="11"/>
      <c r="B55" s="31"/>
      <c r="C55" s="24" t="s">
        <v>65</v>
      </c>
      <c r="D55" s="222"/>
      <c r="E55" s="10" t="s">
        <v>17</v>
      </c>
      <c r="F55" s="334"/>
      <c r="G55" s="335"/>
      <c r="H55" s="336"/>
    </row>
    <row r="56" spans="1:8" ht="20.100000000000001" customHeight="1">
      <c r="A56" s="11"/>
      <c r="B56" s="31"/>
      <c r="C56" s="24" t="s">
        <v>66</v>
      </c>
      <c r="D56" s="222"/>
      <c r="E56" s="10" t="s">
        <v>17</v>
      </c>
      <c r="F56" s="334"/>
      <c r="G56" s="335"/>
      <c r="H56" s="336"/>
    </row>
    <row r="57" spans="1:8" ht="20.100000000000001" customHeight="1">
      <c r="A57" s="11"/>
      <c r="B57" s="31"/>
      <c r="C57" s="24" t="s">
        <v>67</v>
      </c>
      <c r="D57" s="222"/>
      <c r="E57" s="10" t="s">
        <v>17</v>
      </c>
      <c r="F57" s="334"/>
      <c r="G57" s="335"/>
      <c r="H57" s="336"/>
    </row>
    <row r="58" spans="1:8" ht="20.100000000000001" customHeight="1">
      <c r="A58" s="19">
        <v>9</v>
      </c>
      <c r="B58" s="27" t="s">
        <v>68</v>
      </c>
      <c r="C58" s="27"/>
      <c r="D58" s="222"/>
      <c r="E58" s="17"/>
      <c r="F58" s="334"/>
      <c r="G58" s="335"/>
      <c r="H58" s="336"/>
    </row>
    <row r="59" spans="1:8" ht="20.100000000000001" customHeight="1">
      <c r="A59" s="32"/>
      <c r="B59" s="26"/>
      <c r="C59" s="14" t="s">
        <v>69</v>
      </c>
      <c r="D59" s="223" t="s">
        <v>32</v>
      </c>
      <c r="E59" s="10" t="s">
        <v>17</v>
      </c>
      <c r="F59" s="334"/>
      <c r="G59" s="335"/>
      <c r="H59" s="336"/>
    </row>
    <row r="60" spans="1:8" ht="20.100000000000001" customHeight="1">
      <c r="A60" s="11"/>
      <c r="B60" s="26"/>
      <c r="C60" s="14" t="s">
        <v>70</v>
      </c>
      <c r="D60" s="222"/>
      <c r="E60" s="10" t="s">
        <v>17</v>
      </c>
      <c r="F60" s="334"/>
      <c r="G60" s="335"/>
      <c r="H60" s="336"/>
    </row>
    <row r="61" spans="1:8" ht="20.100000000000001" customHeight="1">
      <c r="A61" s="11"/>
      <c r="B61" s="26"/>
      <c r="C61" s="14" t="s">
        <v>71</v>
      </c>
      <c r="D61" s="223" t="s">
        <v>32</v>
      </c>
      <c r="E61" s="10"/>
      <c r="F61" s="334"/>
      <c r="G61" s="335"/>
      <c r="H61" s="336"/>
    </row>
    <row r="62" spans="1:8" ht="20.100000000000001" customHeight="1">
      <c r="A62" s="11"/>
      <c r="B62" s="31"/>
      <c r="C62" s="24" t="s">
        <v>48</v>
      </c>
      <c r="D62" s="222"/>
      <c r="E62" s="10"/>
      <c r="F62" s="334"/>
      <c r="G62" s="335"/>
      <c r="H62" s="336"/>
    </row>
    <row r="63" spans="1:8" ht="20.100000000000001" customHeight="1">
      <c r="A63" s="19">
        <v>10</v>
      </c>
      <c r="B63" s="27" t="s">
        <v>72</v>
      </c>
      <c r="C63" s="27"/>
      <c r="D63" s="222"/>
      <c r="E63" s="17"/>
      <c r="F63" s="346"/>
      <c r="G63" s="347"/>
      <c r="H63" s="348"/>
    </row>
    <row r="64" spans="1:8" ht="20.100000000000001" customHeight="1">
      <c r="A64" s="11"/>
      <c r="B64" s="31"/>
      <c r="C64" s="24" t="s">
        <v>73</v>
      </c>
      <c r="D64" s="222"/>
      <c r="E64" s="10"/>
      <c r="F64" s="334" t="s">
        <v>74</v>
      </c>
      <c r="G64" s="335"/>
      <c r="H64" s="336"/>
    </row>
    <row r="65" spans="1:8" ht="20.100000000000001" customHeight="1">
      <c r="A65" s="19">
        <v>11</v>
      </c>
      <c r="B65" s="27" t="s">
        <v>75</v>
      </c>
      <c r="C65" s="27"/>
      <c r="D65" s="222"/>
      <c r="E65" s="17"/>
      <c r="F65" s="334"/>
      <c r="G65" s="335"/>
      <c r="H65" s="336"/>
    </row>
    <row r="66" spans="1:8" ht="20.100000000000001" customHeight="1">
      <c r="A66" s="32"/>
      <c r="B66" s="26"/>
      <c r="C66" s="14" t="s">
        <v>76</v>
      </c>
      <c r="D66" s="223" t="s">
        <v>32</v>
      </c>
      <c r="E66" s="10" t="s">
        <v>17</v>
      </c>
      <c r="F66" s="334"/>
      <c r="G66" s="335"/>
      <c r="H66" s="336"/>
    </row>
    <row r="67" spans="1:8" ht="20.100000000000001" customHeight="1">
      <c r="A67" s="254"/>
      <c r="B67" s="255"/>
      <c r="C67" s="256" t="s">
        <v>77</v>
      </c>
      <c r="D67" s="257" t="s">
        <v>32</v>
      </c>
      <c r="E67" s="258"/>
      <c r="F67" s="343"/>
      <c r="G67" s="344"/>
      <c r="H67" s="345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F67:H67"/>
    <mergeCell ref="F61:H61"/>
    <mergeCell ref="F62:H62"/>
    <mergeCell ref="F63:H63"/>
    <mergeCell ref="F64:H64"/>
    <mergeCell ref="F65:H65"/>
    <mergeCell ref="F66:H6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A17:C17"/>
    <mergeCell ref="F17:H17"/>
    <mergeCell ref="F7:H7"/>
    <mergeCell ref="A8:C8"/>
    <mergeCell ref="F8:H8"/>
    <mergeCell ref="F9:H9"/>
    <mergeCell ref="F10:H10"/>
    <mergeCell ref="F11:H11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J30"/>
  <sheetViews>
    <sheetView topLeftCell="A9" zoomScale="140" zoomScaleNormal="140" workbookViewId="0">
      <selection activeCell="E18" sqref="E18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4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51" t="str">
        <f>Index!$C$1</f>
        <v>PAMADEN SUPERANNUATION FUND</v>
      </c>
      <c r="D1" s="351"/>
      <c r="E1" s="351"/>
      <c r="F1" s="324"/>
      <c r="H1" s="57" t="s">
        <v>2</v>
      </c>
      <c r="I1" s="57" t="s">
        <v>3</v>
      </c>
    </row>
    <row r="2" spans="1:10" ht="18">
      <c r="A2" s="123" t="s">
        <v>4</v>
      </c>
      <c r="B2" s="54"/>
      <c r="C2" s="351" t="str">
        <f>Index!$C$2</f>
        <v>9SIEG</v>
      </c>
      <c r="D2" s="351"/>
      <c r="E2" s="351"/>
      <c r="F2" s="275"/>
      <c r="G2" s="60" t="s">
        <v>6</v>
      </c>
      <c r="H2" s="61" t="str">
        <f>Index!$H$2</f>
        <v>CM</v>
      </c>
      <c r="I2" s="62">
        <f>Index!$I$2</f>
        <v>44896</v>
      </c>
    </row>
    <row r="3" spans="1:10" ht="18">
      <c r="A3" s="123" t="s">
        <v>8</v>
      </c>
      <c r="B3" s="54"/>
      <c r="C3" s="352">
        <f>Index!$C$3</f>
        <v>44742</v>
      </c>
      <c r="D3" s="351"/>
      <c r="E3" s="351"/>
      <c r="F3" s="275"/>
      <c r="G3" s="60" t="s">
        <v>9</v>
      </c>
      <c r="H3" s="61" t="str">
        <f>Index!$H$3</f>
        <v>DB</v>
      </c>
      <c r="I3" s="62">
        <f>Index!$I$3</f>
        <v>44907</v>
      </c>
    </row>
    <row r="4" spans="1:10" ht="18">
      <c r="A4" s="123"/>
      <c r="B4" s="54"/>
      <c r="D4" s="56"/>
      <c r="G4" s="124"/>
      <c r="H4" s="66"/>
      <c r="I4" s="67"/>
    </row>
    <row r="5" spans="1:10" ht="18">
      <c r="A5" s="54" t="s">
        <v>244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277"/>
      <c r="G6" s="66"/>
      <c r="H6" s="66"/>
      <c r="I6" s="111"/>
    </row>
    <row r="8" spans="1:10" s="70" customFormat="1" ht="29.1">
      <c r="A8" s="137" t="s">
        <v>103</v>
      </c>
      <c r="B8" s="353" t="s">
        <v>104</v>
      </c>
      <c r="C8" s="354"/>
      <c r="D8" s="354"/>
      <c r="E8" s="355"/>
      <c r="F8" s="325" t="s">
        <v>105</v>
      </c>
      <c r="G8" s="353" t="s">
        <v>153</v>
      </c>
      <c r="H8" s="362"/>
      <c r="I8" s="363"/>
    </row>
    <row r="10" spans="1:10">
      <c r="F10" s="81"/>
    </row>
    <row r="11" spans="1:10">
      <c r="A11" s="72">
        <v>61800</v>
      </c>
      <c r="B11" s="72"/>
      <c r="C11" s="72" t="s">
        <v>37</v>
      </c>
    </row>
    <row r="12" spans="1:10">
      <c r="A12" s="72"/>
      <c r="B12" s="72"/>
      <c r="C12" s="117" t="s">
        <v>245</v>
      </c>
      <c r="F12" s="94">
        <v>69.47</v>
      </c>
      <c r="G12" s="322" t="s">
        <v>246</v>
      </c>
    </row>
    <row r="13" spans="1:10">
      <c r="A13" s="72"/>
      <c r="B13" s="72"/>
      <c r="C13" s="117" t="s">
        <v>247</v>
      </c>
      <c r="F13" s="94">
        <v>214.39</v>
      </c>
      <c r="G13" s="322" t="s">
        <v>248</v>
      </c>
    </row>
    <row r="14" spans="1:10">
      <c r="A14" s="72"/>
      <c r="B14" s="72"/>
      <c r="C14" s="117" t="s">
        <v>249</v>
      </c>
      <c r="F14" s="94">
        <v>921.32</v>
      </c>
      <c r="G14" s="322" t="s">
        <v>250</v>
      </c>
    </row>
    <row r="15" spans="1:10">
      <c r="A15" s="72"/>
      <c r="B15" s="72"/>
      <c r="C15" s="117" t="s">
        <v>251</v>
      </c>
      <c r="F15" s="94">
        <v>799.48</v>
      </c>
      <c r="G15" s="322" t="s">
        <v>252</v>
      </c>
    </row>
    <row r="16" spans="1:10">
      <c r="A16" s="72"/>
      <c r="B16" s="72"/>
      <c r="C16" s="117" t="s">
        <v>253</v>
      </c>
      <c r="F16" s="94">
        <v>1073.2</v>
      </c>
      <c r="G16" s="322" t="s">
        <v>254</v>
      </c>
    </row>
    <row r="17" spans="1:7">
      <c r="A17" s="72"/>
      <c r="B17" s="72"/>
      <c r="C17" s="117" t="s">
        <v>218</v>
      </c>
      <c r="F17" s="94">
        <v>271.01</v>
      </c>
      <c r="G17" s="322" t="s">
        <v>211</v>
      </c>
    </row>
    <row r="18" spans="1:7">
      <c r="A18" s="72"/>
      <c r="B18" s="72"/>
      <c r="C18" s="117" t="s">
        <v>255</v>
      </c>
      <c r="F18" s="94">
        <v>1256.3900000000001</v>
      </c>
      <c r="G18" s="322" t="s">
        <v>256</v>
      </c>
    </row>
    <row r="19" spans="1:7" ht="15" thickBot="1">
      <c r="F19" s="326">
        <f>SUM(F12:F18)</f>
        <v>4605.26</v>
      </c>
    </row>
    <row r="21" spans="1:7">
      <c r="A21" s="78">
        <v>62550</v>
      </c>
      <c r="B21" s="78"/>
      <c r="C21" s="78" t="s">
        <v>257</v>
      </c>
    </row>
    <row r="22" spans="1:7">
      <c r="C22" t="s">
        <v>258</v>
      </c>
      <c r="F22" s="94">
        <v>1.95</v>
      </c>
      <c r="G22" s="322" t="s">
        <v>259</v>
      </c>
    </row>
    <row r="23" spans="1:7" ht="15" thickBot="1">
      <c r="F23" s="326">
        <f>SUM(F22:F22)</f>
        <v>1.95</v>
      </c>
    </row>
    <row r="24" spans="1:7">
      <c r="F24" s="81"/>
    </row>
    <row r="25" spans="1:7">
      <c r="A25" s="72"/>
      <c r="B25" s="72"/>
      <c r="F25" s="81"/>
    </row>
    <row r="28" spans="1:7">
      <c r="F28" s="81"/>
    </row>
    <row r="30" spans="1:7">
      <c r="C30" s="94"/>
    </row>
  </sheetData>
  <mergeCells count="5">
    <mergeCell ref="B8:E8"/>
    <mergeCell ref="G8:I8"/>
    <mergeCell ref="C1:E1"/>
    <mergeCell ref="C2:E2"/>
    <mergeCell ref="C3:E3"/>
  </mergeCells>
  <hyperlinks>
    <hyperlink ref="G12" r:id="rId1" display="../../../../../../../../:b:/s/HFBAccounting/EYA3AX8U-CVJri_tvsHDcPoBkCbLhFvociuGw2whp6txjw?e=nPEpnz" xr:uid="{EF70BB51-9382-4DC3-92F2-1393FCCA5945}"/>
    <hyperlink ref="G14" r:id="rId2" display="../../../../../../../../:b:/s/HFBAccounting/EcRTVTKkwhhNsye-4M-Wf5kBezzb41Loho3UP2EO9u2S6g?e=nh4s3h" xr:uid="{4A52AC30-2031-4DF5-9A30-69519D4F13B0}"/>
    <hyperlink ref="G15" r:id="rId3" display="../../../../../../../../:b:/s/HFBAccounting/Ec79e_J8kE1IhESXA8OTRFcBS3JvfidS6wpzE8JDWwH6NA?e=GbhB1C" xr:uid="{23172B46-DA9C-4B08-8AF1-CCD39A73A197}"/>
    <hyperlink ref="G16" r:id="rId4" display="../../../../../../../../:b:/s/HFBAccounting/ETLmGlhsjEpDjEZ__ddVEpoB_50vAjrVlTgGgFqNRCJ3tQ?e=ifA09Z" xr:uid="{ABC1842B-FEF8-494C-AFB9-F2759950A69F}"/>
    <hyperlink ref="G17" r:id="rId5" display="../../../../../../../../:b:/s/HFBAccounting/Ecns2U9k1fRHoej0O0XDh9cB_G5LoN_4GgKiVo95mZafAA?e=s8ylGL" xr:uid="{CEB07725-E8D5-479A-892B-C57055246D67}"/>
    <hyperlink ref="G18" r:id="rId6" display="../../../../../../../../:b:/s/HFBAccounting/EVMIrObvw3dGoNZtkQOtuzkB5HNVY_3zjeaPli5-0iNdqw?e=jlXJYZ" xr:uid="{C3F7AFFB-EC29-4478-B404-CCD2E21FFC3C}"/>
    <hyperlink ref="G13" r:id="rId7" display="../../../../../../../../:b:/s/HFBAccounting/EY_mC1_9fldFsb5HQJ7_GcQB84QukuJMlqHPIrsTBfrIdw?e=Bag3tY" xr:uid="{8F2CCBE2-58EE-42F0-80CD-A82AF168CAE2}"/>
    <hyperlink ref="G22" r:id="rId8" display="../../../../../../../../:b:/s/HFBAccounting/EfciFxeo3PhMk5U3M7ZGClABGZ6bhruigKnnD2aq6t0RNw?e=a52qxL" xr:uid="{6513C79D-7124-4317-AF21-3B1653C12D55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0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260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29.1">
      <c r="A8" s="137" t="s">
        <v>103</v>
      </c>
      <c r="B8" s="353" t="s">
        <v>104</v>
      </c>
      <c r="C8" s="354"/>
      <c r="D8" s="354"/>
      <c r="E8" s="355"/>
      <c r="F8" s="138" t="s">
        <v>105</v>
      </c>
      <c r="G8" s="353" t="s">
        <v>153</v>
      </c>
      <c r="H8" s="362"/>
      <c r="I8" s="363"/>
    </row>
    <row r="10" spans="1:10">
      <c r="F10" s="71"/>
    </row>
    <row r="11" spans="1:10">
      <c r="A11" s="72">
        <v>88000</v>
      </c>
      <c r="B11" s="72"/>
      <c r="C11" s="72" t="s">
        <v>57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" thickBot="1">
      <c r="F17" s="114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workbookViewId="0">
      <selection activeCell="A6" sqref="A6"/>
    </sheetView>
  </sheetViews>
  <sheetFormatPr defaultColWidth="8.7109375" defaultRowHeight="14.4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6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6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6" ht="18">
      <c r="D4" s="54"/>
      <c r="E4" s="54"/>
      <c r="F4" s="65"/>
      <c r="G4" s="66"/>
      <c r="I4" s="67"/>
    </row>
    <row r="5" spans="1:16" ht="18">
      <c r="A5" s="125" t="s">
        <v>261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29.1">
      <c r="A8" s="137" t="s">
        <v>103</v>
      </c>
      <c r="B8" s="353" t="s">
        <v>104</v>
      </c>
      <c r="C8" s="355"/>
      <c r="D8" s="138" t="s">
        <v>105</v>
      </c>
      <c r="E8" s="138"/>
      <c r="F8" s="138"/>
      <c r="G8" s="138"/>
      <c r="H8" s="138" t="s">
        <v>105</v>
      </c>
      <c r="I8" s="353" t="s">
        <v>153</v>
      </c>
      <c r="J8" s="362"/>
      <c r="K8" s="363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262</v>
      </c>
      <c r="E11" s="48" t="s">
        <v>262</v>
      </c>
      <c r="F11" s="48" t="s">
        <v>263</v>
      </c>
      <c r="G11" s="48" t="s">
        <v>264</v>
      </c>
      <c r="H11" s="73" t="s">
        <v>84</v>
      </c>
      <c r="J11" s="78"/>
    </row>
    <row r="12" spans="1:16">
      <c r="D12" s="48" t="s">
        <v>137</v>
      </c>
      <c r="E12" s="78" t="s">
        <v>265</v>
      </c>
      <c r="F12" s="48" t="s">
        <v>266</v>
      </c>
      <c r="G12" s="48"/>
      <c r="H12" s="59"/>
    </row>
    <row r="13" spans="1:16">
      <c r="H13" s="59"/>
      <c r="K13" s="48" t="s">
        <v>267</v>
      </c>
      <c r="L13" s="48" t="s">
        <v>268</v>
      </c>
      <c r="M13" s="48" t="s">
        <v>269</v>
      </c>
    </row>
    <row r="14" spans="1:16">
      <c r="C14" s="78" t="s">
        <v>270</v>
      </c>
      <c r="D14" s="94"/>
      <c r="E14" s="94"/>
      <c r="F14" s="94"/>
      <c r="G14" s="94"/>
      <c r="H14" s="94">
        <f t="shared" ref="H14:H27" si="0">SUM(D14:G14)</f>
        <v>0</v>
      </c>
      <c r="J14" t="s">
        <v>271</v>
      </c>
      <c r="K14" s="94">
        <f>+H40</f>
        <v>0</v>
      </c>
      <c r="L14" s="94"/>
      <c r="M14" s="94">
        <f>+K14-L14</f>
        <v>0</v>
      </c>
    </row>
    <row r="15" spans="1:16">
      <c r="C15" t="s">
        <v>272</v>
      </c>
      <c r="D15" s="94"/>
      <c r="E15" s="94"/>
      <c r="F15" s="94"/>
      <c r="G15" s="94"/>
      <c r="H15" s="94">
        <f t="shared" si="0"/>
        <v>0</v>
      </c>
      <c r="J15" t="s">
        <v>273</v>
      </c>
      <c r="K15" s="94">
        <f>+H26</f>
        <v>0</v>
      </c>
      <c r="L15" s="94"/>
      <c r="M15" s="94">
        <f t="shared" ref="M15:M27" si="1">+K15-L15</f>
        <v>0</v>
      </c>
    </row>
    <row r="16" spans="1:16">
      <c r="C16" t="s">
        <v>274</v>
      </c>
      <c r="D16" s="94"/>
      <c r="E16" s="94"/>
      <c r="F16" s="94"/>
      <c r="G16" s="94"/>
      <c r="H16" s="94">
        <f t="shared" si="0"/>
        <v>0</v>
      </c>
      <c r="J16" t="s">
        <v>275</v>
      </c>
      <c r="K16" s="94">
        <f>+H24+H25</f>
        <v>0</v>
      </c>
      <c r="L16" s="94"/>
      <c r="M16" s="94">
        <f t="shared" si="1"/>
        <v>0</v>
      </c>
    </row>
    <row r="17" spans="3:13">
      <c r="C17" s="139" t="s">
        <v>276</v>
      </c>
      <c r="D17" s="94"/>
      <c r="E17" s="94"/>
      <c r="F17" s="94"/>
      <c r="G17" s="94"/>
      <c r="H17" s="94">
        <f t="shared" si="0"/>
        <v>0</v>
      </c>
      <c r="J17" t="s">
        <v>277</v>
      </c>
      <c r="K17" s="94">
        <f>+H15+H28</f>
        <v>0</v>
      </c>
      <c r="L17" s="94"/>
      <c r="M17" s="94">
        <f t="shared" si="1"/>
        <v>0</v>
      </c>
    </row>
    <row r="18" spans="3:13">
      <c r="C18" s="139" t="s">
        <v>278</v>
      </c>
      <c r="D18" s="94"/>
      <c r="E18" s="94"/>
      <c r="F18" s="94"/>
      <c r="G18" s="94"/>
      <c r="H18" s="94">
        <f t="shared" si="0"/>
        <v>0</v>
      </c>
      <c r="J18" t="s">
        <v>279</v>
      </c>
      <c r="K18" s="94">
        <f>+H27</f>
        <v>0</v>
      </c>
      <c r="L18" s="94"/>
      <c r="M18" s="94">
        <f t="shared" si="1"/>
        <v>0</v>
      </c>
    </row>
    <row r="19" spans="3:13">
      <c r="C19" t="s">
        <v>280</v>
      </c>
      <c r="D19" s="94"/>
      <c r="E19" s="94"/>
      <c r="F19" s="94"/>
      <c r="G19" s="94"/>
      <c r="H19" s="94">
        <f t="shared" si="0"/>
        <v>0</v>
      </c>
      <c r="J19" t="s">
        <v>281</v>
      </c>
      <c r="K19" s="94">
        <f>+H20+H21-H36</f>
        <v>0</v>
      </c>
      <c r="L19" s="94"/>
      <c r="M19" s="94">
        <f t="shared" si="1"/>
        <v>0</v>
      </c>
    </row>
    <row r="20" spans="3:13">
      <c r="C20" s="139" t="s">
        <v>276</v>
      </c>
      <c r="D20" s="94"/>
      <c r="E20" s="94"/>
      <c r="F20" s="94"/>
      <c r="G20" s="94"/>
      <c r="H20" s="94">
        <f t="shared" si="0"/>
        <v>0</v>
      </c>
      <c r="J20" t="s">
        <v>282</v>
      </c>
      <c r="K20" s="94">
        <f>+H20+H21</f>
        <v>0</v>
      </c>
      <c r="L20" s="94"/>
      <c r="M20" s="94">
        <f t="shared" si="1"/>
        <v>0</v>
      </c>
    </row>
    <row r="21" spans="3:13">
      <c r="C21" s="139" t="s">
        <v>278</v>
      </c>
      <c r="D21" s="94"/>
      <c r="E21" s="94"/>
      <c r="F21" s="94"/>
      <c r="G21" s="94"/>
      <c r="H21" s="94">
        <f t="shared" si="0"/>
        <v>0</v>
      </c>
      <c r="J21" t="s">
        <v>283</v>
      </c>
      <c r="K21" s="94">
        <f>+H17+H18</f>
        <v>0</v>
      </c>
      <c r="L21" s="94"/>
      <c r="M21" s="94">
        <f t="shared" si="1"/>
        <v>0</v>
      </c>
    </row>
    <row r="22" spans="3:13">
      <c r="C22" t="s">
        <v>284</v>
      </c>
      <c r="D22" s="94"/>
      <c r="E22" s="94"/>
      <c r="F22" s="94"/>
      <c r="G22" s="94"/>
      <c r="H22" s="94">
        <f t="shared" si="0"/>
        <v>0</v>
      </c>
      <c r="J22" t="s">
        <v>285</v>
      </c>
      <c r="K22" s="94">
        <f>+H22-H35</f>
        <v>0</v>
      </c>
      <c r="L22" s="94"/>
      <c r="M22" s="94">
        <f t="shared" si="1"/>
        <v>0</v>
      </c>
    </row>
    <row r="23" spans="3:13">
      <c r="C23" t="s">
        <v>286</v>
      </c>
      <c r="D23" s="94"/>
      <c r="E23" s="94"/>
      <c r="F23" s="94"/>
      <c r="G23" s="94"/>
      <c r="H23" s="94">
        <f t="shared" si="0"/>
        <v>0</v>
      </c>
      <c r="J23" t="s">
        <v>287</v>
      </c>
      <c r="K23" s="94">
        <f>+H35+H36</f>
        <v>0</v>
      </c>
      <c r="L23" s="94"/>
      <c r="M23" s="94">
        <f t="shared" si="1"/>
        <v>0</v>
      </c>
    </row>
    <row r="24" spans="3:13">
      <c r="C24" s="139" t="s">
        <v>288</v>
      </c>
      <c r="D24" s="94"/>
      <c r="E24" s="94"/>
      <c r="F24" s="94"/>
      <c r="G24" s="94"/>
      <c r="H24" s="94">
        <f t="shared" si="0"/>
        <v>0</v>
      </c>
      <c r="J24" t="s">
        <v>289</v>
      </c>
      <c r="K24" s="94">
        <v>0</v>
      </c>
      <c r="L24" s="94"/>
      <c r="M24" s="94">
        <f t="shared" si="1"/>
        <v>0</v>
      </c>
    </row>
    <row r="25" spans="3:13">
      <c r="C25" s="139" t="s">
        <v>290</v>
      </c>
      <c r="D25" s="94"/>
      <c r="E25" s="94"/>
      <c r="F25" s="94"/>
      <c r="G25" s="94"/>
      <c r="H25" s="94">
        <f t="shared" si="0"/>
        <v>0</v>
      </c>
      <c r="J25" t="s">
        <v>291</v>
      </c>
      <c r="K25" s="94">
        <v>0</v>
      </c>
      <c r="L25" s="94"/>
      <c r="M25" s="94">
        <f t="shared" si="1"/>
        <v>0</v>
      </c>
    </row>
    <row r="26" spans="3:13">
      <c r="C26" s="139" t="s">
        <v>292</v>
      </c>
      <c r="D26" s="94"/>
      <c r="E26" s="94"/>
      <c r="F26" s="94"/>
      <c r="G26" s="94"/>
      <c r="H26" s="94">
        <f t="shared" si="0"/>
        <v>0</v>
      </c>
      <c r="J26" t="s">
        <v>293</v>
      </c>
      <c r="K26" s="94">
        <f>H31-H38</f>
        <v>0</v>
      </c>
      <c r="L26" s="94"/>
      <c r="M26" s="94">
        <f t="shared" si="1"/>
        <v>0</v>
      </c>
    </row>
    <row r="27" spans="3:13">
      <c r="C27" s="139" t="s">
        <v>294</v>
      </c>
      <c r="D27" s="94"/>
      <c r="E27" s="94"/>
      <c r="F27" s="94"/>
      <c r="G27" s="94"/>
      <c r="H27" s="94">
        <f t="shared" si="0"/>
        <v>0</v>
      </c>
      <c r="J27" t="s">
        <v>68</v>
      </c>
      <c r="K27" s="94">
        <f>+H33</f>
        <v>0</v>
      </c>
      <c r="L27" s="94"/>
      <c r="M27" s="94">
        <f t="shared" si="1"/>
        <v>0</v>
      </c>
    </row>
    <row r="28" spans="3:13">
      <c r="C28" t="s">
        <v>295</v>
      </c>
      <c r="D28" s="94"/>
      <c r="E28" s="94"/>
      <c r="F28" s="94"/>
      <c r="G28" s="94"/>
      <c r="H28" s="94">
        <f t="shared" ref="H28:H33" si="2">SUM(D28:G28)</f>
        <v>0</v>
      </c>
    </row>
    <row r="29" spans="3:13">
      <c r="C29" t="s">
        <v>282</v>
      </c>
      <c r="D29" s="94"/>
      <c r="E29" s="94"/>
      <c r="F29" s="94"/>
      <c r="G29" s="94"/>
      <c r="H29" s="94">
        <f t="shared" si="2"/>
        <v>0</v>
      </c>
      <c r="J29" t="s">
        <v>296</v>
      </c>
      <c r="K29" s="80">
        <f>+K15+K16+K17+K19+K20+K21+K22+K26-K14+K27</f>
        <v>0</v>
      </c>
      <c r="L29" s="94">
        <f>+L15+L16+L17+L19+L20+L21+L22+L26-L14+L27</f>
        <v>0</v>
      </c>
      <c r="M29" s="94">
        <f>+K29-L29</f>
        <v>0</v>
      </c>
    </row>
    <row r="30" spans="3:13">
      <c r="C30" t="s">
        <v>291</v>
      </c>
      <c r="D30" s="94"/>
      <c r="E30" s="94"/>
      <c r="F30" s="94"/>
      <c r="G30" s="94"/>
      <c r="H30" s="94">
        <f t="shared" si="2"/>
        <v>0</v>
      </c>
    </row>
    <row r="31" spans="3:13">
      <c r="C31" t="s">
        <v>297</v>
      </c>
      <c r="D31" s="94"/>
      <c r="E31" s="94"/>
      <c r="F31" s="94"/>
      <c r="G31" s="94"/>
      <c r="H31" s="94">
        <f t="shared" si="2"/>
        <v>0</v>
      </c>
    </row>
    <row r="32" spans="3:13">
      <c r="C32" t="s">
        <v>289</v>
      </c>
      <c r="D32" s="94">
        <f>0+D38</f>
        <v>0</v>
      </c>
      <c r="E32" s="94"/>
      <c r="F32" s="94"/>
      <c r="G32" s="94"/>
      <c r="H32" s="94">
        <f t="shared" si="2"/>
        <v>0</v>
      </c>
      <c r="J32" s="140"/>
    </row>
    <row r="33" spans="3:10">
      <c r="C33" t="s">
        <v>68</v>
      </c>
      <c r="D33" s="94"/>
      <c r="E33" s="94">
        <f>-E26</f>
        <v>0</v>
      </c>
      <c r="F33" s="94"/>
      <c r="G33" s="94"/>
      <c r="H33" s="94">
        <f t="shared" si="2"/>
        <v>0</v>
      </c>
    </row>
    <row r="34" spans="3:10">
      <c r="D34" s="94"/>
      <c r="E34" s="94"/>
      <c r="F34" s="94"/>
      <c r="G34" s="94"/>
      <c r="H34" s="94"/>
    </row>
    <row r="35" spans="3:10">
      <c r="C35" t="s">
        <v>287</v>
      </c>
      <c r="D35" s="94"/>
      <c r="E35" s="94"/>
      <c r="F35" s="94"/>
      <c r="G35" s="94"/>
      <c r="H35" s="94">
        <f>SUM(D35:G35)</f>
        <v>0</v>
      </c>
      <c r="J35" s="140"/>
    </row>
    <row r="36" spans="3:10">
      <c r="C36" t="s">
        <v>298</v>
      </c>
      <c r="D36" s="94"/>
      <c r="E36" s="94">
        <f>-E35</f>
        <v>0</v>
      </c>
      <c r="F36" s="94"/>
      <c r="G36" s="94"/>
      <c r="H36" s="94">
        <f>SUM(D36:G36)</f>
        <v>0</v>
      </c>
    </row>
    <row r="37" spans="3:10">
      <c r="C37" t="s">
        <v>299</v>
      </c>
      <c r="D37" s="94"/>
      <c r="E37" s="94"/>
      <c r="F37" s="94"/>
      <c r="G37" s="94"/>
      <c r="H37" s="94">
        <f>SUM(D37:G37)</f>
        <v>0</v>
      </c>
    </row>
    <row r="38" spans="3:10">
      <c r="C38" t="s">
        <v>300</v>
      </c>
      <c r="D38" s="94"/>
      <c r="E38" s="94"/>
      <c r="F38" s="94"/>
      <c r="G38" s="94"/>
      <c r="H38" s="94">
        <f>SUM(D38:G38)</f>
        <v>0</v>
      </c>
    </row>
    <row r="39" spans="3:10">
      <c r="D39" s="94"/>
      <c r="E39" s="94"/>
      <c r="F39" s="94"/>
      <c r="G39" s="94"/>
      <c r="H39" s="94"/>
    </row>
    <row r="40" spans="3:10">
      <c r="C40" s="78" t="s">
        <v>301</v>
      </c>
      <c r="D40" s="80">
        <f>+D14-D37</f>
        <v>0</v>
      </c>
      <c r="E40" s="80"/>
      <c r="F40" s="80">
        <f>+F14-F37</f>
        <v>0</v>
      </c>
      <c r="G40" s="80">
        <f>+G14-G37</f>
        <v>0</v>
      </c>
      <c r="H40" s="94">
        <f>SUM(D40:G40)</f>
        <v>0</v>
      </c>
    </row>
    <row r="41" spans="3:10">
      <c r="D41" s="80"/>
      <c r="E41" s="80"/>
      <c r="F41" s="80"/>
      <c r="G41" s="80"/>
      <c r="H41" s="94"/>
    </row>
    <row r="42" spans="3:10">
      <c r="D42" s="80"/>
      <c r="E42" s="80"/>
      <c r="F42" s="80"/>
      <c r="G42" s="80"/>
      <c r="H42" s="94"/>
    </row>
    <row r="43" spans="3:10">
      <c r="C43" s="78" t="s">
        <v>302</v>
      </c>
      <c r="D43" s="80">
        <f>SUM(D15:D33)-D27-D35-D37-D38-D36</f>
        <v>0</v>
      </c>
      <c r="E43" s="80">
        <f>SUM(E15:E33)-E27-E35-E37-E38-E36</f>
        <v>0</v>
      </c>
      <c r="F43" s="80">
        <f>SUM(F15:F32)-F27-F35-F37-F38</f>
        <v>0</v>
      </c>
      <c r="G43" s="80">
        <f>SUM(G15:G32)-G27-G35-G37-G38</f>
        <v>0</v>
      </c>
      <c r="H43" s="59"/>
    </row>
    <row r="44" spans="3:10">
      <c r="C44" s="43" t="s">
        <v>178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sheetPr>
    <tabColor rgb="FF92D050"/>
  </sheetPr>
  <dimension ref="A1:I30"/>
  <sheetViews>
    <sheetView topLeftCell="A3" zoomScale="130" zoomScaleNormal="130" workbookViewId="0">
      <selection activeCell="H23" sqref="H23"/>
    </sheetView>
  </sheetViews>
  <sheetFormatPr defaultColWidth="13.140625" defaultRowHeight="14.45"/>
  <cols>
    <col min="4" max="6" width="13.140625" style="94"/>
    <col min="7" max="7" width="14.42578125" customWidth="1"/>
  </cols>
  <sheetData>
    <row r="1" spans="1:9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9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9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9" ht="18">
      <c r="D4" s="54"/>
      <c r="E4" s="54"/>
      <c r="F4" s="65"/>
      <c r="G4" s="66"/>
      <c r="I4" s="67"/>
    </row>
    <row r="5" spans="1:9" ht="18">
      <c r="A5" s="125" t="s">
        <v>303</v>
      </c>
      <c r="D5" s="275"/>
      <c r="E5" s="275"/>
      <c r="F5" s="276"/>
      <c r="G5" s="277"/>
      <c r="I5" s="67"/>
    </row>
    <row r="6" spans="1:9" ht="18.600000000000001">
      <c r="D6" s="278"/>
      <c r="E6" s="278"/>
      <c r="F6" s="279"/>
      <c r="G6" s="280"/>
      <c r="I6" s="67"/>
    </row>
    <row r="7" spans="1:9">
      <c r="G7" s="94"/>
    </row>
    <row r="8" spans="1:9" s="70" customFormat="1" ht="26.1">
      <c r="A8" s="130" t="s">
        <v>103</v>
      </c>
      <c r="B8" s="391" t="s">
        <v>104</v>
      </c>
      <c r="C8" s="392"/>
      <c r="D8" s="281" t="s">
        <v>105</v>
      </c>
      <c r="E8" s="281" t="s">
        <v>105</v>
      </c>
      <c r="F8" s="281" t="s">
        <v>105</v>
      </c>
      <c r="G8" s="391" t="s">
        <v>153</v>
      </c>
      <c r="H8" s="362"/>
      <c r="I8" s="363"/>
    </row>
    <row r="10" spans="1:9">
      <c r="D10" s="282" t="s">
        <v>273</v>
      </c>
      <c r="E10" s="282" t="s">
        <v>304</v>
      </c>
      <c r="F10" s="282" t="s">
        <v>275</v>
      </c>
      <c r="G10" s="282" t="s">
        <v>305</v>
      </c>
      <c r="H10" s="282" t="s">
        <v>306</v>
      </c>
    </row>
    <row r="11" spans="1:9">
      <c r="B11" t="s">
        <v>307</v>
      </c>
      <c r="D11" s="94">
        <v>47798.03</v>
      </c>
      <c r="E11" s="94">
        <v>20484.82</v>
      </c>
      <c r="F11" s="94">
        <v>16757.87</v>
      </c>
      <c r="G11" s="94"/>
      <c r="H11" s="94"/>
      <c r="I11" s="322" t="s">
        <v>308</v>
      </c>
    </row>
    <row r="12" spans="1:9">
      <c r="B12" t="s">
        <v>309</v>
      </c>
      <c r="D12" s="94">
        <v>45915.040000000001</v>
      </c>
      <c r="E12" s="94">
        <v>19677.849999999999</v>
      </c>
      <c r="F12" s="94">
        <v>0</v>
      </c>
      <c r="G12" s="94">
        <v>3154.21</v>
      </c>
      <c r="H12" s="94">
        <v>556.62</v>
      </c>
      <c r="I12" s="322" t="s">
        <v>310</v>
      </c>
    </row>
    <row r="13" spans="1:9" s="43" customFormat="1">
      <c r="B13" s="43" t="s">
        <v>178</v>
      </c>
      <c r="D13" s="283">
        <f>D11-D12</f>
        <v>1882.989999999998</v>
      </c>
      <c r="E13" s="283">
        <f>E11-E12</f>
        <v>806.97000000000116</v>
      </c>
      <c r="F13" s="283">
        <f>F11-F12</f>
        <v>16757.87</v>
      </c>
      <c r="G13" s="283">
        <f>G11-G12</f>
        <v>-3154.21</v>
      </c>
      <c r="H13" s="283">
        <f>H11-H12</f>
        <v>-556.62</v>
      </c>
    </row>
    <row r="14" spans="1:9">
      <c r="A14" s="43"/>
    </row>
    <row r="16" spans="1:9">
      <c r="B16" s="78" t="s">
        <v>311</v>
      </c>
    </row>
    <row r="17" spans="2:9">
      <c r="B17" t="s">
        <v>312</v>
      </c>
      <c r="C17" t="s">
        <v>313</v>
      </c>
      <c r="D17" s="94">
        <v>572.79999999999995</v>
      </c>
      <c r="E17" s="94">
        <v>245.36</v>
      </c>
      <c r="F17" s="94">
        <v>2584.42</v>
      </c>
      <c r="I17" t="s">
        <v>314</v>
      </c>
    </row>
    <row r="18" spans="2:9">
      <c r="B18" t="s">
        <v>315</v>
      </c>
      <c r="C18" t="s">
        <v>313</v>
      </c>
      <c r="D18" s="94">
        <v>1310.46</v>
      </c>
      <c r="E18" s="94">
        <v>561.63</v>
      </c>
      <c r="F18" s="94">
        <v>1875.35</v>
      </c>
      <c r="I18" t="s">
        <v>314</v>
      </c>
    </row>
    <row r="19" spans="2:9">
      <c r="B19" t="s">
        <v>316</v>
      </c>
      <c r="C19" t="s">
        <v>313</v>
      </c>
      <c r="F19" s="94">
        <v>3070</v>
      </c>
      <c r="G19" s="94"/>
      <c r="H19" s="94"/>
      <c r="I19" t="s">
        <v>314</v>
      </c>
    </row>
    <row r="20" spans="2:9">
      <c r="B20" t="s">
        <v>317</v>
      </c>
      <c r="C20" t="s">
        <v>313</v>
      </c>
      <c r="F20" s="94">
        <v>3789.05</v>
      </c>
      <c r="I20" t="s">
        <v>314</v>
      </c>
    </row>
    <row r="21" spans="2:9">
      <c r="B21" t="s">
        <v>318</v>
      </c>
      <c r="C21" t="s">
        <v>313</v>
      </c>
      <c r="F21" s="94">
        <v>2284.8200000000002</v>
      </c>
      <c r="I21" t="s">
        <v>314</v>
      </c>
    </row>
    <row r="22" spans="2:9">
      <c r="B22" t="s">
        <v>319</v>
      </c>
      <c r="C22" t="s">
        <v>313</v>
      </c>
      <c r="F22" s="94">
        <v>312.01</v>
      </c>
      <c r="I22" t="s">
        <v>320</v>
      </c>
    </row>
    <row r="23" spans="2:9">
      <c r="B23" t="s">
        <v>319</v>
      </c>
      <c r="C23" t="s">
        <v>321</v>
      </c>
      <c r="G23">
        <v>312.01</v>
      </c>
      <c r="H23">
        <v>55.06</v>
      </c>
      <c r="I23" t="s">
        <v>320</v>
      </c>
    </row>
    <row r="24" spans="2:9">
      <c r="B24" t="s">
        <v>322</v>
      </c>
      <c r="C24" t="s">
        <v>313</v>
      </c>
      <c r="F24" s="94">
        <v>2842.22</v>
      </c>
      <c r="I24" t="s">
        <v>320</v>
      </c>
    </row>
    <row r="25" spans="2:9">
      <c r="B25" t="s">
        <v>322</v>
      </c>
      <c r="C25" t="s">
        <v>321</v>
      </c>
      <c r="G25" s="140">
        <v>2842.2</v>
      </c>
      <c r="H25">
        <v>501.56</v>
      </c>
      <c r="I25" t="s">
        <v>320</v>
      </c>
    </row>
    <row r="26" spans="2:9">
      <c r="B26" t="s">
        <v>84</v>
      </c>
      <c r="D26" s="319">
        <f>SUM(D17:D25)</f>
        <v>1883.26</v>
      </c>
      <c r="E26" s="319">
        <f t="shared" ref="E26:H26" si="0">SUM(E17:E25)</f>
        <v>806.99</v>
      </c>
      <c r="F26" s="319">
        <f>SUM(F17:F25)</f>
        <v>16757.87</v>
      </c>
      <c r="G26" s="319">
        <f>SUM(G17:G25)</f>
        <v>3154.21</v>
      </c>
      <c r="H26" s="319">
        <f t="shared" si="0"/>
        <v>556.62</v>
      </c>
    </row>
    <row r="28" spans="2:9" s="43" customFormat="1">
      <c r="B28" s="43" t="s">
        <v>178</v>
      </c>
      <c r="D28" s="320">
        <f>+D13-D26</f>
        <v>-0.27000000000202817</v>
      </c>
      <c r="E28" s="320">
        <f>+E13-E26</f>
        <v>-1.9999999998844942E-2</v>
      </c>
      <c r="F28" s="320">
        <f>+F13-F26</f>
        <v>0</v>
      </c>
      <c r="G28" s="320">
        <f>G13+G26</f>
        <v>0</v>
      </c>
      <c r="H28" s="320">
        <f>H13+H26</f>
        <v>0</v>
      </c>
    </row>
    <row r="29" spans="2:9" s="43" customFormat="1">
      <c r="D29" s="320"/>
      <c r="E29" s="320"/>
      <c r="F29" s="320"/>
    </row>
    <row r="30" spans="2:9" s="43" customFormat="1">
      <c r="B30" s="43" t="s">
        <v>323</v>
      </c>
      <c r="D30" s="321">
        <f>+D28/D12</f>
        <v>-5.8804261087876253E-6</v>
      </c>
      <c r="E30" s="321">
        <f>+E28/E12</f>
        <v>-1.0163711990306331E-6</v>
      </c>
      <c r="F30" s="321"/>
      <c r="G30" s="321"/>
      <c r="H30" s="321"/>
    </row>
  </sheetData>
  <mergeCells count="5">
    <mergeCell ref="B8:C8"/>
    <mergeCell ref="G8:I8"/>
    <mergeCell ref="C1:E1"/>
    <mergeCell ref="C2:E2"/>
    <mergeCell ref="C3:E3"/>
  </mergeCells>
  <hyperlinks>
    <hyperlink ref="I11" r:id="rId1" display="../../../../../../../../:b:/s/HFBAccounting/EYshPuRpSHVCj-Eh34K8pPYBTCZDPEi0lGBOBV8Kg3gxwA?e=g2qQsc" xr:uid="{0E42A76C-F0F0-47E5-93F7-4321E997B594}"/>
    <hyperlink ref="I12" r:id="rId2" display="../../../../../../../../:b:/s/HFBAccounting/ESTjuRUdv8BLu5EyixXjF2gBNrl_cYjGY-f6QxGCfdeegw?e=YTJovk" xr:uid="{EC502F1D-1C88-4866-A333-61BC2395B011}"/>
  </hyperlinks>
  <pageMargins left="0.7" right="0.7" top="0.75" bottom="0.75" header="0.3" footer="0.3"/>
  <pageSetup paperSize="9" orientation="portrait"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sheetPr>
    <tabColor rgb="FF92D050"/>
  </sheetPr>
  <dimension ref="A1:K28"/>
  <sheetViews>
    <sheetView topLeftCell="A7" zoomScale="130" zoomScaleNormal="130" workbookViewId="0">
      <selection activeCell="H19" sqref="H19"/>
    </sheetView>
  </sheetViews>
  <sheetFormatPr defaultColWidth="8.7109375" defaultRowHeight="14.45"/>
  <cols>
    <col min="1" max="1" width="12.85546875" customWidth="1"/>
    <col min="2" max="2" width="3" customWidth="1"/>
    <col min="3" max="3" width="14.14062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G1"/>
      <c r="H1" s="57" t="s">
        <v>2</v>
      </c>
      <c r="I1" s="57" t="s">
        <v>3</v>
      </c>
    </row>
    <row r="2" spans="1:10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0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324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29.1">
      <c r="A8" s="137" t="s">
        <v>103</v>
      </c>
      <c r="B8" s="353" t="s">
        <v>104</v>
      </c>
      <c r="C8" s="354"/>
      <c r="D8" s="354"/>
      <c r="E8" s="355"/>
      <c r="F8" s="138" t="s">
        <v>105</v>
      </c>
      <c r="G8" s="142"/>
      <c r="H8" s="353" t="s">
        <v>153</v>
      </c>
      <c r="I8" s="362"/>
      <c r="J8" s="363"/>
    </row>
    <row r="10" spans="1:10">
      <c r="A10" s="78" t="s">
        <v>325</v>
      </c>
      <c r="C10" s="48" t="s">
        <v>326</v>
      </c>
      <c r="D10" s="393" t="s">
        <v>327</v>
      </c>
      <c r="E10" s="393"/>
      <c r="F10" s="393"/>
      <c r="G10" s="103" t="s">
        <v>328</v>
      </c>
      <c r="H10" s="394" t="s">
        <v>329</v>
      </c>
      <c r="I10" s="394"/>
      <c r="J10" s="394"/>
    </row>
    <row r="11" spans="1:10">
      <c r="A11" s="72"/>
      <c r="B11" s="72"/>
      <c r="D11" s="48" t="s">
        <v>330</v>
      </c>
      <c r="E11" s="86" t="s">
        <v>331</v>
      </c>
      <c r="F11" s="73" t="s">
        <v>332</v>
      </c>
      <c r="G11" s="73"/>
      <c r="H11" s="48" t="s">
        <v>330</v>
      </c>
      <c r="I11" s="104" t="s">
        <v>331</v>
      </c>
      <c r="J11" s="105" t="s">
        <v>332</v>
      </c>
    </row>
    <row r="12" spans="1:10">
      <c r="A12" s="72"/>
      <c r="B12" s="72"/>
      <c r="D12" s="48"/>
      <c r="E12" s="86"/>
      <c r="F12" s="73"/>
      <c r="G12" s="73"/>
      <c r="H12" s="48"/>
      <c r="I12" s="104"/>
      <c r="J12" s="105"/>
    </row>
    <row r="13" spans="1:10">
      <c r="A13" s="72" t="s">
        <v>333</v>
      </c>
      <c r="C13" s="330">
        <v>44659</v>
      </c>
      <c r="D13" s="81">
        <v>1764.71</v>
      </c>
      <c r="E13" s="81">
        <v>264.70999999999998</v>
      </c>
      <c r="F13" s="81">
        <f>D13-E13</f>
        <v>1500</v>
      </c>
      <c r="G13" s="106">
        <v>0.92869999999999997</v>
      </c>
      <c r="H13" s="107">
        <f>D13*$G$13</f>
        <v>1638.8861770000001</v>
      </c>
      <c r="I13" s="107">
        <f>E13*$G$13</f>
        <v>245.83617699999996</v>
      </c>
      <c r="J13" s="107">
        <f>F13*$G$13</f>
        <v>1393.05</v>
      </c>
    </row>
    <row r="14" spans="1:10">
      <c r="A14" s="72" t="s">
        <v>333</v>
      </c>
      <c r="C14" s="330">
        <v>44470</v>
      </c>
      <c r="D14" s="81">
        <v>1764.71</v>
      </c>
      <c r="E14" s="81">
        <v>264.70999999999998</v>
      </c>
      <c r="F14" s="81">
        <f>D14-E14</f>
        <v>1500</v>
      </c>
      <c r="G14" s="106">
        <v>0.96609999999999996</v>
      </c>
      <c r="H14" s="107">
        <f>D14*$G$14</f>
        <v>1704.8863309999999</v>
      </c>
      <c r="I14" s="107">
        <f>E14*$G$14</f>
        <v>255.73633099999998</v>
      </c>
      <c r="J14" s="107">
        <f>F14*$G$14</f>
        <v>1449.1499999999999</v>
      </c>
    </row>
    <row r="15" spans="1:10" ht="15" thickBot="1">
      <c r="D15" s="81"/>
      <c r="E15" s="81"/>
      <c r="F15" s="81"/>
      <c r="G15" s="71"/>
      <c r="H15" s="108">
        <f>SUM(H13:H14)</f>
        <v>3343.772508</v>
      </c>
      <c r="I15" s="108">
        <f>SUM(I13:I14)</f>
        <v>501.57250799999997</v>
      </c>
      <c r="J15" s="108">
        <f>SUM(J13:J14)</f>
        <v>2842.2</v>
      </c>
    </row>
    <row r="16" spans="1:10">
      <c r="D16" s="81"/>
      <c r="E16" s="81"/>
      <c r="F16" s="81"/>
      <c r="G16" s="71"/>
      <c r="H16" s="107"/>
      <c r="I16" s="107"/>
      <c r="J16" s="107"/>
    </row>
    <row r="17" spans="1:11">
      <c r="D17" s="81"/>
      <c r="E17" s="81"/>
      <c r="F17" s="81"/>
      <c r="G17" s="71"/>
      <c r="H17" s="107"/>
      <c r="I17" s="107"/>
      <c r="J17" s="107"/>
    </row>
    <row r="18" spans="1:11">
      <c r="A18" s="78" t="s">
        <v>334</v>
      </c>
      <c r="C18" s="141">
        <v>44652</v>
      </c>
      <c r="D18" s="81"/>
      <c r="E18" s="81"/>
      <c r="F18" s="81">
        <f>D18-E18</f>
        <v>0</v>
      </c>
      <c r="G18" s="106"/>
      <c r="H18" s="107">
        <v>157.86000000000001</v>
      </c>
      <c r="I18" s="107">
        <v>23.68</v>
      </c>
      <c r="J18" s="107">
        <f>+H18-I18</f>
        <v>134.18</v>
      </c>
    </row>
    <row r="19" spans="1:11">
      <c r="A19" s="78" t="s">
        <v>334</v>
      </c>
      <c r="C19" s="141">
        <v>44469</v>
      </c>
      <c r="D19" s="81"/>
      <c r="E19" s="81"/>
      <c r="F19" s="81">
        <f>D19-E19</f>
        <v>0</v>
      </c>
      <c r="G19" s="106"/>
      <c r="H19" s="107">
        <v>209.21</v>
      </c>
      <c r="I19" s="107">
        <v>31.38</v>
      </c>
      <c r="J19" s="107">
        <f>+H19-I19</f>
        <v>177.83</v>
      </c>
    </row>
    <row r="20" spans="1:11" ht="15" thickBot="1">
      <c r="D20" s="81"/>
      <c r="E20" s="81"/>
      <c r="F20" s="81"/>
      <c r="G20" s="80"/>
      <c r="H20" s="108">
        <f>SUM(H18:H19)</f>
        <v>367.07000000000005</v>
      </c>
      <c r="I20" s="108">
        <f>SUM(I18:I19)</f>
        <v>55.06</v>
      </c>
      <c r="J20" s="108">
        <f>SUM(J18:J19)</f>
        <v>312.01</v>
      </c>
    </row>
    <row r="21" spans="1:11">
      <c r="D21" s="81"/>
      <c r="E21" s="81"/>
      <c r="F21" s="81"/>
      <c r="G21" s="71"/>
      <c r="H21" s="94"/>
      <c r="I21" s="94"/>
      <c r="J21" s="94"/>
    </row>
    <row r="22" spans="1:11">
      <c r="D22" s="94"/>
      <c r="E22" s="94"/>
      <c r="F22" s="94"/>
      <c r="H22" s="94"/>
      <c r="I22" s="94"/>
      <c r="J22" s="94"/>
    </row>
    <row r="23" spans="1:11" ht="15" thickBot="1">
      <c r="D23" s="94"/>
      <c r="E23" s="94"/>
      <c r="F23" s="94"/>
      <c r="H23" s="94"/>
      <c r="I23" s="262">
        <f>+I15+I20</f>
        <v>556.63250799999992</v>
      </c>
      <c r="J23" s="262">
        <f>+J15+J20</f>
        <v>3154.21</v>
      </c>
      <c r="K23" t="s">
        <v>335</v>
      </c>
    </row>
    <row r="24" spans="1:11" ht="15" thickTop="1">
      <c r="D24" s="94"/>
      <c r="E24" s="94"/>
      <c r="F24" s="94"/>
      <c r="H24" s="94"/>
      <c r="I24" s="94"/>
      <c r="J24" s="94"/>
    </row>
    <row r="25" spans="1:11">
      <c r="D25" s="94"/>
      <c r="E25" s="94"/>
      <c r="F25" s="94"/>
      <c r="H25" s="94"/>
      <c r="I25" s="94"/>
      <c r="J25" s="94"/>
    </row>
    <row r="26" spans="1:11">
      <c r="C26" s="94"/>
      <c r="D26" s="94"/>
      <c r="E26" s="94"/>
      <c r="F26" s="94"/>
      <c r="H26" s="94"/>
      <c r="I26" s="94"/>
      <c r="J26" s="94"/>
    </row>
    <row r="27" spans="1:11">
      <c r="D27" s="94"/>
      <c r="E27" s="94"/>
      <c r="F27" s="94"/>
      <c r="H27" s="94"/>
      <c r="I27" s="94"/>
      <c r="J27" s="94"/>
    </row>
    <row r="28" spans="1:11">
      <c r="H28" s="94"/>
      <c r="I28" s="94"/>
      <c r="J28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79"/>
  <sheetViews>
    <sheetView topLeftCell="A52" zoomScale="70" zoomScaleNormal="70" workbookViewId="0">
      <selection activeCell="H13" sqref="H13"/>
    </sheetView>
  </sheetViews>
  <sheetFormatPr defaultColWidth="8.7109375" defaultRowHeight="14.4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6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6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6" ht="18">
      <c r="D4" s="54"/>
      <c r="E4" s="54"/>
      <c r="F4" s="65"/>
      <c r="G4" s="66"/>
      <c r="I4" s="67"/>
    </row>
    <row r="5" spans="1:16" ht="18">
      <c r="A5" s="125" t="s">
        <v>336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5" t="s">
        <v>337</v>
      </c>
    </row>
    <row r="8" spans="1:16" ht="29.45" thickBot="1">
      <c r="A8" s="184" t="s">
        <v>103</v>
      </c>
      <c r="B8" s="368" t="s">
        <v>104</v>
      </c>
      <c r="C8" s="370"/>
      <c r="D8" s="185" t="s">
        <v>338</v>
      </c>
      <c r="E8" s="186" t="s">
        <v>107</v>
      </c>
      <c r="F8" s="186" t="s">
        <v>132</v>
      </c>
      <c r="G8" s="368" t="s">
        <v>153</v>
      </c>
      <c r="H8" s="395"/>
      <c r="I8" s="396"/>
    </row>
    <row r="9" spans="1:16">
      <c r="A9" s="226"/>
      <c r="B9" s="403"/>
      <c r="C9" s="404"/>
      <c r="D9" s="227"/>
      <c r="E9" s="228"/>
      <c r="F9" s="228"/>
      <c r="G9" s="403"/>
      <c r="H9" s="405"/>
      <c r="I9" s="404"/>
    </row>
    <row r="10" spans="1:16">
      <c r="A10" s="190"/>
      <c r="B10" s="406" t="s">
        <v>339</v>
      </c>
      <c r="C10" s="407"/>
      <c r="D10" s="407"/>
      <c r="E10" s="407"/>
      <c r="F10" s="407"/>
      <c r="G10" s="407"/>
      <c r="H10" s="407"/>
      <c r="I10" s="408"/>
    </row>
    <row r="11" spans="1:16">
      <c r="A11" s="190"/>
      <c r="B11" s="409"/>
      <c r="C11" s="410"/>
      <c r="D11" s="230"/>
      <c r="E11" s="231"/>
      <c r="F11" s="231"/>
      <c r="G11" s="409"/>
      <c r="H11" s="411"/>
      <c r="I11" s="412"/>
    </row>
    <row r="12" spans="1:16">
      <c r="A12" s="190"/>
      <c r="B12" s="413" t="s">
        <v>340</v>
      </c>
      <c r="C12" s="414"/>
      <c r="D12" s="230"/>
      <c r="E12" s="231"/>
      <c r="F12" s="231"/>
      <c r="G12" s="409"/>
      <c r="H12" s="411"/>
      <c r="I12" s="412"/>
      <c r="N12" t="s">
        <v>341</v>
      </c>
      <c r="O12" t="s">
        <v>342</v>
      </c>
      <c r="P12" t="s">
        <v>343</v>
      </c>
    </row>
    <row r="13" spans="1:16">
      <c r="A13" s="190"/>
      <c r="B13" s="409" t="s">
        <v>344</v>
      </c>
      <c r="C13" s="410"/>
      <c r="D13" s="230">
        <f>+SUM(E13:F13)</f>
        <v>0</v>
      </c>
      <c r="E13" s="231">
        <f>+F13*0.1</f>
        <v>0</v>
      </c>
      <c r="F13" s="231"/>
      <c r="G13" s="409" t="s">
        <v>345</v>
      </c>
      <c r="H13" s="411"/>
      <c r="I13" s="412"/>
      <c r="K13" t="s">
        <v>346</v>
      </c>
      <c r="N13" s="59"/>
      <c r="O13" s="59">
        <f>+N13/12</f>
        <v>0</v>
      </c>
    </row>
    <row r="14" spans="1:16">
      <c r="A14" s="190"/>
      <c r="B14" s="415" t="s">
        <v>347</v>
      </c>
      <c r="C14" s="410"/>
      <c r="D14" s="230">
        <f>+SUM(E14:F14)</f>
        <v>0</v>
      </c>
      <c r="E14" s="231">
        <f>+F14*0.1</f>
        <v>0</v>
      </c>
      <c r="F14" s="231"/>
      <c r="G14" s="409" t="s">
        <v>345</v>
      </c>
      <c r="H14" s="411"/>
      <c r="I14" s="412"/>
      <c r="K14" t="s">
        <v>348</v>
      </c>
      <c r="N14" s="59"/>
      <c r="O14" s="59">
        <f>+N14/12</f>
        <v>0</v>
      </c>
    </row>
    <row r="15" spans="1:16">
      <c r="A15" s="190"/>
      <c r="B15" s="409"/>
      <c r="C15" s="410"/>
      <c r="D15" s="230"/>
      <c r="E15" s="231"/>
      <c r="F15" s="230"/>
      <c r="G15" s="409"/>
      <c r="H15" s="411"/>
      <c r="I15" s="412"/>
      <c r="K15" t="s">
        <v>349</v>
      </c>
      <c r="N15" s="59"/>
      <c r="O15" s="59">
        <f>+N15/12</f>
        <v>0</v>
      </c>
    </row>
    <row r="16" spans="1:16">
      <c r="A16" s="190"/>
      <c r="B16" s="409"/>
      <c r="C16" s="410"/>
      <c r="D16" s="230"/>
      <c r="E16" s="231"/>
      <c r="F16" s="230"/>
      <c r="G16" s="409"/>
      <c r="H16" s="411"/>
      <c r="I16" s="412"/>
      <c r="K16" s="225" t="s">
        <v>350</v>
      </c>
      <c r="L16" s="225"/>
      <c r="M16" s="225"/>
      <c r="N16" s="224"/>
      <c r="O16" s="224"/>
      <c r="P16" s="224">
        <f>+O16*1.1</f>
        <v>0</v>
      </c>
    </row>
    <row r="17" spans="1:13">
      <c r="A17" s="190"/>
      <c r="B17" s="413" t="s">
        <v>84</v>
      </c>
      <c r="C17" s="414"/>
      <c r="D17" s="233">
        <f>SUM(D13:D16)</f>
        <v>0</v>
      </c>
      <c r="E17" s="233">
        <f>SUM(E13:E16)</f>
        <v>0</v>
      </c>
      <c r="F17" s="233">
        <f>SUM(F13:F16)</f>
        <v>0</v>
      </c>
      <c r="G17" s="409"/>
      <c r="H17" s="411"/>
      <c r="I17" s="412"/>
    </row>
    <row r="18" spans="1:13">
      <c r="A18" s="190"/>
      <c r="B18" s="409"/>
      <c r="C18" s="410"/>
      <c r="D18" s="230"/>
      <c r="E18" s="231"/>
      <c r="F18" s="230"/>
      <c r="G18" s="409"/>
      <c r="H18" s="411"/>
      <c r="I18" s="412"/>
    </row>
    <row r="19" spans="1:13">
      <c r="A19" s="190"/>
      <c r="B19" s="413" t="s">
        <v>351</v>
      </c>
      <c r="C19" s="414"/>
      <c r="D19" s="230"/>
      <c r="E19" s="231"/>
      <c r="F19" s="230"/>
      <c r="G19" s="409"/>
      <c r="H19" s="411"/>
      <c r="I19" s="412"/>
    </row>
    <row r="20" spans="1:13">
      <c r="A20" s="190"/>
      <c r="B20" s="409" t="s">
        <v>352</v>
      </c>
      <c r="C20" s="410"/>
      <c r="D20" s="234">
        <f>+F20+E20</f>
        <v>0</v>
      </c>
      <c r="E20" s="235">
        <f>+F20*0.1</f>
        <v>0</v>
      </c>
      <c r="F20" s="230"/>
      <c r="G20" s="409"/>
      <c r="H20" s="411"/>
      <c r="I20" s="412"/>
    </row>
    <row r="21" spans="1:13">
      <c r="A21" s="190"/>
      <c r="B21" s="409" t="s">
        <v>352</v>
      </c>
      <c r="C21" s="410"/>
      <c r="D21" s="234">
        <f>+F21+E21</f>
        <v>0</v>
      </c>
      <c r="E21" s="235">
        <f>+F21*0.1</f>
        <v>0</v>
      </c>
      <c r="F21" s="234"/>
      <c r="G21" s="409"/>
      <c r="H21" s="411"/>
      <c r="I21" s="412"/>
    </row>
    <row r="22" spans="1:13">
      <c r="A22" s="190"/>
      <c r="B22" s="232" t="s">
        <v>353</v>
      </c>
      <c r="C22" s="229"/>
      <c r="D22" s="236">
        <f>SUM(D20:D21)</f>
        <v>0</v>
      </c>
      <c r="E22" s="236">
        <f>SUM(E20:E21)</f>
        <v>0</v>
      </c>
      <c r="F22" s="236">
        <f>SUM(F20:F21)</f>
        <v>0</v>
      </c>
      <c r="G22" s="409"/>
      <c r="H22" s="411"/>
      <c r="I22" s="412"/>
    </row>
    <row r="23" spans="1:13">
      <c r="A23" s="190"/>
      <c r="B23" s="409" t="s">
        <v>354</v>
      </c>
      <c r="C23" s="410"/>
      <c r="D23" s="234">
        <f>+F23+E23</f>
        <v>0</v>
      </c>
      <c r="E23" s="235">
        <f>+F23*0.1</f>
        <v>0</v>
      </c>
      <c r="F23" s="230"/>
      <c r="G23" s="409"/>
      <c r="H23" s="416"/>
      <c r="I23" s="410"/>
    </row>
    <row r="24" spans="1:13">
      <c r="A24" s="190"/>
      <c r="B24" s="409" t="s">
        <v>354</v>
      </c>
      <c r="C24" s="410"/>
      <c r="D24" s="234">
        <f>+F24+E24</f>
        <v>0</v>
      </c>
      <c r="E24" s="235">
        <f>+F24*0.1</f>
        <v>0</v>
      </c>
      <c r="F24" s="230"/>
      <c r="G24" s="409"/>
      <c r="H24" s="416"/>
      <c r="I24" s="410"/>
      <c r="L24" s="92"/>
      <c r="M24" s="92"/>
    </row>
    <row r="25" spans="1:13">
      <c r="A25" s="190"/>
      <c r="B25" s="409" t="s">
        <v>354</v>
      </c>
      <c r="C25" s="410"/>
      <c r="D25" s="234">
        <f>+F25+E25</f>
        <v>0</v>
      </c>
      <c r="E25" s="235">
        <f>+F25*0.1</f>
        <v>0</v>
      </c>
      <c r="F25" s="230"/>
      <c r="G25" s="409"/>
      <c r="H25" s="416"/>
      <c r="I25" s="410"/>
    </row>
    <row r="26" spans="1:13">
      <c r="A26" s="190"/>
      <c r="B26" s="232" t="s">
        <v>355</v>
      </c>
      <c r="C26" s="229"/>
      <c r="D26" s="236">
        <f>SUM(D23:D25)</f>
        <v>0</v>
      </c>
      <c r="E26" s="236">
        <f>SUM(E23:E25)</f>
        <v>0</v>
      </c>
      <c r="F26" s="236">
        <f>SUM(F23:F25)</f>
        <v>0</v>
      </c>
      <c r="G26" s="409"/>
      <c r="H26" s="411"/>
      <c r="I26" s="412"/>
    </row>
    <row r="27" spans="1:13">
      <c r="A27" s="190"/>
      <c r="B27" s="409" t="s">
        <v>356</v>
      </c>
      <c r="C27" s="410"/>
      <c r="D27" s="234">
        <f>+F27+E27</f>
        <v>0</v>
      </c>
      <c r="E27" s="235">
        <f>+F27*0.1</f>
        <v>0</v>
      </c>
      <c r="F27" s="230"/>
      <c r="G27" s="409"/>
      <c r="H27" s="411"/>
      <c r="I27" s="412"/>
    </row>
    <row r="28" spans="1:13">
      <c r="A28" s="190"/>
      <c r="B28" s="409" t="s">
        <v>356</v>
      </c>
      <c r="C28" s="410"/>
      <c r="D28" s="234">
        <f>+F28+E28</f>
        <v>0</v>
      </c>
      <c r="E28" s="235">
        <f>+F28*0.1</f>
        <v>0</v>
      </c>
      <c r="F28" s="234"/>
      <c r="G28" s="409"/>
      <c r="H28" s="411"/>
      <c r="I28" s="412"/>
    </row>
    <row r="29" spans="1:13">
      <c r="A29" s="190"/>
      <c r="B29" s="409" t="s">
        <v>356</v>
      </c>
      <c r="C29" s="410"/>
      <c r="D29" s="234">
        <f>+F29+E29</f>
        <v>0</v>
      </c>
      <c r="E29" s="235">
        <f>+F29*0.1</f>
        <v>0</v>
      </c>
      <c r="F29" s="230"/>
      <c r="G29" s="409"/>
      <c r="H29" s="416"/>
      <c r="I29" s="410"/>
    </row>
    <row r="30" spans="1:13">
      <c r="A30" s="190"/>
      <c r="B30" s="409" t="s">
        <v>356</v>
      </c>
      <c r="C30" s="410"/>
      <c r="D30" s="234">
        <f>+F30+E30</f>
        <v>0</v>
      </c>
      <c r="E30" s="235">
        <f>+F30*0.1</f>
        <v>0</v>
      </c>
      <c r="F30" s="234"/>
      <c r="G30" s="409"/>
      <c r="H30" s="416"/>
      <c r="I30" s="410"/>
    </row>
    <row r="31" spans="1:13">
      <c r="A31" s="190"/>
      <c r="B31" s="413" t="s">
        <v>357</v>
      </c>
      <c r="C31" s="414"/>
      <c r="D31" s="236">
        <f>SUM(D27:D30)</f>
        <v>0</v>
      </c>
      <c r="E31" s="236">
        <f>SUM(E27:E30)</f>
        <v>0</v>
      </c>
      <c r="F31" s="236">
        <f>SUM(F27:F30)</f>
        <v>0</v>
      </c>
      <c r="G31" s="409"/>
      <c r="H31" s="416"/>
      <c r="I31" s="410"/>
    </row>
    <row r="32" spans="1:13">
      <c r="A32" s="190"/>
      <c r="B32" s="413" t="s">
        <v>358</v>
      </c>
      <c r="C32" s="414"/>
      <c r="D32" s="236">
        <f>+D22+D26+D31</f>
        <v>0</v>
      </c>
      <c r="E32" s="236">
        <f>+E22+E26+E31</f>
        <v>0</v>
      </c>
      <c r="F32" s="236">
        <f>+F22+F26+F31</f>
        <v>0</v>
      </c>
      <c r="G32" s="409"/>
      <c r="H32" s="416"/>
      <c r="I32" s="410"/>
    </row>
    <row r="33" spans="1:18">
      <c r="A33" s="190"/>
      <c r="B33" s="409"/>
      <c r="C33" s="410"/>
      <c r="D33" s="234"/>
      <c r="E33" s="235"/>
      <c r="F33" s="229"/>
      <c r="G33" s="409"/>
      <c r="H33" s="416"/>
      <c r="I33" s="410"/>
    </row>
    <row r="34" spans="1:18">
      <c r="A34" s="190"/>
      <c r="B34" s="202" t="s">
        <v>359</v>
      </c>
      <c r="C34" s="203"/>
      <c r="D34" s="237"/>
      <c r="E34" s="238"/>
      <c r="F34" s="239">
        <f>+F32-F21-F28</f>
        <v>0</v>
      </c>
      <c r="G34" s="409"/>
      <c r="H34" s="416"/>
      <c r="I34" s="410"/>
    </row>
    <row r="35" spans="1:18">
      <c r="A35" s="190"/>
      <c r="B35" s="413"/>
      <c r="C35" s="414"/>
      <c r="D35" s="236"/>
      <c r="E35" s="236"/>
      <c r="F35" s="236"/>
      <c r="G35" s="409"/>
      <c r="H35" s="416"/>
      <c r="I35" s="410"/>
    </row>
    <row r="36" spans="1:18">
      <c r="A36" s="240" t="s">
        <v>360</v>
      </c>
      <c r="B36" s="376"/>
      <c r="C36" s="377"/>
      <c r="D36" s="377"/>
      <c r="E36" s="377"/>
      <c r="F36" s="377"/>
      <c r="G36" s="377"/>
      <c r="H36" s="377"/>
      <c r="I36" s="378"/>
    </row>
    <row r="37" spans="1:18">
      <c r="A37" s="240"/>
      <c r="B37" s="376"/>
      <c r="C37" s="377"/>
      <c r="D37" s="377"/>
      <c r="E37" s="377"/>
      <c r="F37" s="377"/>
      <c r="G37" s="377"/>
      <c r="H37" s="377"/>
      <c r="I37" s="378"/>
    </row>
    <row r="38" spans="1:18">
      <c r="A38" s="240"/>
      <c r="B38" s="376"/>
      <c r="C38" s="377"/>
      <c r="D38" s="377"/>
      <c r="E38" s="377"/>
      <c r="F38" s="377"/>
      <c r="G38" s="377"/>
      <c r="H38" s="377"/>
      <c r="I38" s="378"/>
    </row>
    <row r="39" spans="1:18" ht="15" thickBot="1">
      <c r="A39" s="211"/>
      <c r="B39" s="417"/>
      <c r="C39" s="418"/>
      <c r="D39" s="241"/>
      <c r="E39" s="241"/>
      <c r="F39" s="241"/>
      <c r="G39" s="417"/>
      <c r="H39" s="419"/>
      <c r="I39" s="418"/>
    </row>
    <row r="40" spans="1:18">
      <c r="E40" s="117"/>
      <c r="F40" s="117"/>
    </row>
    <row r="41" spans="1:18">
      <c r="E41" s="117"/>
      <c r="F41" s="117"/>
    </row>
    <row r="42" spans="1:18">
      <c r="E42" s="117"/>
      <c r="F42" s="117"/>
    </row>
    <row r="43" spans="1:18">
      <c r="D43" s="92"/>
      <c r="E43" s="117"/>
      <c r="F43" s="117"/>
    </row>
    <row r="44" spans="1:18" ht="18">
      <c r="A44" s="125" t="s">
        <v>361</v>
      </c>
      <c r="E44" s="117"/>
      <c r="F44" s="117"/>
    </row>
    <row r="45" spans="1:18">
      <c r="A45" s="242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</row>
    <row r="46" spans="1:18">
      <c r="A46" s="242" t="s">
        <v>362</v>
      </c>
      <c r="B46" s="242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</row>
    <row r="47" spans="1:18" ht="29.1">
      <c r="A47" s="242"/>
      <c r="B47" s="243"/>
      <c r="C47" s="243" t="s">
        <v>363</v>
      </c>
      <c r="D47" s="249" t="s">
        <v>364</v>
      </c>
      <c r="E47" s="249" t="s">
        <v>365</v>
      </c>
      <c r="F47" s="249" t="s">
        <v>366</v>
      </c>
      <c r="G47" s="249" t="s">
        <v>367</v>
      </c>
      <c r="H47" s="249" t="s">
        <v>368</v>
      </c>
      <c r="I47" s="249" t="s">
        <v>369</v>
      </c>
      <c r="J47" s="249" t="s">
        <v>370</v>
      </c>
      <c r="K47" s="249" t="s">
        <v>371</v>
      </c>
      <c r="L47" s="249" t="s">
        <v>372</v>
      </c>
      <c r="M47" s="249" t="s">
        <v>373</v>
      </c>
      <c r="N47" s="249" t="s">
        <v>374</v>
      </c>
      <c r="O47" s="249" t="s">
        <v>375</v>
      </c>
      <c r="P47" s="249" t="s">
        <v>376</v>
      </c>
      <c r="Q47" s="242"/>
      <c r="R47" s="242"/>
    </row>
    <row r="48" spans="1:18">
      <c r="A48" s="242" t="s">
        <v>377</v>
      </c>
      <c r="B48" s="242"/>
      <c r="C48" s="245" t="s">
        <v>378</v>
      </c>
      <c r="D48" s="246"/>
      <c r="E48" s="246"/>
      <c r="F48" s="246"/>
      <c r="G48" s="246"/>
      <c r="H48" s="246"/>
      <c r="I48" s="242"/>
      <c r="J48" s="246"/>
      <c r="K48" s="246"/>
      <c r="L48" s="246"/>
      <c r="M48" s="246"/>
      <c r="N48" s="246"/>
      <c r="O48" s="242"/>
      <c r="P48" s="246"/>
      <c r="Q48" s="242"/>
      <c r="R48" s="242"/>
    </row>
    <row r="49" spans="1:18">
      <c r="A49" s="242" t="s">
        <v>379</v>
      </c>
      <c r="B49" s="242"/>
      <c r="C49" s="245" t="s">
        <v>378</v>
      </c>
      <c r="D49" s="242"/>
      <c r="E49" s="242"/>
      <c r="F49" s="242"/>
      <c r="G49" s="242"/>
      <c r="H49" s="242"/>
      <c r="I49" s="242"/>
      <c r="J49" s="242"/>
      <c r="K49" s="242"/>
      <c r="L49" s="246"/>
      <c r="M49" s="242"/>
      <c r="N49" s="246"/>
      <c r="O49" s="242"/>
      <c r="P49" s="242"/>
      <c r="Q49" s="242"/>
      <c r="R49" s="242"/>
    </row>
    <row r="50" spans="1:18" ht="15" thickBot="1">
      <c r="A50" s="242"/>
      <c r="B50" s="242"/>
      <c r="C50" s="242"/>
      <c r="D50" s="247"/>
      <c r="E50" s="247"/>
      <c r="F50" s="247"/>
      <c r="G50" s="247"/>
      <c r="H50" s="247"/>
      <c r="I50" s="248"/>
      <c r="J50" s="247"/>
      <c r="K50" s="247"/>
      <c r="L50" s="247"/>
      <c r="M50" s="247"/>
      <c r="N50" s="247"/>
      <c r="O50" s="248"/>
      <c r="P50" s="247"/>
      <c r="Q50" s="242"/>
      <c r="R50" s="242"/>
    </row>
    <row r="51" spans="1:18" ht="15" thickTop="1">
      <c r="A51" s="242"/>
      <c r="B51" s="242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</row>
    <row r="52" spans="1:18">
      <c r="A52" s="242"/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</row>
    <row r="53" spans="1:18">
      <c r="A53" s="242"/>
      <c r="B53" s="242"/>
      <c r="C53" s="242"/>
      <c r="D53" s="397" t="s">
        <v>64</v>
      </c>
      <c r="E53" s="397"/>
      <c r="F53" s="397"/>
      <c r="G53" s="397" t="s">
        <v>351</v>
      </c>
      <c r="H53" s="397"/>
      <c r="I53" s="397"/>
      <c r="J53" s="397"/>
      <c r="K53" s="397"/>
      <c r="L53" s="397"/>
      <c r="M53" s="397"/>
      <c r="N53" s="397"/>
      <c r="O53" s="242"/>
      <c r="P53" s="242"/>
      <c r="Q53" s="242"/>
      <c r="R53" s="242"/>
    </row>
    <row r="54" spans="1:18" ht="54.6">
      <c r="A54" s="242" t="s">
        <v>380</v>
      </c>
      <c r="B54" s="253" t="s">
        <v>381</v>
      </c>
      <c r="C54" s="243" t="s">
        <v>363</v>
      </c>
      <c r="D54" s="249" t="s">
        <v>382</v>
      </c>
      <c r="E54" s="249" t="s">
        <v>383</v>
      </c>
      <c r="F54" s="249" t="s">
        <v>384</v>
      </c>
      <c r="G54" s="249" t="s">
        <v>385</v>
      </c>
      <c r="H54" s="249" t="s">
        <v>386</v>
      </c>
      <c r="I54" s="249" t="s">
        <v>369</v>
      </c>
      <c r="J54" s="249" t="s">
        <v>370</v>
      </c>
      <c r="K54" s="249" t="s">
        <v>387</v>
      </c>
      <c r="L54" s="249" t="s">
        <v>372</v>
      </c>
      <c r="M54" s="249" t="s">
        <v>373</v>
      </c>
      <c r="N54" s="249" t="s">
        <v>374</v>
      </c>
      <c r="O54" s="244" t="s">
        <v>375</v>
      </c>
      <c r="P54" s="244" t="s">
        <v>376</v>
      </c>
      <c r="Q54" s="242"/>
      <c r="R54" s="242"/>
    </row>
    <row r="55" spans="1:18">
      <c r="A55" s="242"/>
      <c r="B55" s="242">
        <v>1</v>
      </c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</row>
    <row r="56" spans="1:18">
      <c r="A56" s="242"/>
      <c r="B56" s="242">
        <v>2</v>
      </c>
      <c r="C56" s="242"/>
      <c r="D56" s="246"/>
      <c r="E56" s="242"/>
      <c r="F56" s="246"/>
      <c r="G56" s="246"/>
      <c r="H56" s="246"/>
      <c r="I56" s="242"/>
      <c r="J56" s="242"/>
      <c r="K56" s="246"/>
      <c r="L56" s="246"/>
      <c r="M56" s="242"/>
      <c r="N56" s="242"/>
      <c r="O56" s="242"/>
      <c r="P56" s="246"/>
      <c r="Q56" s="242"/>
      <c r="R56" s="242"/>
    </row>
    <row r="57" spans="1:18">
      <c r="A57" s="242"/>
      <c r="B57" s="242">
        <v>3</v>
      </c>
      <c r="C57" s="242"/>
      <c r="D57" s="246"/>
      <c r="E57" s="242"/>
      <c r="F57" s="242"/>
      <c r="G57" s="246"/>
      <c r="H57" s="246"/>
      <c r="I57" s="242"/>
      <c r="J57" s="242"/>
      <c r="K57" s="242"/>
      <c r="L57" s="242"/>
      <c r="M57" s="242"/>
      <c r="N57" s="242"/>
      <c r="O57" s="242"/>
      <c r="P57" s="246"/>
      <c r="Q57" s="242"/>
      <c r="R57" s="242"/>
    </row>
    <row r="58" spans="1:18">
      <c r="A58" s="242"/>
      <c r="B58" s="242">
        <v>4</v>
      </c>
      <c r="C58" s="242"/>
      <c r="D58" s="246"/>
      <c r="E58" s="246"/>
      <c r="F58" s="242"/>
      <c r="G58" s="242"/>
      <c r="H58" s="246"/>
      <c r="I58" s="242"/>
      <c r="J58" s="246"/>
      <c r="K58" s="242"/>
      <c r="L58" s="246"/>
      <c r="M58" s="242"/>
      <c r="N58" s="242"/>
      <c r="O58" s="242"/>
      <c r="P58" s="246"/>
      <c r="Q58" s="242"/>
      <c r="R58" s="242"/>
    </row>
    <row r="59" spans="1:18">
      <c r="A59" s="43"/>
      <c r="B59" s="242">
        <v>5</v>
      </c>
      <c r="C59" s="242"/>
      <c r="D59" s="246"/>
      <c r="E59" s="242"/>
      <c r="F59" s="242"/>
      <c r="G59" s="246"/>
      <c r="H59" s="246"/>
      <c r="I59" s="242"/>
      <c r="J59" s="242"/>
      <c r="K59" s="242"/>
      <c r="L59" s="242"/>
      <c r="M59" s="246"/>
      <c r="N59" s="242"/>
      <c r="O59" s="242"/>
      <c r="P59" s="246"/>
      <c r="Q59" s="242"/>
      <c r="R59" s="242"/>
    </row>
    <row r="60" spans="1:18">
      <c r="A60" s="43"/>
      <c r="B60" s="242">
        <v>6</v>
      </c>
      <c r="C60" s="242"/>
      <c r="D60" s="246"/>
      <c r="E60" s="242"/>
      <c r="F60" s="242"/>
      <c r="G60" s="246"/>
      <c r="H60" s="246"/>
      <c r="I60" s="242"/>
      <c r="J60" s="246"/>
      <c r="K60" s="242"/>
      <c r="L60" s="242"/>
      <c r="M60" s="242"/>
      <c r="N60" s="242"/>
      <c r="O60" s="242"/>
      <c r="P60" s="246"/>
      <c r="Q60" s="242"/>
      <c r="R60" s="242"/>
    </row>
    <row r="61" spans="1:18">
      <c r="A61" s="43"/>
      <c r="B61" s="242">
        <v>7</v>
      </c>
      <c r="C61" s="242"/>
      <c r="D61" s="242"/>
      <c r="E61" s="246"/>
      <c r="F61" s="242"/>
      <c r="G61" s="246"/>
      <c r="H61" s="246"/>
      <c r="I61" s="242"/>
      <c r="J61" s="242"/>
      <c r="K61" s="242"/>
      <c r="L61" s="246"/>
      <c r="M61" s="242"/>
      <c r="N61" s="246"/>
      <c r="O61" s="246"/>
      <c r="P61" s="242"/>
      <c r="Q61" s="242"/>
      <c r="R61" s="242"/>
    </row>
    <row r="62" spans="1:18">
      <c r="A62" s="43"/>
      <c r="B62" s="242">
        <v>8</v>
      </c>
      <c r="C62" s="242"/>
      <c r="D62" s="246"/>
      <c r="E62" s="242"/>
      <c r="F62" s="242"/>
      <c r="G62" s="246"/>
      <c r="H62" s="246"/>
      <c r="I62" s="242"/>
      <c r="J62" s="246"/>
      <c r="K62" s="242"/>
      <c r="L62" s="246"/>
      <c r="M62" s="246"/>
      <c r="N62" s="242"/>
      <c r="O62" s="246"/>
      <c r="P62" s="246"/>
      <c r="Q62" s="242"/>
      <c r="R62" s="242"/>
    </row>
    <row r="63" spans="1:18">
      <c r="A63" s="43"/>
      <c r="B63" s="242">
        <v>9</v>
      </c>
      <c r="C63" s="242"/>
      <c r="D63" s="242"/>
      <c r="E63" s="242"/>
      <c r="F63" s="242"/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2"/>
      <c r="R63" s="242"/>
    </row>
    <row r="64" spans="1:18">
      <c r="A64" s="43"/>
      <c r="B64" s="242">
        <v>10</v>
      </c>
      <c r="C64" s="242"/>
      <c r="D64" s="246"/>
      <c r="E64" s="246"/>
      <c r="F64" s="242"/>
      <c r="G64" s="246"/>
      <c r="H64" s="246"/>
      <c r="I64" s="242"/>
      <c r="J64" s="242"/>
      <c r="K64" s="242"/>
      <c r="L64" s="246"/>
      <c r="M64" s="246"/>
      <c r="N64" s="246"/>
      <c r="O64" s="246"/>
      <c r="P64" s="246"/>
      <c r="Q64" s="242"/>
      <c r="R64" s="242"/>
    </row>
    <row r="65" spans="1:18">
      <c r="A65" s="43"/>
      <c r="B65" s="242">
        <v>11</v>
      </c>
      <c r="C65" s="242"/>
      <c r="D65" s="246"/>
      <c r="E65" s="242"/>
      <c r="F65" s="242"/>
      <c r="G65" s="242"/>
      <c r="H65" s="246"/>
      <c r="I65" s="242"/>
      <c r="J65" s="246"/>
      <c r="K65" s="242"/>
      <c r="L65" s="242"/>
      <c r="M65" s="246"/>
      <c r="N65" s="246"/>
      <c r="O65" s="246"/>
      <c r="P65" s="246"/>
      <c r="Q65" s="242"/>
      <c r="R65" s="242"/>
    </row>
    <row r="66" spans="1:18">
      <c r="A66" s="43"/>
      <c r="B66" s="242"/>
      <c r="C66" s="242"/>
      <c r="D66" s="242"/>
      <c r="E66" s="242"/>
      <c r="F66" s="242"/>
      <c r="G66" s="242"/>
      <c r="H66" s="242"/>
      <c r="I66" s="242"/>
      <c r="J66" s="242"/>
      <c r="K66" s="242"/>
      <c r="L66" s="242"/>
      <c r="M66" s="242"/>
      <c r="N66" s="242"/>
      <c r="O66" s="242"/>
      <c r="P66" s="242"/>
      <c r="Q66" s="242"/>
      <c r="R66" s="242"/>
    </row>
    <row r="67" spans="1:18">
      <c r="A67" s="43"/>
      <c r="B67" s="242"/>
      <c r="C67" s="242"/>
      <c r="D67" s="250"/>
      <c r="E67" s="250"/>
      <c r="F67" s="250"/>
      <c r="G67" s="250"/>
      <c r="H67" s="250"/>
      <c r="I67" s="250"/>
      <c r="J67" s="250"/>
      <c r="K67" s="250"/>
      <c r="L67" s="250"/>
      <c r="M67" s="250"/>
      <c r="N67" s="250"/>
      <c r="O67" s="250"/>
      <c r="P67" s="242"/>
      <c r="Q67" s="242"/>
      <c r="R67" s="242"/>
    </row>
    <row r="68" spans="1:18" ht="15" thickBot="1">
      <c r="A68" s="242"/>
      <c r="B68" s="242"/>
      <c r="C68" s="242"/>
      <c r="D68" s="251"/>
      <c r="E68" s="251"/>
      <c r="F68" s="251"/>
      <c r="G68" s="251"/>
      <c r="H68" s="251"/>
      <c r="I68" s="252"/>
      <c r="J68" s="251"/>
      <c r="K68" s="251"/>
      <c r="L68" s="251"/>
      <c r="M68" s="251"/>
      <c r="N68" s="251"/>
      <c r="O68" s="252"/>
      <c r="P68" s="251"/>
      <c r="Q68" s="242"/>
      <c r="R68" s="242"/>
    </row>
    <row r="69" spans="1:18" ht="15" thickTop="1">
      <c r="A69" s="242"/>
      <c r="B69" s="242"/>
      <c r="C69" s="242"/>
      <c r="D69" s="242"/>
      <c r="E69" s="242"/>
      <c r="F69" s="242"/>
      <c r="G69" s="242"/>
      <c r="H69" s="242"/>
      <c r="I69" s="242"/>
      <c r="J69" s="242"/>
      <c r="K69" s="242"/>
      <c r="L69" s="242"/>
      <c r="M69" s="242"/>
      <c r="N69" s="242"/>
      <c r="O69" s="242"/>
      <c r="P69" s="242"/>
      <c r="Q69" s="242"/>
      <c r="R69" s="242"/>
    </row>
    <row r="70" spans="1:18">
      <c r="A70" s="242"/>
      <c r="B70" s="242" t="s">
        <v>178</v>
      </c>
      <c r="C70" s="242"/>
      <c r="D70" s="242" t="s">
        <v>388</v>
      </c>
      <c r="E70" s="242" t="s">
        <v>389</v>
      </c>
      <c r="F70" s="242" t="s">
        <v>389</v>
      </c>
      <c r="G70" s="242" t="s">
        <v>389</v>
      </c>
      <c r="H70" s="242" t="s">
        <v>389</v>
      </c>
      <c r="I70" s="242" t="s">
        <v>389</v>
      </c>
      <c r="J70" s="242" t="s">
        <v>389</v>
      </c>
      <c r="K70" s="242" t="s">
        <v>389</v>
      </c>
      <c r="L70" s="242" t="s">
        <v>389</v>
      </c>
      <c r="M70" s="242" t="s">
        <v>389</v>
      </c>
      <c r="N70" s="242" t="s">
        <v>389</v>
      </c>
      <c r="O70" s="242" t="s">
        <v>389</v>
      </c>
      <c r="P70" s="242" t="s">
        <v>389</v>
      </c>
      <c r="Q70" s="242"/>
      <c r="R70" s="242"/>
    </row>
    <row r="71" spans="1:18">
      <c r="A71" s="242"/>
      <c r="B71" s="242"/>
      <c r="C71" s="242"/>
      <c r="D71" s="242"/>
      <c r="E71" s="242"/>
      <c r="F71" s="242"/>
      <c r="G71" s="242"/>
      <c r="H71" s="242"/>
      <c r="I71" s="242"/>
      <c r="J71" s="242"/>
      <c r="K71" s="242"/>
      <c r="L71" s="242"/>
      <c r="M71" s="242"/>
      <c r="N71" s="242"/>
      <c r="O71" s="242"/>
      <c r="P71" s="242"/>
      <c r="Q71" s="242"/>
      <c r="R71" s="242"/>
    </row>
    <row r="72" spans="1:18">
      <c r="A72" s="43"/>
      <c r="B72" s="43" t="s">
        <v>380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42"/>
      <c r="O72" s="242"/>
      <c r="P72" s="242"/>
      <c r="Q72" s="242"/>
      <c r="R72" s="242"/>
    </row>
    <row r="73" spans="1:18">
      <c r="E73" s="117"/>
      <c r="F73" s="117"/>
    </row>
    <row r="74" spans="1:18">
      <c r="E74" s="117"/>
      <c r="F74" s="117"/>
    </row>
    <row r="75" spans="1:18">
      <c r="E75" s="117"/>
      <c r="F75" s="117"/>
    </row>
    <row r="76" spans="1:18">
      <c r="E76" s="117"/>
      <c r="F76" s="117"/>
    </row>
    <row r="77" spans="1:18" ht="18">
      <c r="A77" s="125" t="s">
        <v>390</v>
      </c>
      <c r="E77" s="117"/>
      <c r="F77" s="117"/>
    </row>
    <row r="78" spans="1:18">
      <c r="C78" s="284"/>
      <c r="D78" s="306" t="s">
        <v>391</v>
      </c>
      <c r="E78" s="306"/>
      <c r="F78" s="307"/>
      <c r="G78" s="307"/>
      <c r="H78" s="307"/>
      <c r="I78" s="307"/>
      <c r="J78" s="307"/>
      <c r="K78" s="285"/>
      <c r="L78" s="285"/>
    </row>
    <row r="79" spans="1:18" s="308" customFormat="1" ht="29.1">
      <c r="C79" s="286"/>
      <c r="D79" s="287" t="s">
        <v>392</v>
      </c>
      <c r="E79" s="286" t="s">
        <v>364</v>
      </c>
      <c r="F79" s="287" t="s">
        <v>393</v>
      </c>
      <c r="G79" s="287" t="s">
        <v>394</v>
      </c>
      <c r="H79" s="287" t="s">
        <v>395</v>
      </c>
      <c r="I79" s="287" t="s">
        <v>374</v>
      </c>
      <c r="J79" s="287" t="s">
        <v>396</v>
      </c>
      <c r="K79" s="287" t="s">
        <v>397</v>
      </c>
      <c r="L79" s="287" t="s">
        <v>376</v>
      </c>
    </row>
    <row r="80" spans="1:18">
      <c r="C80" s="296" t="s">
        <v>398</v>
      </c>
      <c r="D80" s="309"/>
      <c r="E80" s="288">
        <f t="shared" ref="E80:E91" si="0">SUM(D80:D80)</f>
        <v>0</v>
      </c>
      <c r="F80" s="310"/>
      <c r="G80" s="310"/>
      <c r="H80" s="310"/>
      <c r="I80" s="310"/>
      <c r="J80" s="310"/>
      <c r="K80" s="289">
        <f t="shared" ref="K80:K91" si="1">SUM(F80:J80)</f>
        <v>0</v>
      </c>
      <c r="L80" s="290">
        <f t="shared" ref="L80:L91" si="2">E80-K80</f>
        <v>0</v>
      </c>
    </row>
    <row r="81" spans="3:12">
      <c r="C81" s="294" t="s">
        <v>399</v>
      </c>
      <c r="D81" s="309"/>
      <c r="E81" s="288">
        <f t="shared" si="0"/>
        <v>0</v>
      </c>
      <c r="F81" s="310"/>
      <c r="G81" s="310"/>
      <c r="H81" s="310"/>
      <c r="I81" s="310"/>
      <c r="J81" s="310"/>
      <c r="K81" s="289">
        <f t="shared" si="1"/>
        <v>0</v>
      </c>
      <c r="L81" s="290">
        <f t="shared" si="2"/>
        <v>0</v>
      </c>
    </row>
    <row r="82" spans="3:12">
      <c r="C82" s="294" t="s">
        <v>400</v>
      </c>
      <c r="D82" s="311"/>
      <c r="E82" s="291">
        <f t="shared" si="0"/>
        <v>0</v>
      </c>
      <c r="F82" s="312"/>
      <c r="G82" s="312"/>
      <c r="H82" s="312"/>
      <c r="I82" s="312"/>
      <c r="J82" s="312"/>
      <c r="K82" s="292">
        <f t="shared" si="1"/>
        <v>0</v>
      </c>
      <c r="L82" s="293">
        <f t="shared" si="2"/>
        <v>0</v>
      </c>
    </row>
    <row r="83" spans="3:12">
      <c r="C83" s="294" t="s">
        <v>401</v>
      </c>
      <c r="D83" s="311"/>
      <c r="E83" s="291">
        <f t="shared" si="0"/>
        <v>0</v>
      </c>
      <c r="F83" s="312"/>
      <c r="G83" s="312"/>
      <c r="H83" s="312"/>
      <c r="I83" s="312"/>
      <c r="J83" s="312"/>
      <c r="K83" s="292">
        <f t="shared" si="1"/>
        <v>0</v>
      </c>
      <c r="L83" s="293">
        <f t="shared" si="2"/>
        <v>0</v>
      </c>
    </row>
    <row r="84" spans="3:12">
      <c r="C84" s="294" t="s">
        <v>402</v>
      </c>
      <c r="D84" s="311"/>
      <c r="E84" s="291">
        <f t="shared" si="0"/>
        <v>0</v>
      </c>
      <c r="F84" s="312"/>
      <c r="G84" s="312"/>
      <c r="H84" s="312"/>
      <c r="I84" s="312"/>
      <c r="J84" s="312"/>
      <c r="K84" s="292">
        <f t="shared" si="1"/>
        <v>0</v>
      </c>
      <c r="L84" s="293">
        <f t="shared" si="2"/>
        <v>0</v>
      </c>
    </row>
    <row r="85" spans="3:12">
      <c r="C85" s="294" t="s">
        <v>403</v>
      </c>
      <c r="D85" s="311"/>
      <c r="E85" s="291">
        <f t="shared" si="0"/>
        <v>0</v>
      </c>
      <c r="F85" s="312"/>
      <c r="G85" s="312"/>
      <c r="H85" s="312"/>
      <c r="I85" s="312"/>
      <c r="J85" s="312"/>
      <c r="K85" s="292">
        <f t="shared" si="1"/>
        <v>0</v>
      </c>
      <c r="L85" s="293">
        <f t="shared" si="2"/>
        <v>0</v>
      </c>
    </row>
    <row r="86" spans="3:12" ht="15" customHeight="1">
      <c r="C86" s="294" t="s">
        <v>404</v>
      </c>
      <c r="D86" s="311"/>
      <c r="E86" s="291">
        <f t="shared" si="0"/>
        <v>0</v>
      </c>
      <c r="F86" s="312"/>
      <c r="G86" s="312"/>
      <c r="H86" s="312"/>
      <c r="I86" s="312"/>
      <c r="J86" s="312"/>
      <c r="K86" s="292">
        <f t="shared" si="1"/>
        <v>0</v>
      </c>
      <c r="L86" s="293">
        <f t="shared" si="2"/>
        <v>0</v>
      </c>
    </row>
    <row r="87" spans="3:12" ht="15" customHeight="1">
      <c r="C87" s="294" t="s">
        <v>405</v>
      </c>
      <c r="D87" s="311"/>
      <c r="E87" s="291">
        <f t="shared" si="0"/>
        <v>0</v>
      </c>
      <c r="F87" s="312"/>
      <c r="G87" s="312"/>
      <c r="H87" s="312"/>
      <c r="I87" s="312"/>
      <c r="J87" s="312"/>
      <c r="K87" s="292">
        <f t="shared" si="1"/>
        <v>0</v>
      </c>
      <c r="L87" s="293">
        <f t="shared" si="2"/>
        <v>0</v>
      </c>
    </row>
    <row r="88" spans="3:12" ht="15" customHeight="1">
      <c r="C88" s="295" t="s">
        <v>406</v>
      </c>
      <c r="D88" s="311"/>
      <c r="E88" s="291">
        <f t="shared" si="0"/>
        <v>0</v>
      </c>
      <c r="F88" s="312"/>
      <c r="G88" s="312"/>
      <c r="H88" s="312"/>
      <c r="I88" s="312"/>
      <c r="J88" s="312"/>
      <c r="K88" s="292">
        <f t="shared" si="1"/>
        <v>0</v>
      </c>
      <c r="L88" s="293">
        <f t="shared" si="2"/>
        <v>0</v>
      </c>
    </row>
    <row r="89" spans="3:12" ht="15" customHeight="1">
      <c r="C89" s="296" t="s">
        <v>407</v>
      </c>
      <c r="D89" s="311"/>
      <c r="E89" s="291">
        <f t="shared" si="0"/>
        <v>0</v>
      </c>
      <c r="F89" s="312"/>
      <c r="G89" s="312"/>
      <c r="H89" s="312"/>
      <c r="I89" s="312"/>
      <c r="J89" s="312"/>
      <c r="K89" s="292">
        <f t="shared" si="1"/>
        <v>0</v>
      </c>
      <c r="L89" s="293">
        <f t="shared" si="2"/>
        <v>0</v>
      </c>
    </row>
    <row r="90" spans="3:12" ht="15" customHeight="1">
      <c r="C90" s="295" t="s">
        <v>408</v>
      </c>
      <c r="D90" s="311"/>
      <c r="E90" s="291">
        <f t="shared" si="0"/>
        <v>0</v>
      </c>
      <c r="F90" s="312"/>
      <c r="G90" s="312"/>
      <c r="H90" s="312"/>
      <c r="I90" s="312"/>
      <c r="J90" s="312"/>
      <c r="K90" s="292">
        <f t="shared" si="1"/>
        <v>0</v>
      </c>
      <c r="L90" s="293">
        <f t="shared" si="2"/>
        <v>0</v>
      </c>
    </row>
    <row r="91" spans="3:12" ht="15" customHeight="1">
      <c r="C91" s="297" t="s">
        <v>409</v>
      </c>
      <c r="D91" s="313"/>
      <c r="E91" s="298">
        <f t="shared" si="0"/>
        <v>0</v>
      </c>
      <c r="F91" s="107"/>
      <c r="G91" s="107"/>
      <c r="H91" s="107"/>
      <c r="I91" s="107"/>
      <c r="J91" s="107"/>
      <c r="K91" s="299">
        <f t="shared" si="1"/>
        <v>0</v>
      </c>
      <c r="L91" s="300">
        <f t="shared" si="2"/>
        <v>0</v>
      </c>
    </row>
    <row r="92" spans="3:12">
      <c r="C92" s="314"/>
      <c r="D92" s="315"/>
      <c r="E92" s="301"/>
      <c r="F92" s="316"/>
      <c r="G92" s="316"/>
      <c r="H92" s="316"/>
      <c r="I92" s="316"/>
      <c r="J92" s="316"/>
      <c r="K92" s="302"/>
      <c r="L92" s="303"/>
    </row>
    <row r="93" spans="3:12" ht="15" thickBot="1">
      <c r="D93" s="317">
        <f>SUM(D80:D92)</f>
        <v>0</v>
      </c>
      <c r="E93" s="304">
        <f t="shared" ref="E93:L93" si="3">SUM(E80:E92)</f>
        <v>0</v>
      </c>
      <c r="F93" s="317">
        <f t="shared" si="3"/>
        <v>0</v>
      </c>
      <c r="G93" s="317">
        <f t="shared" si="3"/>
        <v>0</v>
      </c>
      <c r="H93" s="317">
        <f t="shared" si="3"/>
        <v>0</v>
      </c>
      <c r="I93" s="317">
        <f t="shared" si="3"/>
        <v>0</v>
      </c>
      <c r="J93" s="317">
        <f t="shared" si="3"/>
        <v>0</v>
      </c>
      <c r="K93" s="304">
        <f>SUM(K80:K92)</f>
        <v>0</v>
      </c>
      <c r="L93" s="305">
        <f t="shared" si="3"/>
        <v>0</v>
      </c>
    </row>
    <row r="94" spans="3:12">
      <c r="F94" s="117"/>
    </row>
    <row r="95" spans="3:12">
      <c r="C95" t="s">
        <v>155</v>
      </c>
      <c r="D95" s="107"/>
      <c r="E95" s="107"/>
      <c r="F95" s="318"/>
      <c r="G95" s="107"/>
      <c r="H95" s="107"/>
      <c r="I95" s="107"/>
      <c r="J95" s="107"/>
      <c r="K95" s="107"/>
      <c r="L95" s="107"/>
    </row>
    <row r="96" spans="3:12">
      <c r="C96" s="139" t="s">
        <v>410</v>
      </c>
      <c r="D96" s="266">
        <v>28000</v>
      </c>
      <c r="E96" s="266"/>
      <c r="F96" s="194">
        <v>42110</v>
      </c>
      <c r="G96" s="266">
        <v>41960</v>
      </c>
      <c r="H96" s="266">
        <v>41930</v>
      </c>
      <c r="I96" s="266">
        <v>42060</v>
      </c>
      <c r="J96" s="266">
        <v>42150</v>
      </c>
      <c r="K96" s="266"/>
      <c r="L96" s="266"/>
    </row>
    <row r="97" spans="3:10" s="43" customFormat="1">
      <c r="C97" s="43" t="s">
        <v>269</v>
      </c>
      <c r="D97" s="95">
        <f>D93-D95</f>
        <v>0</v>
      </c>
      <c r="E97" s="95">
        <f t="shared" ref="E97:J97" si="4">E93-E95</f>
        <v>0</v>
      </c>
      <c r="F97" s="95">
        <f t="shared" si="4"/>
        <v>0</v>
      </c>
      <c r="G97" s="95">
        <f t="shared" si="4"/>
        <v>0</v>
      </c>
      <c r="H97" s="95">
        <f t="shared" si="4"/>
        <v>0</v>
      </c>
      <c r="I97" s="95">
        <f t="shared" si="4"/>
        <v>0</v>
      </c>
      <c r="J97" s="95">
        <f t="shared" si="4"/>
        <v>0</v>
      </c>
    </row>
    <row r="98" spans="3:10">
      <c r="D98" s="117"/>
    </row>
    <row r="99" spans="3:10">
      <c r="D99" s="117"/>
    </row>
    <row r="100" spans="3:10">
      <c r="E100" s="117"/>
      <c r="F100" s="117"/>
    </row>
    <row r="101" spans="3:10">
      <c r="E101" s="117"/>
      <c r="F101" s="117"/>
    </row>
    <row r="102" spans="3:10">
      <c r="E102" s="117"/>
      <c r="F102" s="117"/>
    </row>
    <row r="103" spans="3:10">
      <c r="E103" s="117"/>
      <c r="F103" s="117"/>
    </row>
    <row r="104" spans="3:10">
      <c r="E104" s="117"/>
      <c r="F104" s="117"/>
    </row>
    <row r="105" spans="3:10">
      <c r="E105" s="117"/>
      <c r="F105" s="117"/>
    </row>
    <row r="106" spans="3:10">
      <c r="E106" s="117"/>
      <c r="F106" s="117"/>
    </row>
    <row r="107" spans="3:10">
      <c r="E107" s="117"/>
      <c r="F107" s="117"/>
    </row>
    <row r="108" spans="3:10">
      <c r="E108" s="117"/>
      <c r="F108" s="117"/>
    </row>
    <row r="109" spans="3:10">
      <c r="E109" s="117"/>
      <c r="F109" s="117"/>
    </row>
    <row r="110" spans="3:10">
      <c r="E110" s="117"/>
      <c r="F110" s="117"/>
    </row>
    <row r="111" spans="3:10">
      <c r="E111" s="117"/>
      <c r="F111" s="117"/>
    </row>
    <row r="112" spans="3:10">
      <c r="E112" s="117"/>
      <c r="F112" s="117"/>
    </row>
    <row r="113" spans="5:6">
      <c r="E113" s="117"/>
      <c r="F113" s="117"/>
    </row>
    <row r="114" spans="5:6">
      <c r="E114" s="117"/>
      <c r="F114" s="117"/>
    </row>
    <row r="115" spans="5:6">
      <c r="E115" s="117"/>
      <c r="F115" s="117"/>
    </row>
    <row r="116" spans="5:6">
      <c r="E116" s="117"/>
      <c r="F116" s="117"/>
    </row>
    <row r="117" spans="5:6">
      <c r="E117" s="117"/>
      <c r="F117" s="117"/>
    </row>
    <row r="118" spans="5:6">
      <c r="E118" s="117"/>
      <c r="F118" s="117"/>
    </row>
    <row r="119" spans="5:6">
      <c r="E119" s="117"/>
      <c r="F119" s="117"/>
    </row>
    <row r="120" spans="5:6">
      <c r="E120" s="117"/>
      <c r="F120" s="117"/>
    </row>
    <row r="121" spans="5:6">
      <c r="E121" s="117"/>
      <c r="F121" s="117"/>
    </row>
    <row r="122" spans="5:6">
      <c r="E122" s="117"/>
      <c r="F122" s="117"/>
    </row>
    <row r="123" spans="5:6">
      <c r="E123" s="117"/>
      <c r="F123" s="117"/>
    </row>
    <row r="124" spans="5:6">
      <c r="E124" s="117"/>
      <c r="F124" s="117"/>
    </row>
    <row r="125" spans="5:6">
      <c r="E125" s="117"/>
      <c r="F125" s="117"/>
    </row>
    <row r="126" spans="5:6">
      <c r="E126" s="117"/>
      <c r="F126" s="117"/>
    </row>
    <row r="127" spans="5:6">
      <c r="E127" s="117"/>
      <c r="F127" s="117"/>
    </row>
    <row r="128" spans="5:6">
      <c r="E128" s="117"/>
      <c r="F128" s="117"/>
    </row>
    <row r="129" spans="5:6">
      <c r="E129" s="117"/>
      <c r="F129" s="117"/>
    </row>
    <row r="130" spans="5:6">
      <c r="E130" s="117"/>
      <c r="F130" s="117"/>
    </row>
    <row r="131" spans="5:6">
      <c r="E131" s="117"/>
      <c r="F131" s="117"/>
    </row>
    <row r="132" spans="5:6">
      <c r="E132" s="117"/>
      <c r="F132" s="117"/>
    </row>
    <row r="133" spans="5:6">
      <c r="E133" s="117"/>
      <c r="F133" s="117"/>
    </row>
    <row r="134" spans="5:6">
      <c r="E134" s="117"/>
      <c r="F134" s="117"/>
    </row>
    <row r="135" spans="5:6">
      <c r="E135" s="117"/>
      <c r="F135" s="117"/>
    </row>
    <row r="136" spans="5:6">
      <c r="E136" s="117"/>
      <c r="F136" s="117"/>
    </row>
    <row r="137" spans="5:6">
      <c r="E137" s="117"/>
      <c r="F137" s="117"/>
    </row>
    <row r="138" spans="5:6">
      <c r="E138" s="117"/>
      <c r="F138" s="117"/>
    </row>
    <row r="139" spans="5:6">
      <c r="E139" s="117"/>
      <c r="F139" s="117"/>
    </row>
    <row r="140" spans="5:6">
      <c r="E140" s="117"/>
      <c r="F140" s="117"/>
    </row>
    <row r="141" spans="5:6">
      <c r="E141" s="117"/>
      <c r="F141" s="117"/>
    </row>
    <row r="142" spans="5:6">
      <c r="E142" s="117"/>
      <c r="F142" s="117"/>
    </row>
    <row r="143" spans="5:6">
      <c r="E143" s="117"/>
      <c r="F143" s="117"/>
    </row>
    <row r="144" spans="5:6">
      <c r="E144" s="117"/>
      <c r="F144" s="117"/>
    </row>
    <row r="145" spans="5:6">
      <c r="E145" s="117"/>
      <c r="F145" s="117"/>
    </row>
    <row r="146" spans="5:6">
      <c r="E146" s="117"/>
      <c r="F146" s="117"/>
    </row>
    <row r="147" spans="5:6">
      <c r="E147" s="117"/>
      <c r="F147" s="117"/>
    </row>
    <row r="148" spans="5:6">
      <c r="E148" s="117"/>
      <c r="F148" s="117"/>
    </row>
    <row r="149" spans="5:6">
      <c r="E149" s="117"/>
      <c r="F149" s="117"/>
    </row>
    <row r="150" spans="5:6">
      <c r="E150" s="117"/>
      <c r="F150" s="117"/>
    </row>
    <row r="151" spans="5:6">
      <c r="E151" s="117"/>
      <c r="F151" s="117"/>
    </row>
    <row r="152" spans="5:6">
      <c r="E152" s="117"/>
      <c r="F152" s="117"/>
    </row>
    <row r="153" spans="5:6">
      <c r="E153" s="117"/>
      <c r="F153" s="117"/>
    </row>
    <row r="154" spans="5:6">
      <c r="E154" s="117"/>
      <c r="F154" s="117"/>
    </row>
    <row r="155" spans="5:6">
      <c r="E155" s="117"/>
      <c r="F155" s="117"/>
    </row>
    <row r="156" spans="5:6">
      <c r="E156" s="117"/>
      <c r="F156" s="117"/>
    </row>
    <row r="157" spans="5:6">
      <c r="E157" s="117"/>
      <c r="F157" s="117"/>
    </row>
    <row r="158" spans="5:6">
      <c r="E158" s="117"/>
      <c r="F158" s="117"/>
    </row>
    <row r="159" spans="5:6">
      <c r="E159" s="117"/>
      <c r="F159" s="117"/>
    </row>
    <row r="160" spans="5:6">
      <c r="E160" s="117"/>
      <c r="F160" s="117"/>
    </row>
    <row r="161" spans="5:6">
      <c r="E161" s="117"/>
      <c r="F161" s="117"/>
    </row>
    <row r="162" spans="5:6">
      <c r="E162" s="117"/>
      <c r="F162" s="117"/>
    </row>
    <row r="163" spans="5:6">
      <c r="E163" s="117"/>
      <c r="F163" s="117"/>
    </row>
    <row r="164" spans="5:6">
      <c r="E164" s="117"/>
      <c r="F164" s="117"/>
    </row>
    <row r="165" spans="5:6">
      <c r="E165" s="117"/>
      <c r="F165" s="117"/>
    </row>
    <row r="166" spans="5:6">
      <c r="E166" s="117"/>
      <c r="F166" s="117"/>
    </row>
    <row r="167" spans="5:6">
      <c r="E167" s="117"/>
      <c r="F167" s="117"/>
    </row>
    <row r="168" spans="5:6">
      <c r="E168" s="117"/>
      <c r="F168" s="117"/>
    </row>
    <row r="169" spans="5:6">
      <c r="E169" s="117"/>
      <c r="F169" s="117"/>
    </row>
    <row r="170" spans="5:6">
      <c r="E170" s="117"/>
      <c r="F170" s="117"/>
    </row>
    <row r="171" spans="5:6">
      <c r="E171" s="117"/>
      <c r="F171" s="117"/>
    </row>
    <row r="172" spans="5:6">
      <c r="E172" s="117"/>
      <c r="F172" s="117"/>
    </row>
    <row r="173" spans="5:6">
      <c r="E173" s="117"/>
      <c r="F173" s="117"/>
    </row>
    <row r="174" spans="5:6">
      <c r="E174" s="117"/>
      <c r="F174" s="117"/>
    </row>
    <row r="175" spans="5:6">
      <c r="E175" s="117"/>
      <c r="F175" s="117"/>
    </row>
    <row r="176" spans="5:6">
      <c r="E176" s="117"/>
      <c r="F176" s="117"/>
    </row>
    <row r="177" spans="5:6">
      <c r="E177" s="117"/>
      <c r="F177" s="117"/>
    </row>
    <row r="178" spans="5:6">
      <c r="E178" s="117"/>
      <c r="F178" s="117"/>
    </row>
    <row r="179" spans="5:6">
      <c r="E179" s="117"/>
      <c r="F179" s="117"/>
    </row>
  </sheetData>
  <mergeCells count="62"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B15:C15"/>
    <mergeCell ref="G15:I15"/>
    <mergeCell ref="B16:C16"/>
    <mergeCell ref="G16:I16"/>
    <mergeCell ref="B17:C17"/>
    <mergeCell ref="G17:I17"/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H13" sqref="H1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4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4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4" ht="18">
      <c r="D4" s="54"/>
      <c r="E4" s="54"/>
      <c r="F4" s="65"/>
      <c r="G4" s="66"/>
      <c r="I4" s="67"/>
    </row>
    <row r="5" spans="1:14" ht="18">
      <c r="A5" s="125" t="s">
        <v>261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6.1">
      <c r="A8" s="68" t="s">
        <v>103</v>
      </c>
      <c r="B8" s="398" t="s">
        <v>104</v>
      </c>
      <c r="C8" s="399"/>
      <c r="D8" s="399"/>
      <c r="E8" s="400"/>
      <c r="F8" s="69" t="s">
        <v>105</v>
      </c>
      <c r="G8" s="398" t="s">
        <v>153</v>
      </c>
      <c r="H8" s="362"/>
      <c r="I8" s="363"/>
    </row>
    <row r="10" spans="1:14">
      <c r="F10" s="71"/>
    </row>
    <row r="11" spans="1:14">
      <c r="A11" s="66"/>
      <c r="B11" s="66"/>
      <c r="C11" s="66" t="s">
        <v>411</v>
      </c>
      <c r="G11" s="86" t="s">
        <v>84</v>
      </c>
      <c r="I11" s="48" t="s">
        <v>412</v>
      </c>
    </row>
    <row r="12" spans="1:14">
      <c r="A12" s="66"/>
      <c r="B12" s="66"/>
      <c r="C12" t="s">
        <v>413</v>
      </c>
      <c r="G12" s="87"/>
      <c r="I12" s="59">
        <v>0</v>
      </c>
    </row>
    <row r="13" spans="1:14">
      <c r="A13" s="66"/>
      <c r="B13" s="66"/>
      <c r="C13" t="s">
        <v>414</v>
      </c>
      <c r="G13" s="87"/>
      <c r="I13" s="59">
        <f>+G13/11*0.75</f>
        <v>0</v>
      </c>
    </row>
    <row r="14" spans="1:14">
      <c r="C14" t="s">
        <v>415</v>
      </c>
      <c r="G14" s="87"/>
      <c r="I14" s="59">
        <v>0</v>
      </c>
    </row>
    <row r="15" spans="1:14">
      <c r="C15" t="s">
        <v>416</v>
      </c>
      <c r="G15" s="88"/>
      <c r="I15" s="89">
        <f>+G15/11*0.75</f>
        <v>0</v>
      </c>
      <c r="K15" t="s">
        <v>417</v>
      </c>
      <c r="N15" s="90" t="e">
        <f>+G15/G16</f>
        <v>#DIV/0!</v>
      </c>
    </row>
    <row r="16" spans="1:14">
      <c r="G16" s="71">
        <f>SUM(G12:G15)</f>
        <v>0</v>
      </c>
      <c r="I16" s="71">
        <f>SUM(I12:I15)</f>
        <v>0</v>
      </c>
      <c r="K16" t="s">
        <v>418</v>
      </c>
      <c r="N16" s="91"/>
    </row>
    <row r="17" spans="1:14">
      <c r="A17" s="66"/>
      <c r="B17" s="66"/>
      <c r="C17" s="66"/>
      <c r="F17" s="71"/>
      <c r="K17" t="s">
        <v>419</v>
      </c>
      <c r="N17" t="e">
        <f>ROUND(N16-N18,0)</f>
        <v>#DIV/0!</v>
      </c>
    </row>
    <row r="18" spans="1:14">
      <c r="A18" s="78"/>
      <c r="B18" s="78"/>
      <c r="C18" s="66"/>
      <c r="F18" s="71"/>
      <c r="K18" t="s">
        <v>420</v>
      </c>
      <c r="N18" t="e">
        <f>ROUNDDOWN(N16*N15,0)</f>
        <v>#DIV/0!</v>
      </c>
    </row>
    <row r="19" spans="1:14">
      <c r="C19" s="78" t="s">
        <v>421</v>
      </c>
      <c r="E19" s="48" t="s">
        <v>419</v>
      </c>
      <c r="F19" s="86" t="s">
        <v>420</v>
      </c>
      <c r="G19" s="48" t="s">
        <v>84</v>
      </c>
      <c r="I19" s="48" t="s">
        <v>422</v>
      </c>
    </row>
    <row r="20" spans="1:14">
      <c r="C20" s="74">
        <v>44105</v>
      </c>
      <c r="E20" s="87"/>
      <c r="F20" s="87"/>
      <c r="G20" s="92">
        <f>SUM(E20:F20)</f>
        <v>0</v>
      </c>
      <c r="I20" s="59">
        <f>+F20/11*0.75</f>
        <v>0</v>
      </c>
    </row>
    <row r="21" spans="1:14">
      <c r="C21" s="74">
        <v>44197</v>
      </c>
      <c r="E21" s="71">
        <f>+E20</f>
        <v>0</v>
      </c>
      <c r="F21" s="71">
        <f>+F20</f>
        <v>0</v>
      </c>
      <c r="G21" s="92">
        <f>SUM(E21:F21)</f>
        <v>0</v>
      </c>
      <c r="I21" s="59">
        <f>+F21/11*0.75</f>
        <v>0</v>
      </c>
    </row>
    <row r="22" spans="1:14">
      <c r="C22" s="74">
        <v>44287</v>
      </c>
      <c r="E22" s="71">
        <f>+E20</f>
        <v>0</v>
      </c>
      <c r="F22" s="71">
        <f>+F20</f>
        <v>0</v>
      </c>
      <c r="G22" s="92">
        <f>SUM(E22:F22)</f>
        <v>0</v>
      </c>
      <c r="I22" s="71">
        <f>+F22/11*0.75</f>
        <v>0</v>
      </c>
    </row>
    <row r="23" spans="1:14">
      <c r="C23" s="74">
        <v>44378</v>
      </c>
      <c r="E23" s="89">
        <f>+E20</f>
        <v>0</v>
      </c>
      <c r="F23" s="89">
        <f>+F20</f>
        <v>0</v>
      </c>
      <c r="G23" s="93">
        <f>SUM(E23:F23)</f>
        <v>0</v>
      </c>
      <c r="I23" s="89">
        <f>+F23/11*0.75</f>
        <v>0</v>
      </c>
    </row>
    <row r="24" spans="1:14">
      <c r="E24" s="92">
        <f t="shared" ref="E24:G24" si="0">SUM(E20:E23)</f>
        <v>0</v>
      </c>
      <c r="F24" s="92">
        <f t="shared" si="0"/>
        <v>0</v>
      </c>
      <c r="G24" s="92">
        <f t="shared" si="0"/>
        <v>0</v>
      </c>
      <c r="I24" s="92">
        <f>SUM(I20:I23)</f>
        <v>0</v>
      </c>
    </row>
    <row r="25" spans="1:14">
      <c r="F25" s="71"/>
    </row>
    <row r="26" spans="1:14">
      <c r="C26" s="78" t="s">
        <v>423</v>
      </c>
      <c r="F26" s="81"/>
    </row>
    <row r="27" spans="1:14">
      <c r="C27" t="s">
        <v>424</v>
      </c>
      <c r="G27" s="92">
        <f>+G12</f>
        <v>0</v>
      </c>
    </row>
    <row r="28" spans="1:14">
      <c r="C28" t="s">
        <v>425</v>
      </c>
      <c r="F28" s="81"/>
      <c r="G28" s="92">
        <f>+G13</f>
        <v>0</v>
      </c>
      <c r="I28" s="59">
        <f>+G28/11*0.75</f>
        <v>0</v>
      </c>
    </row>
    <row r="29" spans="1:14">
      <c r="C29" t="s">
        <v>419</v>
      </c>
      <c r="F29" s="80"/>
      <c r="G29" s="92">
        <f>+G14-E24</f>
        <v>0</v>
      </c>
    </row>
    <row r="30" spans="1:14">
      <c r="C30" t="s">
        <v>420</v>
      </c>
      <c r="F30" s="71"/>
      <c r="G30" s="93">
        <f>+G15-F24</f>
        <v>0</v>
      </c>
      <c r="I30" s="89">
        <f>+G30/11*0.75</f>
        <v>0</v>
      </c>
    </row>
    <row r="31" spans="1:14">
      <c r="G31" s="92">
        <f>SUM(G27:G30)</f>
        <v>0</v>
      </c>
      <c r="I31" s="59">
        <f>SUM(I27:I30)</f>
        <v>0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H13" sqref="H1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  <c r="J1" s="274"/>
    </row>
    <row r="2" spans="1:13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  <c r="J2" s="67"/>
    </row>
    <row r="3" spans="1:13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  <c r="J3" s="67"/>
    </row>
    <row r="4" spans="1:13" ht="18">
      <c r="D4" s="54"/>
      <c r="E4" s="54"/>
      <c r="F4" s="65"/>
      <c r="G4" s="66"/>
      <c r="I4" s="67"/>
      <c r="J4" s="67"/>
    </row>
    <row r="5" spans="1:13" ht="18">
      <c r="A5" s="125" t="s">
        <v>426</v>
      </c>
      <c r="D5" s="54"/>
      <c r="E5" s="54"/>
      <c r="F5" s="65"/>
      <c r="G5" s="66"/>
      <c r="I5" s="67"/>
      <c r="J5" s="67"/>
    </row>
    <row r="6" spans="1:13" ht="18.600000000000001">
      <c r="D6" s="1"/>
      <c r="E6" s="1"/>
      <c r="F6" s="136"/>
      <c r="G6" s="4"/>
      <c r="I6" s="67"/>
      <c r="J6" s="67"/>
    </row>
    <row r="8" spans="1:13" s="70" customFormat="1" ht="26.1">
      <c r="A8" s="130" t="s">
        <v>103</v>
      </c>
      <c r="B8" s="391" t="s">
        <v>104</v>
      </c>
      <c r="C8" s="392"/>
      <c r="D8" s="392"/>
      <c r="E8" s="401"/>
      <c r="F8" s="131" t="s">
        <v>105</v>
      </c>
      <c r="G8" s="391" t="s">
        <v>153</v>
      </c>
      <c r="H8" s="362"/>
      <c r="I8" s="363"/>
    </row>
    <row r="10" spans="1:13">
      <c r="F10" s="71"/>
    </row>
    <row r="11" spans="1:13">
      <c r="A11" s="78">
        <v>30900</v>
      </c>
      <c r="B11" s="78"/>
      <c r="C11" s="78" t="s">
        <v>427</v>
      </c>
      <c r="F11" s="71"/>
    </row>
    <row r="12" spans="1:13">
      <c r="C12" t="s">
        <v>428</v>
      </c>
      <c r="G12" s="263">
        <v>0</v>
      </c>
      <c r="K12" s="48" t="s">
        <v>429</v>
      </c>
      <c r="L12" s="48" t="s">
        <v>105</v>
      </c>
    </row>
    <row r="13" spans="1:13">
      <c r="C13" t="s">
        <v>430</v>
      </c>
      <c r="G13" s="71">
        <f>+G12/11*0.75</f>
        <v>0</v>
      </c>
      <c r="H13" t="s">
        <v>431</v>
      </c>
      <c r="K13" t="s">
        <v>432</v>
      </c>
    </row>
    <row r="14" spans="1:13">
      <c r="C14" t="s">
        <v>433</v>
      </c>
      <c r="G14" s="85">
        <f>+G12-G13</f>
        <v>0</v>
      </c>
      <c r="K14" t="s">
        <v>434</v>
      </c>
    </row>
    <row r="15" spans="1:13">
      <c r="G15" s="71"/>
      <c r="K15" t="s">
        <v>435</v>
      </c>
    </row>
    <row r="16" spans="1:13" ht="15" thickBot="1">
      <c r="G16" s="59"/>
      <c r="L16" s="262">
        <f>SUM(L13:L15)</f>
        <v>0</v>
      </c>
      <c r="M16" t="s">
        <v>436</v>
      </c>
    </row>
    <row r="17" spans="1:8" ht="15" thickTop="1">
      <c r="A17" s="78">
        <v>37500</v>
      </c>
      <c r="B17" s="78"/>
      <c r="C17" s="78" t="s">
        <v>437</v>
      </c>
      <c r="G17" s="59"/>
    </row>
    <row r="18" spans="1:8">
      <c r="C18" t="s">
        <v>438</v>
      </c>
      <c r="G18" s="260">
        <v>0</v>
      </c>
    </row>
    <row r="19" spans="1:8">
      <c r="C19" t="s">
        <v>439</v>
      </c>
      <c r="G19" s="264">
        <v>0</v>
      </c>
    </row>
    <row r="20" spans="1:8">
      <c r="G20" s="59">
        <f>SUM(G18:G19)</f>
        <v>0</v>
      </c>
    </row>
    <row r="21" spans="1:8">
      <c r="C21" t="s">
        <v>430</v>
      </c>
      <c r="G21" s="71">
        <f>+G20/11*0.75</f>
        <v>0</v>
      </c>
      <c r="H21" t="s">
        <v>431</v>
      </c>
    </row>
    <row r="22" spans="1:8">
      <c r="C22" t="s">
        <v>440</v>
      </c>
      <c r="G22" s="85">
        <f>+G20-G21</f>
        <v>0</v>
      </c>
    </row>
    <row r="27" spans="1:8">
      <c r="G27" s="259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sheetPr>
    <tabColor rgb="FFFFFF00"/>
  </sheetPr>
  <dimension ref="A1:N37"/>
  <sheetViews>
    <sheetView tabSelected="1" topLeftCell="A14" workbookViewId="0">
      <selection activeCell="D19" sqref="D19"/>
    </sheetView>
  </sheetViews>
  <sheetFormatPr defaultRowHeight="14.45"/>
  <cols>
    <col min="3" max="3" width="14" customWidth="1"/>
    <col min="4" max="4" width="15" customWidth="1"/>
    <col min="5" max="6" width="12.42578125" hidden="1" customWidth="1"/>
    <col min="7" max="7" width="12.42578125" customWidth="1"/>
    <col min="8" max="8" width="6.140625" customWidth="1"/>
    <col min="9" max="12" width="12.42578125" hidden="1" customWidth="1"/>
    <col min="13" max="13" width="4.7109375" customWidth="1"/>
    <col min="14" max="14" width="13" customWidth="1"/>
  </cols>
  <sheetData>
    <row r="1" spans="1:14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4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4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4" ht="18">
      <c r="D4" s="54"/>
      <c r="E4" s="54"/>
      <c r="F4" s="65"/>
      <c r="G4" s="66"/>
      <c r="I4" s="67"/>
    </row>
    <row r="5" spans="1:14" ht="18">
      <c r="A5" s="125" t="s">
        <v>78</v>
      </c>
      <c r="D5" s="54"/>
      <c r="E5" s="54"/>
      <c r="F5" s="65"/>
      <c r="G5" s="66"/>
      <c r="I5" s="67"/>
    </row>
    <row r="6" spans="1:14" ht="18.600000000000001">
      <c r="B6" s="1"/>
      <c r="C6" s="3"/>
      <c r="D6" s="1"/>
      <c r="E6" s="1"/>
      <c r="F6" s="126"/>
    </row>
    <row r="8" spans="1:14">
      <c r="H8" s="48"/>
    </row>
    <row r="9" spans="1:14">
      <c r="B9" t="s">
        <v>79</v>
      </c>
      <c r="D9" s="350" t="s">
        <v>80</v>
      </c>
      <c r="E9" s="350"/>
      <c r="F9" s="350"/>
      <c r="G9" s="350"/>
      <c r="I9" s="350" t="s">
        <v>81</v>
      </c>
      <c r="J9" s="350"/>
      <c r="K9" s="350"/>
      <c r="L9" s="350"/>
      <c r="N9" s="349" t="s">
        <v>82</v>
      </c>
    </row>
    <row r="10" spans="1:14">
      <c r="B10" t="s">
        <v>83</v>
      </c>
      <c r="D10" s="127">
        <v>19559</v>
      </c>
      <c r="E10" s="128">
        <f>+D10</f>
        <v>19559</v>
      </c>
      <c r="F10" s="128">
        <f>+D10</f>
        <v>19559</v>
      </c>
      <c r="G10" s="48" t="s">
        <v>84</v>
      </c>
      <c r="I10" s="127"/>
      <c r="J10" s="128">
        <f>+I10</f>
        <v>0</v>
      </c>
      <c r="K10" s="128">
        <f>+I10</f>
        <v>0</v>
      </c>
      <c r="L10" s="48" t="s">
        <v>84</v>
      </c>
      <c r="N10" s="349"/>
    </row>
    <row r="11" spans="1:14">
      <c r="B11" t="s">
        <v>85</v>
      </c>
      <c r="D11" s="129">
        <f>(D14-D10)/365.25</f>
        <v>68.950034223134836</v>
      </c>
      <c r="E11" s="129">
        <f>(E14-E10)/365.25</f>
        <v>68.950034223134836</v>
      </c>
      <c r="F11" s="129">
        <f>(F14-F10)/365.25</f>
        <v>68.950034223134836</v>
      </c>
      <c r="G11" s="129"/>
      <c r="I11" s="129">
        <f>(I14-I10)/365.25</f>
        <v>122.4996577686516</v>
      </c>
      <c r="J11" s="129">
        <f>(J14-J10)/365.25</f>
        <v>122.4996577686516</v>
      </c>
      <c r="K11" s="129">
        <f>(K14-K10)/365.25</f>
        <v>122.4996577686516</v>
      </c>
      <c r="N11" s="349"/>
    </row>
    <row r="14" spans="1:14">
      <c r="B14" t="s">
        <v>86</v>
      </c>
      <c r="D14" s="128">
        <v>44743</v>
      </c>
      <c r="E14" s="128">
        <v>44743</v>
      </c>
      <c r="F14" s="128">
        <v>44743</v>
      </c>
      <c r="G14" s="128"/>
      <c r="I14" s="128">
        <v>44743</v>
      </c>
      <c r="J14" s="128">
        <v>44743</v>
      </c>
      <c r="K14" s="128">
        <v>44743</v>
      </c>
    </row>
    <row r="16" spans="1:14">
      <c r="B16" t="s">
        <v>87</v>
      </c>
      <c r="D16" s="260" t="s">
        <v>88</v>
      </c>
      <c r="E16" s="260"/>
      <c r="F16" s="260"/>
      <c r="I16" s="260"/>
      <c r="J16" s="260"/>
      <c r="K16" s="260"/>
    </row>
    <row r="17" spans="1:14">
      <c r="B17" t="s">
        <v>89</v>
      </c>
      <c r="D17" s="260" t="s">
        <v>90</v>
      </c>
      <c r="E17" s="260" t="s">
        <v>90</v>
      </c>
      <c r="F17" s="260" t="s">
        <v>90</v>
      </c>
      <c r="I17" s="260" t="s">
        <v>91</v>
      </c>
      <c r="J17" s="260" t="s">
        <v>90</v>
      </c>
      <c r="K17" s="260" t="s">
        <v>90</v>
      </c>
    </row>
    <row r="18" spans="1:14">
      <c r="B18" t="s">
        <v>92</v>
      </c>
      <c r="D18" s="260">
        <v>1356833.61</v>
      </c>
      <c r="E18" s="260"/>
      <c r="F18" s="260"/>
      <c r="G18" s="261"/>
      <c r="I18" s="260"/>
      <c r="J18" s="260"/>
      <c r="K18" s="260"/>
    </row>
    <row r="20" spans="1:14">
      <c r="B20" t="s">
        <v>93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0.05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0.05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0.05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2">
        <f>D18*D20</f>
        <v>67841.680500000002</v>
      </c>
      <c r="E22" s="92">
        <f>E18*E20</f>
        <v>0</v>
      </c>
      <c r="F22" s="92">
        <f>F18*F20</f>
        <v>0</v>
      </c>
      <c r="G22" s="92"/>
      <c r="I22" s="92">
        <f>I18*I20</f>
        <v>0</v>
      </c>
      <c r="J22" s="92">
        <f>J18*J20</f>
        <v>0</v>
      </c>
      <c r="K22" s="92">
        <f>K18*K20</f>
        <v>0</v>
      </c>
    </row>
    <row r="23" spans="1:14" s="43" customFormat="1">
      <c r="B23" s="43" t="s">
        <v>95</v>
      </c>
      <c r="D23" s="44">
        <f>D18*(D20/2)</f>
        <v>33920.840250000001</v>
      </c>
      <c r="E23" s="44">
        <f>E18*(E20/2)</f>
        <v>0</v>
      </c>
      <c r="F23" s="44">
        <f>F18*(F20/2)</f>
        <v>0</v>
      </c>
      <c r="G23" s="44"/>
      <c r="I23" s="44">
        <f>I18*(I20/2)</f>
        <v>0</v>
      </c>
      <c r="J23" s="44">
        <f>J18*(J20/2)</f>
        <v>0</v>
      </c>
      <c r="K23" s="44">
        <f>K18*(K20/2)</f>
        <v>0</v>
      </c>
    </row>
    <row r="24" spans="1:14" s="45" customFormat="1" ht="15" thickBot="1">
      <c r="B24" s="45" t="s">
        <v>96</v>
      </c>
      <c r="D24" s="52">
        <f>ROUND(D23,-1)</f>
        <v>33920</v>
      </c>
      <c r="E24" s="52">
        <f>ROUND(E23,-1)</f>
        <v>0</v>
      </c>
      <c r="F24" s="52">
        <f>ROUND(F23,-1)</f>
        <v>0</v>
      </c>
      <c r="G24" s="47">
        <f>SUM(D24:F24)</f>
        <v>33920</v>
      </c>
      <c r="I24" s="52">
        <f>ROUND(I23,-1)</f>
        <v>0</v>
      </c>
      <c r="J24" s="52">
        <f>ROUND(J23,-1)</f>
        <v>0</v>
      </c>
      <c r="K24" s="52">
        <f>ROUND(K23,-1)</f>
        <v>0</v>
      </c>
      <c r="L24" s="47">
        <f>SUM(I24:K24)</f>
        <v>0</v>
      </c>
      <c r="N24" s="53">
        <f>G24+L24</f>
        <v>33920</v>
      </c>
    </row>
    <row r="25" spans="1:14" ht="15" thickTop="1"/>
    <row r="26" spans="1:14">
      <c r="B26" t="s">
        <v>97</v>
      </c>
      <c r="D26" s="92">
        <f>IF(D17="ABP",D18,D18*0.1)</f>
        <v>1356833.61</v>
      </c>
      <c r="E26" s="92">
        <f t="shared" ref="E26:F26" si="0">IF(E17="ABP",E18,E18*0.1)</f>
        <v>0</v>
      </c>
      <c r="F26" s="92">
        <f t="shared" si="0"/>
        <v>0</v>
      </c>
      <c r="G26" s="92"/>
      <c r="I26" s="92">
        <f t="shared" ref="I26:K26" si="1">IF(I17="ABP",I18,I18*0.1)</f>
        <v>0</v>
      </c>
      <c r="J26" s="92">
        <f t="shared" si="1"/>
        <v>0</v>
      </c>
      <c r="K26" s="92">
        <f t="shared" si="1"/>
        <v>0</v>
      </c>
    </row>
    <row r="30" spans="1:14">
      <c r="A30" s="50" t="s">
        <v>98</v>
      </c>
      <c r="B30" s="50" t="s">
        <v>99</v>
      </c>
      <c r="C30" s="50" t="s">
        <v>100</v>
      </c>
      <c r="D30" s="50" t="s">
        <v>101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9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9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9" ht="18">
      <c r="D4" s="54"/>
      <c r="E4" s="54"/>
      <c r="F4" s="65"/>
      <c r="G4" s="66"/>
      <c r="I4" s="67"/>
    </row>
    <row r="5" spans="1:9" ht="18">
      <c r="A5" s="125" t="s">
        <v>102</v>
      </c>
      <c r="D5" s="54"/>
      <c r="E5" s="54"/>
      <c r="F5" s="65"/>
      <c r="G5" s="66"/>
      <c r="I5" s="67"/>
    </row>
    <row r="6" spans="1:9" ht="18">
      <c r="A6" s="125"/>
      <c r="D6" s="54"/>
      <c r="E6" s="54"/>
      <c r="F6" s="65"/>
      <c r="G6" s="66"/>
      <c r="I6" s="67"/>
    </row>
    <row r="8" spans="1:9" s="70" customFormat="1" ht="29.1">
      <c r="A8" s="137" t="s">
        <v>103</v>
      </c>
      <c r="B8" s="353" t="s">
        <v>104</v>
      </c>
      <c r="C8" s="354"/>
      <c r="D8" s="354"/>
      <c r="E8" s="355"/>
      <c r="F8" s="138" t="s">
        <v>105</v>
      </c>
      <c r="G8" s="138" t="s">
        <v>105</v>
      </c>
      <c r="H8" s="138" t="s">
        <v>105</v>
      </c>
      <c r="I8" s="84"/>
    </row>
    <row r="10" spans="1:9">
      <c r="F10" s="71"/>
    </row>
    <row r="11" spans="1:9">
      <c r="A11" s="72"/>
      <c r="B11" s="72"/>
      <c r="C11" s="72" t="s">
        <v>106</v>
      </c>
      <c r="F11" s="73" t="s">
        <v>107</v>
      </c>
      <c r="G11" s="48" t="s">
        <v>108</v>
      </c>
      <c r="H11" s="48" t="s">
        <v>84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2">
        <v>0</v>
      </c>
      <c r="H13" s="133">
        <f>SUM(F13:G13)</f>
        <v>0</v>
      </c>
      <c r="I13" t="s">
        <v>109</v>
      </c>
    </row>
    <row r="14" spans="1:9">
      <c r="C14" s="74">
        <v>44896</v>
      </c>
      <c r="F14" s="75">
        <v>0</v>
      </c>
      <c r="G14" s="132">
        <v>0</v>
      </c>
      <c r="H14" s="133">
        <f>SUM(F14:G14)</f>
        <v>0</v>
      </c>
      <c r="I14" t="s">
        <v>110</v>
      </c>
    </row>
    <row r="15" spans="1:9">
      <c r="C15" s="74">
        <v>44986</v>
      </c>
      <c r="F15" s="75"/>
      <c r="G15" s="132"/>
      <c r="H15" s="133">
        <f>SUM(F15:G15)</f>
        <v>0</v>
      </c>
      <c r="I15" t="s">
        <v>111</v>
      </c>
    </row>
    <row r="16" spans="1:9">
      <c r="F16" s="76"/>
      <c r="G16" s="133"/>
      <c r="H16" s="133"/>
      <c r="I16" t="s">
        <v>112</v>
      </c>
    </row>
    <row r="17" spans="3:9" ht="1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113</v>
      </c>
      <c r="F19">
        <f>COUNT(F13:F15)</f>
        <v>2</v>
      </c>
      <c r="G19">
        <f>COUNT(G13:G15)</f>
        <v>2</v>
      </c>
    </row>
    <row r="21" spans="3:9">
      <c r="C21" t="s">
        <v>114</v>
      </c>
      <c r="F21" s="75"/>
      <c r="I21" t="s">
        <v>115</v>
      </c>
    </row>
    <row r="23" spans="3:9">
      <c r="C23" t="s">
        <v>116</v>
      </c>
      <c r="F23" s="79"/>
      <c r="G23" s="134"/>
      <c r="H23" s="80"/>
      <c r="I23" t="s">
        <v>117</v>
      </c>
    </row>
    <row r="24" spans="3:9">
      <c r="C24" t="s">
        <v>118</v>
      </c>
      <c r="F24" s="81"/>
      <c r="G24" s="134"/>
      <c r="H24" s="80"/>
    </row>
    <row r="25" spans="3:9">
      <c r="C25" t="s">
        <v>119</v>
      </c>
      <c r="F25" s="80"/>
      <c r="G25" s="135"/>
      <c r="H25" s="80"/>
    </row>
    <row r="26" spans="3:9">
      <c r="C26" t="s">
        <v>120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121</v>
      </c>
      <c r="F29" s="76">
        <f>ROUND(F21/4,0)</f>
        <v>0</v>
      </c>
      <c r="G29" s="133">
        <f>ROUND(G26/4,0)</f>
        <v>0</v>
      </c>
      <c r="H29" s="80"/>
    </row>
    <row r="30" spans="3:9">
      <c r="C30" t="s">
        <v>122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123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3">
        <f t="shared" ref="H33:H36" si="0">SUM(F33:G33)</f>
        <v>0</v>
      </c>
      <c r="L33" s="133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3">
        <f t="shared" si="0"/>
        <v>0</v>
      </c>
      <c r="L34" s="133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3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3">
        <f t="shared" si="0"/>
        <v>0</v>
      </c>
    </row>
    <row r="38" spans="3:12" ht="1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workbookViewId="0">
      <selection activeCell="D8" sqref="D8"/>
    </sheetView>
  </sheetViews>
  <sheetFormatPr defaultColWidth="11.42578125" defaultRowHeight="16.5"/>
  <cols>
    <col min="1" max="1" width="13.7109375" style="112" customWidth="1"/>
    <col min="2" max="2" width="34.7109375" style="109" customWidth="1"/>
    <col min="3" max="8" width="14.5703125" style="109" customWidth="1"/>
    <col min="9" max="9" width="14.5703125" style="113" customWidth="1"/>
    <col min="10" max="10" width="15.28515625" style="109" customWidth="1"/>
    <col min="11" max="16384" width="11.42578125" style="109"/>
  </cols>
  <sheetData>
    <row r="1" spans="1:10" customFormat="1" ht="18">
      <c r="A1" s="123" t="s">
        <v>0</v>
      </c>
      <c r="B1" s="351" t="str">
        <f>Index!$C$1</f>
        <v>PAMADEN SUPERANNUATION FUND</v>
      </c>
      <c r="C1" s="351"/>
      <c r="D1" s="351"/>
      <c r="F1" s="55"/>
      <c r="H1" s="57" t="s">
        <v>2</v>
      </c>
      <c r="I1" s="57" t="s">
        <v>3</v>
      </c>
    </row>
    <row r="2" spans="1:10" customFormat="1" ht="18">
      <c r="A2" s="123" t="s">
        <v>4</v>
      </c>
      <c r="B2" s="351" t="str">
        <f>Index!$C$2</f>
        <v>9SIEG</v>
      </c>
      <c r="C2" s="351"/>
      <c r="D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0" customFormat="1" ht="18">
      <c r="A3" s="123" t="s">
        <v>8</v>
      </c>
      <c r="B3" s="352">
        <f>Index!$C$3</f>
        <v>44742</v>
      </c>
      <c r="C3" s="352"/>
      <c r="D3" s="352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0" customFormat="1" ht="18">
      <c r="A4" s="123"/>
      <c r="B4" s="54"/>
      <c r="D4" s="54"/>
      <c r="E4" s="54"/>
      <c r="F4" s="56"/>
      <c r="G4" s="124"/>
      <c r="H4" s="66"/>
      <c r="I4" s="67"/>
    </row>
    <row r="5" spans="1:10" customFormat="1" ht="18">
      <c r="A5" s="54" t="s">
        <v>124</v>
      </c>
      <c r="C5" s="58"/>
      <c r="F5" s="59"/>
      <c r="G5" s="59"/>
      <c r="H5" s="66"/>
      <c r="J5" s="67"/>
    </row>
    <row r="6" spans="1:10" ht="18">
      <c r="A6" s="63"/>
      <c r="B6" s="64"/>
      <c r="C6" s="110"/>
      <c r="D6" s="54"/>
      <c r="E6" s="54"/>
      <c r="F6" s="66"/>
      <c r="G6" s="66"/>
      <c r="H6" s="66"/>
      <c r="I6" s="111"/>
    </row>
    <row r="7" spans="1:10" s="145" customFormat="1" ht="15" thickBot="1">
      <c r="A7" s="147"/>
      <c r="C7" s="164"/>
      <c r="D7" s="164"/>
      <c r="E7" s="164"/>
      <c r="F7" s="117"/>
      <c r="G7" s="164"/>
      <c r="H7" s="164"/>
      <c r="I7" s="164"/>
    </row>
    <row r="8" spans="1:10" s="145" customFormat="1" ht="29.45" thickBot="1">
      <c r="A8" s="358" t="s">
        <v>125</v>
      </c>
      <c r="B8" s="359"/>
      <c r="C8" s="165" t="s">
        <v>126</v>
      </c>
      <c r="D8" s="165" t="s">
        <v>127</v>
      </c>
      <c r="E8" s="165" t="s">
        <v>128</v>
      </c>
      <c r="F8" s="165" t="s">
        <v>129</v>
      </c>
      <c r="G8" s="165" t="s">
        <v>130</v>
      </c>
      <c r="H8" s="165" t="s">
        <v>131</v>
      </c>
      <c r="I8" s="166" t="s">
        <v>132</v>
      </c>
    </row>
    <row r="9" spans="1:10" s="145" customFormat="1" ht="14.45">
      <c r="A9" s="167" t="s">
        <v>133</v>
      </c>
      <c r="B9" s="168"/>
      <c r="C9" s="169">
        <v>0</v>
      </c>
      <c r="D9" s="169">
        <v>0</v>
      </c>
      <c r="E9" s="169"/>
      <c r="F9" s="170">
        <v>0</v>
      </c>
      <c r="G9" s="169"/>
      <c r="H9" s="169"/>
      <c r="I9" s="169">
        <f>C9-D9+E9+F9+G9+H9</f>
        <v>0</v>
      </c>
    </row>
    <row r="10" spans="1:10" s="145" customFormat="1" ht="14.45">
      <c r="A10" s="171" t="s">
        <v>134</v>
      </c>
      <c r="B10" s="172"/>
      <c r="C10" s="169">
        <v>0</v>
      </c>
      <c r="D10" s="173">
        <v>0</v>
      </c>
      <c r="E10" s="173"/>
      <c r="F10" s="174">
        <v>0</v>
      </c>
      <c r="G10" s="173"/>
      <c r="H10" s="173"/>
      <c r="I10" s="169">
        <f>C10-D10+E10+F10+G10+H10</f>
        <v>0</v>
      </c>
    </row>
    <row r="11" spans="1:10" s="145" customFormat="1" ht="14.45">
      <c r="A11" s="171" t="s">
        <v>135</v>
      </c>
      <c r="B11" s="172"/>
      <c r="C11" s="169">
        <v>0</v>
      </c>
      <c r="D11" s="173">
        <v>0</v>
      </c>
      <c r="E11" s="173"/>
      <c r="F11" s="174">
        <v>0</v>
      </c>
      <c r="G11" s="173"/>
      <c r="H11" s="173"/>
      <c r="I11" s="169">
        <f>C11-D11+E11+F11+G11+H11</f>
        <v>0</v>
      </c>
    </row>
    <row r="12" spans="1:10" s="145" customFormat="1" ht="14.45">
      <c r="A12" s="171" t="s">
        <v>136</v>
      </c>
      <c r="B12" s="172"/>
      <c r="C12" s="169">
        <v>0</v>
      </c>
      <c r="D12" s="173">
        <v>0</v>
      </c>
      <c r="E12" s="173"/>
      <c r="F12" s="174">
        <v>0</v>
      </c>
      <c r="G12" s="173"/>
      <c r="H12" s="173"/>
      <c r="I12" s="169">
        <f>C12-D12+E12+F12+G12+H12</f>
        <v>0</v>
      </c>
    </row>
    <row r="13" spans="1:10" s="145" customFormat="1" ht="14.45">
      <c r="A13" s="175"/>
      <c r="B13" s="164" t="s">
        <v>137</v>
      </c>
      <c r="C13" s="176">
        <f t="shared" ref="C13:I13" si="0">SUM(C9:C12)</f>
        <v>0</v>
      </c>
      <c r="D13" s="176">
        <f t="shared" si="0"/>
        <v>0</v>
      </c>
      <c r="E13" s="176">
        <f t="shared" si="0"/>
        <v>0</v>
      </c>
      <c r="F13" s="176">
        <f t="shared" si="0"/>
        <v>0</v>
      </c>
      <c r="G13" s="176">
        <f t="shared" si="0"/>
        <v>0</v>
      </c>
      <c r="H13" s="176">
        <f t="shared" si="0"/>
        <v>0</v>
      </c>
      <c r="I13" s="176">
        <f t="shared" si="0"/>
        <v>0</v>
      </c>
    </row>
    <row r="14" spans="1:10" s="145" customFormat="1" ht="15" thickBot="1">
      <c r="A14" s="175"/>
      <c r="B14" s="175"/>
      <c r="C14" s="164"/>
      <c r="D14" s="164"/>
      <c r="E14" s="164"/>
      <c r="F14" s="117"/>
      <c r="G14" s="164"/>
      <c r="H14" s="164"/>
      <c r="I14" s="164"/>
    </row>
    <row r="15" spans="1:10" s="145" customFormat="1" ht="29.45" thickBot="1">
      <c r="A15" s="358" t="s">
        <v>138</v>
      </c>
      <c r="B15" s="402"/>
      <c r="C15" s="165" t="s">
        <v>126</v>
      </c>
      <c r="D15" s="165" t="s">
        <v>127</v>
      </c>
      <c r="E15" s="165" t="s">
        <v>128</v>
      </c>
      <c r="F15" s="165" t="s">
        <v>129</v>
      </c>
      <c r="G15" s="165" t="s">
        <v>130</v>
      </c>
      <c r="H15" s="165" t="s">
        <v>131</v>
      </c>
      <c r="I15" s="166" t="s">
        <v>132</v>
      </c>
    </row>
    <row r="16" spans="1:10" s="145" customFormat="1" ht="14.45">
      <c r="A16" s="177" t="s">
        <v>133</v>
      </c>
      <c r="B16" s="168"/>
      <c r="C16" s="169"/>
      <c r="D16" s="169"/>
      <c r="E16" s="169"/>
      <c r="F16" s="170"/>
      <c r="G16" s="169"/>
      <c r="H16" s="169"/>
      <c r="I16" s="169">
        <f>C16-D16+E16+F16+G16+H16</f>
        <v>0</v>
      </c>
    </row>
    <row r="17" spans="1:9" s="145" customFormat="1" ht="14.45">
      <c r="A17" s="178" t="s">
        <v>134</v>
      </c>
      <c r="B17" s="172"/>
      <c r="C17" s="169"/>
      <c r="D17" s="173"/>
      <c r="E17" s="173"/>
      <c r="F17" s="174"/>
      <c r="G17" s="173"/>
      <c r="H17" s="173"/>
      <c r="I17" s="169">
        <f>C17-D17+E17+F17+G17+H17</f>
        <v>0</v>
      </c>
    </row>
    <row r="18" spans="1:9" s="145" customFormat="1" ht="14.45">
      <c r="A18" s="178" t="s">
        <v>135</v>
      </c>
      <c r="B18" s="172"/>
      <c r="C18" s="169"/>
      <c r="D18" s="173"/>
      <c r="E18" s="173"/>
      <c r="F18" s="174"/>
      <c r="G18" s="173"/>
      <c r="H18" s="173"/>
      <c r="I18" s="169">
        <f>C18-D18+E18+F18+G18+H18</f>
        <v>0</v>
      </c>
    </row>
    <row r="19" spans="1:9" s="145" customFormat="1" ht="14.45">
      <c r="A19" s="178" t="s">
        <v>139</v>
      </c>
      <c r="B19" s="172"/>
      <c r="C19" s="169"/>
      <c r="D19" s="173"/>
      <c r="E19" s="173"/>
      <c r="F19" s="174"/>
      <c r="G19" s="173"/>
      <c r="H19" s="173"/>
      <c r="I19" s="169">
        <f>C19-D19+E19+F19+G19+H19</f>
        <v>0</v>
      </c>
    </row>
    <row r="20" spans="1:9" s="145" customFormat="1" ht="14.45">
      <c r="A20" s="175"/>
      <c r="B20" s="164" t="s">
        <v>137</v>
      </c>
      <c r="C20" s="179">
        <f t="shared" ref="C20:I20" si="1">SUM(C16:C19)</f>
        <v>0</v>
      </c>
      <c r="D20" s="179">
        <f t="shared" si="1"/>
        <v>0</v>
      </c>
      <c r="E20" s="179">
        <f t="shared" si="1"/>
        <v>0</v>
      </c>
      <c r="F20" s="179">
        <f t="shared" si="1"/>
        <v>0</v>
      </c>
      <c r="G20" s="179">
        <f t="shared" si="1"/>
        <v>0</v>
      </c>
      <c r="H20" s="179">
        <f t="shared" si="1"/>
        <v>0</v>
      </c>
      <c r="I20" s="179">
        <f t="shared" si="1"/>
        <v>0</v>
      </c>
    </row>
    <row r="21" spans="1:9" s="145" customFormat="1" ht="14.45">
      <c r="A21" s="147"/>
    </row>
    <row r="22" spans="1:9" s="145" customFormat="1" ht="14.45">
      <c r="A22" s="360" t="s">
        <v>140</v>
      </c>
      <c r="B22" s="361"/>
      <c r="C22" s="180">
        <f t="shared" ref="C22:I22" si="2">+C13-C20</f>
        <v>0</v>
      </c>
      <c r="D22" s="180">
        <f>+D13-D20</f>
        <v>0</v>
      </c>
      <c r="E22" s="180">
        <f t="shared" si="2"/>
        <v>0</v>
      </c>
      <c r="F22" s="180">
        <f t="shared" si="2"/>
        <v>0</v>
      </c>
      <c r="G22" s="180">
        <f t="shared" si="2"/>
        <v>0</v>
      </c>
      <c r="H22" s="180">
        <f t="shared" si="2"/>
        <v>0</v>
      </c>
      <c r="I22" s="180">
        <f t="shared" si="2"/>
        <v>0</v>
      </c>
    </row>
    <row r="23" spans="1:9" s="145" customFormat="1" ht="14.45">
      <c r="A23" s="147"/>
    </row>
    <row r="24" spans="1:9" s="145" customFormat="1" ht="14.45">
      <c r="A24" s="145" t="s">
        <v>141</v>
      </c>
      <c r="B24" s="146"/>
      <c r="G24" s="146"/>
    </row>
    <row r="25" spans="1:9" s="145" customFormat="1" ht="14.45">
      <c r="B25" s="146"/>
      <c r="C25" s="356" t="s">
        <v>142</v>
      </c>
      <c r="D25" s="356"/>
      <c r="E25" s="356" t="s">
        <v>143</v>
      </c>
      <c r="F25" s="356"/>
      <c r="G25" s="357" t="s">
        <v>144</v>
      </c>
      <c r="H25" s="357"/>
    </row>
    <row r="26" spans="1:9" s="145" customFormat="1" ht="14.45">
      <c r="A26" s="147" t="s">
        <v>3</v>
      </c>
      <c r="B26" s="145" t="s">
        <v>145</v>
      </c>
      <c r="C26" s="145" t="s">
        <v>126</v>
      </c>
      <c r="D26" s="145" t="s">
        <v>127</v>
      </c>
      <c r="E26" s="145" t="s">
        <v>126</v>
      </c>
      <c r="F26" s="145" t="s">
        <v>127</v>
      </c>
      <c r="G26" s="145" t="s">
        <v>126</v>
      </c>
      <c r="H26" s="145" t="s">
        <v>127</v>
      </c>
    </row>
    <row r="27" spans="1:9" s="145" customFormat="1" ht="14.45">
      <c r="A27" s="148"/>
      <c r="C27" s="149"/>
      <c r="D27" s="149"/>
      <c r="E27" s="149"/>
      <c r="F27" s="149"/>
      <c r="G27" s="149"/>
      <c r="H27" s="149">
        <f>D27-F27</f>
        <v>0</v>
      </c>
    </row>
    <row r="28" spans="1:9" s="145" customFormat="1" ht="14.45">
      <c r="A28" s="150"/>
      <c r="C28" s="149"/>
      <c r="D28" s="149"/>
      <c r="E28" s="149"/>
      <c r="F28" s="149"/>
      <c r="G28" s="149"/>
      <c r="H28" s="149">
        <f t="shared" ref="H28:H40" si="3">D28-F28</f>
        <v>0</v>
      </c>
    </row>
    <row r="29" spans="1:9" s="145" customFormat="1" ht="14.45">
      <c r="A29" s="148"/>
      <c r="B29" s="151"/>
      <c r="C29" s="149"/>
      <c r="D29" s="149"/>
      <c r="E29" s="149"/>
      <c r="F29" s="149"/>
      <c r="G29" s="149"/>
      <c r="H29" s="149">
        <f t="shared" si="3"/>
        <v>0</v>
      </c>
    </row>
    <row r="30" spans="1:9" s="145" customFormat="1" ht="14.45">
      <c r="A30" s="150"/>
      <c r="C30" s="149"/>
      <c r="D30" s="149"/>
      <c r="E30" s="149"/>
      <c r="F30" s="149"/>
      <c r="G30" s="149"/>
      <c r="H30" s="149">
        <f t="shared" si="3"/>
        <v>0</v>
      </c>
    </row>
    <row r="31" spans="1:9" s="145" customFormat="1" ht="14.45">
      <c r="A31" s="148"/>
      <c r="B31" s="151"/>
      <c r="C31" s="149"/>
      <c r="D31" s="149"/>
      <c r="E31" s="149"/>
      <c r="F31" s="149"/>
      <c r="G31" s="149"/>
      <c r="H31" s="149">
        <f t="shared" si="3"/>
        <v>0</v>
      </c>
    </row>
    <row r="32" spans="1:9" s="145" customFormat="1" ht="14.45">
      <c r="A32" s="150"/>
      <c r="B32" s="151"/>
      <c r="C32" s="149"/>
      <c r="D32" s="149"/>
      <c r="E32" s="149"/>
      <c r="F32" s="149"/>
      <c r="G32" s="149"/>
      <c r="H32" s="149">
        <f t="shared" si="3"/>
        <v>0</v>
      </c>
    </row>
    <row r="33" spans="1:8" s="145" customFormat="1" ht="14.45">
      <c r="A33" s="148"/>
      <c r="B33" s="151"/>
      <c r="C33" s="149"/>
      <c r="D33" s="149"/>
      <c r="E33" s="149"/>
      <c r="F33" s="149"/>
      <c r="G33" s="149"/>
      <c r="H33" s="149">
        <f t="shared" si="3"/>
        <v>0</v>
      </c>
    </row>
    <row r="34" spans="1:8" s="145" customFormat="1" ht="14.45">
      <c r="A34" s="147"/>
      <c r="B34" s="151"/>
      <c r="C34" s="149"/>
      <c r="D34" s="149"/>
      <c r="E34" s="149"/>
      <c r="F34" s="149"/>
      <c r="G34" s="149"/>
      <c r="H34" s="149">
        <f t="shared" si="3"/>
        <v>0</v>
      </c>
    </row>
    <row r="35" spans="1:8" s="145" customFormat="1" ht="14.45">
      <c r="A35" s="148"/>
      <c r="C35" s="149"/>
      <c r="D35" s="149"/>
      <c r="E35" s="149"/>
      <c r="F35" s="149"/>
      <c r="G35" s="149"/>
      <c r="H35" s="149">
        <f t="shared" si="3"/>
        <v>0</v>
      </c>
    </row>
    <row r="36" spans="1:8" s="145" customFormat="1" ht="14.45">
      <c r="A36" s="147"/>
      <c r="C36" s="149"/>
      <c r="D36" s="149"/>
      <c r="E36" s="149"/>
      <c r="F36" s="149"/>
      <c r="G36" s="149"/>
      <c r="H36" s="149">
        <f t="shared" si="3"/>
        <v>0</v>
      </c>
    </row>
    <row r="37" spans="1:8" s="145" customFormat="1" ht="14.45">
      <c r="A37" s="147"/>
      <c r="B37" s="151"/>
      <c r="C37" s="149"/>
      <c r="D37" s="149"/>
      <c r="E37" s="149"/>
      <c r="F37" s="149"/>
      <c r="G37" s="149"/>
      <c r="H37" s="149">
        <f>E37-C37</f>
        <v>0</v>
      </c>
    </row>
    <row r="38" spans="1:8" s="145" customFormat="1" ht="14.45">
      <c r="A38" s="147"/>
      <c r="C38" s="149"/>
      <c r="D38" s="149"/>
      <c r="E38" s="149"/>
      <c r="F38" s="149"/>
      <c r="G38" s="149"/>
      <c r="H38" s="149">
        <f t="shared" si="3"/>
        <v>0</v>
      </c>
    </row>
    <row r="39" spans="1:8" s="145" customFormat="1" ht="14.45">
      <c r="A39" s="147"/>
      <c r="B39" s="152" t="s">
        <v>84</v>
      </c>
      <c r="H39" s="153">
        <f>SUM(H27:H38)</f>
        <v>0</v>
      </c>
    </row>
    <row r="40" spans="1:8" s="145" customFormat="1" ht="14.45">
      <c r="A40" s="147"/>
      <c r="H40" s="145">
        <f t="shared" si="3"/>
        <v>0</v>
      </c>
    </row>
    <row r="41" spans="1:8" s="145" customFormat="1" ht="15" thickBot="1">
      <c r="A41" s="147"/>
      <c r="G41" s="145" t="s">
        <v>146</v>
      </c>
      <c r="H41" s="154">
        <f>I22+H39</f>
        <v>0</v>
      </c>
    </row>
    <row r="42" spans="1:8" s="145" customFormat="1" ht="14.45">
      <c r="A42" s="147"/>
      <c r="B42" s="155" t="s">
        <v>147</v>
      </c>
      <c r="C42" s="156">
        <f>I13</f>
        <v>0</v>
      </c>
      <c r="D42" s="157"/>
    </row>
    <row r="43" spans="1:8" s="145" customFormat="1" ht="14.45">
      <c r="A43" s="147"/>
      <c r="B43" s="158" t="s">
        <v>148</v>
      </c>
      <c r="C43" s="153">
        <f>I20</f>
        <v>0</v>
      </c>
      <c r="D43" s="159"/>
    </row>
    <row r="44" spans="1:8" s="145" customFormat="1" ht="14.45">
      <c r="A44" s="147"/>
      <c r="B44" s="160" t="s">
        <v>144</v>
      </c>
      <c r="C44" s="154">
        <f>C42-C43</f>
        <v>0</v>
      </c>
      <c r="D44" s="159"/>
    </row>
    <row r="45" spans="1:8" s="145" customFormat="1" ht="14.45">
      <c r="A45" s="147"/>
      <c r="B45" s="158"/>
      <c r="D45" s="159"/>
    </row>
    <row r="46" spans="1:8" s="145" customFormat="1" ht="14.45">
      <c r="A46" s="147"/>
      <c r="B46" s="158" t="s">
        <v>149</v>
      </c>
      <c r="C46" s="154">
        <v>0</v>
      </c>
      <c r="D46" s="159"/>
    </row>
    <row r="47" spans="1:8" s="145" customFormat="1" ht="15" thickBot="1">
      <c r="A47" s="147"/>
      <c r="B47" s="161" t="s">
        <v>150</v>
      </c>
      <c r="C47" s="162">
        <f>C46-C44</f>
        <v>0</v>
      </c>
      <c r="D47" s="163" t="s">
        <v>151</v>
      </c>
    </row>
    <row r="48" spans="1:8" s="145" customFormat="1" ht="14.45">
      <c r="A48" s="147"/>
    </row>
    <row r="49" spans="1:1" s="145" customFormat="1" ht="14.45">
      <c r="A49" s="147"/>
    </row>
    <row r="50" spans="1:1" s="145" customFormat="1" ht="14.45">
      <c r="A50" s="147"/>
    </row>
    <row r="51" spans="1:1" s="145" customFormat="1" ht="14.45">
      <c r="A51" s="147"/>
    </row>
    <row r="52" spans="1:1" s="145" customFormat="1" ht="14.45">
      <c r="A52" s="147"/>
    </row>
    <row r="53" spans="1:1" s="145" customFormat="1" ht="14.45">
      <c r="A53" s="147"/>
    </row>
    <row r="54" spans="1:1" s="145" customFormat="1" ht="14.45">
      <c r="A54" s="147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18"/>
  <sheetViews>
    <sheetView zoomScale="130" zoomScaleNormal="130" workbookViewId="0">
      <selection activeCell="H21" sqref="H21"/>
    </sheetView>
  </sheetViews>
  <sheetFormatPr defaultColWidth="8.7109375" defaultRowHeight="14.4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0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152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4"/>
      <c r="G7" s="144"/>
    </row>
    <row r="8" spans="1:10" s="70" customFormat="1" ht="29.1">
      <c r="A8" s="137" t="s">
        <v>103</v>
      </c>
      <c r="B8" s="353" t="s">
        <v>104</v>
      </c>
      <c r="C8" s="354"/>
      <c r="D8" s="355"/>
      <c r="E8" s="138" t="s">
        <v>105</v>
      </c>
      <c r="F8" s="138" t="s">
        <v>105</v>
      </c>
      <c r="G8" s="138" t="s">
        <v>105</v>
      </c>
      <c r="H8" s="353" t="s">
        <v>153</v>
      </c>
      <c r="I8" s="355"/>
    </row>
    <row r="11" spans="1:10">
      <c r="A11" s="78">
        <v>60400</v>
      </c>
      <c r="B11" s="78"/>
      <c r="C11" s="78" t="s">
        <v>154</v>
      </c>
      <c r="E11" s="48" t="s">
        <v>155</v>
      </c>
      <c r="F11" s="86" t="s">
        <v>156</v>
      </c>
      <c r="G11" s="323" t="s">
        <v>157</v>
      </c>
    </row>
    <row r="12" spans="1:10">
      <c r="A12" t="s">
        <v>158</v>
      </c>
      <c r="C12" t="s">
        <v>159</v>
      </c>
      <c r="E12" s="328">
        <v>96253.18</v>
      </c>
      <c r="F12" s="328">
        <v>96253.18</v>
      </c>
      <c r="G12" s="320">
        <f>+E12-F12</f>
        <v>0</v>
      </c>
      <c r="H12" t="s">
        <v>160</v>
      </c>
    </row>
    <row r="13" spans="1:10">
      <c r="C13" t="s">
        <v>161</v>
      </c>
      <c r="E13" s="140">
        <v>0</v>
      </c>
      <c r="F13" s="329">
        <v>0</v>
      </c>
      <c r="G13" s="320">
        <f>+E13-F13</f>
        <v>0</v>
      </c>
      <c r="H13" t="s">
        <v>162</v>
      </c>
    </row>
    <row r="14" spans="1:10">
      <c r="H14" s="322" t="s">
        <v>163</v>
      </c>
    </row>
    <row r="16" spans="1:10">
      <c r="A16" s="43"/>
    </row>
    <row r="17" spans="1:1">
      <c r="A17" s="43"/>
    </row>
    <row r="18" spans="1:1">
      <c r="A18" s="43"/>
    </row>
  </sheetData>
  <mergeCells count="5">
    <mergeCell ref="C1:E1"/>
    <mergeCell ref="C2:E2"/>
    <mergeCell ref="C3:E3"/>
    <mergeCell ref="H8:I8"/>
    <mergeCell ref="B8:D8"/>
  </mergeCells>
  <hyperlinks>
    <hyperlink ref="H14" r:id="rId1" display="../../../../../../../../:b:/s/HFBAccounting/EbgbHyFyoX9Ni4hstpiuDjAB9Pi8KnMyolHDdQI0MLn7OA?e=J2NbZo" xr:uid="{E19834C3-097D-4457-ACBF-4F75DD9F3F02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8"/>
  <sheetViews>
    <sheetView workbookViewId="0">
      <selection activeCell="L13" sqref="L13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0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164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4"/>
      <c r="G7" s="144"/>
    </row>
    <row r="8" spans="1:10" s="70" customFormat="1" ht="29.1">
      <c r="A8" s="137" t="s">
        <v>103</v>
      </c>
      <c r="B8" s="353" t="s">
        <v>104</v>
      </c>
      <c r="C8" s="354"/>
      <c r="D8" s="354"/>
      <c r="E8" s="355"/>
      <c r="F8" s="138" t="s">
        <v>105</v>
      </c>
      <c r="G8" s="353" t="s">
        <v>153</v>
      </c>
      <c r="H8" s="362"/>
      <c r="I8" s="363"/>
    </row>
    <row r="10" spans="1:10">
      <c r="F10" s="71"/>
    </row>
    <row r="11" spans="1:10">
      <c r="C11" t="s">
        <v>165</v>
      </c>
      <c r="G11" s="43" t="s">
        <v>166</v>
      </c>
    </row>
    <row r="12" spans="1:10">
      <c r="C12" t="s">
        <v>167</v>
      </c>
      <c r="F12" s="89"/>
    </row>
    <row r="13" spans="1:10">
      <c r="C13" t="s">
        <v>168</v>
      </c>
      <c r="F13" s="59">
        <f>+F11-F12</f>
        <v>0</v>
      </c>
      <c r="H13" t="s">
        <v>169</v>
      </c>
      <c r="I13" s="97" t="e">
        <f>+F13/F12</f>
        <v>#DIV/0!</v>
      </c>
    </row>
    <row r="14" spans="1:10">
      <c r="F14" s="96">
        <f>SUM(F13:F13)</f>
        <v>0</v>
      </c>
      <c r="H14" s="43" t="s">
        <v>170</v>
      </c>
      <c r="I14" s="98" t="e">
        <f>+F14/F12</f>
        <v>#DIV/0!</v>
      </c>
      <c r="J14" s="43" t="s">
        <v>171</v>
      </c>
    </row>
    <row r="15" spans="1:10">
      <c r="F15" s="96"/>
      <c r="H15" s="43"/>
      <c r="I15" s="98"/>
    </row>
    <row r="16" spans="1:10">
      <c r="F16" s="96"/>
      <c r="H16" s="43"/>
      <c r="I16" s="98"/>
    </row>
    <row r="17" spans="3:7">
      <c r="C17" t="s">
        <v>172</v>
      </c>
      <c r="F17"/>
    </row>
    <row r="18" spans="3:7">
      <c r="C18" t="s">
        <v>173</v>
      </c>
    </row>
    <row r="19" spans="3:7">
      <c r="C19" t="s">
        <v>174</v>
      </c>
    </row>
    <row r="22" spans="3:7">
      <c r="C22" s="99" t="s">
        <v>175</v>
      </c>
      <c r="E22" s="48" t="s">
        <v>176</v>
      </c>
      <c r="F22" s="48" t="s">
        <v>177</v>
      </c>
      <c r="G22" s="100" t="s">
        <v>178</v>
      </c>
    </row>
    <row r="23" spans="3:7">
      <c r="C23" s="99"/>
      <c r="E23" s="48"/>
      <c r="F23" s="48"/>
      <c r="G23" s="100"/>
    </row>
    <row r="24" spans="3:7">
      <c r="C24" t="s">
        <v>179</v>
      </c>
      <c r="E24" s="101"/>
      <c r="F24" s="101"/>
      <c r="G24" s="92">
        <f t="shared" ref="G24:G45" si="0">+E24-F24</f>
        <v>0</v>
      </c>
    </row>
    <row r="25" spans="3:7">
      <c r="C25" t="s">
        <v>180</v>
      </c>
      <c r="E25" s="101"/>
      <c r="F25" s="101"/>
      <c r="G25" s="92">
        <f t="shared" si="0"/>
        <v>0</v>
      </c>
    </row>
    <row r="26" spans="3:7">
      <c r="C26" t="s">
        <v>181</v>
      </c>
      <c r="E26" s="101"/>
      <c r="F26" s="101"/>
      <c r="G26" s="92">
        <f t="shared" si="0"/>
        <v>0</v>
      </c>
    </row>
    <row r="27" spans="3:7">
      <c r="C27" t="s">
        <v>182</v>
      </c>
      <c r="E27" s="101"/>
      <c r="F27" s="101"/>
      <c r="G27" s="92">
        <f t="shared" si="0"/>
        <v>0</v>
      </c>
    </row>
    <row r="28" spans="3:7">
      <c r="C28" t="s">
        <v>183</v>
      </c>
      <c r="E28" s="101"/>
      <c r="F28" s="101"/>
      <c r="G28" s="92">
        <f t="shared" si="0"/>
        <v>0</v>
      </c>
    </row>
    <row r="29" spans="3:7">
      <c r="C29" t="s">
        <v>184</v>
      </c>
      <c r="E29" s="101"/>
      <c r="F29" s="101"/>
      <c r="G29" s="92">
        <f t="shared" si="0"/>
        <v>0</v>
      </c>
    </row>
    <row r="30" spans="3:7">
      <c r="C30" t="s">
        <v>185</v>
      </c>
      <c r="E30" s="101"/>
      <c r="F30" s="101"/>
      <c r="G30" s="92">
        <f t="shared" si="0"/>
        <v>0</v>
      </c>
    </row>
    <row r="31" spans="3:7">
      <c r="C31" t="s">
        <v>186</v>
      </c>
      <c r="E31" s="101"/>
      <c r="F31" s="101"/>
      <c r="G31" s="92">
        <f t="shared" si="0"/>
        <v>0</v>
      </c>
    </row>
    <row r="32" spans="3:7">
      <c r="C32" t="s">
        <v>187</v>
      </c>
      <c r="E32" s="101"/>
      <c r="F32" s="101"/>
      <c r="G32" s="92">
        <f t="shared" si="0"/>
        <v>0</v>
      </c>
    </row>
    <row r="33" spans="3:7">
      <c r="C33" t="s">
        <v>188</v>
      </c>
      <c r="E33" s="101"/>
      <c r="F33" s="101"/>
      <c r="G33" s="92">
        <f t="shared" si="0"/>
        <v>0</v>
      </c>
    </row>
    <row r="34" spans="3:7">
      <c r="C34" t="s">
        <v>189</v>
      </c>
      <c r="E34" s="101"/>
      <c r="F34" s="101"/>
      <c r="G34" s="92">
        <f t="shared" si="0"/>
        <v>0</v>
      </c>
    </row>
    <row r="35" spans="3:7">
      <c r="C35" t="s">
        <v>190</v>
      </c>
      <c r="E35" s="101"/>
      <c r="F35" s="101"/>
      <c r="G35" s="92">
        <f t="shared" si="0"/>
        <v>0</v>
      </c>
    </row>
    <row r="36" spans="3:7">
      <c r="C36" t="s">
        <v>191</v>
      </c>
      <c r="E36" s="101"/>
      <c r="F36" s="101"/>
      <c r="G36" s="92">
        <f t="shared" si="0"/>
        <v>0</v>
      </c>
    </row>
    <row r="37" spans="3:7">
      <c r="C37" t="s">
        <v>192</v>
      </c>
      <c r="E37" s="101"/>
      <c r="F37" s="101"/>
      <c r="G37" s="92">
        <f t="shared" si="0"/>
        <v>0</v>
      </c>
    </row>
    <row r="38" spans="3:7">
      <c r="C38" t="s">
        <v>193</v>
      </c>
      <c r="E38" s="101"/>
      <c r="F38" s="101"/>
      <c r="G38" s="92">
        <f t="shared" si="0"/>
        <v>0</v>
      </c>
    </row>
    <row r="39" spans="3:7">
      <c r="C39" t="s">
        <v>194</v>
      </c>
      <c r="E39" s="101"/>
      <c r="F39" s="101"/>
      <c r="G39" s="92">
        <f t="shared" si="0"/>
        <v>0</v>
      </c>
    </row>
    <row r="40" spans="3:7">
      <c r="C40" t="s">
        <v>195</v>
      </c>
      <c r="E40" s="101"/>
      <c r="F40" s="101"/>
      <c r="G40" s="92">
        <f t="shared" si="0"/>
        <v>0</v>
      </c>
    </row>
    <row r="41" spans="3:7">
      <c r="C41" t="s">
        <v>196</v>
      </c>
      <c r="E41" s="101"/>
      <c r="F41" s="101"/>
      <c r="G41" s="92">
        <f t="shared" si="0"/>
        <v>0</v>
      </c>
    </row>
    <row r="42" spans="3:7">
      <c r="C42" t="s">
        <v>197</v>
      </c>
      <c r="E42" s="101"/>
      <c r="F42" s="101"/>
      <c r="G42" s="92">
        <f t="shared" si="0"/>
        <v>0</v>
      </c>
    </row>
    <row r="43" spans="3:7">
      <c r="C43" t="s">
        <v>198</v>
      </c>
      <c r="E43" s="101"/>
      <c r="F43" s="101"/>
      <c r="G43" s="92">
        <f t="shared" si="0"/>
        <v>0</v>
      </c>
    </row>
    <row r="44" spans="3:7">
      <c r="C44" t="s">
        <v>199</v>
      </c>
      <c r="E44" s="101"/>
      <c r="F44" s="101"/>
      <c r="G44" s="92">
        <f t="shared" si="0"/>
        <v>0</v>
      </c>
    </row>
    <row r="45" spans="3:7">
      <c r="C45" t="s">
        <v>200</v>
      </c>
      <c r="E45" s="265"/>
      <c r="F45" s="265"/>
      <c r="G45" s="92">
        <f t="shared" si="0"/>
        <v>0</v>
      </c>
    </row>
    <row r="46" spans="3:7">
      <c r="E46" s="102"/>
      <c r="F46" s="102"/>
      <c r="G46" s="92"/>
    </row>
    <row r="47" spans="3:7" ht="15" thickBot="1">
      <c r="E47" s="143">
        <f>SUM(E24:E46)</f>
        <v>0</v>
      </c>
      <c r="F47" s="143">
        <f>SUM(F24:F46)</f>
        <v>0</v>
      </c>
      <c r="G47" s="143">
        <f>SUM(G24:G46)</f>
        <v>0</v>
      </c>
    </row>
    <row r="48" spans="3:7" ht="1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33"/>
  <sheetViews>
    <sheetView topLeftCell="A12" workbookViewId="0">
      <selection activeCell="G20" sqref="G20"/>
    </sheetView>
  </sheetViews>
  <sheetFormatPr defaultColWidth="8.7109375" defaultRowHeight="14.4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0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0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0" ht="18">
      <c r="A4" s="123"/>
      <c r="B4" s="54"/>
      <c r="D4" s="54"/>
      <c r="E4" s="54"/>
      <c r="F4" s="56"/>
      <c r="G4" s="124"/>
      <c r="H4" s="66"/>
      <c r="I4" s="67"/>
    </row>
    <row r="5" spans="1:10" ht="18">
      <c r="A5" s="54" t="s">
        <v>201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4"/>
      <c r="G7" s="144"/>
    </row>
    <row r="8" spans="1:10" s="70" customFormat="1" ht="29.1">
      <c r="A8" s="137" t="s">
        <v>103</v>
      </c>
      <c r="B8" s="353" t="s">
        <v>104</v>
      </c>
      <c r="C8" s="354"/>
      <c r="D8" s="354"/>
      <c r="E8" s="355"/>
      <c r="F8" s="138" t="s">
        <v>105</v>
      </c>
      <c r="G8" s="353" t="s">
        <v>153</v>
      </c>
      <c r="H8" s="362"/>
      <c r="I8" s="363"/>
    </row>
    <row r="10" spans="1:10">
      <c r="A10" s="272"/>
      <c r="F10" s="71"/>
    </row>
    <row r="11" spans="1:10">
      <c r="C11" s="78" t="s">
        <v>202</v>
      </c>
      <c r="F11" s="71"/>
    </row>
    <row r="12" spans="1:10">
      <c r="C12" t="s">
        <v>43</v>
      </c>
      <c r="F12" s="71">
        <v>864614.85</v>
      </c>
    </row>
    <row r="13" spans="1:10">
      <c r="C13" t="s">
        <v>203</v>
      </c>
      <c r="F13" s="71">
        <v>324861.53000000003</v>
      </c>
    </row>
    <row r="14" spans="1:10">
      <c r="C14" t="s">
        <v>204</v>
      </c>
      <c r="F14" s="71">
        <v>107129.3</v>
      </c>
    </row>
    <row r="15" spans="1:10">
      <c r="F15" s="271">
        <f>SUM(F12:F14)</f>
        <v>1296605.68</v>
      </c>
    </row>
    <row r="16" spans="1:10">
      <c r="F16" s="71"/>
    </row>
    <row r="17" spans="3:10">
      <c r="C17" s="78" t="s">
        <v>205</v>
      </c>
      <c r="F17" s="71"/>
    </row>
    <row r="18" spans="3:10">
      <c r="C18" t="s">
        <v>206</v>
      </c>
      <c r="F18" s="71">
        <v>1189656.22</v>
      </c>
      <c r="G18" s="322" t="s">
        <v>207</v>
      </c>
    </row>
    <row r="19" spans="3:10">
      <c r="C19" t="s">
        <v>208</v>
      </c>
      <c r="F19" s="71">
        <v>39773.86</v>
      </c>
      <c r="G19" t="s">
        <v>209</v>
      </c>
    </row>
    <row r="20" spans="3:10">
      <c r="C20" t="s">
        <v>210</v>
      </c>
      <c r="F20" s="71">
        <v>67303.520000000004</v>
      </c>
      <c r="G20" s="322" t="s">
        <v>211</v>
      </c>
    </row>
    <row r="21" spans="3:10">
      <c r="F21" s="271">
        <f>SUM(F18:F20)</f>
        <v>1296733.6000000001</v>
      </c>
    </row>
    <row r="22" spans="3:10">
      <c r="F22" s="71"/>
    </row>
    <row r="23" spans="3:10">
      <c r="C23" t="s">
        <v>212</v>
      </c>
      <c r="F23" s="71">
        <f>F21-F15</f>
        <v>127.92000000015832</v>
      </c>
      <c r="H23" s="117" t="s">
        <v>170</v>
      </c>
      <c r="I23" s="327">
        <f>F23/F15</f>
        <v>9.8657596502398732E-5</v>
      </c>
      <c r="J23" s="43"/>
    </row>
    <row r="24" spans="3:10">
      <c r="C24" t="s">
        <v>213</v>
      </c>
      <c r="F24" s="71">
        <f>+G32</f>
        <v>-127.91000000000349</v>
      </c>
    </row>
    <row r="25" spans="3:10">
      <c r="C25" t="s">
        <v>168</v>
      </c>
      <c r="F25" s="271">
        <f>+F23+F24</f>
        <v>1.0000000154832378E-2</v>
      </c>
      <c r="H25" s="43" t="s">
        <v>170</v>
      </c>
      <c r="I25" s="98">
        <f>F25/F21</f>
        <v>7.7116843080432066E-9</v>
      </c>
      <c r="J25" s="43" t="s">
        <v>171</v>
      </c>
    </row>
    <row r="26" spans="3:10">
      <c r="F26" s="71"/>
    </row>
    <row r="27" spans="3:10">
      <c r="C27" s="43"/>
      <c r="F27" s="71"/>
    </row>
    <row r="28" spans="3:10" ht="29.1">
      <c r="C28" s="267" t="s">
        <v>175</v>
      </c>
      <c r="D28" s="268"/>
      <c r="E28" s="269" t="s">
        <v>214</v>
      </c>
      <c r="F28" s="269" t="s">
        <v>215</v>
      </c>
      <c r="G28" s="270" t="s">
        <v>178</v>
      </c>
    </row>
    <row r="29" spans="3:10">
      <c r="C29" t="s">
        <v>216</v>
      </c>
      <c r="E29" s="101">
        <v>2696.1</v>
      </c>
      <c r="F29" s="101">
        <v>2747.94</v>
      </c>
      <c r="G29" s="92">
        <f t="shared" ref="G29" si="0">+E29-F29</f>
        <v>-51.840000000000146</v>
      </c>
    </row>
    <row r="30" spans="3:10">
      <c r="C30" t="s">
        <v>217</v>
      </c>
      <c r="E30" s="101">
        <v>27260.799999999999</v>
      </c>
      <c r="F30" s="101">
        <v>27388.79</v>
      </c>
      <c r="G30" s="92">
        <f t="shared" ref="G30" si="1">+E30-F30</f>
        <v>-127.9900000000016</v>
      </c>
    </row>
    <row r="31" spans="3:10">
      <c r="C31" t="s">
        <v>218</v>
      </c>
      <c r="E31" s="101">
        <v>67355.44</v>
      </c>
      <c r="F31" s="101">
        <v>67303.520000000004</v>
      </c>
      <c r="G31" s="92">
        <f>+E31-F31</f>
        <v>51.919999999998254</v>
      </c>
    </row>
    <row r="32" spans="3:10" ht="15" thickBot="1">
      <c r="E32" s="143">
        <f>SUM(E29:E31)</f>
        <v>97312.34</v>
      </c>
      <c r="F32" s="143">
        <f>SUM(F29:F31)</f>
        <v>97440.25</v>
      </c>
      <c r="G32" s="143">
        <f>SUM(G29:G31)</f>
        <v>-127.91000000000349</v>
      </c>
    </row>
    <row r="33" ht="15" thickTop="1"/>
  </sheetData>
  <mergeCells count="5">
    <mergeCell ref="C1:E1"/>
    <mergeCell ref="C2:E2"/>
    <mergeCell ref="C3:E3"/>
    <mergeCell ref="B8:E8"/>
    <mergeCell ref="G8:I8"/>
  </mergeCells>
  <hyperlinks>
    <hyperlink ref="G18" r:id="rId1" display="../../../../../../../../:b:/s/HFBAccounting/ESwu3PrrHcpLgdqmR2vmOQoBA9aQaRkFNgS0ld9ZGReOqg?e=wce3Sb" xr:uid="{DB0DD68B-A5AD-4502-B5E3-2074206E96F4}"/>
    <hyperlink ref="G20" r:id="rId2" display="../../../../../../../../:b:/s/HFBAccounting/EWJoI1WSyeFHmIgHIUaKPPEBX_Oyz07aC1YBSPwbneKt_w?e=AJq1nx" xr:uid="{89227C96-1A48-4147-ADB6-BE3CEDF709D0}"/>
  </hyperlinks>
  <pageMargins left="0.7" right="0.7" top="0.75" bottom="0.75" header="0.3" footer="0.3"/>
  <pageSetup paperSize="9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>
      <selection activeCell="L13" sqref="L13"/>
    </sheetView>
  </sheetViews>
  <sheetFormatPr defaultColWidth="8.7109375" defaultRowHeight="14.4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2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2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2" ht="18">
      <c r="A4" s="123"/>
      <c r="B4" s="54"/>
      <c r="D4" s="56"/>
      <c r="G4" s="124"/>
      <c r="H4" s="66"/>
      <c r="I4" s="67"/>
    </row>
    <row r="5" spans="1:12" ht="18">
      <c r="A5" s="54" t="s">
        <v>201</v>
      </c>
      <c r="C5" s="58"/>
      <c r="F5" s="59"/>
      <c r="G5" s="59"/>
      <c r="H5" s="66"/>
      <c r="J5" s="67"/>
    </row>
    <row r="6" spans="1:12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7" spans="1:12" ht="20.100000000000001" customHeight="1" thickBot="1">
      <c r="A7" s="183"/>
      <c r="H7" s="367"/>
      <c r="I7" s="367"/>
      <c r="J7" s="367"/>
      <c r="K7" s="367"/>
      <c r="L7" s="367"/>
    </row>
    <row r="8" spans="1:12" ht="42.75" customHeight="1" thickBot="1">
      <c r="A8" s="184" t="s">
        <v>103</v>
      </c>
      <c r="B8" s="368" t="s">
        <v>219</v>
      </c>
      <c r="C8" s="369"/>
      <c r="D8" s="370"/>
      <c r="E8" s="186" t="s">
        <v>220</v>
      </c>
      <c r="F8" s="186" t="s">
        <v>221</v>
      </c>
      <c r="G8" s="187" t="s">
        <v>222</v>
      </c>
      <c r="H8" s="188"/>
      <c r="I8" s="188"/>
      <c r="J8" s="188"/>
      <c r="K8" s="189"/>
      <c r="L8" s="189"/>
    </row>
    <row r="9" spans="1:12" ht="15.95" customHeight="1">
      <c r="A9" s="190"/>
      <c r="B9" s="371"/>
      <c r="C9" s="371"/>
      <c r="D9" s="371"/>
      <c r="E9" s="191"/>
      <c r="F9" s="192"/>
      <c r="G9" s="193" t="str">
        <f t="shared" ref="G9:G20" si="0">IF(E9=0,IF(F9=0,"",F9),F9*E9)</f>
        <v/>
      </c>
      <c r="H9" s="194"/>
      <c r="I9" s="194"/>
      <c r="J9" s="194"/>
      <c r="K9" s="194"/>
      <c r="L9" s="194"/>
    </row>
    <row r="10" spans="1:12" ht="15.95" customHeight="1">
      <c r="A10" s="190"/>
      <c r="B10" s="372" t="s">
        <v>223</v>
      </c>
      <c r="C10" s="372"/>
      <c r="D10" s="372"/>
      <c r="E10" s="191"/>
      <c r="F10" s="192"/>
      <c r="G10" s="195" t="str">
        <f t="shared" si="0"/>
        <v/>
      </c>
      <c r="H10" s="194"/>
      <c r="I10" s="194"/>
      <c r="J10" s="194"/>
      <c r="K10" s="194"/>
      <c r="L10" s="194"/>
    </row>
    <row r="11" spans="1:12" ht="15.95" customHeight="1">
      <c r="A11" s="190"/>
      <c r="B11" s="364"/>
      <c r="C11" s="365"/>
      <c r="D11" s="366"/>
      <c r="E11" s="197"/>
      <c r="F11" s="192">
        <v>1</v>
      </c>
      <c r="G11" s="198">
        <f t="shared" si="0"/>
        <v>1</v>
      </c>
      <c r="H11" s="194"/>
      <c r="I11" s="194"/>
      <c r="J11" s="194"/>
      <c r="K11" s="194"/>
      <c r="L11" s="194"/>
    </row>
    <row r="12" spans="1:12" ht="15.95" customHeight="1">
      <c r="A12" s="190"/>
      <c r="B12" s="364"/>
      <c r="C12" s="365"/>
      <c r="D12" s="366"/>
      <c r="E12" s="197">
        <v>0</v>
      </c>
      <c r="F12" s="192">
        <v>1</v>
      </c>
      <c r="G12" s="198">
        <v>0</v>
      </c>
      <c r="H12" s="194"/>
      <c r="I12" s="194"/>
      <c r="J12" s="194"/>
      <c r="K12" s="194"/>
      <c r="L12" s="194"/>
    </row>
    <row r="13" spans="1:12" ht="15.95" customHeight="1">
      <c r="A13" s="190"/>
      <c r="B13" s="364"/>
      <c r="C13" s="365"/>
      <c r="D13" s="366"/>
      <c r="E13" s="197">
        <v>1</v>
      </c>
      <c r="F13" s="192"/>
      <c r="G13" s="198">
        <f t="shared" si="0"/>
        <v>0</v>
      </c>
      <c r="H13" s="194"/>
      <c r="I13" s="194"/>
      <c r="J13" s="194"/>
      <c r="K13" s="194"/>
      <c r="L13" s="194"/>
    </row>
    <row r="14" spans="1:12" ht="15.95" customHeight="1">
      <c r="A14" s="190"/>
      <c r="B14" s="373" t="s">
        <v>224</v>
      </c>
      <c r="C14" s="374"/>
      <c r="D14" s="375"/>
      <c r="E14" s="199"/>
      <c r="F14" s="200"/>
      <c r="G14" s="201">
        <f>SUM(G11:G13)</f>
        <v>1</v>
      </c>
      <c r="H14" s="194"/>
      <c r="I14" s="194"/>
      <c r="J14" s="194"/>
      <c r="K14" s="194"/>
      <c r="L14" s="194"/>
    </row>
    <row r="15" spans="1:12" ht="15.95" customHeight="1">
      <c r="A15" s="190"/>
      <c r="B15" s="376"/>
      <c r="C15" s="377"/>
      <c r="D15" s="378"/>
      <c r="E15" s="191"/>
      <c r="F15" s="192"/>
      <c r="G15" s="198" t="str">
        <f t="shared" si="0"/>
        <v/>
      </c>
      <c r="H15" s="194"/>
      <c r="I15" s="194"/>
      <c r="J15" s="194"/>
      <c r="K15" s="194"/>
      <c r="L15" s="194"/>
    </row>
    <row r="16" spans="1:12" ht="15.95" customHeight="1">
      <c r="A16" s="190"/>
      <c r="B16" s="372" t="s">
        <v>56</v>
      </c>
      <c r="C16" s="372"/>
      <c r="D16" s="372"/>
      <c r="E16" s="191"/>
      <c r="F16" s="192"/>
      <c r="G16" s="198" t="str">
        <f t="shared" si="0"/>
        <v/>
      </c>
      <c r="H16" s="194"/>
      <c r="I16" s="194"/>
      <c r="J16" s="194"/>
      <c r="K16" s="194"/>
      <c r="L16" s="194"/>
    </row>
    <row r="17" spans="1:12" ht="15.95" customHeight="1">
      <c r="A17" s="190"/>
      <c r="B17" s="379"/>
      <c r="C17" s="379"/>
      <c r="D17" s="379"/>
      <c r="E17" s="191"/>
      <c r="F17" s="192">
        <v>1</v>
      </c>
      <c r="G17" s="198">
        <f t="shared" si="0"/>
        <v>1</v>
      </c>
      <c r="H17" s="194"/>
      <c r="I17" s="194"/>
      <c r="J17" s="194"/>
      <c r="K17" s="194"/>
      <c r="L17" s="194"/>
    </row>
    <row r="18" spans="1:12" ht="15.95" customHeight="1">
      <c r="A18" s="190"/>
      <c r="B18" s="364"/>
      <c r="C18" s="365"/>
      <c r="D18" s="366"/>
      <c r="E18" s="191"/>
      <c r="F18" s="192">
        <v>1</v>
      </c>
      <c r="G18" s="198">
        <f t="shared" si="0"/>
        <v>1</v>
      </c>
      <c r="H18" s="194"/>
      <c r="I18" s="194"/>
      <c r="J18" s="194"/>
      <c r="K18" s="194"/>
      <c r="L18" s="194"/>
    </row>
    <row r="19" spans="1:12" ht="15.95" customHeight="1">
      <c r="A19" s="190"/>
      <c r="B19" s="384" t="s">
        <v>225</v>
      </c>
      <c r="C19" s="384"/>
      <c r="D19" s="384"/>
      <c r="E19" s="199"/>
      <c r="F19" s="200"/>
      <c r="G19" s="204">
        <f>SUM(G17:G18)</f>
        <v>2</v>
      </c>
      <c r="H19" s="194"/>
      <c r="I19" s="194"/>
      <c r="J19" s="194"/>
      <c r="K19" s="194"/>
      <c r="L19" s="194"/>
    </row>
    <row r="20" spans="1:12" ht="15.95" customHeight="1">
      <c r="A20" s="190"/>
      <c r="B20" s="376"/>
      <c r="C20" s="377"/>
      <c r="D20" s="378"/>
      <c r="E20" s="191"/>
      <c r="F20" s="192"/>
      <c r="G20" s="205" t="str">
        <f t="shared" si="0"/>
        <v/>
      </c>
      <c r="H20" s="194"/>
      <c r="I20" s="194"/>
      <c r="J20" s="194"/>
      <c r="K20" s="194"/>
      <c r="L20" s="194"/>
    </row>
    <row r="21" spans="1:12" ht="15.95" customHeight="1">
      <c r="A21" s="190"/>
      <c r="B21" s="385" t="s">
        <v>226</v>
      </c>
      <c r="C21" s="386"/>
      <c r="D21" s="387"/>
      <c r="E21" s="199"/>
      <c r="F21" s="200"/>
      <c r="G21" s="204">
        <f>G14-G19</f>
        <v>-1</v>
      </c>
      <c r="H21" s="194"/>
      <c r="I21" s="194"/>
      <c r="J21" s="194"/>
      <c r="K21" s="194"/>
      <c r="L21" s="194"/>
    </row>
    <row r="22" spans="1:12" ht="15.95" customHeight="1" thickBot="1">
      <c r="A22" s="190"/>
      <c r="B22" s="388"/>
      <c r="C22" s="388"/>
      <c r="D22" s="388"/>
      <c r="E22" s="191"/>
      <c r="F22" s="192"/>
      <c r="G22" s="206" t="str">
        <f t="shared" ref="G22:G32" si="1">IF(E22=0,IF(F22=0,"",F22),F22*E22)</f>
        <v/>
      </c>
      <c r="H22" s="194"/>
      <c r="I22" s="194"/>
      <c r="J22" s="194"/>
      <c r="K22" s="194"/>
      <c r="L22" s="194"/>
    </row>
    <row r="23" spans="1:12" ht="15.95" customHeight="1">
      <c r="A23" s="207"/>
      <c r="B23" s="381" t="s">
        <v>227</v>
      </c>
      <c r="C23" s="382"/>
      <c r="D23" s="383"/>
      <c r="E23" s="208"/>
      <c r="F23" s="192"/>
      <c r="G23" s="206" t="str">
        <f t="shared" si="1"/>
        <v/>
      </c>
      <c r="H23" s="194"/>
      <c r="I23" s="194"/>
      <c r="J23" s="194"/>
      <c r="K23" s="194"/>
      <c r="L23" s="194"/>
    </row>
    <row r="24" spans="1:12" ht="15.95" customHeight="1">
      <c r="A24" s="207"/>
      <c r="B24" s="190" t="s">
        <v>228</v>
      </c>
      <c r="C24" s="209"/>
      <c r="D24" s="210"/>
      <c r="E24" s="208"/>
      <c r="F24" s="192"/>
      <c r="G24" s="206" t="str">
        <f t="shared" si="1"/>
        <v/>
      </c>
      <c r="H24" s="194"/>
      <c r="I24" s="194"/>
      <c r="J24" s="194"/>
      <c r="K24" s="194"/>
      <c r="L24" s="194"/>
    </row>
    <row r="25" spans="1:12" ht="15.95" customHeight="1" thickBot="1">
      <c r="A25" s="207"/>
      <c r="B25" s="211" t="s">
        <v>229</v>
      </c>
      <c r="C25" s="212"/>
      <c r="D25" s="213" t="e">
        <f>G21/D24</f>
        <v>#DIV/0!</v>
      </c>
      <c r="E25" s="208"/>
      <c r="F25" s="192"/>
      <c r="G25" s="206" t="str">
        <f t="shared" si="1"/>
        <v/>
      </c>
      <c r="H25" s="194"/>
      <c r="I25" s="194"/>
      <c r="J25" s="194"/>
      <c r="K25" s="194"/>
      <c r="L25" s="194"/>
    </row>
    <row r="26" spans="1:12" ht="15.95" customHeight="1" thickBot="1">
      <c r="A26" s="190"/>
      <c r="B26" s="389"/>
      <c r="C26" s="389"/>
      <c r="D26" s="389"/>
      <c r="E26" s="191"/>
      <c r="F26" s="192"/>
      <c r="G26" s="206" t="str">
        <f t="shared" si="1"/>
        <v/>
      </c>
      <c r="H26" s="194"/>
      <c r="I26" s="194"/>
      <c r="J26" s="194"/>
      <c r="K26" s="194"/>
      <c r="L26" s="194"/>
    </row>
    <row r="27" spans="1:12" ht="15.95" customHeight="1">
      <c r="A27" s="207"/>
      <c r="B27" s="381" t="s">
        <v>230</v>
      </c>
      <c r="C27" s="382"/>
      <c r="D27" s="383"/>
      <c r="E27" s="208"/>
      <c r="F27" s="192"/>
      <c r="G27" s="206" t="str">
        <f t="shared" si="1"/>
        <v/>
      </c>
      <c r="H27" s="194"/>
      <c r="I27" s="194"/>
      <c r="J27" s="194"/>
      <c r="K27" s="194"/>
      <c r="L27" s="194"/>
    </row>
    <row r="28" spans="1:12" ht="15.95" customHeight="1">
      <c r="A28" s="207"/>
      <c r="B28" s="214" t="s">
        <v>33</v>
      </c>
      <c r="C28" s="196"/>
      <c r="D28" s="215">
        <f>(SUM(G11:G12))/G14</f>
        <v>1</v>
      </c>
      <c r="E28" s="208"/>
      <c r="F28" s="192"/>
      <c r="G28" s="206" t="str">
        <f t="shared" si="1"/>
        <v/>
      </c>
      <c r="H28" s="194"/>
      <c r="I28" s="194"/>
      <c r="J28" s="194"/>
      <c r="K28" s="194"/>
      <c r="L28" s="194"/>
    </row>
    <row r="29" spans="1:12" ht="15.95" customHeight="1" thickBot="1">
      <c r="A29" s="207"/>
      <c r="B29" s="216" t="s">
        <v>48</v>
      </c>
      <c r="C29" s="217"/>
      <c r="D29" s="218">
        <f>G13/G14</f>
        <v>0</v>
      </c>
      <c r="E29" s="208"/>
      <c r="F29" s="192"/>
      <c r="G29" s="206" t="str">
        <f t="shared" si="1"/>
        <v/>
      </c>
      <c r="H29" s="194"/>
      <c r="I29" s="194"/>
      <c r="J29" s="194"/>
      <c r="K29" s="194"/>
      <c r="L29" s="194"/>
    </row>
    <row r="30" spans="1:12" ht="15.95" customHeight="1">
      <c r="A30" s="190"/>
      <c r="B30" s="376"/>
      <c r="C30" s="377"/>
      <c r="D30" s="378"/>
      <c r="E30" s="191"/>
      <c r="F30" s="192"/>
      <c r="G30" s="206" t="str">
        <f t="shared" si="1"/>
        <v/>
      </c>
      <c r="H30" s="194"/>
      <c r="I30" s="194"/>
      <c r="J30" s="194"/>
      <c r="K30" s="194"/>
      <c r="L30" s="194"/>
    </row>
    <row r="31" spans="1:12" ht="15.95" customHeight="1">
      <c r="A31" s="190"/>
      <c r="B31" s="376"/>
      <c r="C31" s="377"/>
      <c r="D31" s="378"/>
      <c r="E31" s="191"/>
      <c r="F31" s="192"/>
      <c r="G31" s="206" t="str">
        <f t="shared" si="1"/>
        <v/>
      </c>
      <c r="H31" s="194"/>
      <c r="I31" s="194"/>
      <c r="J31" s="194"/>
      <c r="K31" s="194"/>
      <c r="L31" s="194"/>
    </row>
    <row r="32" spans="1:12" ht="15.95" customHeight="1">
      <c r="A32" s="190"/>
      <c r="B32" s="371"/>
      <c r="C32" s="371"/>
      <c r="D32" s="371"/>
      <c r="E32" s="191"/>
      <c r="F32" s="192"/>
      <c r="G32" s="206" t="str">
        <f t="shared" si="1"/>
        <v/>
      </c>
      <c r="H32" s="194"/>
      <c r="I32" s="194"/>
      <c r="J32" s="194"/>
      <c r="K32" s="194"/>
      <c r="L32" s="194"/>
    </row>
    <row r="33" spans="1:12">
      <c r="A33" s="190"/>
      <c r="B33" s="371"/>
      <c r="C33" s="371"/>
      <c r="D33" s="371"/>
      <c r="E33" s="191"/>
      <c r="F33" s="192"/>
      <c r="G33" s="206"/>
      <c r="H33" s="194"/>
      <c r="I33" s="194"/>
      <c r="J33" s="194"/>
      <c r="K33" s="194"/>
      <c r="L33" s="194"/>
    </row>
    <row r="34" spans="1:12">
      <c r="A34" s="190"/>
      <c r="B34" s="371"/>
      <c r="C34" s="371"/>
      <c r="D34" s="371"/>
      <c r="E34" s="191"/>
      <c r="F34" s="192"/>
      <c r="G34" s="206"/>
      <c r="H34" s="194"/>
      <c r="I34" s="194"/>
      <c r="J34" s="194"/>
      <c r="K34" s="194"/>
      <c r="L34" s="194"/>
    </row>
    <row r="35" spans="1:12" ht="15" thickBot="1">
      <c r="A35" s="211"/>
      <c r="B35" s="380"/>
      <c r="C35" s="380"/>
      <c r="D35" s="380"/>
      <c r="E35" s="219"/>
      <c r="F35" s="220"/>
      <c r="G35" s="221"/>
      <c r="H35" s="194"/>
      <c r="I35" s="194"/>
      <c r="J35" s="194"/>
      <c r="K35" s="194"/>
      <c r="L35" s="194"/>
    </row>
    <row r="36" spans="1:12" ht="15.95" customHeight="1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</row>
    <row r="37" spans="1:12" ht="15.95" customHeight="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2" ht="15.95" customHeight="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</row>
    <row r="39" spans="1:12" ht="15.9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</row>
    <row r="40" spans="1:12" ht="15.9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2" ht="15.9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2" spans="1:12" ht="15.95" customHeight="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2" ht="15.9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</row>
    <row r="44" spans="1:12" ht="15.95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5" spans="1:12" ht="15.9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</row>
    <row r="46" spans="1:12" ht="15.95" customHeight="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47" spans="1:12" ht="15.95" customHeight="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48" spans="1:12" ht="15.95" customHeight="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</row>
    <row r="49" spans="1:11" ht="15.9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</row>
    <row r="50" spans="1:11" ht="15.95" customHeight="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</row>
    <row r="51" spans="1:11" ht="15.95" customHeight="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  <row r="52" spans="1:11" ht="15.9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  <row r="53" spans="1:11" ht="15.95" customHeight="1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</row>
    <row r="54" spans="1:11" ht="15.9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</row>
    <row r="55" spans="1:11" ht="15.9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1" ht="15.95" customHeight="1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1" ht="15.95" customHeight="1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1" ht="15.95" customHeight="1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1" ht="15.95" customHeight="1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ht="15.95" customHeight="1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1" ht="15.95" customHeight="1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1" ht="15.95" customHeight="1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1" ht="15.95" customHeight="1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</row>
    <row r="64" spans="1:11" ht="15.95" customHeight="1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.95" customHeight="1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95" customHeight="1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95" customHeight="1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95" customHeight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.9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.95" customHeight="1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.95" customHeight="1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.95" customHeight="1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.95" customHeight="1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.95" customHeight="1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5.95" customHeight="1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1" ht="15.95" customHeight="1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1" ht="15.95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1" ht="15.95" customHeight="1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1" ht="15.95" customHeight="1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1" ht="15.95" customHeight="1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ht="15.95" customHeight="1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ht="15.95" customHeight="1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ht="15.95" customHeight="1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ht="15.95" customHeight="1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ht="15.95" customHeight="1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ht="15.95" customHeight="1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ht="15.95" customHeight="1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ht="15.95" customHeight="1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ht="15.95" customHeight="1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ht="15.95" customHeight="1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1" ht="15.95" customHeight="1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1" ht="15.95" customHeight="1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1" ht="15.95" customHeight="1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1" ht="15.95" customHeight="1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1" ht="15.9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1:11" ht="15.95" customHeight="1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1:11" ht="15.95" customHeight="1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1:11" ht="15.95" customHeight="1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1:11" ht="15.95" customHeight="1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1:11" ht="15.95" customHeight="1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1:11" ht="15.95" customHeight="1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1:11" ht="15.95" customHeight="1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1:11" ht="15.95" customHeight="1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1:11" ht="15.95" customHeight="1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1:11" ht="15.95" customHeight="1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1:11" ht="15.95" customHeight="1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1:11" ht="15.95" customHeight="1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1:11" ht="15.95" customHeight="1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1:11" ht="15.95" customHeight="1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1:11" ht="15.95" customHeight="1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1" ht="15.95" customHeight="1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1:11" ht="15.95" customHeight="1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1:11" ht="15.95" customHeight="1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</row>
    <row r="114" spans="1:11" ht="15.95" customHeight="1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1:11" ht="15.95" customHeight="1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1:11" ht="15.95" customHeight="1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1:11" ht="15.95" customHeight="1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1:11" ht="15.95" customHeight="1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1" ht="15.95" customHeight="1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1:11" ht="15.95" customHeight="1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1:11" ht="15.95" customHeight="1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1:11" ht="15.95" customHeight="1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</row>
    <row r="123" spans="1:11" ht="15.95" customHeight="1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1:11" ht="15.95" customHeight="1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</row>
    <row r="125" spans="1:11" ht="15.95" customHeight="1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</row>
    <row r="126" spans="1:11" ht="15.95" customHeight="1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</row>
    <row r="127" spans="1:11" ht="15.95" customHeight="1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</row>
    <row r="128" spans="1:11" ht="15.95" customHeight="1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</row>
    <row r="129" spans="1:11" ht="15.95" customHeight="1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</row>
    <row r="130" spans="1:11" ht="15.95" customHeight="1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</row>
    <row r="131" spans="1:11" ht="15.95" customHeight="1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1" ht="15.95" customHeight="1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</row>
    <row r="133" spans="1:11" ht="15.95" customHeight="1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</row>
    <row r="134" spans="1:11" ht="15.95" customHeight="1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1" ht="15.95" customHeight="1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</row>
    <row r="136" spans="1:11" ht="15.95" customHeight="1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</row>
    <row r="137" spans="1:11" ht="15.95" customHeight="1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</row>
    <row r="138" spans="1:11" ht="15.95" customHeight="1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</row>
    <row r="139" spans="1:11" ht="15.95" customHeight="1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</row>
    <row r="140" spans="1:11" ht="15.95" customHeight="1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</row>
    <row r="141" spans="1:11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</row>
    <row r="142" spans="1:11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</row>
    <row r="143" spans="1:11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</row>
    <row r="144" spans="1:11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</row>
    <row r="145" spans="1:11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11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</row>
    <row r="147" spans="1:1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</row>
    <row r="148" spans="1:1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</row>
    <row r="149" spans="1:1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</row>
    <row r="150" spans="1:11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</row>
    <row r="151" spans="1:11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</row>
    <row r="152" spans="1:11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</row>
    <row r="153" spans="1:11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1:11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</row>
    <row r="155" spans="1:11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</row>
    <row r="156" spans="1:11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</row>
    <row r="157" spans="1:11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</row>
    <row r="158" spans="1:11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</row>
    <row r="159" spans="1:11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</row>
    <row r="160" spans="1:11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</row>
    <row r="161" spans="1:11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</row>
    <row r="162" spans="1:11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</row>
    <row r="163" spans="1:11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</row>
    <row r="164" spans="1:11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</row>
    <row r="165" spans="1:11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</row>
    <row r="166" spans="1:11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</row>
    <row r="167" spans="1:11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</row>
    <row r="168" spans="1:11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</row>
    <row r="169" spans="1:11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</row>
    <row r="170" spans="1:11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</row>
    <row r="171" spans="1:11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</row>
    <row r="172" spans="1:11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</row>
    <row r="173" spans="1:11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</row>
    <row r="174" spans="1:11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</row>
    <row r="175" spans="1:11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</row>
    <row r="176" spans="1:11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</row>
    <row r="177" spans="1:11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</row>
    <row r="178" spans="1:11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</row>
    <row r="179" spans="1:11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</row>
    <row r="180" spans="1:11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11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</row>
    <row r="182" spans="1:11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</row>
    <row r="183" spans="1:11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</row>
    <row r="184" spans="1:11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</row>
    <row r="185" spans="1:11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</row>
    <row r="186" spans="1:11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</row>
    <row r="187" spans="1:11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</row>
    <row r="188" spans="1:11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</row>
    <row r="189" spans="1:11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</row>
    <row r="190" spans="1:11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</row>
    <row r="191" spans="1:11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</row>
    <row r="192" spans="1:11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</row>
    <row r="193" spans="1:11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</row>
    <row r="194" spans="1:11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</row>
    <row r="195" spans="1:11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</row>
    <row r="196" spans="1:11">
      <c r="A196" s="117"/>
      <c r="B196" s="117"/>
      <c r="C196" s="117"/>
      <c r="D196" s="117"/>
      <c r="E196" s="117"/>
      <c r="F196" s="117"/>
      <c r="G196" s="117"/>
      <c r="H196" s="117"/>
    </row>
    <row r="197" spans="1:11">
      <c r="A197" s="117"/>
      <c r="B197" s="117"/>
      <c r="C197" s="117"/>
      <c r="D197" s="117"/>
      <c r="E197" s="117"/>
      <c r="F197" s="117"/>
      <c r="G197" s="117"/>
      <c r="H197" s="117"/>
    </row>
  </sheetData>
  <mergeCells count="28"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L13" sqref="L13"/>
    </sheetView>
  </sheetViews>
  <sheetFormatPr defaultColWidth="8.7109375" defaultRowHeight="14.4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3" t="s">
        <v>0</v>
      </c>
      <c r="B1" s="54"/>
      <c r="C1" s="351" t="str">
        <f>Index!$C$1</f>
        <v>PAMADEN SUPERANNUATION FUND</v>
      </c>
      <c r="D1" s="351"/>
      <c r="E1" s="351"/>
      <c r="F1" s="55"/>
      <c r="H1" s="57" t="s">
        <v>2</v>
      </c>
      <c r="I1" s="57" t="s">
        <v>3</v>
      </c>
    </row>
    <row r="2" spans="1:12" ht="18">
      <c r="A2" s="123" t="s">
        <v>4</v>
      </c>
      <c r="B2" s="54"/>
      <c r="C2" s="351" t="str">
        <f>Index!$C$2</f>
        <v>9SIEG</v>
      </c>
      <c r="D2" s="351"/>
      <c r="E2" s="351"/>
      <c r="F2" s="56"/>
      <c r="G2" s="60" t="s">
        <v>6</v>
      </c>
      <c r="H2" s="61" t="str">
        <f>Index!$H$2</f>
        <v>CM</v>
      </c>
      <c r="I2" s="62">
        <f>Index!$I$2</f>
        <v>44896</v>
      </c>
    </row>
    <row r="3" spans="1:12" ht="18">
      <c r="A3" s="123" t="s">
        <v>8</v>
      </c>
      <c r="B3" s="54"/>
      <c r="C3" s="352">
        <f>Index!$C$3</f>
        <v>44742</v>
      </c>
      <c r="D3" s="351"/>
      <c r="E3" s="351"/>
      <c r="F3" s="56"/>
      <c r="G3" s="60" t="s">
        <v>9</v>
      </c>
      <c r="H3" s="61" t="str">
        <f>Index!$H$3</f>
        <v>DB</v>
      </c>
      <c r="I3" s="62">
        <f>Index!$I$3</f>
        <v>44907</v>
      </c>
    </row>
    <row r="4" spans="1:12" ht="18">
      <c r="A4" s="123"/>
      <c r="B4" s="54"/>
      <c r="D4" s="56"/>
      <c r="E4"/>
      <c r="G4" s="124"/>
      <c r="H4" s="66"/>
      <c r="I4" s="67"/>
    </row>
    <row r="5" spans="1:12" ht="18">
      <c r="A5" s="54" t="s">
        <v>231</v>
      </c>
      <c r="C5" s="58"/>
      <c r="E5"/>
      <c r="F5" s="59"/>
      <c r="G5" s="59"/>
      <c r="H5" s="66"/>
      <c r="J5" s="67"/>
    </row>
    <row r="6" spans="1:12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2" s="70" customFormat="1" ht="29.1">
      <c r="A8" s="137" t="s">
        <v>103</v>
      </c>
      <c r="B8" s="353" t="s">
        <v>104</v>
      </c>
      <c r="C8" s="354"/>
      <c r="D8" s="355"/>
      <c r="E8" s="138" t="s">
        <v>105</v>
      </c>
      <c r="F8" s="353" t="s">
        <v>153</v>
      </c>
      <c r="G8" s="362"/>
      <c r="H8" s="363"/>
    </row>
    <row r="10" spans="1:12">
      <c r="D10" s="390" t="s">
        <v>143</v>
      </c>
      <c r="E10" s="390"/>
      <c r="F10" s="390"/>
    </row>
    <row r="11" spans="1:12" ht="29.1">
      <c r="D11" s="115" t="s">
        <v>232</v>
      </c>
      <c r="E11" s="181" t="s">
        <v>233</v>
      </c>
      <c r="F11" s="181" t="s">
        <v>84</v>
      </c>
      <c r="H11" t="s">
        <v>234</v>
      </c>
      <c r="J11" s="181" t="s">
        <v>235</v>
      </c>
      <c r="K11" s="181" t="s">
        <v>236</v>
      </c>
      <c r="L11" s="181" t="s">
        <v>237</v>
      </c>
    </row>
    <row r="12" spans="1:12">
      <c r="A12" s="72"/>
      <c r="B12" s="72"/>
      <c r="E12" s="71"/>
    </row>
    <row r="13" spans="1:12">
      <c r="A13" t="s">
        <v>238</v>
      </c>
      <c r="B13" s="72"/>
      <c r="C13" t="s">
        <v>239</v>
      </c>
      <c r="D13" s="182"/>
      <c r="E13" s="92">
        <f>+H13-D13</f>
        <v>0</v>
      </c>
      <c r="F13" s="92">
        <f>+D13+E13</f>
        <v>0</v>
      </c>
      <c r="H13" s="59">
        <f>SUM(J13:K13)/2</f>
        <v>0</v>
      </c>
      <c r="J13" s="116"/>
      <c r="K13" s="116"/>
      <c r="L13" s="116"/>
    </row>
    <row r="14" spans="1:12">
      <c r="A14" t="s">
        <v>240</v>
      </c>
      <c r="B14" s="72"/>
      <c r="C14" t="s">
        <v>241</v>
      </c>
      <c r="D14" s="182"/>
      <c r="E14" s="92">
        <f>+H14-D14</f>
        <v>0</v>
      </c>
      <c r="F14" s="92">
        <f>+D14+E14</f>
        <v>0</v>
      </c>
      <c r="H14" s="59">
        <f>SUM(J14:K14)/2</f>
        <v>0</v>
      </c>
      <c r="J14" s="116"/>
      <c r="K14" s="116"/>
      <c r="L14" s="116"/>
    </row>
    <row r="15" spans="1:12">
      <c r="A15" t="s">
        <v>242</v>
      </c>
      <c r="B15" s="72"/>
      <c r="C15" t="s">
        <v>243</v>
      </c>
      <c r="D15" s="182"/>
      <c r="E15" s="92">
        <f>+H15-D15</f>
        <v>0</v>
      </c>
      <c r="F15" s="92">
        <f>+D15+E15</f>
        <v>0</v>
      </c>
      <c r="H15" s="59">
        <f>SUM(J15:K15)/2</f>
        <v>0</v>
      </c>
      <c r="J15" s="116"/>
      <c r="K15" s="116"/>
      <c r="L15" s="116"/>
    </row>
    <row r="17" spans="1:8" ht="15" thickBot="1">
      <c r="D17" s="114">
        <f>SUM(D13:D16)</f>
        <v>0</v>
      </c>
      <c r="E17" s="114">
        <f>SUM(E13:E16)</f>
        <v>0</v>
      </c>
      <c r="F17" s="114">
        <f>SUM(F13:F16)</f>
        <v>0</v>
      </c>
      <c r="H17" s="114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2656D15-951E-4BC8-8C1B-CC55757A87A9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2B367CB7-C7EE-4550-AA50-649AAE9EC8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2022-12-12T03:32:39Z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