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 W\Sync\Client Folders\SCMF Superannuation Fund\2022\Audit Docs\Cryptocurrency\"/>
    </mc:Choice>
  </mc:AlternateContent>
  <xr:revisionPtr revIDLastSave="0" documentId="13_ncr:1_{C94835E5-C3B3-4615-BA2B-8C8F0E977639}" xr6:coauthVersionLast="47" xr6:coauthVersionMax="47" xr10:uidLastSave="{00000000-0000-0000-0000-000000000000}"/>
  <bookViews>
    <workbookView xWindow="8835" yWindow="0" windowWidth="19440" windowHeight="15480" xr2:uid="{4212AC84-C9D5-4DC6-B6AD-492963711B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1" i="1" l="1"/>
  <c r="U19" i="1"/>
  <c r="K14" i="1"/>
  <c r="AB10" i="1"/>
  <c r="AB11" i="1"/>
  <c r="AB13" i="1"/>
  <c r="AB14" i="1"/>
  <c r="AB15" i="1"/>
  <c r="AB16" i="1"/>
  <c r="AB6" i="1"/>
  <c r="AB7" i="1"/>
  <c r="AB8" i="1"/>
  <c r="AB9" i="1"/>
  <c r="Y11" i="1"/>
  <c r="AG11" i="1"/>
  <c r="AG10" i="1"/>
  <c r="Y17" i="1"/>
  <c r="Y15" i="1"/>
  <c r="Y14" i="1"/>
  <c r="Y13" i="1"/>
  <c r="Y10" i="1"/>
  <c r="Y8" i="1"/>
  <c r="Y6" i="1"/>
  <c r="Y9" i="1"/>
  <c r="P7" i="1"/>
  <c r="P19" i="1" s="1"/>
  <c r="K16" i="1"/>
  <c r="J16" i="1"/>
  <c r="Y16" i="1" s="1"/>
  <c r="R19" i="1"/>
  <c r="Y18" i="1"/>
  <c r="V19" i="1"/>
  <c r="M7" i="1"/>
  <c r="M19" i="1" s="1"/>
  <c r="L7" i="1"/>
  <c r="H7" i="1"/>
  <c r="H13" i="1"/>
  <c r="H14" i="1"/>
  <c r="H15" i="1"/>
  <c r="H16" i="1"/>
  <c r="H6" i="1"/>
  <c r="G19" i="1"/>
  <c r="E19" i="1"/>
  <c r="D19" i="1"/>
  <c r="K19" i="1" l="1"/>
  <c r="H19" i="1"/>
</calcChain>
</file>

<file path=xl/sharedStrings.xml><?xml version="1.0" encoding="utf-8"?>
<sst xmlns="http://schemas.openxmlformats.org/spreadsheetml/2006/main" count="67" uniqueCount="51">
  <si>
    <t>Opening Balances</t>
  </si>
  <si>
    <t>BTC</t>
  </si>
  <si>
    <t>ETH</t>
  </si>
  <si>
    <t>ADA</t>
  </si>
  <si>
    <t>Trading</t>
  </si>
  <si>
    <t>Staking</t>
  </si>
  <si>
    <t>ATOM</t>
  </si>
  <si>
    <t>DOT</t>
  </si>
  <si>
    <t>KSM</t>
  </si>
  <si>
    <t>XRP</t>
  </si>
  <si>
    <t>SOL</t>
  </si>
  <si>
    <t>ETH2</t>
  </si>
  <si>
    <t>Cost</t>
  </si>
  <si>
    <t>Cost (AUD)</t>
  </si>
  <si>
    <t>MV (AUD)</t>
  </si>
  <si>
    <t>@ $46,682.50 per BTC</t>
  </si>
  <si>
    <t>@ $3,027.86 per ETH</t>
  </si>
  <si>
    <t>@ $1.84 per ADA</t>
  </si>
  <si>
    <t>@ $21.77 per DOT</t>
  </si>
  <si>
    <t>@ $15.95 per ATOM</t>
  </si>
  <si>
    <t>@ $285.05 per KSM</t>
  </si>
  <si>
    <t>KOINLY</t>
  </si>
  <si>
    <t>BGL</t>
  </si>
  <si>
    <t>Difference</t>
  </si>
  <si>
    <t>Buys #</t>
  </si>
  <si>
    <t>Buys (AUD)</t>
  </si>
  <si>
    <t>Sells #</t>
  </si>
  <si>
    <t>Sells (AUD)</t>
  </si>
  <si>
    <t>ETH to ETH2 trade</t>
  </si>
  <si>
    <t>Trading fee in crypto</t>
  </si>
  <si>
    <t>BTC to SOL trade</t>
  </si>
  <si>
    <t>Rewards #</t>
  </si>
  <si>
    <t>Rewards (AUD)</t>
  </si>
  <si>
    <t>@ $1,506.13 per ETH2</t>
  </si>
  <si>
    <t>@ $28,024.39 per BTC</t>
  </si>
  <si>
    <t>@ $0.66 per ADA</t>
  </si>
  <si>
    <t>@ $10.03 per DOT</t>
  </si>
  <si>
    <t>@ $47.93 per SOL</t>
  </si>
  <si>
    <t>@ $0.48 per XRP</t>
  </si>
  <si>
    <t>@ $10.62 per ATOM</t>
  </si>
  <si>
    <t>@ $68.60 per KSM</t>
  </si>
  <si>
    <t>@ $1,506.13 per ETH</t>
  </si>
  <si>
    <t>CHECK</t>
  </si>
  <si>
    <t>Fees #</t>
  </si>
  <si>
    <t>Fees (AUD)</t>
  </si>
  <si>
    <t>AUD</t>
  </si>
  <si>
    <t>KRAKEN BALANCE CONFIRMATION</t>
  </si>
  <si>
    <t>incs staking</t>
  </si>
  <si>
    <t>MV</t>
  </si>
  <si>
    <t>vs BGL</t>
  </si>
  <si>
    <t>minor variance for 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</si>
</sst>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1" applyFont="1" applyBorder="1"/>
    <xf numFmtId="44" fontId="0" fillId="0" borderId="0" xfId="1" applyFont="1" applyFill="1" applyBorder="1"/>
    <xf numFmtId="4" fontId="0" fillId="0" borderId="0" xfId="0" applyNumberFormat="1"/>
    <xf numFmtId="0" fontId="3" fillId="0" borderId="0" xfId="0" applyFont="1"/>
    <xf numFmtId="44" fontId="0" fillId="0" borderId="0" xfId="1" applyFont="1" applyFill="1"/>
    <xf numFmtId="44" fontId="2" fillId="0" borderId="1" xfId="1" applyFont="1" applyBorder="1"/>
    <xf numFmtId="44" fontId="0" fillId="0" borderId="0" xfId="0" applyNumberFormat="1"/>
    <xf numFmtId="44" fontId="3" fillId="0" borderId="0" xfId="1" applyFont="1"/>
    <xf numFmtId="0" fontId="0" fillId="0" borderId="0" xfId="0" applyAlignment="1">
      <alignment horizontal="right"/>
    </xf>
    <xf numFmtId="44" fontId="4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C33F2-AE2F-426F-83A2-F3D786CBE2C4}">
  <dimension ref="A3:AK22"/>
  <sheetViews>
    <sheetView tabSelected="1" zoomScale="120" zoomScaleNormal="120" workbookViewId="0">
      <pane xSplit="2" topLeftCell="C1" activePane="topRight" state="frozen"/>
      <selection pane="topRight" activeCell="J28" sqref="J28"/>
    </sheetView>
  </sheetViews>
  <sheetFormatPr defaultRowHeight="15" x14ac:dyDescent="0.25"/>
  <cols>
    <col min="2" max="2" width="7.140625" customWidth="1"/>
    <col min="3" max="3" width="12.140625" customWidth="1"/>
    <col min="4" max="4" width="12.28515625" customWidth="1"/>
    <col min="5" max="5" width="12.42578125" hidden="1" customWidth="1"/>
    <col min="6" max="6" width="19.85546875" hidden="1" customWidth="1"/>
    <col min="7" max="7" width="12.85546875" customWidth="1"/>
    <col min="8" max="8" width="13.28515625" hidden="1" customWidth="1"/>
    <col min="9" max="9" width="3.7109375" customWidth="1"/>
    <col min="10" max="10" width="13.28515625" customWidth="1"/>
    <col min="11" max="11" width="12.42578125" customWidth="1"/>
    <col min="12" max="12" width="13.28515625" customWidth="1"/>
    <col min="13" max="13" width="12.5703125" customWidth="1"/>
    <col min="14" max="14" width="20.7109375" customWidth="1"/>
    <col min="15" max="15" width="11.5703125" hidden="1" customWidth="1"/>
    <col min="16" max="17" width="13.28515625" customWidth="1"/>
    <col min="18" max="18" width="14.42578125" bestFit="1" customWidth="1"/>
    <col min="19" max="19" width="3.85546875" customWidth="1"/>
    <col min="20" max="20" width="12.28515625" customWidth="1"/>
    <col min="21" max="21" width="12.140625" customWidth="1"/>
    <col min="22" max="22" width="11.85546875" customWidth="1"/>
    <col min="23" max="23" width="19.85546875" bestFit="1" customWidth="1"/>
    <col min="24" max="24" width="9.140625" customWidth="1"/>
    <col min="25" max="25" width="14.42578125" hidden="1" customWidth="1"/>
    <col min="26" max="26" width="12" hidden="1" customWidth="1"/>
    <col min="27" max="27" width="9.7109375" hidden="1" customWidth="1"/>
    <col min="28" max="32" width="12.42578125" hidden="1" customWidth="1"/>
    <col min="33" max="33" width="13.5703125" customWidth="1"/>
    <col min="36" max="36" width="14" customWidth="1"/>
    <col min="37" max="37" width="13.5703125" customWidth="1"/>
  </cols>
  <sheetData>
    <row r="3" spans="1:37" x14ac:dyDescent="0.25">
      <c r="E3" t="s">
        <v>21</v>
      </c>
      <c r="Y3" t="s">
        <v>42</v>
      </c>
      <c r="AC3" t="s">
        <v>22</v>
      </c>
      <c r="AG3" t="s">
        <v>46</v>
      </c>
    </row>
    <row r="4" spans="1:37" x14ac:dyDescent="0.25">
      <c r="A4" t="s">
        <v>0</v>
      </c>
      <c r="C4" s="1">
        <v>44378</v>
      </c>
      <c r="D4" s="2" t="s">
        <v>13</v>
      </c>
      <c r="E4" s="2" t="s">
        <v>14</v>
      </c>
      <c r="F4" s="2"/>
      <c r="G4" s="2" t="s">
        <v>14</v>
      </c>
      <c r="H4" s="2" t="s">
        <v>23</v>
      </c>
      <c r="I4" s="2"/>
      <c r="J4" s="2" t="s">
        <v>24</v>
      </c>
      <c r="K4" s="2" t="s">
        <v>25</v>
      </c>
      <c r="L4" s="2" t="s">
        <v>26</v>
      </c>
      <c r="M4" s="2" t="s">
        <v>27</v>
      </c>
      <c r="N4" s="2"/>
      <c r="O4" s="2" t="s">
        <v>43</v>
      </c>
      <c r="P4" s="2" t="s">
        <v>44</v>
      </c>
      <c r="Q4" s="2" t="s">
        <v>31</v>
      </c>
      <c r="R4" s="2" t="s">
        <v>32</v>
      </c>
      <c r="S4" s="2"/>
      <c r="T4" s="1">
        <v>44742</v>
      </c>
      <c r="U4" s="2" t="s">
        <v>13</v>
      </c>
      <c r="V4" s="2" t="s">
        <v>14</v>
      </c>
      <c r="W4" s="2"/>
      <c r="Y4" s="1">
        <v>44742</v>
      </c>
      <c r="Z4" s="2" t="s">
        <v>13</v>
      </c>
      <c r="AA4" s="2" t="s">
        <v>14</v>
      </c>
      <c r="AD4" t="s">
        <v>12</v>
      </c>
      <c r="AE4" t="s">
        <v>48</v>
      </c>
      <c r="AG4" s="1">
        <v>44772</v>
      </c>
    </row>
    <row r="5" spans="1:37" x14ac:dyDescent="0.25">
      <c r="D5" s="3"/>
      <c r="E5" s="3"/>
      <c r="F5" s="3"/>
      <c r="G5" s="3"/>
      <c r="H5" s="3"/>
      <c r="I5" s="3"/>
      <c r="K5" s="9"/>
      <c r="M5" s="3"/>
      <c r="N5" s="3"/>
      <c r="P5" s="3"/>
      <c r="R5" s="3"/>
      <c r="S5" s="3"/>
      <c r="U5" s="3"/>
      <c r="V5" s="3"/>
      <c r="W5" s="3"/>
      <c r="AD5" s="3"/>
      <c r="AE5" s="3"/>
      <c r="AF5" s="3"/>
    </row>
    <row r="6" spans="1:37" x14ac:dyDescent="0.25">
      <c r="A6" t="s">
        <v>4</v>
      </c>
      <c r="B6" t="s">
        <v>1</v>
      </c>
      <c r="C6">
        <v>0.22827673000000001</v>
      </c>
      <c r="D6" s="3">
        <v>14974.72</v>
      </c>
      <c r="E6" s="3">
        <v>10656.53</v>
      </c>
      <c r="F6" t="s">
        <v>15</v>
      </c>
      <c r="G6" s="3">
        <v>10550.97</v>
      </c>
      <c r="H6" s="3">
        <f>G6-E6</f>
        <v>-105.56000000000131</v>
      </c>
      <c r="I6" s="3"/>
      <c r="J6">
        <v>1.48513E-2</v>
      </c>
      <c r="K6" s="9">
        <v>874.96410000000003</v>
      </c>
      <c r="L6">
        <v>5.7217562E-2</v>
      </c>
      <c r="M6" s="3">
        <v>4543.3919880000003</v>
      </c>
      <c r="N6" t="s">
        <v>30</v>
      </c>
      <c r="P6" s="3"/>
      <c r="R6" s="3"/>
      <c r="S6" s="3"/>
      <c r="T6">
        <v>0.18591046999999999</v>
      </c>
      <c r="U6" s="7">
        <v>12190.37</v>
      </c>
      <c r="V6" s="7">
        <v>5210.03</v>
      </c>
      <c r="W6" t="s">
        <v>34</v>
      </c>
      <c r="Y6">
        <f>C6+J6-L6</f>
        <v>0.18591046800000002</v>
      </c>
      <c r="AB6">
        <f t="shared" ref="AB6:AB8" si="0">V6/T6</f>
        <v>28024.403359315911</v>
      </c>
      <c r="AC6">
        <v>0.19</v>
      </c>
      <c r="AD6" s="3"/>
      <c r="AE6" s="3">
        <v>5210.01</v>
      </c>
      <c r="AF6" s="3"/>
      <c r="AG6">
        <v>0.185910468</v>
      </c>
      <c r="AK6" s="11"/>
    </row>
    <row r="7" spans="1:37" x14ac:dyDescent="0.25">
      <c r="B7" t="s">
        <v>2</v>
      </c>
      <c r="C7">
        <v>3.4486448900000002</v>
      </c>
      <c r="D7" s="3">
        <v>8104.89</v>
      </c>
      <c r="E7" s="3">
        <v>10442.030000000001</v>
      </c>
      <c r="F7" t="s">
        <v>16</v>
      </c>
      <c r="G7" s="3">
        <v>9806.86</v>
      </c>
      <c r="H7" s="3">
        <f t="shared" ref="H7:H16" si="1">G7-E7</f>
        <v>-635.17000000000007</v>
      </c>
      <c r="I7" s="3"/>
      <c r="J7">
        <v>0.92152542999999998</v>
      </c>
      <c r="K7" s="9">
        <v>3254.54</v>
      </c>
      <c r="L7">
        <f>1.97586+2.39431</f>
        <v>4.3701699999999999</v>
      </c>
      <c r="M7" s="3">
        <f>8757.138721+10267.32019</f>
        <v>19024.458911000002</v>
      </c>
      <c r="N7" t="s">
        <v>28</v>
      </c>
      <c r="O7" t="s">
        <v>45</v>
      </c>
      <c r="P7" s="9">
        <f>22.17+4.55</f>
        <v>26.720000000000002</v>
      </c>
      <c r="R7" s="3"/>
      <c r="S7" s="3"/>
      <c r="T7">
        <v>3.2000000000000001E-7</v>
      </c>
      <c r="U7">
        <v>0</v>
      </c>
      <c r="V7">
        <v>0</v>
      </c>
      <c r="W7" t="s">
        <v>41</v>
      </c>
      <c r="Y7">
        <v>3.2000000000000001E-7</v>
      </c>
      <c r="AB7">
        <f t="shared" si="0"/>
        <v>0</v>
      </c>
      <c r="AC7">
        <v>0</v>
      </c>
      <c r="AD7" s="3"/>
      <c r="AE7" s="3">
        <v>0</v>
      </c>
      <c r="AF7" s="3"/>
      <c r="AG7">
        <v>3.2000000000000001E-7</v>
      </c>
      <c r="AK7" s="11"/>
    </row>
    <row r="8" spans="1:37" x14ac:dyDescent="0.25">
      <c r="B8" s="8" t="s">
        <v>3</v>
      </c>
      <c r="C8">
        <v>2E-8</v>
      </c>
      <c r="D8" s="3">
        <v>0</v>
      </c>
      <c r="E8" s="3">
        <v>0</v>
      </c>
      <c r="F8" s="3"/>
      <c r="G8" s="3">
        <v>0</v>
      </c>
      <c r="H8" s="3"/>
      <c r="I8" s="3"/>
      <c r="K8" s="9"/>
      <c r="M8" s="3"/>
      <c r="N8" s="3"/>
      <c r="P8" s="3"/>
      <c r="R8" s="3"/>
      <c r="S8" s="3"/>
      <c r="T8">
        <v>2E-8</v>
      </c>
      <c r="U8" s="7">
        <v>0</v>
      </c>
      <c r="V8" s="7">
        <v>0</v>
      </c>
      <c r="W8" t="s">
        <v>35</v>
      </c>
      <c r="Y8">
        <f>C8+J8-L8-O8</f>
        <v>2E-8</v>
      </c>
      <c r="AB8">
        <f t="shared" si="0"/>
        <v>0</v>
      </c>
      <c r="AD8" s="3"/>
      <c r="AE8" s="3"/>
      <c r="AF8" s="3"/>
      <c r="AG8">
        <v>2E-8</v>
      </c>
      <c r="AK8" s="11"/>
    </row>
    <row r="9" spans="1:37" x14ac:dyDescent="0.25">
      <c r="B9" t="s">
        <v>9</v>
      </c>
      <c r="D9" s="3"/>
      <c r="E9" s="3"/>
      <c r="F9" s="3"/>
      <c r="G9" s="3"/>
      <c r="H9" s="3"/>
      <c r="I9" s="3"/>
      <c r="J9">
        <v>1060.6704139999999</v>
      </c>
      <c r="K9" s="9">
        <v>1503.9</v>
      </c>
      <c r="L9">
        <v>2.75774308</v>
      </c>
      <c r="M9" s="3">
        <v>3.9</v>
      </c>
      <c r="N9" t="s">
        <v>29</v>
      </c>
      <c r="P9" s="3"/>
      <c r="R9" s="3"/>
      <c r="S9" s="3"/>
      <c r="T9">
        <v>1057.91267092</v>
      </c>
      <c r="U9" s="7">
        <v>1500</v>
      </c>
      <c r="V9">
        <v>503.05</v>
      </c>
      <c r="W9" t="s">
        <v>38</v>
      </c>
      <c r="Y9">
        <f>C9+J9-L9-O9</f>
        <v>1057.91267092</v>
      </c>
      <c r="AB9">
        <f>V9/T9</f>
        <v>0.47551183933030045</v>
      </c>
      <c r="AC9">
        <v>1057.9100000000001</v>
      </c>
      <c r="AD9" s="3"/>
      <c r="AE9" s="3">
        <v>503.04</v>
      </c>
      <c r="AF9" s="3"/>
      <c r="AG9">
        <v>1057.912671</v>
      </c>
      <c r="AK9" s="11"/>
    </row>
    <row r="10" spans="1:37" x14ac:dyDescent="0.25">
      <c r="B10" t="s">
        <v>10</v>
      </c>
      <c r="D10" s="3"/>
      <c r="E10" s="3"/>
      <c r="F10" s="3"/>
      <c r="G10" s="3"/>
      <c r="H10" s="3"/>
      <c r="I10" s="3"/>
      <c r="J10">
        <v>15.416560629999999</v>
      </c>
      <c r="K10" s="9">
        <v>4622.492182</v>
      </c>
      <c r="M10" s="3"/>
      <c r="N10" s="3"/>
      <c r="P10" s="3"/>
      <c r="R10" s="3"/>
      <c r="S10" s="3"/>
      <c r="T10">
        <v>15.416560629999999</v>
      </c>
      <c r="U10" s="7">
        <v>4622.49</v>
      </c>
      <c r="V10">
        <v>738.93</v>
      </c>
      <c r="W10" t="s">
        <v>37</v>
      </c>
      <c r="Y10">
        <f>C10+J10-L10-O10</f>
        <v>15.416560629999999</v>
      </c>
      <c r="AB10">
        <f t="shared" ref="AB10:AB16" si="2">V10/T10</f>
        <v>47.930924266082556</v>
      </c>
      <c r="AC10">
        <v>15.42</v>
      </c>
      <c r="AD10" s="3"/>
      <c r="AE10" s="3">
        <v>738.93</v>
      </c>
      <c r="AF10" s="3"/>
      <c r="AG10">
        <f>0.00000339+15.49797407</f>
        <v>15.49797746</v>
      </c>
      <c r="AH10" t="s">
        <v>47</v>
      </c>
      <c r="AK10" s="11"/>
    </row>
    <row r="11" spans="1:37" x14ac:dyDescent="0.25">
      <c r="B11" t="s">
        <v>11</v>
      </c>
      <c r="D11" s="3"/>
      <c r="E11" s="3"/>
      <c r="F11" s="3"/>
      <c r="G11" s="3"/>
      <c r="H11" s="3"/>
      <c r="I11" s="3"/>
      <c r="J11">
        <v>4.46703823</v>
      </c>
      <c r="K11" s="9">
        <v>19417.76583</v>
      </c>
      <c r="M11" s="3"/>
      <c r="N11" s="3"/>
      <c r="O11" t="s">
        <v>45</v>
      </c>
      <c r="P11" s="3">
        <v>2.2690000000000001</v>
      </c>
      <c r="R11" s="3"/>
      <c r="S11" s="3"/>
      <c r="T11">
        <v>4.46703823</v>
      </c>
      <c r="U11" s="7">
        <v>19417.77</v>
      </c>
      <c r="V11" s="7">
        <v>6727.96</v>
      </c>
      <c r="W11" t="s">
        <v>33</v>
      </c>
      <c r="Y11">
        <f>C11+J11-L11</f>
        <v>4.46703823</v>
      </c>
      <c r="AB11">
        <f t="shared" si="2"/>
        <v>1506.1344124650575</v>
      </c>
      <c r="AC11">
        <v>4.47</v>
      </c>
      <c r="AD11" s="3"/>
      <c r="AE11" s="12">
        <v>6727.95</v>
      </c>
      <c r="AF11" s="3"/>
      <c r="AG11">
        <f>0.112874756+4.37017</f>
        <v>4.483044756</v>
      </c>
      <c r="AH11" t="s">
        <v>47</v>
      </c>
      <c r="AK11" s="11"/>
    </row>
    <row r="12" spans="1:37" x14ac:dyDescent="0.25">
      <c r="D12" s="3"/>
      <c r="E12" s="3"/>
      <c r="F12" s="3"/>
      <c r="G12" s="3"/>
      <c r="H12" s="3"/>
      <c r="I12" s="3"/>
      <c r="K12" s="9"/>
      <c r="M12" s="3"/>
      <c r="N12" s="3"/>
      <c r="R12" s="3"/>
      <c r="S12" s="3"/>
      <c r="U12" s="3"/>
      <c r="V12" s="3"/>
      <c r="W12" s="3"/>
      <c r="AD12" s="3"/>
      <c r="AE12" s="3"/>
      <c r="AF12" s="3"/>
      <c r="AK12" s="11"/>
    </row>
    <row r="13" spans="1:37" x14ac:dyDescent="0.25">
      <c r="A13" t="s">
        <v>5</v>
      </c>
      <c r="B13" t="s">
        <v>6</v>
      </c>
      <c r="C13">
        <v>30.941898999999999</v>
      </c>
      <c r="D13" s="3">
        <v>1021.42</v>
      </c>
      <c r="E13" s="3">
        <v>493.4</v>
      </c>
      <c r="F13" t="s">
        <v>19</v>
      </c>
      <c r="G13" s="3">
        <v>495.38</v>
      </c>
      <c r="H13" s="3">
        <f t="shared" si="1"/>
        <v>1.9800000000000182</v>
      </c>
      <c r="I13" s="3"/>
      <c r="J13">
        <v>2.8676439999999999</v>
      </c>
      <c r="K13" s="9">
        <v>92.05</v>
      </c>
      <c r="M13" s="3"/>
      <c r="N13" s="3"/>
      <c r="P13" s="3"/>
      <c r="Q13">
        <v>2.8676439999999999</v>
      </c>
      <c r="R13" s="3">
        <v>92.053769130000006</v>
      </c>
      <c r="S13" s="3"/>
      <c r="T13">
        <v>33.809542999999998</v>
      </c>
      <c r="U13" s="7">
        <v>1113.48</v>
      </c>
      <c r="V13">
        <v>359.09</v>
      </c>
      <c r="W13" t="s">
        <v>39</v>
      </c>
      <c r="Y13">
        <f>C13+J13-L13-O13</f>
        <v>33.809542999999998</v>
      </c>
      <c r="AB13">
        <f t="shared" si="2"/>
        <v>10.620965802465889</v>
      </c>
      <c r="AC13">
        <v>33.81</v>
      </c>
      <c r="AD13" s="3"/>
      <c r="AE13" s="3">
        <v>359.09</v>
      </c>
      <c r="AF13" s="3"/>
      <c r="AG13">
        <v>34.166625000000003</v>
      </c>
      <c r="AH13" t="s">
        <v>47</v>
      </c>
      <c r="AK13" s="11"/>
    </row>
    <row r="14" spans="1:37" x14ac:dyDescent="0.25">
      <c r="B14" t="s">
        <v>7</v>
      </c>
      <c r="C14">
        <v>120.1640361</v>
      </c>
      <c r="D14" s="3">
        <v>5307.27</v>
      </c>
      <c r="E14" s="3">
        <v>2616.4499999999998</v>
      </c>
      <c r="F14" t="s">
        <v>18</v>
      </c>
      <c r="G14" s="3">
        <v>2629.19</v>
      </c>
      <c r="H14" s="3">
        <f t="shared" si="1"/>
        <v>12.740000000000236</v>
      </c>
      <c r="I14" s="3"/>
      <c r="J14">
        <v>47.115340600000003</v>
      </c>
      <c r="K14" s="9">
        <f>1373.24+M14</f>
        <v>1375.5032799999999</v>
      </c>
      <c r="L14">
        <v>8.0320820000000001E-2</v>
      </c>
      <c r="M14" s="9">
        <v>2.26328</v>
      </c>
      <c r="N14" t="s">
        <v>29</v>
      </c>
      <c r="P14" s="9"/>
      <c r="Q14">
        <v>16.22265127</v>
      </c>
      <c r="R14" s="3">
        <v>502.74372310000001</v>
      </c>
      <c r="S14" s="3"/>
      <c r="T14">
        <v>167.19905585000001</v>
      </c>
      <c r="U14" s="7">
        <v>6679.39</v>
      </c>
      <c r="V14" s="7">
        <v>1676.33</v>
      </c>
      <c r="W14" t="s">
        <v>36</v>
      </c>
      <c r="Y14">
        <f>C14+J14-L14-O14</f>
        <v>167.19905588</v>
      </c>
      <c r="AB14">
        <f t="shared" si="2"/>
        <v>10.025953744044422</v>
      </c>
      <c r="AC14">
        <v>167.2</v>
      </c>
      <c r="AD14" s="3"/>
      <c r="AE14" s="3">
        <v>1676.33</v>
      </c>
      <c r="AF14" s="3"/>
      <c r="AG14">
        <v>168.62296889999999</v>
      </c>
      <c r="AH14" t="s">
        <v>47</v>
      </c>
      <c r="AK14" s="11"/>
    </row>
    <row r="15" spans="1:37" x14ac:dyDescent="0.25">
      <c r="B15" t="s">
        <v>8</v>
      </c>
      <c r="C15">
        <v>1.43914232</v>
      </c>
      <c r="D15">
        <v>531.03</v>
      </c>
      <c r="E15">
        <v>410.23</v>
      </c>
      <c r="F15" t="s">
        <v>20</v>
      </c>
      <c r="G15">
        <v>412.3</v>
      </c>
      <c r="H15" s="3">
        <f t="shared" si="1"/>
        <v>2.0699999999999932</v>
      </c>
      <c r="I15" s="3"/>
      <c r="J15">
        <v>0.25028209000000001</v>
      </c>
      <c r="K15" s="9">
        <v>75.03</v>
      </c>
      <c r="M15" s="3"/>
      <c r="N15" s="3"/>
      <c r="P15" s="3"/>
      <c r="Q15">
        <v>0.25028209000000001</v>
      </c>
      <c r="R15" s="3">
        <v>75.026450269999998</v>
      </c>
      <c r="S15" s="3"/>
      <c r="T15">
        <v>1.68942441</v>
      </c>
      <c r="U15">
        <v>606.04999999999995</v>
      </c>
      <c r="V15">
        <v>115.9</v>
      </c>
      <c r="W15" t="s">
        <v>40</v>
      </c>
      <c r="Y15">
        <f>C15+J15-L15-O15</f>
        <v>1.68942441</v>
      </c>
      <c r="AB15">
        <f t="shared" si="2"/>
        <v>68.603246948468097</v>
      </c>
      <c r="AC15">
        <v>1.69</v>
      </c>
      <c r="AD15" s="3"/>
      <c r="AE15" s="3">
        <v>115.9</v>
      </c>
      <c r="AF15" s="3"/>
      <c r="AG15">
        <v>1.71540618</v>
      </c>
      <c r="AH15" t="s">
        <v>47</v>
      </c>
      <c r="AK15" s="11"/>
    </row>
    <row r="16" spans="1:37" x14ac:dyDescent="0.25">
      <c r="B16" s="8" t="s">
        <v>3</v>
      </c>
      <c r="C16">
        <v>5154.3081220000004</v>
      </c>
      <c r="D16" s="3">
        <v>6980.12</v>
      </c>
      <c r="E16" s="3">
        <v>9474.18</v>
      </c>
      <c r="F16" t="s">
        <v>17</v>
      </c>
      <c r="G16" s="3">
        <v>9535.4699999999993</v>
      </c>
      <c r="H16" s="3">
        <f t="shared" si="1"/>
        <v>61.289999999999054</v>
      </c>
      <c r="I16" s="3"/>
      <c r="J16">
        <f>245.584466</f>
        <v>245.58446599999999</v>
      </c>
      <c r="K16" s="9">
        <f>478.78498499</f>
        <v>478.78498499</v>
      </c>
      <c r="M16" s="3"/>
      <c r="N16" s="3"/>
      <c r="P16" s="3"/>
      <c r="Q16">
        <v>245.58446599999999</v>
      </c>
      <c r="R16" s="3">
        <v>478.78498500000001</v>
      </c>
      <c r="S16" s="3"/>
      <c r="T16">
        <v>5399.89258806</v>
      </c>
      <c r="U16" s="7">
        <v>7458.9</v>
      </c>
      <c r="V16" s="7">
        <v>3542.13</v>
      </c>
      <c r="W16" t="s">
        <v>35</v>
      </c>
      <c r="Y16">
        <f>C16+J16-L16-O16</f>
        <v>5399.8925880000006</v>
      </c>
      <c r="AB16">
        <f t="shared" si="2"/>
        <v>0.65596304782658066</v>
      </c>
      <c r="AC16">
        <v>5399.89</v>
      </c>
      <c r="AE16" s="3">
        <v>3542.13</v>
      </c>
      <c r="AF16" s="3"/>
      <c r="AG16">
        <v>5416.4687119999999</v>
      </c>
      <c r="AH16" t="s">
        <v>47</v>
      </c>
      <c r="AK16" s="11"/>
    </row>
    <row r="17" spans="2:37" x14ac:dyDescent="0.25">
      <c r="B17" t="s">
        <v>10</v>
      </c>
      <c r="D17" s="3"/>
      <c r="E17" s="3"/>
      <c r="F17" s="3"/>
      <c r="G17" s="3"/>
      <c r="H17" s="3"/>
      <c r="I17" s="3"/>
      <c r="K17" s="9"/>
      <c r="M17" s="3"/>
      <c r="N17" s="3"/>
      <c r="P17" s="3"/>
      <c r="Q17">
        <v>0.54743724000000005</v>
      </c>
      <c r="R17" s="3">
        <v>79.100193759999996</v>
      </c>
      <c r="S17" s="3"/>
      <c r="U17" s="3"/>
      <c r="V17" s="3"/>
      <c r="W17" s="3"/>
      <c r="Y17">
        <f>C17+J17-L17</f>
        <v>0</v>
      </c>
      <c r="AK17" s="11"/>
    </row>
    <row r="18" spans="2:37" x14ac:dyDescent="0.25">
      <c r="B18" t="s">
        <v>11</v>
      </c>
      <c r="D18" s="3"/>
      <c r="E18" s="3"/>
      <c r="F18" s="3"/>
      <c r="G18" s="3"/>
      <c r="H18" s="3"/>
      <c r="I18" s="3"/>
      <c r="K18" s="3"/>
      <c r="M18" s="3"/>
      <c r="N18" s="3"/>
      <c r="P18" s="3"/>
      <c r="Q18">
        <v>9.686823E-2</v>
      </c>
      <c r="R18" s="3">
        <v>393.30692269999997</v>
      </c>
      <c r="S18" s="3"/>
      <c r="U18" s="3"/>
      <c r="V18" s="3"/>
      <c r="W18" s="3"/>
      <c r="Y18">
        <f>C18+J18-L18</f>
        <v>0</v>
      </c>
      <c r="AK18" s="11"/>
    </row>
    <row r="19" spans="2:37" x14ac:dyDescent="0.25">
      <c r="D19" s="4">
        <f>SUM(D6:D18)</f>
        <v>36919.449999999997</v>
      </c>
      <c r="E19" s="4">
        <f>SUM(E6:E18)</f>
        <v>34092.820000000007</v>
      </c>
      <c r="F19" s="5"/>
      <c r="G19" s="4">
        <f>SUM(G6:G18)</f>
        <v>33430.17</v>
      </c>
      <c r="H19" s="10">
        <f>SUM(H6:H18)</f>
        <v>-662.65000000000214</v>
      </c>
      <c r="I19" s="5"/>
      <c r="J19" s="6"/>
      <c r="K19" s="4">
        <f>SUM(K6:K18)</f>
        <v>31695.030376989998</v>
      </c>
      <c r="M19" s="4">
        <f>SUM(M6:M18)</f>
        <v>23574.014179000002</v>
      </c>
      <c r="N19" s="5"/>
      <c r="O19" s="6"/>
      <c r="P19" s="4">
        <f>SUM(P6:P18)</f>
        <v>28.989000000000004</v>
      </c>
      <c r="Q19" s="6"/>
      <c r="R19" s="4">
        <f>SUM(R6:R18)</f>
        <v>1621.0160439599999</v>
      </c>
      <c r="S19" s="5"/>
      <c r="U19" s="4">
        <f>SUM(U6:U18)</f>
        <v>53588.450000000012</v>
      </c>
      <c r="V19" s="4">
        <f>SUM(V6:V18)</f>
        <v>18873.420000000002</v>
      </c>
      <c r="W19" s="5"/>
    </row>
    <row r="20" spans="2:37" x14ac:dyDescent="0.25">
      <c r="T20" s="13" t="s">
        <v>49</v>
      </c>
      <c r="U20" s="14">
        <v>53523.71</v>
      </c>
      <c r="V20" s="13"/>
    </row>
    <row r="21" spans="2:37" x14ac:dyDescent="0.25">
      <c r="U21" s="11">
        <f>U19-U20</f>
        <v>64.740000000012515</v>
      </c>
      <c r="V21" s="11"/>
    </row>
    <row r="22" spans="2:37" x14ac:dyDescent="0.25">
      <c r="U22" t="s">
        <v>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 W</dc:creator>
  <cp:lastModifiedBy>Ange W</cp:lastModifiedBy>
  <dcterms:created xsi:type="dcterms:W3CDTF">2023-06-10T06:29:01Z</dcterms:created>
  <dcterms:modified xsi:type="dcterms:W3CDTF">2023-06-18T02:34:52Z</dcterms:modified>
</cp:coreProperties>
</file>