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P/PREJA/2022/Workpapers/"/>
    </mc:Choice>
  </mc:AlternateContent>
  <xr:revisionPtr revIDLastSave="851" documentId="8_{7DABB9F9-DAC7-48AF-95BF-A766060AAE59}" xr6:coauthVersionLast="47" xr6:coauthVersionMax="47" xr10:uidLastSave="{0B3419D1-FDBC-44D1-97CC-21B2D15A4B59}"/>
  <bookViews>
    <workbookView xWindow="-120" yWindow="-120" windowWidth="29040" windowHeight="15720" tabRatio="781" xr2:uid="{306213DB-740E-49D0-A494-BE82EF870239}"/>
  </bookViews>
  <sheets>
    <sheet name="Index" sheetId="2" r:id="rId1"/>
    <sheet name="Min Pension" sheetId="3" state="hidden" r:id="rId2"/>
    <sheet name="PAYG &amp; GST Instal" sheetId="4" state="hidden" r:id="rId3"/>
    <sheet name="GST Rec" sheetId="10" state="hidden" r:id="rId4"/>
    <sheet name="Bank Balance" sheetId="17" r:id="rId5"/>
    <sheet name="Investment Recon - BT" sheetId="8" state="hidden" r:id="rId6"/>
    <sheet name="Investment Recon - Other" sheetId="16" state="hidden" r:id="rId7"/>
    <sheet name="Related UT " sheetId="14" state="hidden" r:id="rId8"/>
    <sheet name="Property Valn" sheetId="12" r:id="rId9"/>
    <sheet name="Debtors" sheetId="13" r:id="rId10"/>
    <sheet name="Creditors" sheetId="11" r:id="rId11"/>
    <sheet name="Distbn Income " sheetId="7" state="hidden" r:id="rId12"/>
    <sheet name="Dividend Income" sheetId="18" state="hidden" r:id="rId13"/>
    <sheet name="Foreign Div" sheetId="9" state="hidden" r:id="rId14"/>
    <sheet name="Rental Income" sheetId="15" r:id="rId15"/>
    <sheet name="Acc fees" sheetId="6" state="hidden" r:id="rId16"/>
    <sheet name="Advisor Fees" sheetId="5" state="hidden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2" l="1"/>
  <c r="E46" i="15"/>
  <c r="G46" i="15"/>
  <c r="F48" i="15"/>
  <c r="E48" i="15" l="1"/>
  <c r="G48" i="15"/>
  <c r="G19" i="5" l="1"/>
  <c r="G18" i="5"/>
  <c r="G12" i="5"/>
  <c r="I15" i="8"/>
  <c r="H13" i="18" l="1"/>
  <c r="I3" i="18"/>
  <c r="H3" i="18"/>
  <c r="C3" i="18"/>
  <c r="I2" i="18"/>
  <c r="H2" i="18"/>
  <c r="C2" i="18"/>
  <c r="C1" i="18"/>
  <c r="G13" i="18"/>
  <c r="F13" i="18"/>
  <c r="E13" i="18"/>
  <c r="D13" i="18"/>
  <c r="G12" i="17" l="1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I3" i="15"/>
  <c r="H3" i="15"/>
  <c r="C3" i="15"/>
  <c r="I2" i="15"/>
  <c r="H2" i="15"/>
  <c r="C2" i="15"/>
  <c r="C1" i="15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G24" i="3" l="1"/>
  <c r="L24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5" i="13"/>
  <c r="D15" i="12" l="1"/>
  <c r="H13" i="12"/>
  <c r="E15" i="12" s="1"/>
  <c r="H15" i="12" l="1"/>
  <c r="F13" i="12"/>
  <c r="F15" i="12" s="1"/>
  <c r="F14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<sst xmlns="http://schemas.openxmlformats.org/spreadsheetml/2006/main" count="631" uniqueCount="355">
  <si>
    <t>Client</t>
  </si>
  <si>
    <t>ASHFIELD PREDL SUPERANNUATION FUND</t>
  </si>
  <si>
    <t>Initials</t>
  </si>
  <si>
    <t>Date</t>
  </si>
  <si>
    <t>Client Code</t>
  </si>
  <si>
    <t>9PREJA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</si>
  <si>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</si>
  <si>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</si>
  <si>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</si>
  <si>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</si>
  <si>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</si>
  <si>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</si>
  <si>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</si>
  <si>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</si>
  <si>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</si>
  <si>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</si>
  <si>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</si>
  <si>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</si>
  <si>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</si>
  <si>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</si>
  <si>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</si>
  <si>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</si>
  <si>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</si>
  <si>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</si>
  <si>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</si>
  <si>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</si>
  <si>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Indiv trustees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</si>
  <si>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</si>
  <si>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</si>
  <si>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</si>
  <si>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</si>
  <si>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</si>
  <si>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</si>
  <si>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</si>
  <si>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</si>
  <si>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</si>
  <si>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</si>
  <si>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</si>
  <si>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</si>
  <si>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</si>
  <si>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</si>
  <si>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</si>
  <si>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</si>
  <si>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</si>
  <si>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</si>
  <si>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</si>
  <si>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</si>
  <si>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</si>
  <si>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</si>
  <si>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</si>
  <si>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</si>
  <si>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</si>
  <si>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</si>
  <si>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</si>
  <si>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</si>
  <si>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</si>
  <si>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</si>
  <si>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</si>
  <si>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</si>
  <si>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</si>
  <si>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</si>
  <si>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</si>
  <si>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</si>
  <si>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</si>
  <si>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</si>
  <si>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</si>
  <si>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</si>
  <si>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</si>
  <si>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</si>
  <si>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</si>
  <si>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</si>
  <si>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</si>
  <si>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</si>
  <si>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</si>
  <si>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</si>
  <si>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</si>
  <si>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</si>
  <si>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</si>
  <si>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</si>
  <si>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</si>
  <si>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</si>
  <si>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</si>
  <si>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</si>
  <si>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</si>
  <si>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</si>
  <si>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</si>
  <si>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</si>
  <si>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</si>
  <si>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</si>
  <si>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</si>
  <si>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</si>
  <si>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</si>
  <si>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</si>
  <si>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</si>
  <si>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</si>
  <si>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</si>
  <si>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</si>
  <si>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</si>
  <si>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</si>
  <si>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</si>
  <si>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</si>
  <si>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</si>
  <si>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</si>
  <si>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</si>
  <si>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</si>
  <si>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</si>
  <si>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</si>
  <si>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</si>
  <si>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</si>
  <si>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</si>
  <si>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</si>
  <si>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</si>
  <si>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</si>
  <si>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</si>
  <si>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</si>
  <si>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</si>
  <si>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</si>
  <si>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</si>
  <si>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</si>
  <si>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</si>
  <si>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</si>
  <si>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</si>
  <si>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</si>
  <si>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</si>
  <si>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</si>
  <si>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</si>
  <si>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</si>
  <si>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</si>
  <si>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</si>
  <si>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</si>
  <si>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</si>
  <si>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</si>
  <si>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</si>
  <si>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</si>
  <si>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</si>
  <si>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</si>
  <si>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</si>
  <si>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</si>
  <si>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</si>
  <si>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</si>
  <si>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</si>
  <si>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</si>
  <si>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</si>
  <si>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</si>
  <si>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</si>
  <si>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</si>
  <si>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</si>
  <si>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</si>
  <si>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</si>
  <si>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</si>
  <si>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</si>
  <si>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</si>
  <si>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</si>
  <si>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</si>
  <si>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</si>
  <si>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</si>
  <si>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</si>
  <si>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</si>
  <si>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BQL21740856</t>
  </si>
  <si>
    <t>BOQ Superannuation Savings A/c 856</t>
  </si>
  <si>
    <t>BOQ Bank Stm 30 June Confirm.pdf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</si>
  <si>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</si>
  <si>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</si>
  <si>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</si>
  <si>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</si>
  <si>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</si>
  <si>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</si>
  <si>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</si>
  <si>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</si>
  <si>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</si>
  <si>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</si>
  <si>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</si>
  <si>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</si>
  <si>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</si>
  <si>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</si>
  <si>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</si>
  <si>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</si>
  <si>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</si>
  <si>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</si>
  <si>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</si>
  <si>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</si>
  <si>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</si>
  <si>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</si>
  <si>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</si>
  <si>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</si>
  <si>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</si>
  <si>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</si>
  <si>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</si>
  <si>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</si>
  <si>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</si>
  <si>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</si>
  <si>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</si>
  <si>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</si>
  <si>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</si>
  <si>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</si>
  <si>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</si>
  <si>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</si>
  <si>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</si>
  <si>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</si>
  <si>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</si>
  <si>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</si>
  <si>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</si>
  <si>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</si>
  <si>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</si>
  <si>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</si>
  <si>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</si>
  <si>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</si>
  <si>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</si>
  <si>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</si>
  <si>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</si>
  <si>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</si>
  <si>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</si>
  <si>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</si>
  <si>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</si>
  <si>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</si>
  <si>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</si>
  <si>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</si>
  <si>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</si>
  <si>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</si>
  <si>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</si>
  <si>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</si>
  <si>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</si>
  <si>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</si>
  <si>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</si>
  <si>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</si>
  <si>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</si>
  <si>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</si>
  <si>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</si>
  <si>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</si>
  <si>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</si>
  <si>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</si>
  <si>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1/3rd Real Estate Property</t>
  </si>
  <si>
    <t>Median Valuation</t>
  </si>
  <si>
    <t>Valuation
Minimum</t>
  </si>
  <si>
    <t>Valuation
Maximum</t>
  </si>
  <si>
    <t>Valuation
Date</t>
  </si>
  <si>
    <t>ASHS2</t>
  </si>
  <si>
    <t>Unit 16, 29 Moreton Bay Road, Capalaba</t>
  </si>
  <si>
    <t>RECEIVABLES &amp; DEBTORS</t>
  </si>
  <si>
    <t>Rental Rec - Partnership</t>
  </si>
  <si>
    <t>CREDITORS</t>
  </si>
  <si>
    <t>June 2022 PAYGI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</si>
  <si>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</si>
  <si>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</si>
  <si>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</si>
  <si>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</si>
  <si>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</si>
  <si>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</si>
  <si>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</si>
  <si>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</si>
  <si>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</si>
  <si>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</si>
  <si>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</si>
  <si>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</si>
  <si>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</si>
  <si>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</si>
  <si>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</si>
  <si>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</si>
  <si>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</si>
  <si>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</si>
  <si>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</si>
  <si>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</si>
  <si>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</si>
  <si>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</si>
  <si>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</si>
  <si>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</si>
  <si>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</si>
  <si>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</si>
  <si>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</si>
  <si>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</si>
  <si>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</si>
  <si>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</si>
  <si>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</si>
  <si>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</si>
  <si>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</si>
  <si>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</si>
  <si>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</si>
  <si>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</si>
  <si>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</si>
  <si>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</si>
  <si>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</si>
  <si>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</si>
  <si>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</si>
  <si>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</si>
  <si>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</si>
  <si>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</si>
  <si>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</si>
  <si>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</si>
  <si>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</si>
  <si>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</si>
  <si>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</si>
  <si>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</si>
  <si>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</si>
  <si>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</si>
  <si>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</si>
  <si>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</si>
  <si>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</si>
  <si>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</si>
  <si>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</si>
  <si>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</si>
  <si>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</si>
  <si>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</si>
  <si>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 xml:space="preserve">Tenant: </t>
  </si>
  <si>
    <t>Foxharding Pty Ltd (related party)</t>
  </si>
  <si>
    <t>Original lease term:</t>
  </si>
  <si>
    <t>01/01/2015 - 31/12/2020</t>
  </si>
  <si>
    <t xml:space="preserve">Option to renew: </t>
  </si>
  <si>
    <t>Yes, for a further term of 3 years</t>
  </si>
  <si>
    <t xml:space="preserve">Rent: </t>
  </si>
  <si>
    <t xml:space="preserve">Rent review: </t>
  </si>
  <si>
    <t>Outgoings:</t>
  </si>
  <si>
    <t>Included in the rent and payable by the lessor</t>
  </si>
  <si>
    <t xml:space="preserve">Bond: </t>
  </si>
  <si>
    <t>N/a</t>
  </si>
  <si>
    <t xml:space="preserve">Renewed lease: </t>
  </si>
  <si>
    <t>Term:</t>
  </si>
  <si>
    <t>01/01/2021 - 31/12/2023</t>
  </si>
  <si>
    <t>$34,796.04 pa or $2,899.67/mth</t>
  </si>
  <si>
    <t>See email - lease was not drawn up until July</t>
  </si>
  <si>
    <t>Indexed review on the anniversary</t>
  </si>
  <si>
    <t>Rent for 2022FY</t>
  </si>
  <si>
    <t>Gross</t>
  </si>
  <si>
    <t>01/07/2021 - 30/06/2022</t>
  </si>
  <si>
    <t>August Rent</t>
  </si>
  <si>
    <t>Rent per Pship accounts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</si>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</sst>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  <numFmt numFmtId="171" formatCode="_-&quot;$&quot;* #,##0_-;\-&quot;$&quot;* #,##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0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4" fontId="19" fillId="0" borderId="0" xfId="0" applyNumberFormat="1" applyFont="1"/>
    <xf numFmtId="164" fontId="18" fillId="0" borderId="29" xfId="0" applyNumberFormat="1" applyFont="1" applyBorder="1"/>
    <xf numFmtId="0" fontId="21" fillId="0" borderId="0" xfId="0" applyFont="1"/>
    <xf numFmtId="164" fontId="0" fillId="0" borderId="0" xfId="2" applyFont="1" applyFill="1" applyAlignment="1"/>
    <xf numFmtId="16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16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2" applyFont="1" applyBorder="1"/>
    <xf numFmtId="0" fontId="8" fillId="0" borderId="0" xfId="0" applyFont="1"/>
    <xf numFmtId="16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165" fontId="0" fillId="0" borderId="0" xfId="2" applyNumberFormat="1" applyFont="1"/>
    <xf numFmtId="165" fontId="0" fillId="0" borderId="0" xfId="0" applyNumberFormat="1"/>
    <xf numFmtId="165" fontId="0" fillId="0" borderId="0" xfId="1" applyFont="1" applyBorder="1"/>
    <xf numFmtId="165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164" fontId="0" fillId="0" borderId="12" xfId="2" applyFont="1" applyBorder="1"/>
    <xf numFmtId="164" fontId="3" fillId="0" borderId="0" xfId="2" applyFont="1" applyBorder="1" applyAlignment="1">
      <alignment horizontal="center"/>
    </xf>
    <xf numFmtId="164" fontId="0" fillId="5" borderId="0" xfId="2" applyFont="1" applyFill="1" applyBorder="1"/>
    <xf numFmtId="164" fontId="0" fillId="5" borderId="26" xfId="2" applyFont="1" applyFill="1" applyBorder="1"/>
    <xf numFmtId="164" fontId="0" fillId="0" borderId="26" xfId="2" applyFont="1" applyBorder="1"/>
    <xf numFmtId="9" fontId="0" fillId="0" borderId="0" xfId="3" applyFont="1"/>
    <xf numFmtId="0" fontId="0" fillId="5" borderId="0" xfId="0" applyFill="1"/>
    <xf numFmtId="164" fontId="0" fillId="0" borderId="0" xfId="0" applyNumberFormat="1"/>
    <xf numFmtId="164" fontId="0" fillId="0" borderId="26" xfId="0" applyNumberFormat="1" applyBorder="1"/>
    <xf numFmtId="165" fontId="0" fillId="0" borderId="0" xfId="1" applyFont="1"/>
    <xf numFmtId="165" fontId="2" fillId="0" borderId="0" xfId="0" applyNumberFormat="1" applyFont="1"/>
    <xf numFmtId="16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164" fontId="3" fillId="0" borderId="0" xfId="6" applyFont="1" applyAlignment="1">
      <alignment horizontal="center"/>
    </xf>
    <xf numFmtId="165" fontId="0" fillId="0" borderId="0" xfId="7" applyFont="1"/>
    <xf numFmtId="0" fontId="3" fillId="6" borderId="0" xfId="0" applyFont="1" applyFill="1" applyAlignment="1">
      <alignment horizontal="center"/>
    </xf>
    <xf numFmtId="164" fontId="3" fillId="0" borderId="0" xfId="2" applyFont="1" applyFill="1" applyBorder="1" applyAlignment="1">
      <alignment horizontal="center"/>
    </xf>
    <xf numFmtId="16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165" fontId="0" fillId="0" borderId="0" xfId="1" applyFont="1" applyFill="1"/>
    <xf numFmtId="165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4" fontId="0" fillId="0" borderId="30" xfId="2" applyFont="1" applyBorder="1"/>
    <xf numFmtId="0" fontId="29" fillId="0" borderId="0" xfId="0" applyFont="1" applyAlignment="1">
      <alignment horizontal="center" wrapText="1"/>
    </xf>
    <xf numFmtId="0" fontId="29" fillId="0" borderId="0" xfId="0" applyFont="1"/>
    <xf numFmtId="165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165" fontId="0" fillId="5" borderId="0" xfId="0" applyNumberFormat="1" applyFill="1"/>
    <xf numFmtId="165" fontId="0" fillId="5" borderId="31" xfId="0" applyNumberFormat="1" applyFill="1" applyBorder="1"/>
    <xf numFmtId="16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4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4" fontId="8" fillId="0" borderId="11" xfId="2" applyFont="1" applyBorder="1" applyAlignment="1">
      <alignment horizontal="center" vertical="center" wrapText="1"/>
    </xf>
    <xf numFmtId="165" fontId="0" fillId="0" borderId="28" xfId="0" applyNumberFormat="1" applyBorder="1"/>
    <xf numFmtId="16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5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5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5" fontId="29" fillId="0" borderId="49" xfId="1" applyFont="1" applyBorder="1"/>
    <xf numFmtId="0" fontId="29" fillId="0" borderId="0" xfId="0" applyFont="1" applyAlignment="1">
      <alignment horizontal="center"/>
    </xf>
    <xf numFmtId="165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12" fillId="0" borderId="66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8" xfId="0" applyFont="1" applyBorder="1" applyAlignment="1">
      <alignment vertical="center" wrapText="1"/>
    </xf>
    <xf numFmtId="0" fontId="32" fillId="0" borderId="68" xfId="5" quotePrefix="1" applyFont="1" applyBorder="1" applyAlignment="1">
      <alignment horizontal="center" vertical="center" wrapText="1"/>
    </xf>
    <xf numFmtId="44" fontId="0" fillId="0" borderId="0" xfId="0" applyNumberFormat="1"/>
    <xf numFmtId="164" fontId="0" fillId="4" borderId="0" xfId="2" applyFont="1" applyFill="1"/>
    <xf numFmtId="164" fontId="0" fillId="0" borderId="0" xfId="2" applyFont="1" applyFill="1"/>
    <xf numFmtId="165" fontId="0" fillId="0" borderId="28" xfId="1" applyFont="1" applyBorder="1"/>
    <xf numFmtId="164" fontId="0" fillId="4" borderId="0" xfId="2" applyFont="1" applyFill="1" applyBorder="1"/>
    <xf numFmtId="164" fontId="0" fillId="4" borderId="31" xfId="2" applyFont="1" applyFill="1" applyBorder="1"/>
    <xf numFmtId="165" fontId="0" fillId="4" borderId="0" xfId="1" applyFont="1" applyFill="1"/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6" applyFont="1" applyAlignment="1">
      <alignment horizontal="center" wrapText="1"/>
    </xf>
    <xf numFmtId="164" fontId="0" fillId="0" borderId="9" xfId="2" applyFont="1" applyBorder="1"/>
    <xf numFmtId="0" fontId="33" fillId="0" borderId="0" xfId="0" applyFont="1"/>
    <xf numFmtId="0" fontId="34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5" fontId="21" fillId="0" borderId="0" xfId="1" applyFont="1"/>
    <xf numFmtId="165" fontId="21" fillId="0" borderId="0" xfId="1" applyFont="1" applyFill="1"/>
    <xf numFmtId="165" fontId="22" fillId="0" borderId="0" xfId="1" applyFont="1"/>
    <xf numFmtId="165" fontId="5" fillId="0" borderId="0" xfId="1" applyFont="1"/>
    <xf numFmtId="165" fontId="5" fillId="0" borderId="0" xfId="1" applyFont="1" applyFill="1"/>
    <xf numFmtId="165" fontId="4" fillId="0" borderId="0" xfId="1" applyFont="1"/>
    <xf numFmtId="165" fontId="4" fillId="0" borderId="1" xfId="1" applyFont="1" applyBorder="1" applyAlignment="1">
      <alignment horizontal="center" vertical="center" wrapText="1"/>
    </xf>
    <xf numFmtId="165" fontId="3" fillId="0" borderId="0" xfId="1" applyFont="1" applyAlignment="1">
      <alignment horizontal="center"/>
    </xf>
    <xf numFmtId="165" fontId="2" fillId="0" borderId="9" xfId="1" applyFont="1" applyBorder="1"/>
    <xf numFmtId="0" fontId="35" fillId="0" borderId="0" xfId="0" applyFont="1"/>
    <xf numFmtId="164" fontId="2" fillId="0" borderId="9" xfId="2" applyFont="1" applyBorder="1"/>
    <xf numFmtId="165" fontId="29" fillId="0" borderId="0" xfId="1" applyFont="1"/>
    <xf numFmtId="0" fontId="36" fillId="0" borderId="0" xfId="0" applyFont="1"/>
    <xf numFmtId="165" fontId="0" fillId="8" borderId="0" xfId="1" quotePrefix="1" applyFont="1" applyFill="1"/>
    <xf numFmtId="164" fontId="33" fillId="0" borderId="0" xfId="2" applyFont="1" applyBorder="1" applyAlignment="1">
      <alignment horizontal="center"/>
    </xf>
    <xf numFmtId="165" fontId="2" fillId="0" borderId="0" xfId="1" applyFont="1"/>
    <xf numFmtId="0" fontId="20" fillId="0" borderId="0" xfId="5"/>
    <xf numFmtId="0" fontId="22" fillId="0" borderId="45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 wrapText="1"/>
    </xf>
    <xf numFmtId="0" fontId="9" fillId="0" borderId="52" xfId="0" applyFont="1" applyBorder="1"/>
    <xf numFmtId="0" fontId="9" fillId="0" borderId="53" xfId="0" applyFont="1" applyBorder="1"/>
    <xf numFmtId="0" fontId="9" fillId="0" borderId="72" xfId="0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19" xfId="0" applyFont="1" applyBorder="1"/>
    <xf numFmtId="0" fontId="9" fillId="0" borderId="48" xfId="0" applyFont="1" applyBorder="1"/>
    <xf numFmtId="0" fontId="37" fillId="0" borderId="11" xfId="0" applyFont="1" applyBorder="1"/>
    <xf numFmtId="0" fontId="37" fillId="0" borderId="12" xfId="0" applyFont="1" applyBorder="1"/>
    <xf numFmtId="0" fontId="37" fillId="0" borderId="19" xfId="0" applyFont="1" applyBorder="1"/>
    <xf numFmtId="164" fontId="37" fillId="0" borderId="19" xfId="2" applyFont="1" applyBorder="1" applyAlignment="1"/>
    <xf numFmtId="164" fontId="37" fillId="0" borderId="1" xfId="2" applyFont="1" applyFill="1" applyBorder="1"/>
    <xf numFmtId="164" fontId="37" fillId="0" borderId="1" xfId="2" applyFont="1" applyBorder="1"/>
    <xf numFmtId="164" fontId="37" fillId="0" borderId="19" xfId="2" applyFont="1" applyBorder="1" applyAlignment="1">
      <alignment horizontal="center"/>
    </xf>
    <xf numFmtId="164" fontId="37" fillId="0" borderId="1" xfId="2" applyFont="1" applyFill="1" applyBorder="1" applyAlignment="1">
      <alignment horizontal="center"/>
    </xf>
    <xf numFmtId="164" fontId="37" fillId="0" borderId="20" xfId="2" applyFont="1" applyBorder="1" applyAlignment="1">
      <alignment horizontal="center"/>
    </xf>
    <xf numFmtId="171" fontId="0" fillId="0" borderId="0" xfId="2" applyNumberFormat="1" applyFont="1"/>
    <xf numFmtId="164" fontId="37" fillId="0" borderId="19" xfId="2" applyFont="1" applyFill="1" applyBorder="1" applyAlignment="1"/>
    <xf numFmtId="0" fontId="37" fillId="0" borderId="11" xfId="0" applyFont="1" applyBorder="1" applyAlignment="1">
      <alignment horizontal="left"/>
    </xf>
    <xf numFmtId="0" fontId="37" fillId="0" borderId="12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164" fontId="38" fillId="0" borderId="19" xfId="2" applyFont="1" applyFill="1" applyBorder="1" applyAlignment="1"/>
    <xf numFmtId="164" fontId="38" fillId="0" borderId="1" xfId="2" applyFont="1" applyFill="1" applyBorder="1" applyAlignment="1">
      <alignment horizontal="left"/>
    </xf>
    <xf numFmtId="164" fontId="38" fillId="0" borderId="73" xfId="2" applyFont="1" applyFill="1" applyBorder="1" applyAlignment="1">
      <alignment horizontal="left"/>
    </xf>
    <xf numFmtId="164" fontId="39" fillId="0" borderId="1" xfId="2" applyFont="1" applyFill="1" applyBorder="1"/>
    <xf numFmtId="164" fontId="38" fillId="11" borderId="1" xfId="2" applyFont="1" applyFill="1" applyBorder="1"/>
    <xf numFmtId="164" fontId="38" fillId="0" borderId="1" xfId="2" applyFont="1" applyBorder="1" applyAlignment="1">
      <alignment horizontal="left"/>
    </xf>
    <xf numFmtId="164" fontId="38" fillId="0" borderId="51" xfId="2" applyFont="1" applyBorder="1"/>
    <xf numFmtId="0" fontId="22" fillId="0" borderId="11" xfId="0" applyFont="1" applyBorder="1" applyAlignment="1">
      <alignment horizontal="left"/>
    </xf>
    <xf numFmtId="0" fontId="22" fillId="0" borderId="12" xfId="0" applyFont="1" applyBorder="1" applyAlignment="1">
      <alignment horizontal="left"/>
    </xf>
    <xf numFmtId="0" fontId="22" fillId="0" borderId="19" xfId="0" applyFont="1" applyBorder="1" applyAlignment="1">
      <alignment horizontal="left"/>
    </xf>
    <xf numFmtId="164" fontId="22" fillId="0" borderId="19" xfId="2" applyFont="1" applyFill="1" applyBorder="1" applyAlignment="1"/>
    <xf numFmtId="164" fontId="37" fillId="0" borderId="19" xfId="2" applyFont="1" applyFill="1" applyBorder="1"/>
    <xf numFmtId="14" fontId="0" fillId="4" borderId="0" xfId="1" applyNumberFormat="1" applyFont="1" applyFill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69" xfId="0" applyFont="1" applyBorder="1" applyAlignment="1">
      <alignment horizontal="left" vertical="center" wrapText="1"/>
    </xf>
    <xf numFmtId="0" fontId="11" fillId="0" borderId="70" xfId="0" applyFont="1" applyBorder="1" applyAlignment="1">
      <alignment horizontal="left" vertical="center" wrapText="1"/>
    </xf>
    <xf numFmtId="0" fontId="11" fillId="0" borderId="71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22" fillId="0" borderId="46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164" fontId="9" fillId="0" borderId="11" xfId="2" applyFont="1" applyFill="1" applyBorder="1" applyAlignment="1"/>
    <xf numFmtId="164" fontId="9" fillId="0" borderId="12" xfId="2" applyFont="1" applyFill="1" applyBorder="1" applyAlignment="1"/>
    <xf numFmtId="164" fontId="9" fillId="0" borderId="19" xfId="2" applyFont="1" applyFill="1" applyBorder="1" applyAlignment="1"/>
    <xf numFmtId="0" fontId="9" fillId="0" borderId="11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19" xfId="0" applyFont="1" applyBorder="1" applyAlignment="1">
      <alignment vertical="top"/>
    </xf>
    <xf numFmtId="164" fontId="37" fillId="0" borderId="11" xfId="2" applyFont="1" applyBorder="1" applyAlignment="1"/>
    <xf numFmtId="164" fontId="37" fillId="0" borderId="12" xfId="2" applyFont="1" applyBorder="1" applyAlignment="1"/>
    <xf numFmtId="164" fontId="37" fillId="0" borderId="19" xfId="2" applyFont="1" applyBorder="1" applyAlignment="1"/>
    <xf numFmtId="0" fontId="38" fillId="0" borderId="11" xfId="0" applyFont="1" applyBorder="1" applyAlignment="1">
      <alignment horizontal="left"/>
    </xf>
    <xf numFmtId="0" fontId="38" fillId="0" borderId="12" xfId="0" applyFont="1" applyBorder="1" applyAlignment="1">
      <alignment horizontal="left"/>
    </xf>
    <xf numFmtId="0" fontId="38" fillId="0" borderId="19" xfId="0" applyFont="1" applyBorder="1" applyAlignment="1">
      <alignment horizontal="left"/>
    </xf>
    <xf numFmtId="0" fontId="37" fillId="0" borderId="11" xfId="0" applyFont="1" applyBorder="1" applyAlignment="1">
      <alignment horizontal="left"/>
    </xf>
    <xf numFmtId="0" fontId="37" fillId="0" borderId="12" xfId="0" applyFont="1" applyBorder="1" applyAlignment="1">
      <alignment horizontal="left"/>
    </xf>
    <xf numFmtId="0" fontId="37" fillId="0" borderId="19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2" fillId="0" borderId="12" xfId="0" applyFont="1" applyBorder="1" applyAlignment="1">
      <alignment horizontal="left"/>
    </xf>
    <xf numFmtId="0" fontId="22" fillId="0" borderId="19" xfId="0" applyFont="1" applyBorder="1" applyAlignment="1">
      <alignment horizontal="left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9" fillId="0" borderId="53" xfId="0" applyFont="1" applyBorder="1" applyAlignment="1"/>
    <xf numFmtId="0" fontId="9" fillId="0" borderId="63" xfId="0" applyFont="1" applyBorder="1" applyAlignment="1"/>
    <xf numFmtId="0" fontId="9" fillId="0" borderId="65" xfId="0" applyFont="1" applyBorder="1" applyAlignment="1"/>
    <xf numFmtId="0" fontId="9" fillId="0" borderId="64" xfId="0" applyFont="1" applyBorder="1" applyAlignment="1"/>
    <xf numFmtId="0" fontId="9" fillId="0" borderId="11" xfId="0" applyFont="1" applyBorder="1" applyAlignment="1"/>
    <xf numFmtId="0" fontId="9" fillId="0" borderId="12" xfId="0" applyFont="1" applyBorder="1" applyAlignment="1"/>
    <xf numFmtId="0" fontId="9" fillId="0" borderId="19" xfId="0" applyFont="1" applyBorder="1" applyAlignment="1"/>
    <xf numFmtId="0" fontId="37" fillId="0" borderId="11" xfId="0" applyFont="1" applyBorder="1" applyAlignment="1"/>
    <xf numFmtId="0" fontId="37" fillId="0" borderId="12" xfId="0" applyFont="1" applyBorder="1" applyAlignment="1"/>
    <xf numFmtId="0" fontId="37" fillId="0" borderId="19" xfId="0" applyFont="1" applyBorder="1" applyAlignment="1"/>
    <xf numFmtId="0" fontId="22" fillId="0" borderId="11" xfId="0" applyFont="1" applyBorder="1" applyAlignment="1"/>
    <xf numFmtId="0" fontId="22" fillId="0" borderId="12" xfId="0" applyFont="1" applyBorder="1" applyAlignment="1"/>
    <xf numFmtId="0" fontId="22" fillId="0" borderId="19" xfId="0" applyFont="1" applyBorder="1" applyAlignment="1"/>
    <xf numFmtId="0" fontId="38" fillId="0" borderId="1" xfId="0" applyFont="1" applyBorder="1" applyAlignment="1"/>
    <xf numFmtId="0" fontId="37" fillId="0" borderId="1" xfId="0" applyFont="1" applyBorder="1" applyAlignment="1"/>
    <xf numFmtId="164" fontId="37" fillId="0" borderId="11" xfId="0" applyNumberFormat="1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10</xdr:row>
      <xdr:rowOff>38100</xdr:rowOff>
    </xdr:from>
    <xdr:to>
      <xdr:col>13</xdr:col>
      <xdr:colOff>399354</xdr:colOff>
      <xdr:row>16</xdr:row>
      <xdr:rowOff>18908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BC2481-7E07-7FA0-6759-4DCE324AC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6450" y="2362200"/>
          <a:ext cx="5571429" cy="11333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43962</xdr:colOff>
      <xdr:row>12</xdr:row>
      <xdr:rowOff>73270</xdr:rowOff>
    </xdr:from>
    <xdr:to>
      <xdr:col>7</xdr:col>
      <xdr:colOff>805961</xdr:colOff>
      <xdr:row>13</xdr:row>
      <xdr:rowOff>1257045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B2B174-28BB-4676-AE2D-486B370C5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6135" y="2806212"/>
          <a:ext cx="3641480" cy="1374275"/>
        </a:xfrm>
        <a:prstGeom prst="rect">
          <a:avLst/>
        </a:prstGeom>
      </xdr:spPr>
    </xdr:pic>
    <xdr:clientData/>
  </xdr:twoCellAnchor>
  <xdr:twoCellAnchor editAs="oneCell">
    <xdr:from>
      <xdr:col>2</xdr:col>
      <xdr:colOff>51288</xdr:colOff>
      <xdr:row>49</xdr:row>
      <xdr:rowOff>175846</xdr:rowOff>
    </xdr:from>
    <xdr:to>
      <xdr:col>7</xdr:col>
      <xdr:colOff>376640</xdr:colOff>
      <xdr:row>55</xdr:row>
      <xdr:rowOff>166179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51AC38-6A1A-4E2A-AE24-8C8CBED88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6865" y="7290288"/>
          <a:ext cx="5571429" cy="113333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../../../../:b:/s/HFBAccounting/EUvGMd3yZcZMq94HbdNAQlMBM_kkrya0r76q6BEUIdvVVw?e=IGWiH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topLeftCell="A52" workbookViewId="0">
      <selection activeCell="E67" sqref="E67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42578125" bestFit="1" customWidth="1"/>
  </cols>
  <sheetData>
    <row r="1" spans="1:9" ht="18">
      <c r="A1" s="116" t="s">
        <v>0</v>
      </c>
      <c r="B1" s="119"/>
      <c r="C1" s="117" t="s">
        <v>1</v>
      </c>
      <c r="F1" s="54"/>
      <c r="H1" s="56" t="s">
        <v>2</v>
      </c>
      <c r="I1" s="56" t="s">
        <v>3</v>
      </c>
    </row>
    <row r="2" spans="1:9" ht="18">
      <c r="A2" s="116" t="s">
        <v>4</v>
      </c>
      <c r="B2" s="120"/>
      <c r="C2" s="117" t="s">
        <v>5</v>
      </c>
      <c r="D2" s="53"/>
      <c r="E2" s="53"/>
      <c r="F2" s="55"/>
      <c r="G2" s="59" t="s">
        <v>6</v>
      </c>
      <c r="H2" s="60" t="s">
        <v>7</v>
      </c>
      <c r="I2" s="61">
        <v>44999</v>
      </c>
    </row>
    <row r="3" spans="1:9" ht="18">
      <c r="A3" s="116" t="s">
        <v>8</v>
      </c>
      <c r="B3" s="120"/>
      <c r="C3" s="118">
        <v>44742</v>
      </c>
      <c r="D3" s="53"/>
      <c r="E3" s="53"/>
      <c r="F3" s="55"/>
      <c r="G3" s="59" t="s">
        <v>9</v>
      </c>
      <c r="H3" s="60" t="s">
        <v>10</v>
      </c>
      <c r="I3" s="61">
        <v>45012</v>
      </c>
    </row>
    <row r="4" spans="1:9" ht="18">
      <c r="A4" s="121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298" t="s">
        <v>15</v>
      </c>
      <c r="G7" s="299"/>
      <c r="H7" s="300"/>
    </row>
    <row r="8" spans="1:9" ht="20.100000000000001" customHeight="1">
      <c r="A8" s="301" t="s">
        <v>16</v>
      </c>
      <c r="B8" s="302"/>
      <c r="C8" s="303"/>
      <c r="D8" s="216"/>
      <c r="E8" s="10" t="s">
        <v>17</v>
      </c>
      <c r="F8" s="295"/>
      <c r="G8" s="296"/>
      <c r="H8" s="297"/>
    </row>
    <row r="9" spans="1:9" ht="20.100000000000001" customHeight="1">
      <c r="A9" s="11"/>
      <c r="B9" s="12">
        <v>1</v>
      </c>
      <c r="C9" s="13" t="s">
        <v>18</v>
      </c>
      <c r="D9" s="216"/>
      <c r="E9" s="10" t="s">
        <v>17</v>
      </c>
      <c r="F9" s="295"/>
      <c r="G9" s="296"/>
      <c r="H9" s="297"/>
    </row>
    <row r="10" spans="1:9" ht="20.100000000000001" customHeight="1">
      <c r="A10" s="11"/>
      <c r="B10" s="12">
        <v>2</v>
      </c>
      <c r="C10" s="13" t="s">
        <v>19</v>
      </c>
      <c r="D10" s="216"/>
      <c r="E10" s="10" t="s">
        <v>17</v>
      </c>
      <c r="F10" s="295"/>
      <c r="G10" s="296"/>
      <c r="H10" s="297"/>
    </row>
    <row r="11" spans="1:9" ht="20.100000000000001" customHeight="1">
      <c r="A11" s="11"/>
      <c r="B11" s="12">
        <v>3</v>
      </c>
      <c r="C11" s="13" t="s">
        <v>20</v>
      </c>
      <c r="D11" s="216"/>
      <c r="E11" s="10" t="s">
        <v>17</v>
      </c>
      <c r="F11" s="295"/>
      <c r="G11" s="296"/>
      <c r="H11" s="297"/>
    </row>
    <row r="12" spans="1:9" ht="20.100000000000001" customHeight="1">
      <c r="A12" s="11"/>
      <c r="B12" s="12">
        <v>4</v>
      </c>
      <c r="C12" s="13" t="s">
        <v>21</v>
      </c>
      <c r="D12" s="216"/>
      <c r="E12" s="10" t="s">
        <v>17</v>
      </c>
      <c r="F12" s="295"/>
      <c r="G12" s="296"/>
      <c r="H12" s="297"/>
    </row>
    <row r="13" spans="1:9" ht="20.100000000000001" customHeight="1">
      <c r="A13" s="11"/>
      <c r="B13" s="12">
        <v>5</v>
      </c>
      <c r="C13" s="12" t="s">
        <v>22</v>
      </c>
      <c r="D13" s="216"/>
      <c r="E13" s="10" t="s">
        <v>17</v>
      </c>
      <c r="F13" s="295"/>
      <c r="G13" s="296"/>
      <c r="H13" s="297"/>
    </row>
    <row r="14" spans="1:9" ht="20.100000000000001" customHeight="1">
      <c r="A14" s="11"/>
      <c r="B14" s="12">
        <v>6</v>
      </c>
      <c r="C14" s="14" t="s">
        <v>23</v>
      </c>
      <c r="D14" s="216"/>
      <c r="E14" s="10" t="s">
        <v>17</v>
      </c>
      <c r="F14" s="295"/>
      <c r="G14" s="296"/>
      <c r="H14" s="297"/>
    </row>
    <row r="15" spans="1:9" ht="20.100000000000001" customHeight="1">
      <c r="A15" s="15"/>
      <c r="B15" s="16">
        <v>7</v>
      </c>
      <c r="C15" s="12" t="s">
        <v>24</v>
      </c>
      <c r="D15" s="216"/>
      <c r="E15" s="10" t="s">
        <v>17</v>
      </c>
      <c r="F15" s="295"/>
      <c r="G15" s="296"/>
      <c r="H15" s="297"/>
    </row>
    <row r="16" spans="1:9" ht="20.100000000000001" customHeight="1">
      <c r="A16" s="15"/>
      <c r="B16" s="16">
        <v>8</v>
      </c>
      <c r="C16" s="12" t="s">
        <v>25</v>
      </c>
      <c r="D16" s="216"/>
      <c r="E16" s="10"/>
      <c r="F16" s="295" t="s">
        <v>26</v>
      </c>
      <c r="G16" s="296"/>
      <c r="H16" s="297"/>
    </row>
    <row r="17" spans="1:10" ht="20.100000000000001" customHeight="1">
      <c r="A17" s="292" t="s">
        <v>27</v>
      </c>
      <c r="B17" s="293"/>
      <c r="C17" s="294"/>
      <c r="D17" s="216"/>
      <c r="E17" s="17"/>
      <c r="F17" s="295"/>
      <c r="G17" s="296"/>
      <c r="H17" s="297"/>
      <c r="J17" s="18"/>
    </row>
    <row r="18" spans="1:10" ht="20.100000000000001" customHeight="1">
      <c r="A18" s="19">
        <v>2</v>
      </c>
      <c r="B18" s="20" t="s">
        <v>28</v>
      </c>
      <c r="C18" s="21"/>
      <c r="D18" s="216"/>
      <c r="E18" s="17"/>
      <c r="F18" s="295"/>
      <c r="G18" s="296"/>
      <c r="H18" s="297"/>
    </row>
    <row r="19" spans="1:10" ht="20.100000000000001" customHeight="1">
      <c r="A19" s="22"/>
      <c r="B19" s="23"/>
      <c r="C19" s="24" t="s">
        <v>29</v>
      </c>
      <c r="D19" s="216"/>
      <c r="E19" s="10" t="s">
        <v>17</v>
      </c>
      <c r="F19" s="295"/>
      <c r="G19" s="296"/>
      <c r="H19" s="297"/>
    </row>
    <row r="20" spans="1:10" ht="20.100000000000001" customHeight="1">
      <c r="A20" s="22"/>
      <c r="B20" s="23"/>
      <c r="C20" s="24" t="s">
        <v>30</v>
      </c>
      <c r="D20" s="216"/>
      <c r="E20" s="17"/>
      <c r="F20" s="295"/>
      <c r="G20" s="296"/>
      <c r="H20" s="297"/>
    </row>
    <row r="21" spans="1:10" ht="20.100000000000001" customHeight="1">
      <c r="A21" s="11"/>
      <c r="B21" s="25"/>
      <c r="C21" s="14" t="s">
        <v>31</v>
      </c>
      <c r="D21" s="216"/>
      <c r="E21" s="10" t="s">
        <v>17</v>
      </c>
      <c r="F21" s="295"/>
      <c r="G21" s="296"/>
      <c r="H21" s="297"/>
    </row>
    <row r="22" spans="1:10" ht="20.100000000000001" customHeight="1">
      <c r="A22" s="11"/>
      <c r="B22" s="26"/>
      <c r="C22" s="14" t="s">
        <v>32</v>
      </c>
      <c r="D22" s="217" t="s">
        <v>33</v>
      </c>
      <c r="E22" s="10"/>
      <c r="F22" s="295"/>
      <c r="G22" s="296"/>
      <c r="H22" s="297"/>
    </row>
    <row r="23" spans="1:10" ht="20.100000000000001" customHeight="1">
      <c r="A23" s="19">
        <v>3</v>
      </c>
      <c r="B23" s="27" t="s">
        <v>34</v>
      </c>
      <c r="C23" s="21"/>
      <c r="D23" s="216"/>
      <c r="E23" s="17"/>
      <c r="F23" s="295"/>
      <c r="G23" s="296"/>
      <c r="H23" s="297"/>
    </row>
    <row r="24" spans="1:10" ht="20.100000000000001" customHeight="1">
      <c r="A24" s="11"/>
      <c r="B24" s="28"/>
      <c r="C24" s="14" t="s">
        <v>35</v>
      </c>
      <c r="D24" s="235" t="s">
        <v>33</v>
      </c>
      <c r="E24" s="10" t="s">
        <v>17</v>
      </c>
      <c r="F24" s="295"/>
      <c r="G24" s="296"/>
      <c r="H24" s="297"/>
    </row>
    <row r="25" spans="1:10" ht="20.100000000000001" customHeight="1">
      <c r="A25" s="19">
        <v>4</v>
      </c>
      <c r="B25" s="27" t="s">
        <v>36</v>
      </c>
      <c r="C25" s="27"/>
      <c r="D25" s="216"/>
      <c r="E25" s="10"/>
      <c r="F25" s="295"/>
      <c r="G25" s="296"/>
      <c r="H25" s="297"/>
    </row>
    <row r="26" spans="1:10" ht="20.100000000000001" customHeight="1">
      <c r="A26" s="22"/>
      <c r="B26" s="23"/>
      <c r="C26" s="24" t="s">
        <v>37</v>
      </c>
      <c r="D26" s="217" t="s">
        <v>33</v>
      </c>
      <c r="E26" s="10"/>
      <c r="F26" s="295"/>
      <c r="G26" s="296"/>
      <c r="H26" s="297"/>
    </row>
    <row r="27" spans="1:10" ht="20.100000000000001" customHeight="1">
      <c r="A27" s="11"/>
      <c r="B27" s="25"/>
      <c r="C27" s="14" t="s">
        <v>38</v>
      </c>
      <c r="D27" s="217" t="s">
        <v>33</v>
      </c>
      <c r="E27" s="10"/>
      <c r="F27" s="295"/>
      <c r="G27" s="296"/>
      <c r="H27" s="297"/>
    </row>
    <row r="28" spans="1:10" ht="20.100000000000001" customHeight="1">
      <c r="A28" s="11"/>
      <c r="B28" s="26"/>
      <c r="C28" s="14" t="s">
        <v>39</v>
      </c>
      <c r="D28" s="217" t="s">
        <v>33</v>
      </c>
      <c r="E28" s="10"/>
      <c r="F28" s="295"/>
      <c r="G28" s="296"/>
      <c r="H28" s="297"/>
    </row>
    <row r="29" spans="1:10" ht="20.100000000000001" customHeight="1">
      <c r="A29" s="11"/>
      <c r="B29" s="26"/>
      <c r="C29" s="14" t="s">
        <v>40</v>
      </c>
      <c r="D29" s="217" t="s">
        <v>33</v>
      </c>
      <c r="E29" s="10" t="s">
        <v>17</v>
      </c>
      <c r="F29" s="295"/>
      <c r="G29" s="296"/>
      <c r="H29" s="297"/>
    </row>
    <row r="30" spans="1:10" ht="20.100000000000001" customHeight="1">
      <c r="A30" s="11"/>
      <c r="B30" s="26"/>
      <c r="C30" s="14" t="s">
        <v>41</v>
      </c>
      <c r="D30" s="217" t="s">
        <v>33</v>
      </c>
      <c r="E30" s="10"/>
      <c r="F30" s="295"/>
      <c r="G30" s="296"/>
      <c r="H30" s="297"/>
    </row>
    <row r="31" spans="1:10" ht="20.100000000000001" customHeight="1">
      <c r="A31" s="19">
        <v>5</v>
      </c>
      <c r="B31" s="27" t="s">
        <v>42</v>
      </c>
      <c r="C31" s="27"/>
      <c r="D31" s="216"/>
      <c r="E31" s="10"/>
      <c r="F31" s="295"/>
      <c r="G31" s="296"/>
      <c r="H31" s="297"/>
    </row>
    <row r="32" spans="1:10" ht="20.100000000000001" customHeight="1">
      <c r="A32" s="22"/>
      <c r="B32" s="28"/>
      <c r="C32" s="14" t="s">
        <v>43</v>
      </c>
      <c r="D32" s="216"/>
      <c r="E32" s="10"/>
      <c r="F32" s="295"/>
      <c r="G32" s="296"/>
      <c r="H32" s="297"/>
    </row>
    <row r="33" spans="1:8" ht="20.100000000000001" customHeight="1">
      <c r="A33" s="11"/>
      <c r="B33" s="28"/>
      <c r="C33" s="14" t="s">
        <v>44</v>
      </c>
      <c r="D33" s="217" t="s">
        <v>33</v>
      </c>
      <c r="E33" s="10"/>
      <c r="F33" s="295"/>
      <c r="G33" s="296"/>
      <c r="H33" s="297"/>
    </row>
    <row r="34" spans="1:8" ht="20.100000000000001" customHeight="1">
      <c r="A34" s="11"/>
      <c r="B34" s="28"/>
      <c r="C34" s="14" t="s">
        <v>45</v>
      </c>
      <c r="D34" s="216"/>
      <c r="E34" s="17"/>
      <c r="F34" s="295"/>
      <c r="G34" s="296"/>
      <c r="H34" s="297"/>
    </row>
    <row r="35" spans="1:8" ht="20.100000000000001" customHeight="1">
      <c r="A35" s="11"/>
      <c r="B35" s="28"/>
      <c r="C35" s="14" t="s">
        <v>46</v>
      </c>
      <c r="D35" s="217" t="s">
        <v>33</v>
      </c>
      <c r="E35" s="10"/>
      <c r="F35" s="295"/>
      <c r="G35" s="296"/>
      <c r="H35" s="297"/>
    </row>
    <row r="36" spans="1:8" ht="20.100000000000001" customHeight="1">
      <c r="A36" s="11"/>
      <c r="B36" s="28"/>
      <c r="C36" s="14" t="s">
        <v>47</v>
      </c>
      <c r="D36" s="216"/>
      <c r="E36" s="10"/>
      <c r="F36" s="295"/>
      <c r="G36" s="296"/>
      <c r="H36" s="297"/>
    </row>
    <row r="37" spans="1:8" ht="20.100000000000001" customHeight="1">
      <c r="A37" s="11"/>
      <c r="B37" s="28"/>
      <c r="C37" s="14" t="s">
        <v>48</v>
      </c>
      <c r="D37" s="216"/>
      <c r="E37" s="17"/>
      <c r="F37" s="295"/>
      <c r="G37" s="296"/>
      <c r="H37" s="297"/>
    </row>
    <row r="38" spans="1:8" ht="20.100000000000001" customHeight="1">
      <c r="A38" s="11"/>
      <c r="B38" s="28"/>
      <c r="C38" s="14" t="s">
        <v>49</v>
      </c>
      <c r="D38" s="217" t="s">
        <v>33</v>
      </c>
      <c r="E38" s="10" t="s">
        <v>17</v>
      </c>
      <c r="F38" s="295"/>
      <c r="G38" s="296"/>
      <c r="H38" s="297"/>
    </row>
    <row r="39" spans="1:8" ht="20.100000000000001" customHeight="1">
      <c r="A39" s="19">
        <v>6</v>
      </c>
      <c r="B39" s="27" t="s">
        <v>50</v>
      </c>
      <c r="C39" s="27"/>
      <c r="D39" s="216"/>
      <c r="E39" s="10"/>
      <c r="F39" s="295"/>
      <c r="G39" s="296"/>
      <c r="H39" s="297"/>
    </row>
    <row r="40" spans="1:8" ht="20.100000000000001" customHeight="1">
      <c r="A40" s="11"/>
      <c r="B40" s="28"/>
      <c r="C40" s="14" t="s">
        <v>51</v>
      </c>
      <c r="D40" s="216"/>
      <c r="E40" s="10" t="s">
        <v>17</v>
      </c>
      <c r="F40" s="295"/>
      <c r="G40" s="296"/>
      <c r="H40" s="297"/>
    </row>
    <row r="41" spans="1:8" ht="20.100000000000001" customHeight="1">
      <c r="A41" s="11"/>
      <c r="B41" s="28"/>
      <c r="C41" s="14" t="s">
        <v>52</v>
      </c>
      <c r="D41" s="216"/>
      <c r="E41" s="17"/>
      <c r="F41" s="295"/>
      <c r="G41" s="296"/>
      <c r="H41" s="297"/>
    </row>
    <row r="42" spans="1:8" ht="20.100000000000001" customHeight="1">
      <c r="A42" s="11"/>
      <c r="B42" s="28"/>
      <c r="C42" s="14" t="s">
        <v>53</v>
      </c>
      <c r="D42" s="216"/>
      <c r="E42" s="17"/>
      <c r="F42" s="295"/>
      <c r="G42" s="296"/>
      <c r="H42" s="297"/>
    </row>
    <row r="43" spans="1:8" ht="20.100000000000001" customHeight="1">
      <c r="A43" s="11"/>
      <c r="B43" s="28"/>
      <c r="C43" s="14" t="s">
        <v>54</v>
      </c>
      <c r="D43" s="216"/>
      <c r="E43" s="17"/>
      <c r="F43" s="295"/>
      <c r="G43" s="296"/>
      <c r="H43" s="297"/>
    </row>
    <row r="44" spans="1:8" ht="20.100000000000001" customHeight="1">
      <c r="A44" s="11"/>
      <c r="B44" s="28"/>
      <c r="C44" s="14" t="s">
        <v>55</v>
      </c>
      <c r="D44" s="216"/>
      <c r="E44" s="17"/>
      <c r="F44" s="295"/>
      <c r="G44" s="296"/>
      <c r="H44" s="297"/>
    </row>
    <row r="45" spans="1:8" ht="20.100000000000001" customHeight="1">
      <c r="A45" s="11"/>
      <c r="B45" s="28"/>
      <c r="C45" s="14" t="s">
        <v>56</v>
      </c>
      <c r="D45" s="216"/>
      <c r="E45" s="10"/>
      <c r="F45" s="295"/>
      <c r="G45" s="296"/>
      <c r="H45" s="297"/>
    </row>
    <row r="46" spans="1:8" ht="20.100000000000001" customHeight="1">
      <c r="A46" s="19">
        <v>7</v>
      </c>
      <c r="B46" s="27" t="s">
        <v>57</v>
      </c>
      <c r="C46" s="27"/>
      <c r="D46" s="216"/>
      <c r="E46" s="17"/>
      <c r="F46" s="295"/>
      <c r="G46" s="296"/>
      <c r="H46" s="297"/>
    </row>
    <row r="47" spans="1:8" ht="20.100000000000001" customHeight="1">
      <c r="A47" s="11"/>
      <c r="B47" s="28"/>
      <c r="C47" s="14" t="s">
        <v>58</v>
      </c>
      <c r="D47" s="217" t="s">
        <v>33</v>
      </c>
      <c r="E47" s="10" t="s">
        <v>17</v>
      </c>
      <c r="F47" s="295"/>
      <c r="G47" s="296"/>
      <c r="H47" s="297"/>
    </row>
    <row r="48" spans="1:8" ht="20.100000000000001" customHeight="1">
      <c r="A48" s="11"/>
      <c r="B48" s="29"/>
      <c r="C48" s="14" t="s">
        <v>59</v>
      </c>
      <c r="D48" s="216"/>
      <c r="E48" s="17"/>
      <c r="F48" s="295"/>
      <c r="G48" s="296"/>
      <c r="H48" s="297"/>
    </row>
    <row r="49" spans="1:8" ht="20.100000000000001" customHeight="1">
      <c r="A49" s="19">
        <v>8</v>
      </c>
      <c r="B49" s="27" t="s">
        <v>60</v>
      </c>
      <c r="C49" s="27"/>
      <c r="D49" s="216"/>
      <c r="E49" s="17"/>
      <c r="F49" s="295"/>
      <c r="G49" s="296"/>
      <c r="H49" s="297"/>
    </row>
    <row r="50" spans="1:8" ht="20.100000000000001" customHeight="1">
      <c r="A50" s="11"/>
      <c r="B50" s="28"/>
      <c r="C50" s="24" t="s">
        <v>61</v>
      </c>
      <c r="D50" s="216"/>
      <c r="E50" s="10"/>
      <c r="F50" s="295"/>
      <c r="G50" s="296"/>
      <c r="H50" s="297"/>
    </row>
    <row r="51" spans="1:8" ht="20.100000000000001" customHeight="1">
      <c r="A51" s="11"/>
      <c r="B51" s="30"/>
      <c r="C51" s="14" t="s">
        <v>62</v>
      </c>
      <c r="D51" s="217" t="s">
        <v>33</v>
      </c>
      <c r="E51" s="10"/>
      <c r="F51" s="295"/>
      <c r="G51" s="296"/>
      <c r="H51" s="297"/>
    </row>
    <row r="52" spans="1:8" ht="20.100000000000001" customHeight="1">
      <c r="A52" s="11"/>
      <c r="B52" s="30"/>
      <c r="C52" s="24" t="s">
        <v>63</v>
      </c>
      <c r="D52" s="216"/>
      <c r="E52" s="10"/>
      <c r="F52" s="295"/>
      <c r="G52" s="296"/>
      <c r="H52" s="297"/>
    </row>
    <row r="53" spans="1:8" ht="20.100000000000001" customHeight="1">
      <c r="A53" s="11"/>
      <c r="B53" s="30"/>
      <c r="C53" s="24" t="s">
        <v>64</v>
      </c>
      <c r="D53" s="217" t="s">
        <v>33</v>
      </c>
      <c r="E53" s="10"/>
      <c r="F53" s="295"/>
      <c r="G53" s="296"/>
      <c r="H53" s="297"/>
    </row>
    <row r="54" spans="1:8" ht="20.100000000000001" customHeight="1">
      <c r="A54" s="11"/>
      <c r="B54" s="30"/>
      <c r="C54" s="24" t="s">
        <v>65</v>
      </c>
      <c r="D54" s="217" t="s">
        <v>33</v>
      </c>
      <c r="E54" s="10" t="s">
        <v>17</v>
      </c>
      <c r="F54" s="295"/>
      <c r="G54" s="296"/>
      <c r="H54" s="297"/>
    </row>
    <row r="55" spans="1:8" ht="20.100000000000001" customHeight="1">
      <c r="A55" s="11"/>
      <c r="B55" s="30"/>
      <c r="C55" s="24" t="s">
        <v>66</v>
      </c>
      <c r="D55" s="216"/>
      <c r="E55" s="10" t="s">
        <v>17</v>
      </c>
      <c r="F55" s="295"/>
      <c r="G55" s="296"/>
      <c r="H55" s="297"/>
    </row>
    <row r="56" spans="1:8" ht="20.100000000000001" customHeight="1">
      <c r="A56" s="11"/>
      <c r="B56" s="30"/>
      <c r="C56" s="24" t="s">
        <v>67</v>
      </c>
      <c r="D56" s="216"/>
      <c r="E56" s="10"/>
      <c r="F56" s="295"/>
      <c r="G56" s="296"/>
      <c r="H56" s="297"/>
    </row>
    <row r="57" spans="1:8" ht="20.100000000000001" customHeight="1">
      <c r="A57" s="11"/>
      <c r="B57" s="30"/>
      <c r="C57" s="24" t="s">
        <v>68</v>
      </c>
      <c r="D57" s="216"/>
      <c r="E57" s="10" t="s">
        <v>17</v>
      </c>
      <c r="F57" s="295"/>
      <c r="G57" s="296"/>
      <c r="H57" s="297"/>
    </row>
    <row r="58" spans="1:8" ht="20.100000000000001" customHeight="1">
      <c r="A58" s="19">
        <v>9</v>
      </c>
      <c r="B58" s="27" t="s">
        <v>69</v>
      </c>
      <c r="C58" s="27"/>
      <c r="D58" s="216"/>
      <c r="E58" s="17"/>
      <c r="F58" s="295"/>
      <c r="G58" s="296"/>
      <c r="H58" s="297"/>
    </row>
    <row r="59" spans="1:8" ht="20.100000000000001" customHeight="1">
      <c r="A59" s="31"/>
      <c r="B59" s="26"/>
      <c r="C59" s="14" t="s">
        <v>70</v>
      </c>
      <c r="D59" s="217" t="s">
        <v>33</v>
      </c>
      <c r="E59" s="10" t="s">
        <v>17</v>
      </c>
      <c r="F59" s="295"/>
      <c r="G59" s="296"/>
      <c r="H59" s="297"/>
    </row>
    <row r="60" spans="1:8" ht="20.100000000000001" customHeight="1">
      <c r="A60" s="11"/>
      <c r="B60" s="26"/>
      <c r="C60" s="14" t="s">
        <v>71</v>
      </c>
      <c r="D60" s="216"/>
      <c r="E60" s="10"/>
      <c r="F60" s="295"/>
      <c r="G60" s="296"/>
      <c r="H60" s="297"/>
    </row>
    <row r="61" spans="1:8" ht="20.100000000000001" customHeight="1">
      <c r="A61" s="11"/>
      <c r="B61" s="26"/>
      <c r="C61" s="14" t="s">
        <v>72</v>
      </c>
      <c r="D61" s="217" t="s">
        <v>33</v>
      </c>
      <c r="E61" s="10"/>
      <c r="F61" s="295"/>
      <c r="G61" s="296"/>
      <c r="H61" s="297"/>
    </row>
    <row r="62" spans="1:8" ht="20.100000000000001" customHeight="1">
      <c r="A62" s="11"/>
      <c r="B62" s="30"/>
      <c r="C62" s="24" t="s">
        <v>49</v>
      </c>
      <c r="D62" s="216"/>
      <c r="E62" s="10"/>
      <c r="F62" s="295"/>
      <c r="G62" s="296"/>
      <c r="H62" s="297"/>
    </row>
    <row r="63" spans="1:8" ht="20.100000000000001" customHeight="1">
      <c r="A63" s="19">
        <v>10</v>
      </c>
      <c r="B63" s="27" t="s">
        <v>73</v>
      </c>
      <c r="C63" s="27"/>
      <c r="D63" s="216"/>
      <c r="E63" s="17"/>
      <c r="F63" s="307"/>
      <c r="G63" s="308"/>
      <c r="H63" s="309"/>
    </row>
    <row r="64" spans="1:8" ht="20.100000000000001" customHeight="1">
      <c r="A64" s="11"/>
      <c r="B64" s="30"/>
      <c r="C64" s="24" t="s">
        <v>74</v>
      </c>
      <c r="D64" s="216"/>
      <c r="E64" s="10" t="s">
        <v>17</v>
      </c>
      <c r="F64" s="295" t="s">
        <v>75</v>
      </c>
      <c r="G64" s="296"/>
      <c r="H64" s="297"/>
    </row>
    <row r="65" spans="1:8" ht="20.100000000000001" customHeight="1">
      <c r="A65" s="19">
        <v>11</v>
      </c>
      <c r="B65" s="27" t="s">
        <v>76</v>
      </c>
      <c r="C65" s="27"/>
      <c r="D65" s="216"/>
      <c r="E65" s="17"/>
      <c r="F65" s="295"/>
      <c r="G65" s="296"/>
      <c r="H65" s="297"/>
    </row>
    <row r="66" spans="1:8" ht="20.100000000000001" customHeight="1">
      <c r="A66" s="31"/>
      <c r="B66" s="26"/>
      <c r="C66" s="14" t="s">
        <v>77</v>
      </c>
      <c r="D66" s="217" t="s">
        <v>33</v>
      </c>
      <c r="E66" s="17"/>
      <c r="F66" s="295"/>
      <c r="G66" s="296"/>
      <c r="H66" s="297"/>
    </row>
    <row r="67" spans="1:8" ht="20.100000000000001" customHeight="1">
      <c r="A67" s="218"/>
      <c r="B67" s="219"/>
      <c r="C67" s="220" t="s">
        <v>78</v>
      </c>
      <c r="D67" s="221" t="s">
        <v>33</v>
      </c>
      <c r="E67" s="10"/>
      <c r="F67" s="304"/>
      <c r="G67" s="305"/>
      <c r="H67" s="306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20"/>
  <sheetViews>
    <sheetView workbookViewId="0"/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0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0" ht="18">
      <c r="A4" s="121"/>
      <c r="B4" s="53"/>
      <c r="D4" s="55"/>
      <c r="F4"/>
      <c r="G4" s="122"/>
      <c r="H4" s="65"/>
      <c r="I4" s="66"/>
    </row>
    <row r="5" spans="1:10" ht="18">
      <c r="A5" s="53" t="s">
        <v>238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5" t="s">
        <v>103</v>
      </c>
      <c r="B8" s="314" t="s">
        <v>104</v>
      </c>
      <c r="C8" s="315"/>
      <c r="D8" s="315"/>
      <c r="E8" s="316"/>
      <c r="F8" s="136" t="s">
        <v>105</v>
      </c>
      <c r="G8" s="314" t="s">
        <v>153</v>
      </c>
      <c r="H8" s="323"/>
      <c r="I8" s="324"/>
    </row>
    <row r="10" spans="1:10">
      <c r="F10" s="70"/>
    </row>
    <row r="11" spans="1:10">
      <c r="A11" s="77">
        <v>68000</v>
      </c>
      <c r="B11" s="77"/>
      <c r="C11" s="71" t="s">
        <v>41</v>
      </c>
    </row>
    <row r="12" spans="1:10">
      <c r="C12" t="s">
        <v>239</v>
      </c>
      <c r="F12" s="58">
        <v>542.41</v>
      </c>
    </row>
    <row r="13" spans="1:10">
      <c r="F13" s="58">
        <v>0</v>
      </c>
    </row>
    <row r="15" spans="1:10" ht="15.75" thickBot="1">
      <c r="F15" s="112">
        <f>SUM(F12:F14)</f>
        <v>542.41</v>
      </c>
    </row>
    <row r="18" spans="3:6">
      <c r="F18" s="80"/>
    </row>
    <row r="20" spans="3:6">
      <c r="C20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4"/>
  <sheetViews>
    <sheetView workbookViewId="0">
      <selection activeCell="C13" sqref="C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0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240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5" t="s">
        <v>103</v>
      </c>
      <c r="B8" s="314" t="s">
        <v>104</v>
      </c>
      <c r="C8" s="315"/>
      <c r="D8" s="315"/>
      <c r="E8" s="316"/>
      <c r="F8" s="136" t="s">
        <v>105</v>
      </c>
      <c r="G8" s="314" t="s">
        <v>153</v>
      </c>
      <c r="H8" s="323"/>
      <c r="I8" s="324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C12" t="s">
        <v>241</v>
      </c>
      <c r="F12" s="58">
        <v>1939</v>
      </c>
    </row>
    <row r="14" spans="1:10" ht="15.75" thickBot="1">
      <c r="F14" s="112">
        <f>SUM(F12:F13)</f>
        <v>1939</v>
      </c>
    </row>
    <row r="17" spans="3:6">
      <c r="F17" s="80"/>
    </row>
    <row r="18" spans="3:6">
      <c r="F18" s="79"/>
    </row>
    <row r="19" spans="3:6">
      <c r="F19" s="70"/>
    </row>
    <row r="24" spans="3:6">
      <c r="C2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6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6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6" ht="18">
      <c r="D4" s="53"/>
      <c r="E4" s="53"/>
      <c r="F4" s="64"/>
      <c r="G4" s="65"/>
      <c r="I4" s="66"/>
    </row>
    <row r="5" spans="1:16" ht="18">
      <c r="A5" s="123" t="s">
        <v>242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5" t="s">
        <v>103</v>
      </c>
      <c r="B8" s="314" t="s">
        <v>104</v>
      </c>
      <c r="C8" s="316"/>
      <c r="D8" s="136" t="s">
        <v>105</v>
      </c>
      <c r="E8" s="136"/>
      <c r="F8" s="136"/>
      <c r="G8" s="136"/>
      <c r="H8" s="136" t="s">
        <v>105</v>
      </c>
      <c r="I8" s="314" t="s">
        <v>153</v>
      </c>
      <c r="J8" s="323"/>
      <c r="K8" s="324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243</v>
      </c>
      <c r="E11" s="47" t="s">
        <v>243</v>
      </c>
      <c r="F11" s="47" t="s">
        <v>244</v>
      </c>
      <c r="G11" s="47" t="s">
        <v>245</v>
      </c>
      <c r="H11" s="72" t="s">
        <v>85</v>
      </c>
      <c r="J11" s="77"/>
    </row>
    <row r="12" spans="1:16">
      <c r="D12" s="47" t="s">
        <v>137</v>
      </c>
      <c r="E12" s="77" t="s">
        <v>246</v>
      </c>
      <c r="F12" s="47" t="s">
        <v>247</v>
      </c>
      <c r="G12" s="47"/>
      <c r="H12" s="58"/>
    </row>
    <row r="13" spans="1:16">
      <c r="H13" s="58"/>
      <c r="K13" s="47" t="s">
        <v>248</v>
      </c>
      <c r="L13" s="47" t="s">
        <v>249</v>
      </c>
      <c r="M13" s="47" t="s">
        <v>250</v>
      </c>
    </row>
    <row r="14" spans="1:16">
      <c r="C14" s="77" t="s">
        <v>251</v>
      </c>
      <c r="D14" s="93"/>
      <c r="E14" s="250"/>
      <c r="F14" s="93"/>
      <c r="G14" s="93"/>
      <c r="H14" s="93">
        <f t="shared" ref="H14:H27" si="0">SUM(D14:G14)</f>
        <v>0</v>
      </c>
      <c r="J14" t="s">
        <v>252</v>
      </c>
      <c r="K14" s="93">
        <f>+H40</f>
        <v>0</v>
      </c>
      <c r="L14" s="93"/>
      <c r="M14" s="93">
        <f>+K14-L14</f>
        <v>0</v>
      </c>
    </row>
    <row r="15" spans="1:16">
      <c r="C15" t="s">
        <v>253</v>
      </c>
      <c r="D15" s="93"/>
      <c r="E15" s="93"/>
      <c r="F15" s="93"/>
      <c r="G15" s="93"/>
      <c r="H15" s="93">
        <f t="shared" si="0"/>
        <v>0</v>
      </c>
      <c r="J15" t="s">
        <v>254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255</v>
      </c>
      <c r="D16" s="93"/>
      <c r="E16" s="93"/>
      <c r="F16" s="93"/>
      <c r="G16" s="93"/>
      <c r="H16" s="93">
        <f t="shared" si="0"/>
        <v>0</v>
      </c>
      <c r="J16" t="s">
        <v>256</v>
      </c>
      <c r="K16" s="93">
        <f>+H24+H25</f>
        <v>0</v>
      </c>
      <c r="L16" s="93"/>
      <c r="M16" s="93">
        <f t="shared" si="1"/>
        <v>0</v>
      </c>
    </row>
    <row r="17" spans="3:13">
      <c r="C17" s="137" t="s">
        <v>257</v>
      </c>
      <c r="D17" s="93"/>
      <c r="E17" s="93"/>
      <c r="F17" s="93"/>
      <c r="G17" s="93"/>
      <c r="H17" s="93">
        <f t="shared" si="0"/>
        <v>0</v>
      </c>
      <c r="J17" t="s">
        <v>258</v>
      </c>
      <c r="K17" s="93">
        <f>+H15+H28</f>
        <v>0</v>
      </c>
      <c r="L17" s="93"/>
      <c r="M17" s="93">
        <f t="shared" si="1"/>
        <v>0</v>
      </c>
    </row>
    <row r="18" spans="3:13">
      <c r="C18" s="137" t="s">
        <v>259</v>
      </c>
      <c r="D18" s="93"/>
      <c r="E18" s="93"/>
      <c r="F18" s="93"/>
      <c r="G18" s="93"/>
      <c r="H18" s="93">
        <f t="shared" si="0"/>
        <v>0</v>
      </c>
      <c r="J18" t="s">
        <v>260</v>
      </c>
      <c r="K18" s="93">
        <f>+H27</f>
        <v>0</v>
      </c>
      <c r="L18" s="93"/>
      <c r="M18" s="93">
        <f t="shared" si="1"/>
        <v>0</v>
      </c>
    </row>
    <row r="19" spans="3:13">
      <c r="C19" t="s">
        <v>261</v>
      </c>
      <c r="D19" s="93"/>
      <c r="E19" s="93"/>
      <c r="F19" s="93"/>
      <c r="G19" s="93"/>
      <c r="H19" s="93">
        <f t="shared" si="0"/>
        <v>0</v>
      </c>
      <c r="J19" t="s">
        <v>262</v>
      </c>
      <c r="K19" s="93">
        <f>+H20+H21-H36</f>
        <v>0</v>
      </c>
      <c r="L19" s="93"/>
      <c r="M19" s="93">
        <f t="shared" si="1"/>
        <v>0</v>
      </c>
    </row>
    <row r="20" spans="3:13">
      <c r="C20" s="137" t="s">
        <v>257</v>
      </c>
      <c r="D20" s="93"/>
      <c r="E20" s="93"/>
      <c r="F20" s="93"/>
      <c r="G20" s="93"/>
      <c r="H20" s="93">
        <f t="shared" si="0"/>
        <v>0</v>
      </c>
      <c r="J20" t="s">
        <v>263</v>
      </c>
      <c r="K20" s="93">
        <f>+H20+H21</f>
        <v>0</v>
      </c>
      <c r="L20" s="93"/>
      <c r="M20" s="93">
        <f t="shared" si="1"/>
        <v>0</v>
      </c>
    </row>
    <row r="21" spans="3:13">
      <c r="C21" s="137" t="s">
        <v>259</v>
      </c>
      <c r="D21" s="93"/>
      <c r="E21" s="93"/>
      <c r="F21" s="93"/>
      <c r="G21" s="93"/>
      <c r="H21" s="93">
        <f t="shared" si="0"/>
        <v>0</v>
      </c>
      <c r="J21" t="s">
        <v>264</v>
      </c>
      <c r="K21" s="93">
        <f>+H17+H18</f>
        <v>0</v>
      </c>
      <c r="L21" s="93"/>
      <c r="M21" s="93">
        <f t="shared" si="1"/>
        <v>0</v>
      </c>
    </row>
    <row r="22" spans="3:13">
      <c r="C22" t="s">
        <v>265</v>
      </c>
      <c r="D22" s="93"/>
      <c r="E22" s="93"/>
      <c r="F22" s="93"/>
      <c r="G22" s="93"/>
      <c r="H22" s="93">
        <f t="shared" si="0"/>
        <v>0</v>
      </c>
      <c r="J22" t="s">
        <v>266</v>
      </c>
      <c r="K22" s="93">
        <f>+H22-H35</f>
        <v>0</v>
      </c>
      <c r="L22" s="93"/>
      <c r="M22" s="93">
        <f t="shared" si="1"/>
        <v>0</v>
      </c>
    </row>
    <row r="23" spans="3:13">
      <c r="C23" t="s">
        <v>267</v>
      </c>
      <c r="D23" s="93"/>
      <c r="E23" s="93"/>
      <c r="F23" s="93"/>
      <c r="G23" s="93"/>
      <c r="H23" s="93">
        <f t="shared" si="0"/>
        <v>0</v>
      </c>
      <c r="J23" t="s">
        <v>268</v>
      </c>
      <c r="K23" s="93">
        <f>+H35+H36</f>
        <v>0</v>
      </c>
      <c r="L23" s="93"/>
      <c r="M23" s="93">
        <f t="shared" si="1"/>
        <v>0</v>
      </c>
    </row>
    <row r="24" spans="3:13">
      <c r="C24" s="137" t="s">
        <v>269</v>
      </c>
      <c r="D24" s="93"/>
      <c r="E24" s="93"/>
      <c r="F24" s="93"/>
      <c r="G24" s="93"/>
      <c r="H24" s="93">
        <f t="shared" si="0"/>
        <v>0</v>
      </c>
      <c r="J24" t="s">
        <v>270</v>
      </c>
      <c r="K24" s="93">
        <v>0</v>
      </c>
      <c r="L24" s="93"/>
      <c r="M24" s="93">
        <f t="shared" si="1"/>
        <v>0</v>
      </c>
    </row>
    <row r="25" spans="3:13">
      <c r="C25" s="137" t="s">
        <v>271</v>
      </c>
      <c r="D25" s="93"/>
      <c r="E25" s="93"/>
      <c r="F25" s="93"/>
      <c r="G25" s="93"/>
      <c r="H25" s="93">
        <f t="shared" si="0"/>
        <v>0</v>
      </c>
      <c r="J25" t="s">
        <v>272</v>
      </c>
      <c r="K25" s="93">
        <v>0</v>
      </c>
      <c r="L25" s="93"/>
      <c r="M25" s="93">
        <f t="shared" si="1"/>
        <v>0</v>
      </c>
    </row>
    <row r="26" spans="3:13">
      <c r="C26" s="137" t="s">
        <v>273</v>
      </c>
      <c r="D26" s="93"/>
      <c r="E26" s="250"/>
      <c r="F26" s="93"/>
      <c r="G26" s="93"/>
      <c r="H26" s="93">
        <f t="shared" si="0"/>
        <v>0</v>
      </c>
      <c r="J26" t="s">
        <v>274</v>
      </c>
      <c r="K26" s="93">
        <f>H31-H38</f>
        <v>0</v>
      </c>
      <c r="L26" s="93"/>
      <c r="M26" s="93">
        <f t="shared" si="1"/>
        <v>0</v>
      </c>
    </row>
    <row r="27" spans="3:13">
      <c r="C27" s="137" t="s">
        <v>275</v>
      </c>
      <c r="D27" s="93"/>
      <c r="E27" s="93"/>
      <c r="F27" s="93"/>
      <c r="G27" s="93"/>
      <c r="H27" s="93">
        <f t="shared" si="0"/>
        <v>0</v>
      </c>
      <c r="J27" t="s">
        <v>69</v>
      </c>
      <c r="K27" s="93">
        <f>+H33</f>
        <v>0</v>
      </c>
      <c r="L27" s="93"/>
      <c r="M27" s="93">
        <f t="shared" si="1"/>
        <v>0</v>
      </c>
    </row>
    <row r="28" spans="3:13">
      <c r="C28" t="s">
        <v>276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263</v>
      </c>
      <c r="D29" s="93"/>
      <c r="E29" s="93"/>
      <c r="F29" s="93"/>
      <c r="G29" s="93"/>
      <c r="H29" s="93">
        <f t="shared" si="2"/>
        <v>0</v>
      </c>
      <c r="J29" t="s">
        <v>277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272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278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270</v>
      </c>
      <c r="D32" s="93">
        <f>0+D38</f>
        <v>0</v>
      </c>
      <c r="E32" s="93"/>
      <c r="F32" s="93"/>
      <c r="G32" s="93"/>
      <c r="H32" s="93">
        <f t="shared" si="2"/>
        <v>0</v>
      </c>
      <c r="J32" s="138"/>
    </row>
    <row r="33" spans="3:10">
      <c r="C33" t="s">
        <v>69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268</v>
      </c>
      <c r="D35" s="93"/>
      <c r="E35" s="250"/>
      <c r="F35" s="93"/>
      <c r="G35" s="93"/>
      <c r="H35" s="93">
        <f>SUM(D35:G35)</f>
        <v>0</v>
      </c>
      <c r="J35" s="138"/>
    </row>
    <row r="36" spans="3:10">
      <c r="C36" t="s">
        <v>279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280</v>
      </c>
      <c r="D37" s="93"/>
      <c r="E37" s="93"/>
      <c r="F37" s="93"/>
      <c r="G37" s="93"/>
      <c r="H37" s="93">
        <f>SUM(D37:G37)</f>
        <v>0</v>
      </c>
    </row>
    <row r="38" spans="3:10">
      <c r="C38" t="s">
        <v>281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282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283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177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9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9" ht="18">
      <c r="D4" s="53"/>
      <c r="E4" s="53"/>
      <c r="F4" s="64"/>
      <c r="G4" s="65"/>
      <c r="I4" s="66"/>
    </row>
    <row r="5" spans="1:9" ht="18">
      <c r="A5" s="123" t="s">
        <v>284</v>
      </c>
      <c r="D5" s="237"/>
      <c r="E5" s="237"/>
      <c r="F5" s="238"/>
      <c r="G5" s="239"/>
      <c r="I5" s="66"/>
    </row>
    <row r="6" spans="1:9" ht="18.75">
      <c r="D6" s="240"/>
      <c r="E6" s="240"/>
      <c r="F6" s="241"/>
      <c r="G6" s="242"/>
      <c r="I6" s="66"/>
    </row>
    <row r="7" spans="1:9">
      <c r="G7" s="93"/>
    </row>
    <row r="8" spans="1:9" s="69" customFormat="1" ht="25.5">
      <c r="A8" s="128" t="s">
        <v>103</v>
      </c>
      <c r="B8" s="352" t="s">
        <v>104</v>
      </c>
      <c r="C8" s="353"/>
      <c r="D8" s="243" t="s">
        <v>105</v>
      </c>
      <c r="E8" s="243" t="s">
        <v>105</v>
      </c>
      <c r="F8" s="243" t="s">
        <v>105</v>
      </c>
      <c r="G8" s="352" t="s">
        <v>153</v>
      </c>
      <c r="H8" s="323"/>
      <c r="I8" s="324"/>
    </row>
    <row r="10" spans="1:9">
      <c r="D10" s="244" t="s">
        <v>254</v>
      </c>
      <c r="E10" s="244" t="s">
        <v>285</v>
      </c>
      <c r="F10" s="244" t="s">
        <v>256</v>
      </c>
      <c r="G10" s="244" t="s">
        <v>286</v>
      </c>
      <c r="H10" s="244" t="s">
        <v>287</v>
      </c>
    </row>
    <row r="11" spans="1:9">
      <c r="B11" t="s">
        <v>288</v>
      </c>
      <c r="G11" s="93"/>
      <c r="H11" s="93"/>
    </row>
    <row r="12" spans="1:9">
      <c r="B12" t="s">
        <v>289</v>
      </c>
      <c r="G12" s="93"/>
      <c r="H12" s="93"/>
    </row>
    <row r="13" spans="1:9" s="42" customFormat="1">
      <c r="B13" s="42" t="s">
        <v>177</v>
      </c>
      <c r="D13" s="245">
        <f>D11-D12</f>
        <v>0</v>
      </c>
      <c r="E13" s="245">
        <f>E11-E12</f>
        <v>0</v>
      </c>
      <c r="F13" s="245">
        <f>F11-F12</f>
        <v>0</v>
      </c>
      <c r="G13" s="245">
        <f>G11-G12</f>
        <v>0</v>
      </c>
      <c r="H13" s="245">
        <f>H11-H12</f>
        <v>0</v>
      </c>
    </row>
    <row r="15" spans="1:9">
      <c r="A15" s="42" t="s">
        <v>290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C19" sqref="C1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G1"/>
      <c r="H1" s="56" t="s">
        <v>2</v>
      </c>
      <c r="I1" s="56" t="s">
        <v>3</v>
      </c>
    </row>
    <row r="2" spans="1:10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0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291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5" t="s">
        <v>103</v>
      </c>
      <c r="B8" s="314" t="s">
        <v>104</v>
      </c>
      <c r="C8" s="315"/>
      <c r="D8" s="315"/>
      <c r="E8" s="316"/>
      <c r="F8" s="136" t="s">
        <v>105</v>
      </c>
      <c r="G8" s="140"/>
      <c r="H8" s="314" t="s">
        <v>153</v>
      </c>
      <c r="I8" s="323"/>
      <c r="J8" s="324"/>
    </row>
    <row r="10" spans="1:10">
      <c r="A10" s="77" t="s">
        <v>292</v>
      </c>
      <c r="C10" s="47" t="s">
        <v>293</v>
      </c>
      <c r="D10" s="354" t="s">
        <v>294</v>
      </c>
      <c r="E10" s="354"/>
      <c r="F10" s="354"/>
      <c r="G10" s="101" t="s">
        <v>295</v>
      </c>
      <c r="H10" s="355" t="s">
        <v>296</v>
      </c>
      <c r="I10" s="355"/>
      <c r="J10" s="355"/>
    </row>
    <row r="11" spans="1:10">
      <c r="A11" s="71"/>
      <c r="B11" s="71"/>
      <c r="D11" s="47" t="s">
        <v>297</v>
      </c>
      <c r="E11" s="85" t="s">
        <v>298</v>
      </c>
      <c r="F11" s="72" t="s">
        <v>299</v>
      </c>
      <c r="G11" s="72"/>
      <c r="H11" s="47" t="s">
        <v>297</v>
      </c>
      <c r="I11" s="102" t="s">
        <v>298</v>
      </c>
      <c r="J11" s="103" t="s">
        <v>299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39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39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39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39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39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39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92D050"/>
  </sheetPr>
  <dimension ref="A1:Q124"/>
  <sheetViews>
    <sheetView topLeftCell="A14" zoomScale="130" zoomScaleNormal="130" workbookViewId="0">
      <selection activeCell="K46" sqref="K46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4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4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4" ht="18">
      <c r="D4" s="53"/>
      <c r="E4" s="53"/>
      <c r="F4" s="64"/>
      <c r="G4" s="65"/>
      <c r="I4" s="66"/>
    </row>
    <row r="5" spans="1:14" ht="18">
      <c r="A5" s="123" t="s">
        <v>300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3" t="s">
        <v>301</v>
      </c>
    </row>
    <row r="8" spans="1:14" ht="26.25" thickBot="1">
      <c r="A8" s="254" t="s">
        <v>103</v>
      </c>
      <c r="B8" s="356" t="s">
        <v>104</v>
      </c>
      <c r="C8" s="357"/>
      <c r="D8" s="358"/>
      <c r="E8" s="255"/>
      <c r="F8" s="256"/>
      <c r="G8" s="257"/>
      <c r="H8" s="356" t="s">
        <v>153</v>
      </c>
      <c r="I8" s="359"/>
      <c r="J8" s="360"/>
    </row>
    <row r="9" spans="1:14">
      <c r="A9" s="258"/>
      <c r="B9" s="384"/>
      <c r="C9" s="384"/>
      <c r="D9" s="384"/>
      <c r="E9" s="259"/>
      <c r="F9" s="259"/>
      <c r="G9" s="259"/>
      <c r="H9" s="385"/>
      <c r="I9" s="386"/>
      <c r="J9" s="387"/>
    </row>
    <row r="10" spans="1:14">
      <c r="A10" s="260"/>
      <c r="B10" s="388" t="s">
        <v>302</v>
      </c>
      <c r="C10" s="389"/>
      <c r="D10" s="390"/>
      <c r="E10" s="361" t="s">
        <v>303</v>
      </c>
      <c r="F10" s="362"/>
      <c r="G10" s="363"/>
      <c r="H10" s="388"/>
      <c r="I10" s="389"/>
      <c r="J10" s="390"/>
    </row>
    <row r="11" spans="1:14">
      <c r="A11" s="264"/>
      <c r="B11" s="388" t="s">
        <v>304</v>
      </c>
      <c r="C11" s="389"/>
      <c r="D11" s="390"/>
      <c r="E11" s="361" t="s">
        <v>305</v>
      </c>
      <c r="F11" s="362"/>
      <c r="G11" s="363"/>
      <c r="H11" s="391"/>
      <c r="I11" s="392"/>
      <c r="J11" s="393"/>
    </row>
    <row r="12" spans="1:14">
      <c r="A12" s="264"/>
      <c r="B12" s="388" t="s">
        <v>306</v>
      </c>
      <c r="C12" s="389"/>
      <c r="D12" s="390"/>
      <c r="E12" s="361" t="s">
        <v>307</v>
      </c>
      <c r="F12" s="362"/>
      <c r="G12" s="363"/>
      <c r="H12" s="391"/>
      <c r="I12" s="392"/>
      <c r="J12" s="393"/>
    </row>
    <row r="13" spans="1:14" ht="15" customHeight="1">
      <c r="A13" s="264"/>
      <c r="B13" s="388" t="s">
        <v>308</v>
      </c>
      <c r="C13" s="389"/>
      <c r="D13" s="390"/>
      <c r="E13" s="361"/>
      <c r="F13" s="362"/>
      <c r="G13" s="363"/>
      <c r="H13" s="391"/>
      <c r="I13" s="392"/>
      <c r="J13" s="393"/>
    </row>
    <row r="14" spans="1:14" ht="105" customHeight="1">
      <c r="A14" s="264"/>
      <c r="B14" s="364" t="s">
        <v>309</v>
      </c>
      <c r="C14" s="365"/>
      <c r="D14" s="366"/>
      <c r="E14" s="361"/>
      <c r="F14" s="362"/>
      <c r="G14" s="363"/>
      <c r="H14" s="391"/>
      <c r="I14" s="392"/>
      <c r="J14" s="393"/>
      <c r="L14" s="9"/>
      <c r="M14" s="9"/>
      <c r="N14" s="9"/>
    </row>
    <row r="15" spans="1:14">
      <c r="A15" s="264"/>
      <c r="B15" s="388" t="s">
        <v>310</v>
      </c>
      <c r="C15" s="389"/>
      <c r="D15" s="390"/>
      <c r="E15" s="361" t="s">
        <v>311</v>
      </c>
      <c r="F15" s="362"/>
      <c r="G15" s="363"/>
      <c r="H15" s="391"/>
      <c r="I15" s="392"/>
      <c r="J15" s="393"/>
    </row>
    <row r="16" spans="1:14">
      <c r="A16" s="264"/>
      <c r="B16" s="388" t="s">
        <v>312</v>
      </c>
      <c r="C16" s="389"/>
      <c r="D16" s="390"/>
      <c r="E16" s="361" t="s">
        <v>313</v>
      </c>
      <c r="F16" s="362"/>
      <c r="G16" s="363"/>
      <c r="H16" s="391"/>
      <c r="I16" s="392"/>
      <c r="J16" s="393"/>
    </row>
    <row r="17" spans="1:17">
      <c r="A17" s="264"/>
      <c r="B17" s="391"/>
      <c r="C17" s="392"/>
      <c r="D17" s="393"/>
      <c r="E17" s="268"/>
      <c r="F17" s="269"/>
      <c r="G17" s="270"/>
      <c r="H17" s="391"/>
      <c r="I17" s="392"/>
      <c r="J17" s="393"/>
    </row>
    <row r="18" spans="1:17">
      <c r="A18" s="264"/>
      <c r="B18" s="391" t="s">
        <v>314</v>
      </c>
      <c r="C18" s="392"/>
      <c r="D18" s="393"/>
      <c r="E18" s="268"/>
      <c r="F18" s="269"/>
      <c r="G18" s="270"/>
      <c r="H18" s="391"/>
      <c r="I18" s="392"/>
      <c r="J18" s="393"/>
    </row>
    <row r="19" spans="1:17">
      <c r="A19" s="264"/>
      <c r="B19" s="391" t="s">
        <v>315</v>
      </c>
      <c r="C19" s="392"/>
      <c r="D19" s="393"/>
      <c r="E19" s="361" t="s">
        <v>316</v>
      </c>
      <c r="F19" s="362"/>
      <c r="G19" s="363"/>
      <c r="H19" s="391"/>
      <c r="I19" s="392"/>
      <c r="J19" s="393"/>
    </row>
    <row r="20" spans="1:17">
      <c r="A20" s="264"/>
      <c r="B20" s="391" t="s">
        <v>308</v>
      </c>
      <c r="C20" s="392"/>
      <c r="D20" s="393"/>
      <c r="E20" s="367" t="s">
        <v>317</v>
      </c>
      <c r="F20" s="368"/>
      <c r="G20" s="369"/>
      <c r="H20" s="391" t="s">
        <v>318</v>
      </c>
      <c r="I20" s="392"/>
      <c r="J20" s="393"/>
    </row>
    <row r="21" spans="1:17">
      <c r="A21" s="264"/>
      <c r="B21" s="391" t="s">
        <v>309</v>
      </c>
      <c r="C21" s="392"/>
      <c r="D21" s="393"/>
      <c r="E21" s="367" t="s">
        <v>319</v>
      </c>
      <c r="F21" s="368"/>
      <c r="G21" s="369"/>
      <c r="H21" s="391"/>
      <c r="I21" s="392"/>
      <c r="J21" s="393"/>
    </row>
    <row r="22" spans="1:17">
      <c r="A22" s="264"/>
      <c r="B22" s="391"/>
      <c r="C22" s="392"/>
      <c r="D22" s="393"/>
      <c r="E22" s="268"/>
      <c r="F22" s="269"/>
      <c r="G22" s="270"/>
      <c r="H22" s="391"/>
      <c r="I22" s="392"/>
      <c r="J22" s="393"/>
    </row>
    <row r="23" spans="1:17">
      <c r="A23" s="264"/>
      <c r="B23" s="391"/>
      <c r="C23" s="392"/>
      <c r="D23" s="393"/>
      <c r="E23" s="268"/>
      <c r="F23" s="269"/>
      <c r="G23" s="270"/>
      <c r="H23" s="391"/>
      <c r="I23" s="392"/>
      <c r="J23" s="393"/>
    </row>
    <row r="24" spans="1:17">
      <c r="A24" s="264"/>
      <c r="B24" s="391"/>
      <c r="C24" s="392"/>
      <c r="D24" s="393"/>
      <c r="E24" s="268"/>
      <c r="F24" s="269"/>
      <c r="G24" s="270"/>
      <c r="H24" s="391"/>
      <c r="I24" s="392"/>
      <c r="J24" s="393"/>
    </row>
    <row r="25" spans="1:17">
      <c r="A25" s="264"/>
      <c r="B25" s="394" t="s">
        <v>320</v>
      </c>
      <c r="C25" s="395"/>
      <c r="D25" s="396"/>
      <c r="E25" s="271" t="s">
        <v>132</v>
      </c>
      <c r="F25" s="272" t="s">
        <v>107</v>
      </c>
      <c r="G25" s="273" t="s">
        <v>321</v>
      </c>
      <c r="H25" s="391"/>
      <c r="I25" s="392"/>
      <c r="J25" s="393"/>
      <c r="O25" s="274"/>
      <c r="Q25" s="274"/>
    </row>
    <row r="26" spans="1:17" hidden="1">
      <c r="A26" s="264"/>
      <c r="B26" s="370"/>
      <c r="C26" s="371"/>
      <c r="D26" s="372"/>
      <c r="E26" s="275"/>
      <c r="F26" s="269"/>
      <c r="G26" s="269"/>
      <c r="H26" s="391"/>
      <c r="I26" s="392"/>
      <c r="J26" s="393"/>
    </row>
    <row r="27" spans="1:17" hidden="1">
      <c r="A27" s="264"/>
      <c r="B27" s="373"/>
      <c r="C27" s="374"/>
      <c r="D27" s="375"/>
      <c r="E27" s="275"/>
      <c r="F27" s="269"/>
      <c r="G27" s="269"/>
      <c r="H27" s="391"/>
      <c r="I27" s="392"/>
      <c r="J27" s="393"/>
    </row>
    <row r="28" spans="1:17" hidden="1">
      <c r="A28" s="264"/>
      <c r="B28" s="373"/>
      <c r="C28" s="374"/>
      <c r="D28" s="375"/>
      <c r="E28" s="275"/>
      <c r="F28" s="279"/>
      <c r="G28" s="269"/>
      <c r="H28" s="391"/>
      <c r="I28" s="392"/>
      <c r="J28" s="393"/>
    </row>
    <row r="29" spans="1:17" hidden="1">
      <c r="A29" s="264"/>
      <c r="B29" s="373"/>
      <c r="C29" s="374"/>
      <c r="D29" s="375"/>
      <c r="E29" s="275"/>
      <c r="F29" s="269"/>
      <c r="G29" s="269"/>
      <c r="H29" s="391"/>
      <c r="I29" s="392"/>
      <c r="J29" s="393"/>
    </row>
    <row r="30" spans="1:17" hidden="1">
      <c r="A30" s="264"/>
      <c r="B30" s="373"/>
      <c r="C30" s="374"/>
      <c r="D30" s="375"/>
      <c r="E30" s="275"/>
      <c r="F30" s="280"/>
      <c r="G30" s="269"/>
      <c r="H30" s="391"/>
      <c r="I30" s="392"/>
      <c r="J30" s="393"/>
    </row>
    <row r="31" spans="1:17" hidden="1">
      <c r="A31" s="264"/>
      <c r="B31" s="373"/>
      <c r="C31" s="374"/>
      <c r="D31" s="375"/>
      <c r="E31" s="275"/>
      <c r="F31" s="280"/>
      <c r="G31" s="269"/>
      <c r="H31" s="391"/>
      <c r="I31" s="392"/>
      <c r="J31" s="393"/>
    </row>
    <row r="32" spans="1:17" hidden="1">
      <c r="A32" s="264"/>
      <c r="B32" s="373"/>
      <c r="C32" s="374"/>
      <c r="D32" s="375"/>
      <c r="E32" s="275"/>
      <c r="F32" s="280"/>
      <c r="G32" s="269"/>
      <c r="H32" s="391"/>
      <c r="I32" s="392"/>
      <c r="J32" s="393"/>
    </row>
    <row r="33" spans="1:10" hidden="1">
      <c r="A33" s="264"/>
      <c r="B33" s="373"/>
      <c r="C33" s="374"/>
      <c r="D33" s="375"/>
      <c r="E33" s="275"/>
      <c r="F33" s="280"/>
      <c r="G33" s="269"/>
      <c r="H33" s="391"/>
      <c r="I33" s="392"/>
      <c r="J33" s="393"/>
    </row>
    <row r="34" spans="1:10" hidden="1">
      <c r="A34" s="264"/>
      <c r="B34" s="373"/>
      <c r="C34" s="374"/>
      <c r="D34" s="375"/>
      <c r="E34" s="275"/>
      <c r="F34" s="280"/>
      <c r="G34" s="269"/>
      <c r="H34" s="391"/>
      <c r="I34" s="392"/>
      <c r="J34" s="393"/>
    </row>
    <row r="35" spans="1:10" hidden="1">
      <c r="A35" s="264"/>
      <c r="B35" s="373"/>
      <c r="C35" s="374"/>
      <c r="D35" s="375"/>
      <c r="E35" s="275"/>
      <c r="F35" s="280"/>
      <c r="G35" s="269"/>
      <c r="H35" s="391"/>
      <c r="I35" s="392"/>
      <c r="J35" s="393"/>
    </row>
    <row r="36" spans="1:10" hidden="1">
      <c r="A36" s="264"/>
      <c r="B36" s="373"/>
      <c r="C36" s="374"/>
      <c r="D36" s="375"/>
      <c r="E36" s="275"/>
      <c r="F36" s="280"/>
      <c r="G36" s="269"/>
      <c r="H36" s="391"/>
      <c r="I36" s="392"/>
      <c r="J36" s="393"/>
    </row>
    <row r="37" spans="1:10" ht="15.75" hidden="1" thickBot="1">
      <c r="A37" s="264"/>
      <c r="B37" s="397"/>
      <c r="C37" s="397"/>
      <c r="D37" s="397"/>
      <c r="E37" s="275"/>
      <c r="F37" s="280"/>
      <c r="G37" s="281"/>
      <c r="H37" s="391"/>
      <c r="I37" s="392"/>
      <c r="J37" s="393"/>
    </row>
    <row r="38" spans="1:10" hidden="1">
      <c r="A38" s="264"/>
      <c r="B38" s="370"/>
      <c r="C38" s="371"/>
      <c r="D38" s="372"/>
      <c r="E38" s="275"/>
      <c r="F38" s="269"/>
      <c r="G38" s="282"/>
      <c r="H38" s="391"/>
      <c r="I38" s="392"/>
      <c r="J38" s="393"/>
    </row>
    <row r="39" spans="1:10" hidden="1">
      <c r="A39" s="264"/>
      <c r="B39" s="370"/>
      <c r="C39" s="371"/>
      <c r="D39" s="372"/>
      <c r="E39" s="275"/>
      <c r="F39" s="269"/>
      <c r="G39" s="283"/>
      <c r="H39" s="391"/>
      <c r="I39" s="392"/>
      <c r="J39" s="393"/>
    </row>
    <row r="40" spans="1:10" hidden="1">
      <c r="A40" s="264"/>
      <c r="B40" s="370"/>
      <c r="C40" s="371"/>
      <c r="D40" s="372"/>
      <c r="E40" s="275"/>
      <c r="F40" s="269"/>
      <c r="G40" s="282"/>
      <c r="H40" s="391"/>
      <c r="I40" s="392"/>
      <c r="J40" s="393"/>
    </row>
    <row r="41" spans="1:10" hidden="1">
      <c r="A41" s="264"/>
      <c r="B41" s="370"/>
      <c r="C41" s="371"/>
      <c r="D41" s="372"/>
      <c r="E41" s="275"/>
      <c r="F41" s="269"/>
      <c r="G41" s="282"/>
      <c r="H41" s="391"/>
      <c r="I41" s="392"/>
      <c r="J41" s="393"/>
    </row>
    <row r="42" spans="1:10" hidden="1">
      <c r="A42" s="264"/>
      <c r="B42" s="397"/>
      <c r="C42" s="397"/>
      <c r="D42" s="397"/>
      <c r="E42" s="270"/>
      <c r="F42" s="270"/>
      <c r="G42" s="270"/>
      <c r="H42" s="391"/>
      <c r="I42" s="392"/>
      <c r="J42" s="393"/>
    </row>
    <row r="43" spans="1:10" hidden="1">
      <c r="A43" s="264"/>
      <c r="B43" s="398"/>
      <c r="C43" s="398"/>
      <c r="D43" s="398"/>
      <c r="E43" s="270"/>
      <c r="F43" s="270"/>
      <c r="G43" s="270"/>
      <c r="H43" s="399"/>
      <c r="I43" s="392"/>
      <c r="J43" s="393"/>
    </row>
    <row r="44" spans="1:10" hidden="1">
      <c r="A44" s="264"/>
      <c r="B44" s="373"/>
      <c r="C44" s="374"/>
      <c r="D44" s="375"/>
      <c r="E44" s="275"/>
      <c r="F44" s="269"/>
      <c r="G44" s="282"/>
      <c r="H44" s="391"/>
      <c r="I44" s="392"/>
      <c r="J44" s="393"/>
    </row>
    <row r="45" spans="1:10" hidden="1">
      <c r="A45" s="264"/>
      <c r="B45" s="398"/>
      <c r="C45" s="398"/>
      <c r="D45" s="398"/>
      <c r="E45" s="284"/>
      <c r="F45" s="270"/>
      <c r="G45" s="285"/>
      <c r="H45" s="391"/>
      <c r="I45" s="392"/>
      <c r="J45" s="393"/>
    </row>
    <row r="46" spans="1:10">
      <c r="A46" s="264"/>
      <c r="B46" s="373" t="s">
        <v>322</v>
      </c>
      <c r="C46" s="374"/>
      <c r="D46" s="375"/>
      <c r="E46" s="275">
        <f>2899.67*12</f>
        <v>34796.04</v>
      </c>
      <c r="F46" s="269">
        <v>0</v>
      </c>
      <c r="G46" s="269">
        <f>+E46+F46</f>
        <v>34796.04</v>
      </c>
      <c r="H46" s="367" t="s">
        <v>317</v>
      </c>
      <c r="I46" s="368"/>
      <c r="J46" s="369"/>
    </row>
    <row r="47" spans="1:10">
      <c r="A47" s="264"/>
      <c r="B47" s="276" t="s">
        <v>323</v>
      </c>
      <c r="C47" s="277"/>
      <c r="D47" s="278"/>
      <c r="E47" s="275"/>
      <c r="F47" s="290"/>
      <c r="G47" s="290"/>
      <c r="H47" s="265"/>
      <c r="I47" s="266"/>
      <c r="J47" s="267"/>
    </row>
    <row r="48" spans="1:10">
      <c r="A48" s="264"/>
      <c r="B48" s="376" t="s">
        <v>324</v>
      </c>
      <c r="C48" s="377"/>
      <c r="D48" s="378"/>
      <c r="E48" s="289">
        <f>SUM(E46:E46)</f>
        <v>34796.04</v>
      </c>
      <c r="F48" s="289">
        <f>SUM(F46:F46)</f>
        <v>0</v>
      </c>
      <c r="G48" s="289">
        <f>SUM(G46:G46)</f>
        <v>34796.04</v>
      </c>
      <c r="H48" s="388"/>
      <c r="I48" s="389"/>
      <c r="J48" s="390"/>
    </row>
    <row r="49" spans="1:10">
      <c r="A49" s="264"/>
      <c r="B49" s="286"/>
      <c r="C49" s="287"/>
      <c r="D49" s="288"/>
      <c r="E49" s="289"/>
      <c r="F49" s="289"/>
      <c r="G49" s="289"/>
      <c r="H49" s="261"/>
      <c r="I49" s="262"/>
      <c r="J49" s="263"/>
    </row>
    <row r="50" spans="1:10">
      <c r="E50" s="114"/>
      <c r="F50" s="114"/>
    </row>
    <row r="51" spans="1:10">
      <c r="E51" s="114"/>
      <c r="F51" s="114"/>
    </row>
    <row r="52" spans="1:10">
      <c r="E52" s="114"/>
      <c r="F52" s="114"/>
    </row>
    <row r="53" spans="1:10">
      <c r="E53" s="114"/>
      <c r="F53" s="114"/>
    </row>
    <row r="54" spans="1:10">
      <c r="E54" s="114"/>
      <c r="F54" s="114"/>
    </row>
    <row r="55" spans="1:10">
      <c r="E55" s="114"/>
      <c r="F55" s="114"/>
    </row>
    <row r="56" spans="1:10">
      <c r="E56" s="114"/>
      <c r="F56" s="114"/>
    </row>
    <row r="57" spans="1:10">
      <c r="E57" s="114"/>
      <c r="F57" s="114"/>
    </row>
    <row r="58" spans="1:10">
      <c r="E58" s="114"/>
      <c r="F58" s="114"/>
    </row>
    <row r="59" spans="1:10">
      <c r="E59" s="114"/>
      <c r="F59" s="114"/>
    </row>
    <row r="60" spans="1:10">
      <c r="E60" s="114"/>
      <c r="F60" s="114"/>
    </row>
    <row r="61" spans="1:10">
      <c r="E61" s="114"/>
      <c r="F61" s="114"/>
    </row>
    <row r="62" spans="1:10">
      <c r="E62" s="114"/>
      <c r="F62" s="114"/>
    </row>
    <row r="63" spans="1:10">
      <c r="E63" s="114"/>
      <c r="F63" s="114"/>
    </row>
    <row r="64" spans="1:10">
      <c r="E64" s="114"/>
      <c r="F64" s="114"/>
    </row>
    <row r="65" spans="5:6">
      <c r="E65" s="114"/>
      <c r="F65" s="114"/>
    </row>
    <row r="66" spans="5:6">
      <c r="E66" s="114"/>
      <c r="F66" s="114"/>
    </row>
    <row r="67" spans="5:6">
      <c r="E67" s="114"/>
      <c r="F67" s="114"/>
    </row>
    <row r="68" spans="5:6">
      <c r="E68" s="114"/>
      <c r="F68" s="114"/>
    </row>
    <row r="69" spans="5:6">
      <c r="E69" s="114"/>
      <c r="F69" s="114"/>
    </row>
    <row r="70" spans="5:6">
      <c r="E70" s="114"/>
      <c r="F70" s="114"/>
    </row>
    <row r="71" spans="5:6">
      <c r="E71" s="114"/>
      <c r="F71" s="114"/>
    </row>
    <row r="72" spans="5:6">
      <c r="E72" s="114"/>
      <c r="F72" s="114"/>
    </row>
    <row r="73" spans="5:6">
      <c r="E73" s="114"/>
      <c r="F73" s="114"/>
    </row>
    <row r="74" spans="5:6">
      <c r="E74" s="114"/>
      <c r="F74" s="114"/>
    </row>
    <row r="75" spans="5:6">
      <c r="E75" s="114"/>
      <c r="F75" s="114"/>
    </row>
    <row r="76" spans="5:6">
      <c r="E76" s="114"/>
      <c r="F76" s="114"/>
    </row>
    <row r="77" spans="5:6">
      <c r="E77" s="114"/>
      <c r="F77" s="114"/>
    </row>
    <row r="78" spans="5:6">
      <c r="E78" s="114"/>
      <c r="F78" s="114"/>
    </row>
    <row r="79" spans="5:6">
      <c r="E79" s="114"/>
      <c r="F79" s="114"/>
    </row>
    <row r="80" spans="5:6">
      <c r="E80" s="114"/>
      <c r="F80" s="114"/>
    </row>
    <row r="81" spans="5:6">
      <c r="E81" s="114"/>
      <c r="F81" s="114"/>
    </row>
    <row r="82" spans="5:6">
      <c r="E82" s="114"/>
      <c r="F82" s="114"/>
    </row>
    <row r="83" spans="5:6">
      <c r="E83" s="114"/>
      <c r="F83" s="114"/>
    </row>
    <row r="84" spans="5:6">
      <c r="E84" s="114"/>
      <c r="F84" s="114"/>
    </row>
    <row r="85" spans="5:6">
      <c r="E85" s="114"/>
      <c r="F85" s="114"/>
    </row>
    <row r="86" spans="5:6">
      <c r="E86" s="114"/>
      <c r="F86" s="114"/>
    </row>
    <row r="87" spans="5:6">
      <c r="E87" s="114"/>
      <c r="F87" s="114"/>
    </row>
    <row r="88" spans="5:6">
      <c r="E88" s="114"/>
      <c r="F88" s="114"/>
    </row>
    <row r="89" spans="5:6">
      <c r="E89" s="114"/>
      <c r="F89" s="114"/>
    </row>
    <row r="90" spans="5:6">
      <c r="E90" s="114"/>
      <c r="F90" s="114"/>
    </row>
    <row r="91" spans="5:6">
      <c r="E91" s="114"/>
      <c r="F91" s="114"/>
    </row>
    <row r="92" spans="5:6">
      <c r="E92" s="114"/>
      <c r="F92" s="114"/>
    </row>
    <row r="93" spans="5:6">
      <c r="E93" s="114"/>
      <c r="F93" s="114"/>
    </row>
    <row r="94" spans="5:6">
      <c r="E94" s="114"/>
      <c r="F94" s="114"/>
    </row>
    <row r="95" spans="5:6">
      <c r="E95" s="114"/>
      <c r="F95" s="114"/>
    </row>
    <row r="96" spans="5:6">
      <c r="E96" s="114"/>
      <c r="F96" s="114"/>
    </row>
    <row r="97" spans="5:6">
      <c r="E97" s="114"/>
      <c r="F97" s="114"/>
    </row>
    <row r="98" spans="5:6">
      <c r="E98" s="114"/>
      <c r="F98" s="114"/>
    </row>
    <row r="99" spans="5:6">
      <c r="E99" s="114"/>
      <c r="F99" s="114"/>
    </row>
    <row r="100" spans="5:6">
      <c r="E100" s="114"/>
      <c r="F100" s="114"/>
    </row>
    <row r="101" spans="5:6">
      <c r="E101" s="114"/>
      <c r="F101" s="114"/>
    </row>
    <row r="102" spans="5:6">
      <c r="E102" s="114"/>
      <c r="F102" s="114"/>
    </row>
    <row r="103" spans="5:6">
      <c r="E103" s="114"/>
      <c r="F103" s="114"/>
    </row>
    <row r="104" spans="5:6">
      <c r="E104" s="114"/>
      <c r="F104" s="114"/>
    </row>
    <row r="105" spans="5:6">
      <c r="E105" s="114"/>
      <c r="F105" s="114"/>
    </row>
    <row r="106" spans="5:6">
      <c r="E106" s="114"/>
      <c r="F106" s="114"/>
    </row>
    <row r="107" spans="5:6">
      <c r="E107" s="114"/>
      <c r="F107" s="114"/>
    </row>
    <row r="108" spans="5:6">
      <c r="E108" s="114"/>
      <c r="F108" s="114"/>
    </row>
    <row r="109" spans="5:6">
      <c r="E109" s="114"/>
      <c r="F109" s="114"/>
    </row>
    <row r="110" spans="5:6">
      <c r="E110" s="114"/>
      <c r="F110" s="114"/>
    </row>
    <row r="111" spans="5:6">
      <c r="E111" s="114"/>
      <c r="F111" s="114"/>
    </row>
    <row r="112" spans="5:6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</sheetData>
  <mergeCells count="93">
    <mergeCell ref="B46:D46"/>
    <mergeCell ref="H46:J46"/>
    <mergeCell ref="B48:D48"/>
    <mergeCell ref="H48:J48"/>
    <mergeCell ref="B43:D43"/>
    <mergeCell ref="H43:J43"/>
    <mergeCell ref="B44:D44"/>
    <mergeCell ref="H44:J44"/>
    <mergeCell ref="B45:D45"/>
    <mergeCell ref="H45:J45"/>
    <mergeCell ref="B40:D40"/>
    <mergeCell ref="H40:J40"/>
    <mergeCell ref="B41:D41"/>
    <mergeCell ref="H41:J41"/>
    <mergeCell ref="B42:D42"/>
    <mergeCell ref="H42:J42"/>
    <mergeCell ref="B37:D37"/>
    <mergeCell ref="H37:J37"/>
    <mergeCell ref="B38:D38"/>
    <mergeCell ref="H38:J38"/>
    <mergeCell ref="B39:D39"/>
    <mergeCell ref="H39:J39"/>
    <mergeCell ref="B34:D34"/>
    <mergeCell ref="H34:J34"/>
    <mergeCell ref="B35:D35"/>
    <mergeCell ref="H35:J35"/>
    <mergeCell ref="B36:D36"/>
    <mergeCell ref="H36:J36"/>
    <mergeCell ref="B31:D31"/>
    <mergeCell ref="H31:J31"/>
    <mergeCell ref="B32:D32"/>
    <mergeCell ref="H32:J32"/>
    <mergeCell ref="B33:D33"/>
    <mergeCell ref="H33:J33"/>
    <mergeCell ref="B28:D28"/>
    <mergeCell ref="H28:J28"/>
    <mergeCell ref="B29:D29"/>
    <mergeCell ref="H29:J29"/>
    <mergeCell ref="B30:D30"/>
    <mergeCell ref="H30:J30"/>
    <mergeCell ref="B25:D25"/>
    <mergeCell ref="H25:J25"/>
    <mergeCell ref="B26:D26"/>
    <mergeCell ref="H26:J26"/>
    <mergeCell ref="B27:D27"/>
    <mergeCell ref="H27:J27"/>
    <mergeCell ref="B22:D22"/>
    <mergeCell ref="H22:J22"/>
    <mergeCell ref="B23:D23"/>
    <mergeCell ref="H23:J23"/>
    <mergeCell ref="B24:D24"/>
    <mergeCell ref="H24:J24"/>
    <mergeCell ref="B20:D20"/>
    <mergeCell ref="E20:G20"/>
    <mergeCell ref="H20:J20"/>
    <mergeCell ref="B21:D21"/>
    <mergeCell ref="E21:G21"/>
    <mergeCell ref="H21:J21"/>
    <mergeCell ref="B17:D17"/>
    <mergeCell ref="H17:J17"/>
    <mergeCell ref="B18:D18"/>
    <mergeCell ref="H18:J18"/>
    <mergeCell ref="B19:D19"/>
    <mergeCell ref="E19:G19"/>
    <mergeCell ref="H19:J19"/>
    <mergeCell ref="B15:D15"/>
    <mergeCell ref="E15:G15"/>
    <mergeCell ref="H15:J15"/>
    <mergeCell ref="B16:D16"/>
    <mergeCell ref="E16:G16"/>
    <mergeCell ref="H16:J16"/>
    <mergeCell ref="B13:D13"/>
    <mergeCell ref="E13:G13"/>
    <mergeCell ref="H13:J13"/>
    <mergeCell ref="B14:D14"/>
    <mergeCell ref="E14:G14"/>
    <mergeCell ref="H14:J14"/>
    <mergeCell ref="B11:D11"/>
    <mergeCell ref="E11:G11"/>
    <mergeCell ref="H11:J11"/>
    <mergeCell ref="B12:D12"/>
    <mergeCell ref="E12:G12"/>
    <mergeCell ref="H12:J12"/>
    <mergeCell ref="B9:D9"/>
    <mergeCell ref="H9:J9"/>
    <mergeCell ref="B10:D10"/>
    <mergeCell ref="E10:G10"/>
    <mergeCell ref="H10:J10"/>
    <mergeCell ref="C1:E1"/>
    <mergeCell ref="C2:E2"/>
    <mergeCell ref="C3:E3"/>
    <mergeCell ref="B8:D8"/>
    <mergeCell ref="H8:J8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B19" sqref="B19:C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4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4" ht="18">
      <c r="D4" s="53"/>
      <c r="E4" s="53"/>
      <c r="F4" s="64"/>
      <c r="G4" s="65"/>
      <c r="I4" s="66"/>
    </row>
    <row r="5" spans="1:14" ht="18">
      <c r="A5" s="123" t="s">
        <v>242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103</v>
      </c>
      <c r="B8" s="379" t="s">
        <v>104</v>
      </c>
      <c r="C8" s="380"/>
      <c r="D8" s="380"/>
      <c r="E8" s="381"/>
      <c r="F8" s="68" t="s">
        <v>105</v>
      </c>
      <c r="G8" s="379" t="s">
        <v>153</v>
      </c>
      <c r="H8" s="323"/>
      <c r="I8" s="324"/>
    </row>
    <row r="10" spans="1:14">
      <c r="F10" s="70"/>
    </row>
    <row r="11" spans="1:14">
      <c r="A11" s="65"/>
      <c r="B11" s="65"/>
      <c r="C11" s="65" t="s">
        <v>325</v>
      </c>
      <c r="G11" s="85" t="s">
        <v>85</v>
      </c>
      <c r="I11" s="47" t="s">
        <v>326</v>
      </c>
    </row>
    <row r="12" spans="1:14">
      <c r="A12" s="65"/>
      <c r="B12" s="65"/>
      <c r="C12" t="s">
        <v>327</v>
      </c>
      <c r="G12" s="86"/>
      <c r="I12" s="58">
        <v>0</v>
      </c>
    </row>
    <row r="13" spans="1:14">
      <c r="A13" s="65"/>
      <c r="B13" s="65"/>
      <c r="C13" t="s">
        <v>328</v>
      </c>
      <c r="G13" s="86"/>
      <c r="I13" s="58">
        <f>+G13/11*0.75</f>
        <v>0</v>
      </c>
    </row>
    <row r="14" spans="1:14">
      <c r="C14" t="s">
        <v>329</v>
      </c>
      <c r="G14" s="86"/>
      <c r="I14" s="58">
        <v>0</v>
      </c>
    </row>
    <row r="15" spans="1:14">
      <c r="C15" t="s">
        <v>330</v>
      </c>
      <c r="G15" s="87"/>
      <c r="I15" s="88">
        <f>+G15/11*0.75</f>
        <v>0</v>
      </c>
      <c r="K15" t="s">
        <v>331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332</v>
      </c>
      <c r="N16" s="90"/>
    </row>
    <row r="17" spans="1:14">
      <c r="A17" s="65"/>
      <c r="B17" s="65"/>
      <c r="C17" s="65"/>
      <c r="F17" s="70"/>
      <c r="K17" t="s">
        <v>333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334</v>
      </c>
      <c r="N18" t="e">
        <f>ROUNDDOWN(N16*N15,0)</f>
        <v>#DIV/0!</v>
      </c>
    </row>
    <row r="19" spans="1:14">
      <c r="C19" s="77" t="s">
        <v>335</v>
      </c>
      <c r="E19" s="47" t="s">
        <v>333</v>
      </c>
      <c r="F19" s="85" t="s">
        <v>334</v>
      </c>
      <c r="G19" s="47" t="s">
        <v>85</v>
      </c>
      <c r="I19" s="47" t="s">
        <v>336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337</v>
      </c>
      <c r="F26" s="80"/>
    </row>
    <row r="27" spans="1:14">
      <c r="C27" t="s">
        <v>338</v>
      </c>
      <c r="G27" s="91">
        <f>+G12</f>
        <v>0</v>
      </c>
    </row>
    <row r="28" spans="1:14">
      <c r="C28" t="s">
        <v>339</v>
      </c>
      <c r="F28" s="80"/>
      <c r="G28" s="91">
        <f>+G13</f>
        <v>0</v>
      </c>
      <c r="I28" s="58">
        <f>+G28/11*0.75</f>
        <v>0</v>
      </c>
    </row>
    <row r="29" spans="1:14">
      <c r="C29" t="s">
        <v>333</v>
      </c>
      <c r="F29" s="79"/>
      <c r="G29" s="91">
        <f>+G14-E24</f>
        <v>0</v>
      </c>
    </row>
    <row r="30" spans="1:14">
      <c r="C30" t="s">
        <v>334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B19" sqref="B19:C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  <c r="J1" s="236"/>
    </row>
    <row r="2" spans="1:13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  <c r="J2" s="66"/>
    </row>
    <row r="3" spans="1:13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3" t="s">
        <v>340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4"/>
      <c r="G6" s="4"/>
      <c r="I6" s="66"/>
      <c r="J6" s="66"/>
    </row>
    <row r="8" spans="1:13" s="69" customFormat="1" ht="25.5">
      <c r="A8" s="128" t="s">
        <v>103</v>
      </c>
      <c r="B8" s="352" t="s">
        <v>104</v>
      </c>
      <c r="C8" s="353"/>
      <c r="D8" s="353"/>
      <c r="E8" s="382"/>
      <c r="F8" s="129" t="s">
        <v>105</v>
      </c>
      <c r="G8" s="352" t="s">
        <v>153</v>
      </c>
      <c r="H8" s="323"/>
      <c r="I8" s="324"/>
    </row>
    <row r="10" spans="1:13">
      <c r="F10" s="70"/>
    </row>
    <row r="11" spans="1:13">
      <c r="A11" s="77">
        <v>30900</v>
      </c>
      <c r="B11" s="77"/>
      <c r="C11" s="77" t="s">
        <v>341</v>
      </c>
      <c r="F11" s="70"/>
    </row>
    <row r="12" spans="1:13">
      <c r="C12" t="s">
        <v>342</v>
      </c>
      <c r="G12" s="226">
        <f>L13</f>
        <v>0</v>
      </c>
      <c r="K12" s="47" t="s">
        <v>343</v>
      </c>
      <c r="L12" s="47" t="s">
        <v>105</v>
      </c>
    </row>
    <row r="13" spans="1:13">
      <c r="C13" t="s">
        <v>344</v>
      </c>
      <c r="G13" s="70">
        <f>+G12/11*0.75</f>
        <v>0</v>
      </c>
      <c r="H13" t="s">
        <v>345</v>
      </c>
      <c r="K13" t="s">
        <v>346</v>
      </c>
    </row>
    <row r="14" spans="1:13">
      <c r="C14" t="s">
        <v>347</v>
      </c>
      <c r="G14" s="84">
        <f>+G12-G13</f>
        <v>0</v>
      </c>
      <c r="K14" t="s">
        <v>348</v>
      </c>
    </row>
    <row r="15" spans="1:13">
      <c r="G15" s="70"/>
      <c r="K15" t="s">
        <v>349</v>
      </c>
    </row>
    <row r="16" spans="1:13" ht="15.75" thickBot="1">
      <c r="G16" s="58"/>
      <c r="L16" s="225">
        <f>SUM(L13:L15)</f>
        <v>0</v>
      </c>
      <c r="M16" t="s">
        <v>350</v>
      </c>
    </row>
    <row r="17" spans="1:8" ht="15.75" thickTop="1">
      <c r="A17" s="77">
        <v>37500</v>
      </c>
      <c r="B17" s="77"/>
      <c r="C17" s="77" t="s">
        <v>351</v>
      </c>
      <c r="G17" s="58"/>
    </row>
    <row r="18" spans="1:8">
      <c r="C18" t="s">
        <v>352</v>
      </c>
      <c r="G18" s="223">
        <f>L14</f>
        <v>0</v>
      </c>
    </row>
    <row r="19" spans="1:8">
      <c r="C19" t="s">
        <v>353</v>
      </c>
      <c r="G19" s="227">
        <f>L15</f>
        <v>0</v>
      </c>
    </row>
    <row r="20" spans="1:8">
      <c r="G20" s="58">
        <f>SUM(G18:G19)</f>
        <v>0</v>
      </c>
    </row>
    <row r="21" spans="1:8">
      <c r="C21" t="s">
        <v>344</v>
      </c>
      <c r="G21" s="70">
        <f>+G20/11*0.75</f>
        <v>0</v>
      </c>
      <c r="H21" t="s">
        <v>345</v>
      </c>
    </row>
    <row r="22" spans="1:8">
      <c r="C22" t="s">
        <v>354</v>
      </c>
      <c r="G22" s="84">
        <f>+G20-G21</f>
        <v>0</v>
      </c>
    </row>
    <row r="27" spans="1:8">
      <c r="G27" s="22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4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4" ht="18">
      <c r="D4" s="53"/>
      <c r="E4" s="53"/>
      <c r="F4" s="64"/>
      <c r="G4" s="65"/>
      <c r="I4" s="66"/>
    </row>
    <row r="5" spans="1:14" ht="18">
      <c r="A5" s="123" t="s">
        <v>79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4"/>
    </row>
    <row r="8" spans="1:14">
      <c r="H8" s="47"/>
    </row>
    <row r="9" spans="1:14">
      <c r="B9" t="s">
        <v>80</v>
      </c>
      <c r="D9" s="311" t="s">
        <v>81</v>
      </c>
      <c r="E9" s="311"/>
      <c r="F9" s="311"/>
      <c r="G9" s="311"/>
      <c r="I9" s="311" t="s">
        <v>82</v>
      </c>
      <c r="J9" s="311"/>
      <c r="K9" s="311"/>
      <c r="L9" s="311"/>
      <c r="N9" s="310" t="s">
        <v>83</v>
      </c>
    </row>
    <row r="10" spans="1:14">
      <c r="B10" t="s">
        <v>84</v>
      </c>
      <c r="D10" s="125"/>
      <c r="E10" s="126">
        <f>+D10</f>
        <v>0</v>
      </c>
      <c r="F10" s="126">
        <f>+D10</f>
        <v>0</v>
      </c>
      <c r="G10" s="47" t="s">
        <v>85</v>
      </c>
      <c r="I10" s="125"/>
      <c r="J10" s="126">
        <f>+I10</f>
        <v>0</v>
      </c>
      <c r="K10" s="126">
        <f>+I10</f>
        <v>0</v>
      </c>
      <c r="L10" s="47" t="s">
        <v>85</v>
      </c>
      <c r="N10" s="310"/>
    </row>
    <row r="11" spans="1:14">
      <c r="B11" t="s">
        <v>86</v>
      </c>
      <c r="D11" s="127">
        <f>(D14-D10)/365.25</f>
        <v>122.4996577686516</v>
      </c>
      <c r="E11" s="127">
        <f>(E14-E10)/365.25</f>
        <v>122.4996577686516</v>
      </c>
      <c r="F11" s="127">
        <f>(F14-F10)/365.25</f>
        <v>122.4996577686516</v>
      </c>
      <c r="G11" s="127"/>
      <c r="I11" s="127">
        <f>(I14-I10)/365.25</f>
        <v>122.4996577686516</v>
      </c>
      <c r="J11" s="127">
        <f>(J14-J10)/365.25</f>
        <v>122.4996577686516</v>
      </c>
      <c r="K11" s="127">
        <f>(K14-K10)/365.25</f>
        <v>122.4996577686516</v>
      </c>
      <c r="N11" s="310"/>
    </row>
    <row r="14" spans="1:14">
      <c r="B14" t="s">
        <v>87</v>
      </c>
      <c r="D14" s="126">
        <v>44743</v>
      </c>
      <c r="E14" s="126">
        <v>44743</v>
      </c>
      <c r="F14" s="126">
        <v>44743</v>
      </c>
      <c r="G14" s="126"/>
      <c r="I14" s="126">
        <v>44743</v>
      </c>
      <c r="J14" s="126">
        <v>44743</v>
      </c>
      <c r="K14" s="126">
        <v>44743</v>
      </c>
    </row>
    <row r="16" spans="1:14">
      <c r="B16" t="s">
        <v>88</v>
      </c>
      <c r="D16" s="223"/>
      <c r="E16" s="223"/>
      <c r="F16" s="223"/>
      <c r="I16" s="223"/>
      <c r="J16" s="223"/>
      <c r="K16" s="223"/>
    </row>
    <row r="17" spans="1:14">
      <c r="B17" t="s">
        <v>89</v>
      </c>
      <c r="D17" s="223" t="s">
        <v>90</v>
      </c>
      <c r="E17" s="223" t="s">
        <v>90</v>
      </c>
      <c r="F17" s="223" t="s">
        <v>90</v>
      </c>
      <c r="I17" s="223" t="s">
        <v>91</v>
      </c>
      <c r="J17" s="223" t="s">
        <v>90</v>
      </c>
      <c r="K17" s="223" t="s">
        <v>90</v>
      </c>
    </row>
    <row r="18" spans="1:14">
      <c r="B18" t="s">
        <v>92</v>
      </c>
      <c r="D18" s="223"/>
      <c r="E18" s="223"/>
      <c r="F18" s="223"/>
      <c r="G18" s="224"/>
      <c r="I18" s="223"/>
      <c r="J18" s="223"/>
      <c r="K18" s="223"/>
    </row>
    <row r="20" spans="1:14">
      <c r="B20" t="s">
        <v>93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94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2" customFormat="1">
      <c r="B23" s="42" t="s">
        <v>95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96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97</v>
      </c>
      <c r="D26" s="91">
        <f>IF(D17="ABP",D18,D18*0.1)</f>
        <v>0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>
      <c r="A30" s="49" t="s">
        <v>98</v>
      </c>
      <c r="B30" s="49" t="s">
        <v>99</v>
      </c>
      <c r="C30" s="49" t="s">
        <v>100</v>
      </c>
      <c r="D30" s="49" t="s">
        <v>101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0" sqref="D1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9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9" ht="18">
      <c r="D4" s="53"/>
      <c r="E4" s="53"/>
      <c r="F4" s="64"/>
      <c r="G4" s="65"/>
      <c r="I4" s="66"/>
    </row>
    <row r="5" spans="1:9" ht="18">
      <c r="A5" s="123" t="s">
        <v>102</v>
      </c>
      <c r="D5" s="53"/>
      <c r="E5" s="53"/>
      <c r="F5" s="64"/>
      <c r="G5" s="65"/>
      <c r="I5" s="66"/>
    </row>
    <row r="6" spans="1:9" ht="18">
      <c r="A6" s="123"/>
      <c r="D6" s="53"/>
      <c r="E6" s="53"/>
      <c r="F6" s="64"/>
      <c r="G6" s="65"/>
      <c r="I6" s="66"/>
    </row>
    <row r="8" spans="1:9" s="69" customFormat="1" ht="30">
      <c r="A8" s="135" t="s">
        <v>103</v>
      </c>
      <c r="B8" s="314" t="s">
        <v>104</v>
      </c>
      <c r="C8" s="315"/>
      <c r="D8" s="315"/>
      <c r="E8" s="316"/>
      <c r="F8" s="136" t="s">
        <v>105</v>
      </c>
      <c r="G8" s="136" t="s">
        <v>105</v>
      </c>
      <c r="H8" s="136" t="s">
        <v>105</v>
      </c>
      <c r="I8" s="83"/>
    </row>
    <row r="10" spans="1:9">
      <c r="F10" s="70"/>
    </row>
    <row r="11" spans="1:9">
      <c r="A11" s="71"/>
      <c r="B11" s="71"/>
      <c r="C11" s="71" t="s">
        <v>106</v>
      </c>
      <c r="F11" s="72" t="s">
        <v>107</v>
      </c>
      <c r="G11" s="47" t="s">
        <v>108</v>
      </c>
      <c r="H11" s="47" t="s">
        <v>85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0">
        <v>0</v>
      </c>
      <c r="H13" s="131">
        <f>SUM(F13:G13)</f>
        <v>0</v>
      </c>
      <c r="I13" t="s">
        <v>109</v>
      </c>
    </row>
    <row r="14" spans="1:9">
      <c r="C14" s="73">
        <v>44896</v>
      </c>
      <c r="F14" s="74">
        <v>0</v>
      </c>
      <c r="G14" s="130">
        <v>0</v>
      </c>
      <c r="H14" s="131">
        <f>SUM(F14:G14)</f>
        <v>0</v>
      </c>
      <c r="I14" t="s">
        <v>110</v>
      </c>
    </row>
    <row r="15" spans="1:9">
      <c r="C15" s="73">
        <v>44986</v>
      </c>
      <c r="F15" s="74"/>
      <c r="G15" s="130"/>
      <c r="H15" s="131">
        <f>SUM(F15:G15)</f>
        <v>0</v>
      </c>
      <c r="I15" t="s">
        <v>111</v>
      </c>
    </row>
    <row r="16" spans="1:9">
      <c r="F16" s="75"/>
      <c r="G16" s="131"/>
      <c r="H16" s="131"/>
      <c r="I16" t="s">
        <v>112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113</v>
      </c>
      <c r="F19">
        <f>COUNT(F13:F15)</f>
        <v>2</v>
      </c>
      <c r="G19">
        <f>COUNT(G13:G15)</f>
        <v>2</v>
      </c>
    </row>
    <row r="21" spans="3:9">
      <c r="C21" t="s">
        <v>114</v>
      </c>
      <c r="F21" s="74"/>
      <c r="I21" t="s">
        <v>115</v>
      </c>
    </row>
    <row r="23" spans="3:9">
      <c r="C23" t="s">
        <v>116</v>
      </c>
      <c r="F23" s="78"/>
      <c r="G23" s="132"/>
      <c r="H23" s="79"/>
      <c r="I23" t="s">
        <v>117</v>
      </c>
    </row>
    <row r="24" spans="3:9">
      <c r="C24" t="s">
        <v>118</v>
      </c>
      <c r="F24" s="80"/>
      <c r="G24" s="132"/>
      <c r="H24" s="79"/>
    </row>
    <row r="25" spans="3:9">
      <c r="C25" t="s">
        <v>119</v>
      </c>
      <c r="F25" s="79"/>
      <c r="G25" s="133"/>
      <c r="H25" s="79"/>
    </row>
    <row r="26" spans="3:9">
      <c r="C26" t="s">
        <v>120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121</v>
      </c>
      <c r="F29" s="75">
        <f>ROUND(F21/4,0)</f>
        <v>0</v>
      </c>
      <c r="G29" s="131">
        <f>ROUND(G26/4,0)</f>
        <v>0</v>
      </c>
      <c r="H29" s="79"/>
    </row>
    <row r="30" spans="3:9">
      <c r="C30" t="s">
        <v>122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123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1">
        <f t="shared" ref="H33:H36" si="0">SUM(F33:G33)</f>
        <v>0</v>
      </c>
      <c r="L33" s="131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1">
        <f t="shared" si="0"/>
        <v>0</v>
      </c>
      <c r="L34" s="131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1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0</v>
      </c>
      <c r="H36" s="131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10" sqref="D10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1" t="s">
        <v>0</v>
      </c>
      <c r="B1" s="312" t="str">
        <f>Index!$C$1</f>
        <v>ASHFIELD PREDL SUPERANNUATION FUND</v>
      </c>
      <c r="C1" s="312"/>
      <c r="D1" s="312"/>
      <c r="F1" s="54"/>
      <c r="H1" s="56" t="s">
        <v>2</v>
      </c>
      <c r="I1" s="56" t="s">
        <v>3</v>
      </c>
    </row>
    <row r="2" spans="1:10" customFormat="1" ht="18">
      <c r="A2" s="121" t="s">
        <v>4</v>
      </c>
      <c r="B2" s="312" t="str">
        <f>Index!$C$2</f>
        <v>9PREJA</v>
      </c>
      <c r="C2" s="312"/>
      <c r="D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0" customFormat="1" ht="18">
      <c r="A3" s="121" t="s">
        <v>8</v>
      </c>
      <c r="B3" s="313">
        <f>Index!$C$3</f>
        <v>44742</v>
      </c>
      <c r="C3" s="313"/>
      <c r="D3" s="313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0" customFormat="1" ht="18">
      <c r="A4" s="121"/>
      <c r="B4" s="53"/>
      <c r="D4" s="53"/>
      <c r="E4" s="53"/>
      <c r="F4" s="55"/>
      <c r="G4" s="122"/>
      <c r="H4" s="65"/>
      <c r="I4" s="66"/>
    </row>
    <row r="5" spans="1:10" customFormat="1" ht="18">
      <c r="A5" s="53" t="s">
        <v>124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3" customFormat="1" ht="15.75" thickBot="1">
      <c r="A7" s="145"/>
      <c r="C7" s="162"/>
      <c r="D7" s="162"/>
      <c r="E7" s="162"/>
      <c r="F7" s="114"/>
      <c r="G7" s="162"/>
      <c r="H7" s="162"/>
      <c r="I7" s="162"/>
    </row>
    <row r="8" spans="1:10" s="143" customFormat="1" ht="30.75" thickBot="1">
      <c r="A8" s="319" t="s">
        <v>125</v>
      </c>
      <c r="B8" s="320"/>
      <c r="C8" s="163" t="s">
        <v>126</v>
      </c>
      <c r="D8" s="163" t="s">
        <v>127</v>
      </c>
      <c r="E8" s="163" t="s">
        <v>128</v>
      </c>
      <c r="F8" s="163" t="s">
        <v>129</v>
      </c>
      <c r="G8" s="163" t="s">
        <v>130</v>
      </c>
      <c r="H8" s="163" t="s">
        <v>131</v>
      </c>
      <c r="I8" s="164" t="s">
        <v>132</v>
      </c>
    </row>
    <row r="9" spans="1:10" s="143" customFormat="1" ht="15">
      <c r="A9" s="165" t="s">
        <v>133</v>
      </c>
      <c r="B9" s="166"/>
      <c r="C9" s="167">
        <v>0</v>
      </c>
      <c r="D9" s="167">
        <v>0</v>
      </c>
      <c r="E9" s="167"/>
      <c r="F9" s="168">
        <v>0</v>
      </c>
      <c r="G9" s="167"/>
      <c r="H9" s="167"/>
      <c r="I9" s="167">
        <f>C9-D9+E9+F9+G9+H9</f>
        <v>0</v>
      </c>
    </row>
    <row r="10" spans="1:10" s="143" customFormat="1" ht="15">
      <c r="A10" s="169" t="s">
        <v>134</v>
      </c>
      <c r="B10" s="170"/>
      <c r="C10" s="167">
        <v>0</v>
      </c>
      <c r="D10" s="171">
        <v>0</v>
      </c>
      <c r="E10" s="171"/>
      <c r="F10" s="172">
        <v>0</v>
      </c>
      <c r="G10" s="171"/>
      <c r="H10" s="171"/>
      <c r="I10" s="167">
        <f>C10-D10+E10+F10+G10+H10</f>
        <v>0</v>
      </c>
    </row>
    <row r="11" spans="1:10" s="143" customFormat="1" ht="15">
      <c r="A11" s="169" t="s">
        <v>135</v>
      </c>
      <c r="B11" s="170"/>
      <c r="C11" s="167">
        <v>0</v>
      </c>
      <c r="D11" s="171">
        <v>0</v>
      </c>
      <c r="E11" s="171"/>
      <c r="F11" s="172">
        <v>0</v>
      </c>
      <c r="G11" s="171"/>
      <c r="H11" s="171"/>
      <c r="I11" s="167">
        <f>C11-D11+E11+F11+G11+H11</f>
        <v>0</v>
      </c>
    </row>
    <row r="12" spans="1:10" s="143" customFormat="1" ht="15">
      <c r="A12" s="169" t="s">
        <v>136</v>
      </c>
      <c r="B12" s="170"/>
      <c r="C12" s="167">
        <v>0</v>
      </c>
      <c r="D12" s="171">
        <v>0</v>
      </c>
      <c r="E12" s="171"/>
      <c r="F12" s="172">
        <v>0</v>
      </c>
      <c r="G12" s="171"/>
      <c r="H12" s="171"/>
      <c r="I12" s="167">
        <f>C12-D12+E12+F12+G12+H12</f>
        <v>0</v>
      </c>
    </row>
    <row r="13" spans="1:10" s="143" customFormat="1" ht="15">
      <c r="A13" s="173"/>
      <c r="B13" s="162" t="s">
        <v>137</v>
      </c>
      <c r="C13" s="174">
        <f t="shared" ref="C13:I13" si="0">SUM(C9:C12)</f>
        <v>0</v>
      </c>
      <c r="D13" s="174">
        <f t="shared" si="0"/>
        <v>0</v>
      </c>
      <c r="E13" s="174">
        <f t="shared" si="0"/>
        <v>0</v>
      </c>
      <c r="F13" s="174">
        <f t="shared" si="0"/>
        <v>0</v>
      </c>
      <c r="G13" s="174">
        <f t="shared" si="0"/>
        <v>0</v>
      </c>
      <c r="H13" s="174">
        <f t="shared" si="0"/>
        <v>0</v>
      </c>
      <c r="I13" s="174">
        <f t="shared" si="0"/>
        <v>0</v>
      </c>
    </row>
    <row r="14" spans="1:10" s="143" customFormat="1" ht="15.75" thickBot="1">
      <c r="A14" s="173"/>
      <c r="B14" s="173"/>
      <c r="C14" s="162"/>
      <c r="D14" s="162"/>
      <c r="E14" s="162"/>
      <c r="F14" s="114"/>
      <c r="G14" s="162"/>
      <c r="H14" s="162"/>
      <c r="I14" s="162"/>
    </row>
    <row r="15" spans="1:10" s="143" customFormat="1" ht="30.75" thickBot="1">
      <c r="A15" s="319" t="s">
        <v>138</v>
      </c>
      <c r="B15" s="383"/>
      <c r="C15" s="163" t="s">
        <v>126</v>
      </c>
      <c r="D15" s="163" t="s">
        <v>127</v>
      </c>
      <c r="E15" s="163" t="s">
        <v>128</v>
      </c>
      <c r="F15" s="163" t="s">
        <v>129</v>
      </c>
      <c r="G15" s="163" t="s">
        <v>130</v>
      </c>
      <c r="H15" s="163" t="s">
        <v>131</v>
      </c>
      <c r="I15" s="164" t="s">
        <v>132</v>
      </c>
    </row>
    <row r="16" spans="1:10" s="143" customFormat="1" ht="15">
      <c r="A16" s="175" t="s">
        <v>133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5">
      <c r="A17" s="176" t="s">
        <v>134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5">
      <c r="A18" s="176" t="s">
        <v>135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5">
      <c r="A19" s="176" t="s">
        <v>139</v>
      </c>
      <c r="B19" s="170"/>
      <c r="C19" s="167"/>
      <c r="D19" s="171"/>
      <c r="E19" s="171"/>
      <c r="F19" s="172"/>
      <c r="G19" s="171"/>
      <c r="H19" s="171"/>
      <c r="I19" s="167">
        <f>C19-D19+E19+F19+G19+H19</f>
        <v>0</v>
      </c>
    </row>
    <row r="20" spans="1:9" s="143" customFormat="1" ht="15">
      <c r="A20" s="173"/>
      <c r="B20" s="162" t="s">
        <v>137</v>
      </c>
      <c r="C20" s="177">
        <f t="shared" ref="C20:I20" si="1">SUM(C16:C19)</f>
        <v>0</v>
      </c>
      <c r="D20" s="177">
        <f t="shared" si="1"/>
        <v>0</v>
      </c>
      <c r="E20" s="177">
        <f t="shared" si="1"/>
        <v>0</v>
      </c>
      <c r="F20" s="177">
        <f t="shared" si="1"/>
        <v>0</v>
      </c>
      <c r="G20" s="177">
        <f t="shared" si="1"/>
        <v>0</v>
      </c>
      <c r="H20" s="177">
        <f t="shared" si="1"/>
        <v>0</v>
      </c>
      <c r="I20" s="177">
        <f t="shared" si="1"/>
        <v>0</v>
      </c>
    </row>
    <row r="21" spans="1:9" s="143" customFormat="1" ht="15">
      <c r="A21" s="145"/>
    </row>
    <row r="22" spans="1:9" s="143" customFormat="1" ht="15">
      <c r="A22" s="321" t="s">
        <v>140</v>
      </c>
      <c r="B22" s="322"/>
      <c r="C22" s="178">
        <f t="shared" ref="C22:I22" si="2">+C13-C20</f>
        <v>0</v>
      </c>
      <c r="D22" s="178">
        <f>+D13-D20</f>
        <v>0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0</v>
      </c>
    </row>
    <row r="23" spans="1:9" s="143" customFormat="1" ht="15">
      <c r="A23" s="145"/>
    </row>
    <row r="24" spans="1:9" s="143" customFormat="1" ht="15">
      <c r="A24" s="143" t="s">
        <v>141</v>
      </c>
      <c r="B24" s="144"/>
      <c r="G24" s="144"/>
    </row>
    <row r="25" spans="1:9" s="143" customFormat="1" ht="15">
      <c r="B25" s="144"/>
      <c r="C25" s="317" t="s">
        <v>142</v>
      </c>
      <c r="D25" s="317"/>
      <c r="E25" s="317" t="s">
        <v>143</v>
      </c>
      <c r="F25" s="317"/>
      <c r="G25" s="318" t="s">
        <v>144</v>
      </c>
      <c r="H25" s="318"/>
    </row>
    <row r="26" spans="1:9" s="143" customFormat="1" ht="15">
      <c r="A26" s="145" t="s">
        <v>3</v>
      </c>
      <c r="B26" s="143" t="s">
        <v>145</v>
      </c>
      <c r="C26" s="143" t="s">
        <v>126</v>
      </c>
      <c r="D26" s="143" t="s">
        <v>127</v>
      </c>
      <c r="E26" s="143" t="s">
        <v>126</v>
      </c>
      <c r="F26" s="143" t="s">
        <v>127</v>
      </c>
      <c r="G26" s="143" t="s">
        <v>126</v>
      </c>
      <c r="H26" s="143" t="s">
        <v>127</v>
      </c>
    </row>
    <row r="27" spans="1:9" s="143" customFormat="1" ht="15">
      <c r="A27" s="146"/>
      <c r="C27" s="147"/>
      <c r="D27" s="147"/>
      <c r="E27" s="147"/>
      <c r="F27" s="147"/>
      <c r="G27" s="147"/>
      <c r="H27" s="147">
        <f>D27-F27</f>
        <v>0</v>
      </c>
    </row>
    <row r="28" spans="1:9" s="143" customFormat="1" ht="1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5">
      <c r="A29" s="146"/>
      <c r="B29" s="149"/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5">
      <c r="A30" s="148"/>
      <c r="C30" s="147"/>
      <c r="D30" s="147"/>
      <c r="E30" s="147"/>
      <c r="F30" s="147"/>
      <c r="G30" s="147"/>
      <c r="H30" s="147">
        <f t="shared" si="3"/>
        <v>0</v>
      </c>
    </row>
    <row r="31" spans="1:9" s="143" customFormat="1" ht="1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5">
      <c r="A32" s="148"/>
      <c r="B32" s="149"/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5">
      <c r="A33" s="146"/>
      <c r="B33" s="149"/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5">
      <c r="A39" s="145"/>
      <c r="B39" s="150" t="s">
        <v>85</v>
      </c>
      <c r="H39" s="151">
        <f>SUM(H27:H38)</f>
        <v>0</v>
      </c>
    </row>
    <row r="40" spans="1:8" s="143" customFormat="1" ht="15">
      <c r="A40" s="145"/>
      <c r="H40" s="143">
        <f t="shared" si="3"/>
        <v>0</v>
      </c>
    </row>
    <row r="41" spans="1:8" s="143" customFormat="1" ht="15.75" thickBot="1">
      <c r="A41" s="145"/>
      <c r="G41" s="143" t="s">
        <v>146</v>
      </c>
      <c r="H41" s="152">
        <f>I22+H39</f>
        <v>0</v>
      </c>
    </row>
    <row r="42" spans="1:8" s="143" customFormat="1" ht="15">
      <c r="A42" s="145"/>
      <c r="B42" s="153" t="s">
        <v>147</v>
      </c>
      <c r="C42" s="154">
        <f>I13</f>
        <v>0</v>
      </c>
      <c r="D42" s="155"/>
    </row>
    <row r="43" spans="1:8" s="143" customFormat="1" ht="15">
      <c r="A43" s="145"/>
      <c r="B43" s="156" t="s">
        <v>148</v>
      </c>
      <c r="C43" s="151">
        <f>I20</f>
        <v>0</v>
      </c>
      <c r="D43" s="157"/>
    </row>
    <row r="44" spans="1:8" s="143" customFormat="1" ht="15">
      <c r="A44" s="145"/>
      <c r="B44" s="158" t="s">
        <v>144</v>
      </c>
      <c r="C44" s="152">
        <f>C42-C43</f>
        <v>0</v>
      </c>
      <c r="D44" s="157"/>
    </row>
    <row r="45" spans="1:8" s="143" customFormat="1" ht="15">
      <c r="A45" s="145"/>
      <c r="B45" s="156"/>
      <c r="D45" s="157"/>
    </row>
    <row r="46" spans="1:8" s="143" customFormat="1" ht="15">
      <c r="A46" s="145"/>
      <c r="B46" s="156" t="s">
        <v>149</v>
      </c>
      <c r="C46" s="152">
        <v>0</v>
      </c>
      <c r="D46" s="157"/>
    </row>
    <row r="47" spans="1:8" s="143" customFormat="1" ht="15.75" thickBot="1">
      <c r="A47" s="145"/>
      <c r="B47" s="159" t="s">
        <v>150</v>
      </c>
      <c r="C47" s="160">
        <f>C46-C44</f>
        <v>0</v>
      </c>
      <c r="D47" s="161" t="s">
        <v>151</v>
      </c>
    </row>
    <row r="48" spans="1:8" s="143" customFormat="1" ht="15">
      <c r="A48" s="145"/>
    </row>
    <row r="49" spans="1:1" s="143" customFormat="1" ht="15">
      <c r="A49" s="145"/>
    </row>
    <row r="50" spans="1:1" s="143" customFormat="1" ht="15">
      <c r="A50" s="145"/>
    </row>
    <row r="51" spans="1:1" s="143" customFormat="1" ht="15">
      <c r="A51" s="145"/>
    </row>
    <row r="52" spans="1:1" s="143" customFormat="1" ht="15">
      <c r="A52" s="145"/>
    </row>
    <row r="53" spans="1:1" s="143" customFormat="1" ht="15">
      <c r="A53" s="145"/>
    </row>
    <row r="54" spans="1:1" s="143" customFormat="1" ht="1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18"/>
  <sheetViews>
    <sheetView workbookViewId="0">
      <selection activeCell="H12" sqref="H12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0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152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5" t="s">
        <v>103</v>
      </c>
      <c r="B8" s="314" t="s">
        <v>104</v>
      </c>
      <c r="C8" s="315"/>
      <c r="D8" s="316"/>
      <c r="E8" s="136" t="s">
        <v>105</v>
      </c>
      <c r="F8" s="136" t="s">
        <v>105</v>
      </c>
      <c r="G8" s="136" t="s">
        <v>105</v>
      </c>
      <c r="H8" s="314" t="s">
        <v>153</v>
      </c>
      <c r="I8" s="316"/>
    </row>
    <row r="11" spans="1:10">
      <c r="A11" s="77">
        <v>60400</v>
      </c>
      <c r="B11" s="77"/>
      <c r="C11" s="77" t="s">
        <v>154</v>
      </c>
      <c r="E11" s="47" t="s">
        <v>155</v>
      </c>
      <c r="F11" s="85" t="s">
        <v>156</v>
      </c>
      <c r="G11" s="251" t="s">
        <v>157</v>
      </c>
    </row>
    <row r="12" spans="1:10">
      <c r="A12" t="s">
        <v>158</v>
      </c>
      <c r="C12" t="s">
        <v>159</v>
      </c>
      <c r="E12" s="93">
        <v>133083.35</v>
      </c>
      <c r="F12" s="93">
        <v>133083.35</v>
      </c>
      <c r="G12" s="252">
        <f>+E12-F12</f>
        <v>0</v>
      </c>
      <c r="H12" s="253" t="s">
        <v>160</v>
      </c>
    </row>
    <row r="13" spans="1:10">
      <c r="E13" s="93"/>
      <c r="F13" s="93"/>
      <c r="G13" s="252"/>
      <c r="H13" s="93"/>
    </row>
    <row r="14" spans="1:10">
      <c r="E14" s="93"/>
      <c r="F14" s="93"/>
      <c r="G14" s="93"/>
      <c r="H14" s="93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hyperlinks>
    <hyperlink ref="H12" r:id="rId1" display="../../../../../../../../:b:/s/HFBAccounting/EUvGMd3yZcZMq94HbdNAQlMBM_kkrya0r76q6BEUIdvVVw?e=IGWiH1" xr:uid="{67857922-3340-4B62-9842-03C450D757EE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0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161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5" t="s">
        <v>103</v>
      </c>
      <c r="B8" s="314" t="s">
        <v>104</v>
      </c>
      <c r="C8" s="315"/>
      <c r="D8" s="315"/>
      <c r="E8" s="316"/>
      <c r="F8" s="136" t="s">
        <v>105</v>
      </c>
      <c r="G8" s="314" t="s">
        <v>153</v>
      </c>
      <c r="H8" s="323"/>
      <c r="I8" s="324"/>
    </row>
    <row r="10" spans="1:10">
      <c r="F10" s="80"/>
    </row>
    <row r="11" spans="1:10">
      <c r="C11" t="s">
        <v>162</v>
      </c>
      <c r="F11" s="93"/>
      <c r="G11" s="42" t="s">
        <v>163</v>
      </c>
    </row>
    <row r="12" spans="1:10">
      <c r="C12" t="s">
        <v>164</v>
      </c>
      <c r="F12" s="115"/>
    </row>
    <row r="13" spans="1:10">
      <c r="C13" t="s">
        <v>165</v>
      </c>
      <c r="F13" s="93">
        <f>+F11-F12</f>
        <v>0</v>
      </c>
      <c r="H13" t="s">
        <v>166</v>
      </c>
      <c r="I13" s="96" t="e">
        <f>+F13/F12</f>
        <v>#DIV/0!</v>
      </c>
    </row>
    <row r="14" spans="1:10">
      <c r="C14" s="246" t="s">
        <v>167</v>
      </c>
      <c r="F14" s="248">
        <f>G45</f>
        <v>0</v>
      </c>
    </row>
    <row r="15" spans="1:10">
      <c r="C15" s="42" t="s">
        <v>168</v>
      </c>
      <c r="F15" s="247"/>
      <c r="H15" s="42" t="s">
        <v>169</v>
      </c>
      <c r="I15" s="42" t="e">
        <f>+F15/F12</f>
        <v>#DIV/0!</v>
      </c>
      <c r="J15" s="42" t="s">
        <v>170</v>
      </c>
    </row>
    <row r="16" spans="1:10">
      <c r="F16" s="95"/>
      <c r="H16" s="42"/>
      <c r="I16" s="97"/>
    </row>
    <row r="17" spans="3:7">
      <c r="C17" t="s">
        <v>171</v>
      </c>
      <c r="F17"/>
    </row>
    <row r="18" spans="3:7">
      <c r="C18" t="s">
        <v>172</v>
      </c>
    </row>
    <row r="19" spans="3:7">
      <c r="C19" t="s">
        <v>173</v>
      </c>
    </row>
    <row r="22" spans="3:7">
      <c r="C22" s="98" t="s">
        <v>174</v>
      </c>
      <c r="E22" s="47" t="s">
        <v>175</v>
      </c>
      <c r="F22" s="47" t="s">
        <v>176</v>
      </c>
      <c r="G22" s="99" t="s">
        <v>177</v>
      </c>
    </row>
    <row r="23" spans="3:7">
      <c r="C23" t="s">
        <v>178</v>
      </c>
      <c r="E23" s="93"/>
      <c r="F23" s="93"/>
      <c r="G23" s="93">
        <f t="shared" ref="G23:G44" si="0">+E23-F23</f>
        <v>0</v>
      </c>
    </row>
    <row r="24" spans="3:7">
      <c r="C24" t="s">
        <v>179</v>
      </c>
      <c r="E24" s="93"/>
      <c r="F24" s="93"/>
      <c r="G24" s="93">
        <f t="shared" si="0"/>
        <v>0</v>
      </c>
    </row>
    <row r="25" spans="3:7">
      <c r="C25" t="s">
        <v>180</v>
      </c>
      <c r="E25" s="93"/>
      <c r="F25" s="93"/>
      <c r="G25" s="93">
        <f t="shared" si="0"/>
        <v>0</v>
      </c>
    </row>
    <row r="26" spans="3:7">
      <c r="C26" t="s">
        <v>181</v>
      </c>
      <c r="E26" s="93"/>
      <c r="F26" s="93"/>
      <c r="G26" s="93">
        <f t="shared" si="0"/>
        <v>0</v>
      </c>
    </row>
    <row r="27" spans="3:7">
      <c r="C27" t="s">
        <v>182</v>
      </c>
      <c r="E27" s="93"/>
      <c r="F27" s="93"/>
      <c r="G27" s="93">
        <f t="shared" si="0"/>
        <v>0</v>
      </c>
    </row>
    <row r="28" spans="3:7">
      <c r="C28" t="s">
        <v>183</v>
      </c>
      <c r="E28" s="93"/>
      <c r="F28" s="93"/>
      <c r="G28" s="93">
        <f t="shared" si="0"/>
        <v>0</v>
      </c>
    </row>
    <row r="29" spans="3:7">
      <c r="C29" t="s">
        <v>184</v>
      </c>
      <c r="E29" s="93"/>
      <c r="F29" s="93"/>
      <c r="G29" s="93">
        <f t="shared" si="0"/>
        <v>0</v>
      </c>
    </row>
    <row r="30" spans="3:7">
      <c r="C30" t="s">
        <v>185</v>
      </c>
      <c r="E30" s="93"/>
      <c r="F30" s="93"/>
      <c r="G30" s="93">
        <f t="shared" si="0"/>
        <v>0</v>
      </c>
    </row>
    <row r="31" spans="3:7">
      <c r="C31" t="s">
        <v>186</v>
      </c>
      <c r="E31" s="93"/>
      <c r="F31" s="93"/>
      <c r="G31" s="93">
        <f t="shared" si="0"/>
        <v>0</v>
      </c>
    </row>
    <row r="32" spans="3:7">
      <c r="C32" t="s">
        <v>187</v>
      </c>
      <c r="E32" s="93"/>
      <c r="F32" s="93"/>
      <c r="G32" s="93">
        <f t="shared" si="0"/>
        <v>0</v>
      </c>
    </row>
    <row r="33" spans="3:7">
      <c r="C33" t="s">
        <v>188</v>
      </c>
      <c r="E33" s="93"/>
      <c r="F33" s="93"/>
      <c r="G33" s="93">
        <f t="shared" si="0"/>
        <v>0</v>
      </c>
    </row>
    <row r="34" spans="3:7">
      <c r="C34" t="s">
        <v>189</v>
      </c>
      <c r="E34" s="93"/>
      <c r="F34" s="93"/>
      <c r="G34" s="93">
        <f t="shared" si="0"/>
        <v>0</v>
      </c>
    </row>
    <row r="35" spans="3:7">
      <c r="C35" t="s">
        <v>190</v>
      </c>
      <c r="E35" s="93"/>
      <c r="F35" s="93"/>
      <c r="G35" s="93">
        <f t="shared" si="0"/>
        <v>0</v>
      </c>
    </row>
    <row r="36" spans="3:7">
      <c r="C36" t="s">
        <v>191</v>
      </c>
      <c r="E36" s="93"/>
      <c r="F36" s="93"/>
      <c r="G36" s="93">
        <f t="shared" si="0"/>
        <v>0</v>
      </c>
    </row>
    <row r="37" spans="3:7">
      <c r="C37" t="s">
        <v>192</v>
      </c>
      <c r="E37" s="93"/>
      <c r="F37" s="93"/>
      <c r="G37" s="93">
        <f t="shared" si="0"/>
        <v>0</v>
      </c>
    </row>
    <row r="38" spans="3:7">
      <c r="C38" t="s">
        <v>193</v>
      </c>
      <c r="E38" s="93"/>
      <c r="F38" s="93"/>
      <c r="G38" s="93">
        <f t="shared" si="0"/>
        <v>0</v>
      </c>
    </row>
    <row r="39" spans="3:7">
      <c r="C39" t="s">
        <v>194</v>
      </c>
      <c r="E39" s="93"/>
      <c r="F39" s="93"/>
      <c r="G39" s="93">
        <f t="shared" si="0"/>
        <v>0</v>
      </c>
    </row>
    <row r="40" spans="3:7">
      <c r="C40" t="s">
        <v>195</v>
      </c>
      <c r="E40" s="93"/>
      <c r="F40" s="93"/>
      <c r="G40" s="93">
        <f t="shared" si="0"/>
        <v>0</v>
      </c>
    </row>
    <row r="41" spans="3:7">
      <c r="C41" t="s">
        <v>196</v>
      </c>
      <c r="E41" s="93"/>
      <c r="F41" s="93"/>
      <c r="G41" s="93">
        <f t="shared" si="0"/>
        <v>0</v>
      </c>
    </row>
    <row r="42" spans="3:7">
      <c r="C42" t="s">
        <v>197</v>
      </c>
      <c r="E42" s="93"/>
      <c r="F42" s="93"/>
      <c r="G42" s="93">
        <f t="shared" si="0"/>
        <v>0</v>
      </c>
    </row>
    <row r="43" spans="3:7">
      <c r="C43" t="s">
        <v>198</v>
      </c>
      <c r="E43" s="93"/>
      <c r="F43" s="93"/>
      <c r="G43" s="93">
        <f t="shared" si="0"/>
        <v>0</v>
      </c>
    </row>
    <row r="44" spans="3:7">
      <c r="C44" t="s">
        <v>199</v>
      </c>
      <c r="E44" s="228"/>
      <c r="F44" s="228"/>
      <c r="G44" s="93">
        <f t="shared" si="0"/>
        <v>0</v>
      </c>
    </row>
    <row r="45" spans="3:7" ht="15.75" thickBot="1">
      <c r="E45" s="225">
        <f>SUM(E23:E44)</f>
        <v>0</v>
      </c>
      <c r="F45" s="225">
        <f>SUM(F23:F44)</f>
        <v>0</v>
      </c>
      <c r="G45" s="225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0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200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5" t="s">
        <v>103</v>
      </c>
      <c r="B8" s="314" t="s">
        <v>104</v>
      </c>
      <c r="C8" s="315"/>
      <c r="D8" s="315"/>
      <c r="E8" s="316"/>
      <c r="F8" s="136" t="s">
        <v>105</v>
      </c>
      <c r="G8" s="314" t="s">
        <v>153</v>
      </c>
      <c r="H8" s="323"/>
      <c r="I8" s="324"/>
    </row>
    <row r="10" spans="1:10">
      <c r="A10" s="234"/>
      <c r="F10" s="70"/>
    </row>
    <row r="11" spans="1:10">
      <c r="C11" s="77" t="s">
        <v>201</v>
      </c>
      <c r="F11" s="70"/>
    </row>
    <row r="12" spans="1:10">
      <c r="C12" t="s">
        <v>44</v>
      </c>
      <c r="F12" s="70"/>
    </row>
    <row r="13" spans="1:10">
      <c r="C13" t="s">
        <v>202</v>
      </c>
      <c r="F13" s="70"/>
    </row>
    <row r="14" spans="1:10">
      <c r="C14" t="s">
        <v>203</v>
      </c>
      <c r="F14" s="70"/>
    </row>
    <row r="15" spans="1:10">
      <c r="C15" t="s">
        <v>204</v>
      </c>
      <c r="F15" s="70"/>
    </row>
    <row r="16" spans="1:10">
      <c r="F16" s="233">
        <f>SUM(F12:F15)</f>
        <v>0</v>
      </c>
    </row>
    <row r="17" spans="3:10">
      <c r="F17" s="70"/>
    </row>
    <row r="18" spans="3:10">
      <c r="C18" s="77" t="s">
        <v>205</v>
      </c>
      <c r="F18" s="70"/>
    </row>
    <row r="19" spans="3:10">
      <c r="C19" t="s">
        <v>206</v>
      </c>
      <c r="F19" s="70"/>
    </row>
    <row r="20" spans="3:10">
      <c r="C20" t="s">
        <v>207</v>
      </c>
      <c r="F20" s="70"/>
    </row>
    <row r="21" spans="3:10">
      <c r="C21" t="s">
        <v>208</v>
      </c>
      <c r="F21" s="70"/>
    </row>
    <row r="22" spans="3:10">
      <c r="F22" s="233">
        <f>SUM(F19:F21)</f>
        <v>0</v>
      </c>
    </row>
    <row r="23" spans="3:10">
      <c r="F23" s="70"/>
    </row>
    <row r="24" spans="3:10">
      <c r="C24" t="s">
        <v>168</v>
      </c>
      <c r="F24" s="70">
        <f>+F16-F22</f>
        <v>0</v>
      </c>
      <c r="H24" s="42" t="s">
        <v>169</v>
      </c>
      <c r="I24" s="97" t="e">
        <f>F24/F16</f>
        <v>#DIV/0!</v>
      </c>
      <c r="J24" s="42" t="s">
        <v>170</v>
      </c>
    </row>
    <row r="25" spans="3:10">
      <c r="F25" s="70"/>
    </row>
    <row r="26" spans="3:10">
      <c r="F26" s="70"/>
    </row>
    <row r="27" spans="3:10">
      <c r="C27" s="42" t="s">
        <v>209</v>
      </c>
      <c r="F27" s="70"/>
    </row>
    <row r="28" spans="3:10" ht="30">
      <c r="C28" s="229" t="s">
        <v>174</v>
      </c>
      <c r="D28" s="230"/>
      <c r="E28" s="231" t="s">
        <v>210</v>
      </c>
      <c r="F28" s="231" t="s">
        <v>211</v>
      </c>
      <c r="G28" s="232" t="s">
        <v>177</v>
      </c>
    </row>
    <row r="29" spans="3:10">
      <c r="C29" t="s">
        <v>212</v>
      </c>
      <c r="E29" s="100"/>
      <c r="F29" s="100"/>
      <c r="G29" s="91">
        <f t="shared" ref="G29:G32" si="0">+E29-F29</f>
        <v>0</v>
      </c>
    </row>
    <row r="30" spans="3:10">
      <c r="C30" t="s">
        <v>213</v>
      </c>
      <c r="E30" s="100"/>
      <c r="F30" s="100"/>
      <c r="G30" s="91">
        <f t="shared" si="0"/>
        <v>0</v>
      </c>
    </row>
    <row r="31" spans="3:10">
      <c r="C31" t="s">
        <v>214</v>
      </c>
      <c r="E31" s="100"/>
      <c r="F31" s="100"/>
      <c r="G31" s="91">
        <f t="shared" si="0"/>
        <v>0</v>
      </c>
    </row>
    <row r="32" spans="3:10">
      <c r="C32" t="s">
        <v>215</v>
      </c>
      <c r="E32" s="100"/>
      <c r="F32" s="100"/>
      <c r="G32" s="91">
        <f t="shared" si="0"/>
        <v>0</v>
      </c>
    </row>
    <row r="33" spans="5:7" ht="15.75" thickBot="1">
      <c r="E33" s="141">
        <f>SUM(E29:E32)</f>
        <v>0</v>
      </c>
      <c r="F33" s="141">
        <f>SUM(F29:F32)</f>
        <v>0</v>
      </c>
      <c r="G33" s="141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2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2" ht="18">
      <c r="A4" s="121"/>
      <c r="B4" s="53"/>
      <c r="D4" s="55"/>
      <c r="G4" s="122"/>
      <c r="H4" s="65"/>
      <c r="I4" s="66"/>
    </row>
    <row r="5" spans="1:12" ht="18">
      <c r="A5" s="53" t="s">
        <v>200</v>
      </c>
      <c r="C5" s="57"/>
      <c r="F5" s="58"/>
      <c r="G5" s="58"/>
      <c r="H5" s="65"/>
      <c r="J5" s="66"/>
    </row>
    <row r="6" spans="1:12" s="107" customFormat="1" ht="18">
      <c r="A6" s="249" t="s">
        <v>216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0"/>
      <c r="H7" s="328"/>
      <c r="I7" s="328"/>
      <c r="J7" s="328"/>
      <c r="K7" s="328"/>
      <c r="L7" s="328"/>
    </row>
    <row r="8" spans="1:12" ht="42.75" customHeight="1" thickBot="1">
      <c r="A8" s="181" t="s">
        <v>103</v>
      </c>
      <c r="B8" s="329" t="s">
        <v>217</v>
      </c>
      <c r="C8" s="330"/>
      <c r="D8" s="331"/>
      <c r="E8" s="182" t="s">
        <v>218</v>
      </c>
      <c r="F8" s="182" t="s">
        <v>219</v>
      </c>
      <c r="G8" s="183" t="s">
        <v>220</v>
      </c>
      <c r="H8" s="184"/>
      <c r="I8" s="184"/>
      <c r="J8" s="184"/>
      <c r="K8" s="185"/>
      <c r="L8" s="185"/>
    </row>
    <row r="9" spans="1:12" ht="15.95" customHeight="1">
      <c r="A9" s="186"/>
      <c r="B9" s="332"/>
      <c r="C9" s="332"/>
      <c r="D9" s="332"/>
      <c r="E9" s="187"/>
      <c r="F9" s="188"/>
      <c r="G9" s="189" t="str">
        <f t="shared" ref="G9:G20" si="0">IF(E9=0,IF(F9=0,"",F9),F9*E9)</f>
        <v/>
      </c>
      <c r="H9" s="190"/>
      <c r="I9" s="190"/>
      <c r="J9" s="190"/>
      <c r="K9" s="190"/>
      <c r="L9" s="190"/>
    </row>
    <row r="10" spans="1:12" ht="15.95" customHeight="1">
      <c r="A10" s="186"/>
      <c r="B10" s="333" t="s">
        <v>221</v>
      </c>
      <c r="C10" s="333"/>
      <c r="D10" s="333"/>
      <c r="E10" s="187"/>
      <c r="F10" s="188"/>
      <c r="G10" s="191" t="str">
        <f t="shared" si="0"/>
        <v/>
      </c>
      <c r="H10" s="190"/>
      <c r="I10" s="190"/>
      <c r="J10" s="190"/>
      <c r="K10" s="190"/>
      <c r="L10" s="190"/>
    </row>
    <row r="11" spans="1:12" ht="15.95" customHeight="1">
      <c r="A11" s="186"/>
      <c r="B11" s="325"/>
      <c r="C11" s="326"/>
      <c r="D11" s="327"/>
      <c r="E11" s="193"/>
      <c r="F11" s="188">
        <v>1</v>
      </c>
      <c r="G11" s="194">
        <f t="shared" si="0"/>
        <v>1</v>
      </c>
      <c r="H11" s="190"/>
      <c r="I11" s="190"/>
      <c r="J11" s="190"/>
      <c r="K11" s="190"/>
      <c r="L11" s="190"/>
    </row>
    <row r="12" spans="1:12" ht="15.95" customHeight="1">
      <c r="A12" s="186"/>
      <c r="B12" s="325"/>
      <c r="C12" s="326"/>
      <c r="D12" s="327"/>
      <c r="E12" s="193">
        <v>0</v>
      </c>
      <c r="F12" s="188">
        <v>1</v>
      </c>
      <c r="G12" s="194">
        <v>0</v>
      </c>
      <c r="H12" s="190"/>
      <c r="I12" s="190"/>
      <c r="J12" s="190"/>
      <c r="K12" s="190"/>
      <c r="L12" s="190"/>
    </row>
    <row r="13" spans="1:12" ht="15.95" customHeight="1">
      <c r="A13" s="186"/>
      <c r="B13" s="325"/>
      <c r="C13" s="326"/>
      <c r="D13" s="327"/>
      <c r="E13" s="193">
        <v>1</v>
      </c>
      <c r="F13" s="188"/>
      <c r="G13" s="194">
        <f t="shared" si="0"/>
        <v>0</v>
      </c>
      <c r="H13" s="190"/>
      <c r="I13" s="190"/>
      <c r="J13" s="190"/>
      <c r="K13" s="190"/>
      <c r="L13" s="190"/>
    </row>
    <row r="14" spans="1:12" ht="15.95" customHeight="1">
      <c r="A14" s="186"/>
      <c r="B14" s="334" t="s">
        <v>222</v>
      </c>
      <c r="C14" s="335"/>
      <c r="D14" s="336"/>
      <c r="E14" s="195"/>
      <c r="F14" s="196"/>
      <c r="G14" s="197">
        <f>SUM(G11:G13)</f>
        <v>1</v>
      </c>
      <c r="H14" s="190"/>
      <c r="I14" s="190"/>
      <c r="J14" s="190"/>
      <c r="K14" s="190"/>
      <c r="L14" s="190"/>
    </row>
    <row r="15" spans="1:12" ht="15.95" customHeight="1">
      <c r="A15" s="186"/>
      <c r="B15" s="337"/>
      <c r="C15" s="338"/>
      <c r="D15" s="339"/>
      <c r="E15" s="187"/>
      <c r="F15" s="188"/>
      <c r="G15" s="194" t="str">
        <f t="shared" si="0"/>
        <v/>
      </c>
      <c r="H15" s="190"/>
      <c r="I15" s="190"/>
      <c r="J15" s="190"/>
      <c r="K15" s="190"/>
      <c r="L15" s="190"/>
    </row>
    <row r="16" spans="1:12" ht="15.95" customHeight="1">
      <c r="A16" s="186"/>
      <c r="B16" s="333" t="s">
        <v>57</v>
      </c>
      <c r="C16" s="333"/>
      <c r="D16" s="333"/>
      <c r="E16" s="187"/>
      <c r="F16" s="188"/>
      <c r="G16" s="194" t="str">
        <f t="shared" si="0"/>
        <v/>
      </c>
      <c r="H16" s="190"/>
      <c r="I16" s="190"/>
      <c r="J16" s="190"/>
      <c r="K16" s="190"/>
      <c r="L16" s="190"/>
    </row>
    <row r="17" spans="1:12" ht="15.95" customHeight="1">
      <c r="A17" s="186"/>
      <c r="B17" s="340"/>
      <c r="C17" s="340"/>
      <c r="D17" s="340"/>
      <c r="E17" s="187"/>
      <c r="F17" s="188">
        <v>1</v>
      </c>
      <c r="G17" s="194">
        <f t="shared" si="0"/>
        <v>1</v>
      </c>
      <c r="H17" s="190"/>
      <c r="I17" s="190"/>
      <c r="J17" s="190"/>
      <c r="K17" s="190"/>
      <c r="L17" s="190"/>
    </row>
    <row r="18" spans="1:12" ht="15.95" customHeight="1">
      <c r="A18" s="186"/>
      <c r="B18" s="325"/>
      <c r="C18" s="326"/>
      <c r="D18" s="327"/>
      <c r="E18" s="187"/>
      <c r="F18" s="188">
        <v>1</v>
      </c>
      <c r="G18" s="194">
        <f t="shared" si="0"/>
        <v>1</v>
      </c>
      <c r="H18" s="190"/>
      <c r="I18" s="190"/>
      <c r="J18" s="190"/>
      <c r="K18" s="190"/>
      <c r="L18" s="190"/>
    </row>
    <row r="19" spans="1:12" ht="15.95" customHeight="1">
      <c r="A19" s="186"/>
      <c r="B19" s="345" t="s">
        <v>223</v>
      </c>
      <c r="C19" s="345"/>
      <c r="D19" s="345"/>
      <c r="E19" s="195"/>
      <c r="F19" s="196"/>
      <c r="G19" s="198">
        <f>SUM(G17:G18)</f>
        <v>2</v>
      </c>
      <c r="H19" s="190"/>
      <c r="I19" s="190"/>
      <c r="J19" s="190"/>
      <c r="K19" s="190"/>
      <c r="L19" s="190"/>
    </row>
    <row r="20" spans="1:12" ht="15.95" customHeight="1">
      <c r="A20" s="186"/>
      <c r="B20" s="337"/>
      <c r="C20" s="338"/>
      <c r="D20" s="339"/>
      <c r="E20" s="187"/>
      <c r="F20" s="188"/>
      <c r="G20" s="199" t="str">
        <f t="shared" si="0"/>
        <v/>
      </c>
      <c r="H20" s="190"/>
      <c r="I20" s="190"/>
      <c r="J20" s="190"/>
      <c r="K20" s="190"/>
      <c r="L20" s="190"/>
    </row>
    <row r="21" spans="1:12" ht="15.95" customHeight="1">
      <c r="A21" s="186"/>
      <c r="B21" s="346" t="s">
        <v>224</v>
      </c>
      <c r="C21" s="347"/>
      <c r="D21" s="348"/>
      <c r="E21" s="195"/>
      <c r="F21" s="196"/>
      <c r="G21" s="198">
        <f>G14-G19</f>
        <v>-1</v>
      </c>
      <c r="H21" s="190"/>
      <c r="I21" s="190"/>
      <c r="J21" s="190"/>
      <c r="K21" s="190"/>
      <c r="L21" s="190"/>
    </row>
    <row r="22" spans="1:12" ht="15.95" customHeight="1" thickBot="1">
      <c r="A22" s="186"/>
      <c r="B22" s="349"/>
      <c r="C22" s="349"/>
      <c r="D22" s="349"/>
      <c r="E22" s="187"/>
      <c r="F22" s="188"/>
      <c r="G22" s="200" t="str">
        <f t="shared" ref="G22:G32" si="1">IF(E22=0,IF(F22=0,"",F22),F22*E22)</f>
        <v/>
      </c>
      <c r="H22" s="190"/>
      <c r="I22" s="190"/>
      <c r="J22" s="190"/>
      <c r="K22" s="190"/>
      <c r="L22" s="190"/>
    </row>
    <row r="23" spans="1:12" ht="15.95" customHeight="1">
      <c r="A23" s="201"/>
      <c r="B23" s="342" t="s">
        <v>225</v>
      </c>
      <c r="C23" s="343"/>
      <c r="D23" s="344"/>
      <c r="E23" s="202"/>
      <c r="F23" s="188"/>
      <c r="G23" s="200" t="str">
        <f t="shared" si="1"/>
        <v/>
      </c>
      <c r="H23" s="190"/>
      <c r="I23" s="190"/>
      <c r="J23" s="190"/>
      <c r="K23" s="190"/>
      <c r="L23" s="190"/>
    </row>
    <row r="24" spans="1:12" ht="15.95" customHeight="1">
      <c r="A24" s="201"/>
      <c r="B24" s="186" t="s">
        <v>226</v>
      </c>
      <c r="C24" s="203"/>
      <c r="D24" s="204"/>
      <c r="E24" s="202"/>
      <c r="F24" s="188"/>
      <c r="G24" s="200" t="str">
        <f t="shared" si="1"/>
        <v/>
      </c>
      <c r="H24" s="190"/>
      <c r="I24" s="190"/>
      <c r="J24" s="190"/>
      <c r="K24" s="190"/>
      <c r="L24" s="190"/>
    </row>
    <row r="25" spans="1:12" ht="15.95" customHeight="1" thickBot="1">
      <c r="A25" s="201"/>
      <c r="B25" s="205" t="s">
        <v>227</v>
      </c>
      <c r="C25" s="206"/>
      <c r="D25" s="207" t="e">
        <f>G21/D24</f>
        <v>#DIV/0!</v>
      </c>
      <c r="E25" s="202"/>
      <c r="F25" s="188"/>
      <c r="G25" s="200" t="str">
        <f t="shared" si="1"/>
        <v/>
      </c>
      <c r="H25" s="190"/>
      <c r="I25" s="190"/>
      <c r="J25" s="190"/>
      <c r="K25" s="190"/>
      <c r="L25" s="190"/>
    </row>
    <row r="26" spans="1:12" ht="15.95" customHeight="1" thickBot="1">
      <c r="A26" s="186"/>
      <c r="B26" s="350"/>
      <c r="C26" s="350"/>
      <c r="D26" s="350"/>
      <c r="E26" s="187"/>
      <c r="F26" s="188"/>
      <c r="G26" s="200" t="str">
        <f t="shared" si="1"/>
        <v/>
      </c>
      <c r="H26" s="190"/>
      <c r="I26" s="190"/>
      <c r="J26" s="190"/>
      <c r="K26" s="190"/>
      <c r="L26" s="190"/>
    </row>
    <row r="27" spans="1:12" ht="15.95" customHeight="1">
      <c r="A27" s="201"/>
      <c r="B27" s="342" t="s">
        <v>228</v>
      </c>
      <c r="C27" s="343"/>
      <c r="D27" s="344"/>
      <c r="E27" s="202"/>
      <c r="F27" s="188"/>
      <c r="G27" s="200" t="str">
        <f t="shared" si="1"/>
        <v/>
      </c>
      <c r="H27" s="190"/>
      <c r="I27" s="190"/>
      <c r="J27" s="190"/>
      <c r="K27" s="190"/>
      <c r="L27" s="190"/>
    </row>
    <row r="28" spans="1:12" ht="15.95" customHeight="1">
      <c r="A28" s="201"/>
      <c r="B28" s="208" t="s">
        <v>34</v>
      </c>
      <c r="C28" s="192"/>
      <c r="D28" s="209">
        <f>(SUM(G11:G12))/G14</f>
        <v>1</v>
      </c>
      <c r="E28" s="202"/>
      <c r="F28" s="188"/>
      <c r="G28" s="200" t="str">
        <f t="shared" si="1"/>
        <v/>
      </c>
      <c r="H28" s="190"/>
      <c r="I28" s="190"/>
      <c r="J28" s="190"/>
      <c r="K28" s="190"/>
      <c r="L28" s="190"/>
    </row>
    <row r="29" spans="1:12" ht="15.95" customHeight="1" thickBot="1">
      <c r="A29" s="201"/>
      <c r="B29" s="210" t="s">
        <v>49</v>
      </c>
      <c r="C29" s="211"/>
      <c r="D29" s="212">
        <f>G13/G14</f>
        <v>0</v>
      </c>
      <c r="E29" s="202"/>
      <c r="F29" s="188"/>
      <c r="G29" s="200" t="str">
        <f t="shared" si="1"/>
        <v/>
      </c>
      <c r="H29" s="190"/>
      <c r="I29" s="190"/>
      <c r="J29" s="190"/>
      <c r="K29" s="190"/>
      <c r="L29" s="190"/>
    </row>
    <row r="30" spans="1:12" ht="15.95" customHeight="1">
      <c r="A30" s="186"/>
      <c r="B30" s="337"/>
      <c r="C30" s="338"/>
      <c r="D30" s="339"/>
      <c r="E30" s="187"/>
      <c r="F30" s="188"/>
      <c r="G30" s="200" t="str">
        <f t="shared" si="1"/>
        <v/>
      </c>
      <c r="H30" s="190"/>
      <c r="I30" s="190"/>
      <c r="J30" s="190"/>
      <c r="K30" s="190"/>
      <c r="L30" s="190"/>
    </row>
    <row r="31" spans="1:12" ht="15.95" customHeight="1">
      <c r="A31" s="186"/>
      <c r="B31" s="337"/>
      <c r="C31" s="338"/>
      <c r="D31" s="339"/>
      <c r="E31" s="187"/>
      <c r="F31" s="188"/>
      <c r="G31" s="200" t="str">
        <f t="shared" si="1"/>
        <v/>
      </c>
      <c r="H31" s="190"/>
      <c r="I31" s="190"/>
      <c r="J31" s="190"/>
      <c r="K31" s="190"/>
      <c r="L31" s="190"/>
    </row>
    <row r="32" spans="1:12" ht="15.95" customHeight="1">
      <c r="A32" s="186"/>
      <c r="B32" s="332"/>
      <c r="C32" s="332"/>
      <c r="D32" s="332"/>
      <c r="E32" s="187"/>
      <c r="F32" s="188"/>
      <c r="G32" s="200" t="str">
        <f t="shared" si="1"/>
        <v/>
      </c>
      <c r="H32" s="190"/>
      <c r="I32" s="190"/>
      <c r="J32" s="190"/>
      <c r="K32" s="190"/>
      <c r="L32" s="190"/>
    </row>
    <row r="33" spans="1:12">
      <c r="A33" s="186"/>
      <c r="B33" s="332"/>
      <c r="C33" s="332"/>
      <c r="D33" s="332"/>
      <c r="E33" s="187"/>
      <c r="F33" s="188"/>
      <c r="G33" s="200"/>
      <c r="H33" s="190"/>
      <c r="I33" s="190"/>
      <c r="J33" s="190"/>
      <c r="K33" s="190"/>
      <c r="L33" s="190"/>
    </row>
    <row r="34" spans="1:12">
      <c r="A34" s="186"/>
      <c r="B34" s="332"/>
      <c r="C34" s="332"/>
      <c r="D34" s="332"/>
      <c r="E34" s="187"/>
      <c r="F34" s="188"/>
      <c r="G34" s="200"/>
      <c r="H34" s="190"/>
      <c r="I34" s="190"/>
      <c r="J34" s="190"/>
      <c r="K34" s="190"/>
      <c r="L34" s="190"/>
    </row>
    <row r="35" spans="1:12" ht="15.75" thickBot="1">
      <c r="A35" s="205"/>
      <c r="B35" s="341"/>
      <c r="C35" s="341"/>
      <c r="D35" s="341"/>
      <c r="E35" s="213"/>
      <c r="F35" s="214"/>
      <c r="G35" s="215"/>
      <c r="H35" s="190"/>
      <c r="I35" s="190"/>
      <c r="J35" s="190"/>
      <c r="K35" s="190"/>
      <c r="L35" s="190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92D050"/>
  </sheetPr>
  <dimension ref="A1:L32"/>
  <sheetViews>
    <sheetView topLeftCell="A7" workbookViewId="0"/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1" t="s">
        <v>0</v>
      </c>
      <c r="B1" s="53"/>
      <c r="C1" s="312" t="str">
        <f>Index!$C$1</f>
        <v>ASHFIELD PREDL SUPERANNUATION FUND</v>
      </c>
      <c r="D1" s="312"/>
      <c r="E1" s="312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312" t="str">
        <f>Index!$C$2</f>
        <v>9PREJA</v>
      </c>
      <c r="D2" s="312"/>
      <c r="E2" s="312"/>
      <c r="F2" s="55"/>
      <c r="G2" s="59" t="s">
        <v>6</v>
      </c>
      <c r="H2" s="60" t="str">
        <f>Index!$H$2</f>
        <v>CM</v>
      </c>
      <c r="I2" s="61">
        <f>Index!$I$2</f>
        <v>44999</v>
      </c>
    </row>
    <row r="3" spans="1:12" ht="18">
      <c r="A3" s="121" t="s">
        <v>8</v>
      </c>
      <c r="B3" s="53"/>
      <c r="C3" s="313">
        <f>Index!$C$3</f>
        <v>44742</v>
      </c>
      <c r="D3" s="312"/>
      <c r="E3" s="312"/>
      <c r="F3" s="55"/>
      <c r="G3" s="59" t="s">
        <v>9</v>
      </c>
      <c r="H3" s="60" t="str">
        <f>Index!$H$3</f>
        <v>DB</v>
      </c>
      <c r="I3" s="61">
        <f>Index!$I$3</f>
        <v>45012</v>
      </c>
    </row>
    <row r="4" spans="1:12" ht="18">
      <c r="A4" s="121"/>
      <c r="B4" s="53"/>
      <c r="D4" s="55"/>
      <c r="E4"/>
      <c r="G4" s="122"/>
      <c r="H4" s="65"/>
      <c r="I4" s="66"/>
    </row>
    <row r="5" spans="1:12" ht="18">
      <c r="A5" s="53" t="s">
        <v>229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5" t="s">
        <v>103</v>
      </c>
      <c r="B8" s="314" t="s">
        <v>104</v>
      </c>
      <c r="C8" s="315"/>
      <c r="D8" s="316"/>
      <c r="E8" s="136" t="s">
        <v>105</v>
      </c>
      <c r="F8" s="314" t="s">
        <v>153</v>
      </c>
      <c r="G8" s="323"/>
      <c r="H8" s="324"/>
    </row>
    <row r="10" spans="1:12">
      <c r="D10" s="351" t="s">
        <v>143</v>
      </c>
      <c r="E10" s="351"/>
      <c r="F10" s="351"/>
    </row>
    <row r="11" spans="1:12" ht="30">
      <c r="D11" s="113" t="s">
        <v>230</v>
      </c>
      <c r="E11" s="179" t="s">
        <v>231</v>
      </c>
      <c r="F11" s="179" t="s">
        <v>85</v>
      </c>
      <c r="H11" t="s">
        <v>232</v>
      </c>
      <c r="J11" s="179" t="s">
        <v>233</v>
      </c>
      <c r="K11" s="179" t="s">
        <v>234</v>
      </c>
      <c r="L11" s="179" t="s">
        <v>235</v>
      </c>
    </row>
    <row r="12" spans="1:12">
      <c r="A12" s="71"/>
      <c r="B12" s="71"/>
      <c r="E12" s="70"/>
    </row>
    <row r="13" spans="1:12">
      <c r="A13" t="s">
        <v>236</v>
      </c>
      <c r="B13" s="71"/>
      <c r="C13" t="s">
        <v>237</v>
      </c>
      <c r="D13" s="228"/>
      <c r="E13" s="93">
        <f>(H13/3)-D13</f>
        <v>166666.66666666666</v>
      </c>
      <c r="F13" s="93">
        <f>+D13+E13</f>
        <v>166666.66666666666</v>
      </c>
      <c r="G13" s="93"/>
      <c r="H13" s="93">
        <f>SUM(J13:K13)/2</f>
        <v>500000</v>
      </c>
      <c r="I13" s="93"/>
      <c r="J13" s="228">
        <v>500000</v>
      </c>
      <c r="K13" s="228">
        <v>500000</v>
      </c>
      <c r="L13" s="291">
        <v>45004</v>
      </c>
    </row>
    <row r="15" spans="1:12" ht="15.75" thickBot="1">
      <c r="D15" s="112">
        <f>SUM(D13:D14)</f>
        <v>0</v>
      </c>
      <c r="E15" s="112">
        <f>SUM(E13:E14)</f>
        <v>166666.66666666666</v>
      </c>
      <c r="F15" s="112">
        <f>SUM(F13:F14)</f>
        <v>166666.66666666666</v>
      </c>
      <c r="H15" s="112">
        <f>SUM(H13:H14)</f>
        <v>500000</v>
      </c>
    </row>
    <row r="16" spans="1:12">
      <c r="E16" s="70"/>
    </row>
    <row r="17" spans="1:5">
      <c r="A17" s="71"/>
      <c r="B17" s="71"/>
      <c r="C17" s="71"/>
      <c r="E17" s="70"/>
    </row>
    <row r="18" spans="1:5">
      <c r="A18" s="77"/>
      <c r="B18" s="77"/>
      <c r="C18" s="71"/>
      <c r="E18" s="70"/>
    </row>
    <row r="19" spans="1:5">
      <c r="E19" s="70"/>
    </row>
    <row r="20" spans="1:5">
      <c r="E20" s="70"/>
    </row>
    <row r="21" spans="1:5">
      <c r="E21" s="70"/>
    </row>
    <row r="22" spans="1:5">
      <c r="E22" s="70"/>
    </row>
    <row r="23" spans="1:5">
      <c r="E23" s="70"/>
    </row>
    <row r="24" spans="1:5">
      <c r="E24" s="70"/>
    </row>
    <row r="25" spans="1:5">
      <c r="E25" s="80"/>
    </row>
    <row r="26" spans="1:5">
      <c r="E26" s="79"/>
    </row>
    <row r="27" spans="1:5">
      <c r="E27" s="70"/>
    </row>
    <row r="32" spans="1:5">
      <c r="C32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2023-03-27T00:40:50Z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