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lients\SDS Operations_SISS\Reporting\FY2020 SDS Reporting\12 - Jun'20\"/>
    </mc:Choice>
  </mc:AlternateContent>
  <xr:revisionPtr revIDLastSave="0" documentId="8_{744BDC16-66CB-4A4C-B067-59478E01DBDD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Consolidation Summa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1" i="1" l="1"/>
  <c r="F151" i="1"/>
  <c r="G150" i="1"/>
  <c r="F150" i="1"/>
  <c r="D150" i="1"/>
  <c r="D151" i="1" s="1"/>
  <c r="C150" i="1"/>
  <c r="C151" i="1" s="1"/>
  <c r="E149" i="1"/>
  <c r="H149" i="1" s="1"/>
  <c r="H148" i="1"/>
  <c r="E148" i="1"/>
  <c r="E147" i="1"/>
  <c r="H147" i="1" s="1"/>
  <c r="E146" i="1"/>
  <c r="H146" i="1" s="1"/>
  <c r="E145" i="1"/>
  <c r="H145" i="1" s="1"/>
  <c r="H144" i="1"/>
  <c r="E144" i="1"/>
  <c r="E143" i="1"/>
  <c r="H143" i="1" s="1"/>
  <c r="E142" i="1"/>
  <c r="H142" i="1" s="1"/>
  <c r="E141" i="1"/>
  <c r="H141" i="1" s="1"/>
  <c r="H139" i="1"/>
  <c r="E139" i="1"/>
  <c r="E137" i="1"/>
  <c r="H137" i="1" s="1"/>
  <c r="G131" i="1"/>
  <c r="F131" i="1"/>
  <c r="G130" i="1"/>
  <c r="F130" i="1"/>
  <c r="D130" i="1"/>
  <c r="D131" i="1" s="1"/>
  <c r="C130" i="1"/>
  <c r="C131" i="1" s="1"/>
  <c r="E129" i="1"/>
  <c r="H129" i="1" s="1"/>
  <c r="H128" i="1"/>
  <c r="E128" i="1"/>
  <c r="E127" i="1"/>
  <c r="H127" i="1" s="1"/>
  <c r="E126" i="1"/>
  <c r="H126" i="1" s="1"/>
  <c r="E125" i="1"/>
  <c r="H125" i="1" s="1"/>
  <c r="H124" i="1"/>
  <c r="E124" i="1"/>
  <c r="E123" i="1"/>
  <c r="H123" i="1" s="1"/>
  <c r="E122" i="1"/>
  <c r="E130" i="1" s="1"/>
  <c r="E131" i="1" s="1"/>
  <c r="G118" i="1"/>
  <c r="F118" i="1"/>
  <c r="D118" i="1"/>
  <c r="C118" i="1"/>
  <c r="E117" i="1"/>
  <c r="H117" i="1" s="1"/>
  <c r="E116" i="1"/>
  <c r="H116" i="1" s="1"/>
  <c r="E115" i="1"/>
  <c r="H115" i="1" s="1"/>
  <c r="H114" i="1"/>
  <c r="E114" i="1"/>
  <c r="E113" i="1"/>
  <c r="H113" i="1" s="1"/>
  <c r="E112" i="1"/>
  <c r="E118" i="1" s="1"/>
  <c r="G110" i="1"/>
  <c r="G119" i="1" s="1"/>
  <c r="G133" i="1" s="1"/>
  <c r="G153" i="1" s="1"/>
  <c r="F110" i="1"/>
  <c r="F119" i="1" s="1"/>
  <c r="F133" i="1" s="1"/>
  <c r="F153" i="1" s="1"/>
  <c r="D110" i="1"/>
  <c r="D119" i="1" s="1"/>
  <c r="C110" i="1"/>
  <c r="C119" i="1" s="1"/>
  <c r="C133" i="1" s="1"/>
  <c r="C153" i="1" s="1"/>
  <c r="E109" i="1"/>
  <c r="H109" i="1" s="1"/>
  <c r="E108" i="1"/>
  <c r="H108" i="1" s="1"/>
  <c r="H110" i="1" s="1"/>
  <c r="H106" i="1"/>
  <c r="E106" i="1"/>
  <c r="E98" i="1"/>
  <c r="H98" i="1" s="1"/>
  <c r="G96" i="1"/>
  <c r="G99" i="1" s="1"/>
  <c r="F96" i="1"/>
  <c r="F99" i="1" s="1"/>
  <c r="D96" i="1"/>
  <c r="D99" i="1" s="1"/>
  <c r="C96" i="1"/>
  <c r="C99" i="1" s="1"/>
  <c r="E95" i="1"/>
  <c r="H95" i="1" s="1"/>
  <c r="H94" i="1"/>
  <c r="E94" i="1"/>
  <c r="E93" i="1"/>
  <c r="H93" i="1" s="1"/>
  <c r="E92" i="1"/>
  <c r="H92" i="1" s="1"/>
  <c r="E91" i="1"/>
  <c r="H91" i="1" s="1"/>
  <c r="H90" i="1"/>
  <c r="E90" i="1"/>
  <c r="E89" i="1"/>
  <c r="H89" i="1" s="1"/>
  <c r="E88" i="1"/>
  <c r="H88" i="1" s="1"/>
  <c r="E87" i="1"/>
  <c r="H87" i="1" s="1"/>
  <c r="H86" i="1"/>
  <c r="E86" i="1"/>
  <c r="F83" i="1"/>
  <c r="F101" i="1" s="1"/>
  <c r="G82" i="1"/>
  <c r="F82" i="1"/>
  <c r="E82" i="1"/>
  <c r="D82" i="1"/>
  <c r="C82" i="1"/>
  <c r="E81" i="1"/>
  <c r="H81" i="1" s="1"/>
  <c r="H82" i="1" s="1"/>
  <c r="H80" i="1"/>
  <c r="E80" i="1"/>
  <c r="E78" i="1"/>
  <c r="H78" i="1" s="1"/>
  <c r="G76" i="1"/>
  <c r="G83" i="1" s="1"/>
  <c r="F76" i="1"/>
  <c r="D76" i="1"/>
  <c r="D83" i="1" s="1"/>
  <c r="C76" i="1"/>
  <c r="C83" i="1" s="1"/>
  <c r="C101" i="1" s="1"/>
  <c r="C156" i="1" s="1"/>
  <c r="E75" i="1"/>
  <c r="H75" i="1" s="1"/>
  <c r="E74" i="1"/>
  <c r="H74" i="1" s="1"/>
  <c r="E73" i="1"/>
  <c r="H73" i="1" s="1"/>
  <c r="H72" i="1"/>
  <c r="E72" i="1"/>
  <c r="E71" i="1"/>
  <c r="H71" i="1" s="1"/>
  <c r="E70" i="1"/>
  <c r="H70" i="1" s="1"/>
  <c r="E69" i="1"/>
  <c r="H69" i="1" s="1"/>
  <c r="H68" i="1"/>
  <c r="E68" i="1"/>
  <c r="E67" i="1"/>
  <c r="H67" i="1" s="1"/>
  <c r="E66" i="1"/>
  <c r="H66" i="1" s="1"/>
  <c r="E65" i="1"/>
  <c r="H65" i="1" s="1"/>
  <c r="H64" i="1"/>
  <c r="E64" i="1"/>
  <c r="E76" i="1" s="1"/>
  <c r="E83" i="1" s="1"/>
  <c r="E55" i="1"/>
  <c r="H55" i="1" s="1"/>
  <c r="H54" i="1"/>
  <c r="E54" i="1"/>
  <c r="H50" i="1"/>
  <c r="E50" i="1"/>
  <c r="G47" i="1"/>
  <c r="G51" i="1" s="1"/>
  <c r="G56" i="1" s="1"/>
  <c r="G58" i="1" s="1"/>
  <c r="F47" i="1"/>
  <c r="F51" i="1" s="1"/>
  <c r="F56" i="1" s="1"/>
  <c r="F58" i="1" s="1"/>
  <c r="G46" i="1"/>
  <c r="F46" i="1"/>
  <c r="D46" i="1"/>
  <c r="C46" i="1"/>
  <c r="E45" i="1"/>
  <c r="H45" i="1" s="1"/>
  <c r="H44" i="1"/>
  <c r="E44" i="1"/>
  <c r="E43" i="1"/>
  <c r="H43" i="1" s="1"/>
  <c r="E42" i="1"/>
  <c r="H42" i="1" s="1"/>
  <c r="E41" i="1"/>
  <c r="H41" i="1" s="1"/>
  <c r="H40" i="1"/>
  <c r="E40" i="1"/>
  <c r="E39" i="1"/>
  <c r="H39" i="1" s="1"/>
  <c r="E38" i="1"/>
  <c r="H38" i="1" s="1"/>
  <c r="E37" i="1"/>
  <c r="H37" i="1" s="1"/>
  <c r="H36" i="1"/>
  <c r="E36" i="1"/>
  <c r="E35" i="1"/>
  <c r="H35" i="1" s="1"/>
  <c r="E34" i="1"/>
  <c r="H34" i="1" s="1"/>
  <c r="E33" i="1"/>
  <c r="H33" i="1" s="1"/>
  <c r="H32" i="1"/>
  <c r="E32" i="1"/>
  <c r="E31" i="1"/>
  <c r="H31" i="1" s="1"/>
  <c r="E30" i="1"/>
  <c r="H30" i="1" s="1"/>
  <c r="E29" i="1"/>
  <c r="H29" i="1" s="1"/>
  <c r="H28" i="1"/>
  <c r="E28" i="1"/>
  <c r="E27" i="1"/>
  <c r="H27" i="1" s="1"/>
  <c r="E26" i="1"/>
  <c r="H26" i="1" s="1"/>
  <c r="E25" i="1"/>
  <c r="H25" i="1" s="1"/>
  <c r="H24" i="1"/>
  <c r="E24" i="1"/>
  <c r="E23" i="1"/>
  <c r="H23" i="1" s="1"/>
  <c r="E22" i="1"/>
  <c r="H22" i="1" s="1"/>
  <c r="E21" i="1"/>
  <c r="H21" i="1" s="1"/>
  <c r="H20" i="1"/>
  <c r="E20" i="1"/>
  <c r="E19" i="1"/>
  <c r="H19" i="1" s="1"/>
  <c r="E18" i="1"/>
  <c r="H18" i="1" s="1"/>
  <c r="G15" i="1"/>
  <c r="F15" i="1"/>
  <c r="D15" i="1"/>
  <c r="D47" i="1" s="1"/>
  <c r="D51" i="1" s="1"/>
  <c r="D56" i="1" s="1"/>
  <c r="D58" i="1" s="1"/>
  <c r="C15" i="1"/>
  <c r="C47" i="1" s="1"/>
  <c r="C51" i="1" s="1"/>
  <c r="C56" i="1" s="1"/>
  <c r="C58" i="1" s="1"/>
  <c r="E14" i="1"/>
  <c r="H14" i="1" s="1"/>
  <c r="E13" i="1"/>
  <c r="H13" i="1" s="1"/>
  <c r="H12" i="1"/>
  <c r="E12" i="1"/>
  <c r="E11" i="1"/>
  <c r="H11" i="1" s="1"/>
  <c r="E10" i="1"/>
  <c r="H10" i="1" s="1"/>
  <c r="E9" i="1"/>
  <c r="H9" i="1" s="1"/>
  <c r="H8" i="1"/>
  <c r="E8" i="1"/>
  <c r="E7" i="1"/>
  <c r="E15" i="1" s="1"/>
  <c r="D101" i="1" l="1"/>
  <c r="H96" i="1"/>
  <c r="H99" i="1" s="1"/>
  <c r="H46" i="1"/>
  <c r="H76" i="1"/>
  <c r="H83" i="1" s="1"/>
  <c r="H101" i="1" s="1"/>
  <c r="G101" i="1"/>
  <c r="G156" i="1" s="1"/>
  <c r="E47" i="1"/>
  <c r="E51" i="1" s="1"/>
  <c r="E56" i="1" s="1"/>
  <c r="E58" i="1" s="1"/>
  <c r="F156" i="1"/>
  <c r="D133" i="1"/>
  <c r="D153" i="1" s="1"/>
  <c r="H150" i="1"/>
  <c r="H151" i="1" s="1"/>
  <c r="H122" i="1"/>
  <c r="H130" i="1" s="1"/>
  <c r="H131" i="1" s="1"/>
  <c r="E46" i="1"/>
  <c r="E96" i="1"/>
  <c r="E99" i="1" s="1"/>
  <c r="E101" i="1" s="1"/>
  <c r="E150" i="1"/>
  <c r="E151" i="1" s="1"/>
  <c r="H7" i="1"/>
  <c r="H15" i="1" s="1"/>
  <c r="H47" i="1" s="1"/>
  <c r="H51" i="1" s="1"/>
  <c r="H56" i="1" s="1"/>
  <c r="H58" i="1" s="1"/>
  <c r="E110" i="1"/>
  <c r="E119" i="1" s="1"/>
  <c r="E133" i="1" s="1"/>
  <c r="H112" i="1"/>
  <c r="H118" i="1" s="1"/>
  <c r="H119" i="1" s="1"/>
  <c r="H133" i="1" s="1"/>
  <c r="H153" i="1" s="1"/>
  <c r="H156" i="1" l="1"/>
  <c r="D156" i="1"/>
  <c r="E153" i="1"/>
  <c r="E156" i="1" s="1"/>
</calcChain>
</file>

<file path=xl/sharedStrings.xml><?xml version="1.0" encoding="utf-8"?>
<sst xmlns="http://schemas.openxmlformats.org/spreadsheetml/2006/main" count="256" uniqueCount="238">
  <si>
    <t>SDS Group</t>
  </si>
  <si>
    <t>Jun 2020</t>
  </si>
  <si>
    <t>Eliminations</t>
  </si>
  <si>
    <t>Account Name</t>
  </si>
  <si>
    <t>Account Code</t>
  </si>
  <si>
    <t>SDS</t>
  </si>
  <si>
    <t>SDS Ops</t>
  </si>
  <si>
    <t>Total Before Eliminations</t>
  </si>
  <si>
    <t>Debit</t>
  </si>
  <si>
    <t>Credit</t>
  </si>
  <si>
    <t>Consolidated Total</t>
  </si>
  <si>
    <t>PROFIT &amp; LOSS</t>
  </si>
  <si>
    <t>Revenue</t>
  </si>
  <si>
    <t>BGL 360 Fees</t>
  </si>
  <si>
    <t>41600</t>
  </si>
  <si>
    <t>BGL Simple Fund</t>
  </si>
  <si>
    <t>41700</t>
  </si>
  <si>
    <t>Intuit</t>
  </si>
  <si>
    <t>41550</t>
  </si>
  <si>
    <t>Ongoing Fees</t>
  </si>
  <si>
    <t>41050</t>
  </si>
  <si>
    <t>Rockend fees</t>
  </si>
  <si>
    <t>44195</t>
  </si>
  <si>
    <t>Sage Fees</t>
  </si>
  <si>
    <t>44190</t>
  </si>
  <si>
    <t>Sage One</t>
  </si>
  <si>
    <t>44191</t>
  </si>
  <si>
    <t>Supercorp fees</t>
  </si>
  <si>
    <t>41200</t>
  </si>
  <si>
    <t>Total Revenue</t>
  </si>
  <si>
    <t/>
  </si>
  <si>
    <t>Expenses</t>
  </si>
  <si>
    <t>Accounting and bookkeeping</t>
  </si>
  <si>
    <t>60050</t>
  </si>
  <si>
    <t>Advertising &amp; Promotion</t>
  </si>
  <si>
    <t>60070</t>
  </si>
  <si>
    <t>Bank charges</t>
  </si>
  <si>
    <t>60100</t>
  </si>
  <si>
    <t>Cleaning</t>
  </si>
  <si>
    <t>60177</t>
  </si>
  <si>
    <t>Computer expenses</t>
  </si>
  <si>
    <t>60180</t>
  </si>
  <si>
    <t>Consulting Fees</t>
  </si>
  <si>
    <t>60190</t>
  </si>
  <si>
    <t>Data costs</t>
  </si>
  <si>
    <t>60200</t>
  </si>
  <si>
    <t>Depreciation</t>
  </si>
  <si>
    <t>92500</t>
  </si>
  <si>
    <t>Document Destruction</t>
  </si>
  <si>
    <t>60230</t>
  </si>
  <si>
    <t>Insurance</t>
  </si>
  <si>
    <t>60250</t>
  </si>
  <si>
    <t>Internet</t>
  </si>
  <si>
    <t>60350</t>
  </si>
  <si>
    <t>Legal</t>
  </si>
  <si>
    <t>60380</t>
  </si>
  <si>
    <t>Miscellaneous expenses</t>
  </si>
  <si>
    <t>60387</t>
  </si>
  <si>
    <t>Photocopier</t>
  </si>
  <si>
    <t>60500</t>
  </si>
  <si>
    <t>Postage/Office Costs</t>
  </si>
  <si>
    <t>60510</t>
  </si>
  <si>
    <t>Realised Currency Gains</t>
  </si>
  <si>
    <t>499</t>
  </si>
  <si>
    <t>Rent</t>
  </si>
  <si>
    <t>60400</t>
  </si>
  <si>
    <t>Staff amenities</t>
  </si>
  <si>
    <t>60550</t>
  </si>
  <si>
    <t>Subscriptions/Memberships</t>
  </si>
  <si>
    <t>60555</t>
  </si>
  <si>
    <t>Superannuation</t>
  </si>
  <si>
    <t>60600</t>
  </si>
  <si>
    <t>Technical &amp; Development</t>
  </si>
  <si>
    <t>60650</t>
  </si>
  <si>
    <t>Telephones</t>
  </si>
  <si>
    <t>60700</t>
  </si>
  <si>
    <t>Travel</t>
  </si>
  <si>
    <t>60800</t>
  </si>
  <si>
    <t>Unrealised Currency Gains</t>
  </si>
  <si>
    <t>498</t>
  </si>
  <si>
    <t>Wages &amp; Salaries</t>
  </si>
  <si>
    <t>68100</t>
  </si>
  <si>
    <t>Wages &amp; Salaries - Allowances</t>
  </si>
  <si>
    <t>68105</t>
  </si>
  <si>
    <t>Utilities - Electricity</t>
  </si>
  <si>
    <t>60900</t>
  </si>
  <si>
    <t>Server Costs</t>
  </si>
  <si>
    <t>60150</t>
  </si>
  <si>
    <t>Total Expenses</t>
  </si>
  <si>
    <t>Operating Profit</t>
  </si>
  <si>
    <t>Other Income</t>
  </si>
  <si>
    <t>85910</t>
  </si>
  <si>
    <t>Earnings Before Interest &amp; Tax</t>
  </si>
  <si>
    <t>Interest Expenses</t>
  </si>
  <si>
    <t>Interest Paid - Convertible Notes</t>
  </si>
  <si>
    <t>95010</t>
  </si>
  <si>
    <t>Interest Paid - Unsecured Loans</t>
  </si>
  <si>
    <t>95011</t>
  </si>
  <si>
    <t>Earnings Before Tax</t>
  </si>
  <si>
    <t>Net Income</t>
  </si>
  <si>
    <t>BALANCE SHEET</t>
  </si>
  <si>
    <t>ASSETS</t>
  </si>
  <si>
    <t>Cash &amp; Equivalents</t>
  </si>
  <si>
    <t>SDFN1 NAB9346</t>
  </si>
  <si>
    <t>11203</t>
  </si>
  <si>
    <t>SDFN1 WBC3822 (1)*</t>
  </si>
  <si>
    <t>11204</t>
  </si>
  <si>
    <t>SDFN1 WBC3830 (2)*</t>
  </si>
  <si>
    <t>11205</t>
  </si>
  <si>
    <t>SDFN3 NAB6822</t>
  </si>
  <si>
    <t>11403</t>
  </si>
  <si>
    <t>SDFN3 WBC3183 (2)*</t>
  </si>
  <si>
    <t>11404</t>
  </si>
  <si>
    <t>SDFN4 NAB8703</t>
  </si>
  <si>
    <t>11501</t>
  </si>
  <si>
    <t>SDFN5 NAB7117</t>
  </si>
  <si>
    <t>11604</t>
  </si>
  <si>
    <t>SDFN5 WBC4374 (2)*</t>
  </si>
  <si>
    <t>11603</t>
  </si>
  <si>
    <t>SDFN6 NAB1220*</t>
  </si>
  <si>
    <t>11650</t>
  </si>
  <si>
    <t>SDS NAB7177*</t>
  </si>
  <si>
    <t>11101</t>
  </si>
  <si>
    <t>SDS Operations *2897</t>
  </si>
  <si>
    <t>11100</t>
  </si>
  <si>
    <t>NAB Visa 2369</t>
  </si>
  <si>
    <t>21345</t>
  </si>
  <si>
    <t>Total Cash &amp; Equivalents</t>
  </si>
  <si>
    <t>Accounts Receivable</t>
  </si>
  <si>
    <t>Trade Debtors</t>
  </si>
  <si>
    <t>12000</t>
  </si>
  <si>
    <t>Other Current Assets</t>
  </si>
  <si>
    <t>Electicity Security Deposit</t>
  </si>
  <si>
    <t>12100</t>
  </si>
  <si>
    <t>Intercompany clearing</t>
  </si>
  <si>
    <t>11900</t>
  </si>
  <si>
    <t>Total Other Current Assets</t>
  </si>
  <si>
    <t>Total Current Assets</t>
  </si>
  <si>
    <t>Fixed Assets</t>
  </si>
  <si>
    <t>Acc Dep'n - computer equipment</t>
  </si>
  <si>
    <t>17110</t>
  </si>
  <si>
    <t>Acc Dep'n - office equipment</t>
  </si>
  <si>
    <t>17210</t>
  </si>
  <si>
    <t>Acc Dep'n - office furniture</t>
  </si>
  <si>
    <t>17310</t>
  </si>
  <si>
    <t>Acc Dep'n - purchased software</t>
  </si>
  <si>
    <t>17410</t>
  </si>
  <si>
    <t>Computer equipment at cost</t>
  </si>
  <si>
    <t>17105</t>
  </si>
  <si>
    <t>Office Equipment at cost</t>
  </si>
  <si>
    <t>17205</t>
  </si>
  <si>
    <t>Office furniture at cost</t>
  </si>
  <si>
    <t>17305</t>
  </si>
  <si>
    <t>Purchased software at cost</t>
  </si>
  <si>
    <t>17405</t>
  </si>
  <si>
    <t>Software Development Costs</t>
  </si>
  <si>
    <t>17005</t>
  </si>
  <si>
    <t>Acc Dep'n - software devevelopment cost</t>
  </si>
  <si>
    <t>17010</t>
  </si>
  <si>
    <t>Total Fixed Assets</t>
  </si>
  <si>
    <t>Investments or Other Non-Current Assets</t>
  </si>
  <si>
    <t>Formation expenses</t>
  </si>
  <si>
    <t>13000</t>
  </si>
  <si>
    <t>Total Non-Current Assets</t>
  </si>
  <si>
    <t>Total Assets</t>
  </si>
  <si>
    <t>LIABILITIES</t>
  </si>
  <si>
    <t>Accounts Payable</t>
  </si>
  <si>
    <t>Trade Creditors</t>
  </si>
  <si>
    <t>22000</t>
  </si>
  <si>
    <t>Tax Liability</t>
  </si>
  <si>
    <t>ATO Integrated Client Account</t>
  </si>
  <si>
    <t>23000</t>
  </si>
  <si>
    <t>GST</t>
  </si>
  <si>
    <t>21300</t>
  </si>
  <si>
    <t>Total Tax Liability</t>
  </si>
  <si>
    <t>Other Current Liabilities</t>
  </si>
  <si>
    <t>Expense Accrued</t>
  </si>
  <si>
    <t>22200</t>
  </si>
  <si>
    <t>Income Received in Advance - Intuit</t>
  </si>
  <si>
    <t>22250</t>
  </si>
  <si>
    <t>PAYG Withholding Payable</t>
  </si>
  <si>
    <t>25000</t>
  </si>
  <si>
    <t>Superannuation payable</t>
  </si>
  <si>
    <t>25005</t>
  </si>
  <si>
    <t>Superannuation payable pre 01/04/17</t>
  </si>
  <si>
    <t>25006</t>
  </si>
  <si>
    <t>Unsecured Debt</t>
  </si>
  <si>
    <t>26103</t>
  </si>
  <si>
    <t>Total Other Current Liabilities</t>
  </si>
  <si>
    <t>Total Current Liabilities</t>
  </si>
  <si>
    <t>Long Term Debt</t>
  </si>
  <si>
    <t>Convertible Note - J&amp;J Frank Holdings</t>
  </si>
  <si>
    <t>27060</t>
  </si>
  <si>
    <t>Convertible Note - J&amp;J Frank Holdings (2)</t>
  </si>
  <si>
    <t>27070</t>
  </si>
  <si>
    <t>Director Loan - Grant Augustin</t>
  </si>
  <si>
    <t>26102</t>
  </si>
  <si>
    <t>Director Loan Account - Grant Augustin</t>
  </si>
  <si>
    <t>Intercompany Loan SISS Software PL</t>
  </si>
  <si>
    <t>26100</t>
  </si>
  <si>
    <t>Unsecured Loan - G D Augustin</t>
  </si>
  <si>
    <t>26105</t>
  </si>
  <si>
    <t>Unsecured Loan - GDA Consulting Pty Limited</t>
  </si>
  <si>
    <t>26106</t>
  </si>
  <si>
    <t>Unsecured Loan - J&amp;J Frank Holdings 1</t>
  </si>
  <si>
    <t>26131</t>
  </si>
  <si>
    <t>Total Long Term Debt</t>
  </si>
  <si>
    <t>Total Non-Current Liabilities</t>
  </si>
  <si>
    <t>Total Liabilities</t>
  </si>
  <si>
    <t>EQUITY</t>
  </si>
  <si>
    <t>Retained Earnings</t>
  </si>
  <si>
    <t>38000</t>
  </si>
  <si>
    <t>Current Earnings</t>
  </si>
  <si>
    <t>Current Year Earnings</t>
  </si>
  <si>
    <t>CYE</t>
  </si>
  <si>
    <t>Other Equity</t>
  </si>
  <si>
    <t>Investment - Aimwin</t>
  </si>
  <si>
    <t>35200</t>
  </si>
  <si>
    <t>Investment - Charcoalsaf SF</t>
  </si>
  <si>
    <t>35000</t>
  </si>
  <si>
    <t>Investment - Jamac SF</t>
  </si>
  <si>
    <t>35300</t>
  </si>
  <si>
    <t>Investment - Peter Charody</t>
  </si>
  <si>
    <t>35100</t>
  </si>
  <si>
    <t>Investment- Kvisle</t>
  </si>
  <si>
    <t>35500</t>
  </si>
  <si>
    <t>Investment- Popandnic</t>
  </si>
  <si>
    <t>35400</t>
  </si>
  <si>
    <t>Investment- Steve D</t>
  </si>
  <si>
    <t>35600</t>
  </si>
  <si>
    <t>Equity from U-Loan and C-Note conversion</t>
  </si>
  <si>
    <t>35650</t>
  </si>
  <si>
    <t>Capital raising - 2019</t>
  </si>
  <si>
    <t>35655</t>
  </si>
  <si>
    <t>Total Other Equity</t>
  </si>
  <si>
    <t>Total Equity</t>
  </si>
  <si>
    <t>Total Liabilities &amp; Equity</t>
  </si>
  <si>
    <t>Balance Check (Assets - Liabilities - Equity)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</si>
</sst>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&quot;(&quot;#,##0.00&quot;)&quot;;;@"/>
    <numFmt numFmtId="165" formatCode="#,##0.00;&quot;(&quot;#,##0.00&quot;)&quot;"/>
  </numFmts>
  <fonts count="5" x14ac:knownFonts="1">
    <font>
      <sz val="11"/>
      <name val="Calibri"/>
    </font>
    <font>
      <sz val="20"/>
      <name val="Calibri"/>
    </font>
    <font>
      <b/>
      <sz val="11"/>
      <name val="Calibri"/>
    </font>
    <font>
      <sz val="11"/>
      <color rgb="FF000000"/>
      <name val="Calibri"/>
    </font>
    <font>
      <b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E4EEFF"/>
      </patternFill>
    </fill>
    <fill>
      <patternFill patternType="solid">
        <fgColor rgb="FFDCF0C8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5">
    <xf numFmtId="0" fontId="0" fillId="0" borderId="0"/>
    <xf numFmtId="0" fontId="4" fillId="0" borderId="1">
      <alignment horizontal="right" wrapText="1"/>
    </xf>
    <xf numFmtId="0" fontId="4" fillId="0" borderId="0">
      <alignment horizontal="left"/>
    </xf>
    <xf numFmtId="0" fontId="4" fillId="0" borderId="1">
      <alignment horizontal="left"/>
    </xf>
    <xf numFmtId="164" fontId="4" fillId="0" borderId="0">
      <alignment horizontal="right"/>
    </xf>
    <xf numFmtId="164" fontId="4" fillId="0" borderId="0">
      <alignment horizontal="right"/>
    </xf>
    <xf numFmtId="0" fontId="3" fillId="0" borderId="0">
      <alignment horizontal="left" indent="2"/>
    </xf>
    <xf numFmtId="164" fontId="3" fillId="0" borderId="0">
      <alignment horizontal="right"/>
    </xf>
    <xf numFmtId="164" fontId="3" fillId="0" borderId="0">
      <alignment horizontal="right"/>
    </xf>
    <xf numFmtId="0" fontId="4" fillId="2" borderId="1">
      <alignment horizontal="left"/>
    </xf>
    <xf numFmtId="165" fontId="4" fillId="2" borderId="1">
      <alignment horizontal="right"/>
    </xf>
    <xf numFmtId="165" fontId="4" fillId="2" borderId="1">
      <alignment horizontal="right"/>
    </xf>
    <xf numFmtId="0" fontId="3" fillId="0" borderId="0">
      <alignment horizontal="left"/>
    </xf>
    <xf numFmtId="165" fontId="4" fillId="3" borderId="1">
      <alignment horizontal="right"/>
    </xf>
    <xf numFmtId="0" fontId="4" fillId="0" borderId="1">
      <alignment horizontal="right"/>
    </xf>
  </cellStyleXfs>
  <cellXfs count="20">
    <xf numFmtId="0" fontId="0" fillId="0" borderId="0" xfId="0"/>
    <xf numFmtId="0" fontId="4" fillId="0" borderId="1" xfId="1" applyNumberFormat="1" applyFont="1" applyFill="1" applyBorder="1">
      <alignment horizontal="right" wrapText="1"/>
    </xf>
    <xf numFmtId="0" fontId="4" fillId="0" borderId="0" xfId="2" applyNumberFormat="1" applyFont="1" applyFill="1" applyBorder="1">
      <alignment horizontal="left"/>
    </xf>
    <xf numFmtId="0" fontId="4" fillId="0" borderId="1" xfId="3" applyNumberFormat="1" applyFont="1" applyFill="1" applyBorder="1">
      <alignment horizontal="left"/>
    </xf>
    <xf numFmtId="164" fontId="4" fillId="0" borderId="0" xfId="4" applyNumberFormat="1" applyFont="1" applyFill="1" applyBorder="1">
      <alignment horizontal="right"/>
    </xf>
    <xf numFmtId="164" fontId="4" fillId="0" borderId="0" xfId="5" applyNumberFormat="1" applyFont="1" applyFill="1" applyBorder="1">
      <alignment horizontal="right"/>
    </xf>
    <xf numFmtId="0" fontId="3" fillId="0" borderId="0" xfId="6" applyNumberFormat="1" applyFont="1" applyFill="1" applyBorder="1">
      <alignment horizontal="left" indent="2"/>
    </xf>
    <xf numFmtId="164" fontId="3" fillId="0" borderId="0" xfId="7" applyNumberFormat="1" applyFont="1" applyFill="1" applyBorder="1">
      <alignment horizontal="right"/>
    </xf>
    <xf numFmtId="164" fontId="3" fillId="0" borderId="0" xfId="8" applyNumberFormat="1" applyFont="1" applyFill="1" applyBorder="1">
      <alignment horizontal="right"/>
    </xf>
    <xf numFmtId="0" fontId="4" fillId="2" borderId="1" xfId="9" applyNumberFormat="1" applyFont="1" applyFill="1" applyBorder="1">
      <alignment horizontal="left"/>
    </xf>
    <xf numFmtId="165" fontId="4" fillId="2" borderId="1" xfId="10" applyNumberFormat="1" applyFont="1" applyFill="1" applyBorder="1">
      <alignment horizontal="right"/>
    </xf>
    <xf numFmtId="165" fontId="4" fillId="2" borderId="1" xfId="11" applyNumberFormat="1" applyFont="1" applyFill="1" applyBorder="1">
      <alignment horizontal="right"/>
    </xf>
    <xf numFmtId="0" fontId="3" fillId="0" borderId="0" xfId="12" applyNumberFormat="1" applyFont="1" applyFill="1" applyBorder="1">
      <alignment horizontal="left"/>
    </xf>
    <xf numFmtId="165" fontId="4" fillId="3" borderId="1" xfId="13" applyNumberFormat="1" applyFont="1" applyFill="1" applyBorder="1">
      <alignment horizontal="right"/>
    </xf>
    <xf numFmtId="0" fontId="4" fillId="0" borderId="1" xfId="14" applyNumberFormat="1" applyFont="1" applyFill="1" applyBorder="1">
      <alignment horizontal="right"/>
    </xf>
    <xf numFmtId="0" fontId="1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center"/>
    </xf>
  </cellXfs>
  <cellStyles count="15">
    <cellStyle name="$@:::false:right:true:0:false" xfId="8" xr:uid="{00000000-0005-0000-0000-000008000000}"/>
    <cellStyle name="$@:::true:right:true:0:false" xfId="5" xr:uid="{00000000-0005-0000-0000-000005000000}"/>
    <cellStyle name="$@::0xffdcf0c8:true:right:false:0:false" xfId="13" xr:uid="{00000000-0005-0000-0000-00000D000000}"/>
    <cellStyle name="$@::0xffe4eeff:true:right:false:0:false" xfId="11" xr:uid="{00000000-0005-0000-0000-00000B000000}"/>
    <cellStyle name=":::false:left:true:0:false" xfId="12" xr:uid="{00000000-0005-0000-0000-00000C000000}"/>
    <cellStyle name=":::false:left:true:2:false" xfId="6" xr:uid="{00000000-0005-0000-0000-000006000000}"/>
    <cellStyle name=":::true:left:false:0:false" xfId="3" xr:uid="{00000000-0005-0000-0000-000003000000}"/>
    <cellStyle name=":::true:left:true:0:false" xfId="2" xr:uid="{00000000-0005-0000-0000-000002000000}"/>
    <cellStyle name=":::true:right:false:0:false" xfId="14" xr:uid="{00000000-0005-0000-0000-00000E000000}"/>
    <cellStyle name=":::true:right:false:0:true" xfId="1" xr:uid="{00000000-0005-0000-0000-000001000000}"/>
    <cellStyle name="::0xffe4eeff:true:left:false:0:false" xfId="9" xr:uid="{00000000-0005-0000-0000-000009000000}"/>
    <cellStyle name="@:::false:right:true:0:false" xfId="7" xr:uid="{00000000-0005-0000-0000-000007000000}"/>
    <cellStyle name="@:::true:right:true:0:false" xfId="4" xr:uid="{00000000-0005-0000-0000-000004000000}"/>
    <cellStyle name="@::0xffe4eeff:true:right:false:0:false" xfId="10" xr:uid="{00000000-0005-0000-0000-00000A000000}"/>
    <cellStyle name="Normal" xfId="0" builtinId="0"/>
  </cellStyles>
  <dxfs count="8">
    <dxf>
      <fill>
        <patternFill>
          <bgColor rgb="FFFFE1EB"/>
        </patternFill>
      </fill>
    </dxf>
    <dxf>
      <fill>
        <patternFill>
          <bgColor rgb="FFDCF0C8"/>
        </patternFill>
      </fill>
    </dxf>
    <dxf>
      <fill>
        <patternFill>
          <bgColor rgb="FFFFE1EB"/>
        </patternFill>
      </fill>
    </dxf>
    <dxf>
      <fill>
        <patternFill>
          <bgColor rgb="FFDCF0C8"/>
        </patternFill>
      </fill>
    </dxf>
    <dxf>
      <fill>
        <patternFill>
          <bgColor rgb="FFFFE1EB"/>
        </patternFill>
      </fill>
    </dxf>
    <dxf>
      <fill>
        <patternFill>
          <bgColor rgb="FFDCF0C8"/>
        </patternFill>
      </fill>
    </dxf>
    <dxf>
      <fill>
        <patternFill>
          <bgColor rgb="FFFFE1EB"/>
        </patternFill>
      </fill>
    </dxf>
    <dxf>
      <fill>
        <patternFill>
          <bgColor rgb="FFDCF0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6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25" sqref="D25"/>
    </sheetView>
  </sheetViews>
  <sheetFormatPr defaultRowHeight="14.4" x14ac:dyDescent="0.3"/>
  <cols>
    <col min="1" max="1" width="41.21875" style="16" customWidth="1"/>
    <col min="2" max="2" width="13.5546875" hidden="1" customWidth="1"/>
    <col min="3" max="4" width="15" customWidth="1"/>
    <col min="5" max="7" width="15" hidden="1" customWidth="1"/>
    <col min="8" max="8" width="15" customWidth="1"/>
  </cols>
  <sheetData>
    <row r="1" spans="1:8" s="15" customFormat="1" ht="24" customHeight="1" x14ac:dyDescent="0.5">
      <c r="A1" s="17" t="s">
        <v>0</v>
      </c>
    </row>
    <row r="2" spans="1:8" x14ac:dyDescent="0.3">
      <c r="A2" s="2" t="s">
        <v>1</v>
      </c>
    </row>
    <row r="3" spans="1:8" x14ac:dyDescent="0.3">
      <c r="F3" s="19" t="s">
        <v>2</v>
      </c>
      <c r="G3" s="19" t="s">
        <v>2</v>
      </c>
    </row>
    <row r="4" spans="1:8" ht="28.8" x14ac:dyDescent="0.3">
      <c r="A4" s="3" t="s">
        <v>3</v>
      </c>
      <c r="B4" s="14" t="s">
        <v>4</v>
      </c>
      <c r="C4" s="1" t="s">
        <v>5</v>
      </c>
      <c r="D4" s="1" t="s">
        <v>6</v>
      </c>
      <c r="E4" s="1" t="s">
        <v>7</v>
      </c>
      <c r="F4" s="1" t="s">
        <v>8</v>
      </c>
      <c r="G4" s="1" t="s">
        <v>9</v>
      </c>
      <c r="H4" s="1" t="s">
        <v>10</v>
      </c>
    </row>
    <row r="5" spans="1:8" x14ac:dyDescent="0.3">
      <c r="A5" s="18" t="s">
        <v>11</v>
      </c>
    </row>
    <row r="6" spans="1:8" x14ac:dyDescent="0.3">
      <c r="A6" s="2" t="s">
        <v>12</v>
      </c>
      <c r="B6" s="4"/>
      <c r="C6" s="5"/>
      <c r="D6" s="5"/>
      <c r="E6" s="5"/>
      <c r="F6" s="5"/>
      <c r="G6" s="5"/>
      <c r="H6" s="5"/>
    </row>
    <row r="7" spans="1:8" x14ac:dyDescent="0.3">
      <c r="A7" s="6" t="s">
        <v>13</v>
      </c>
      <c r="B7" s="7" t="s">
        <v>14</v>
      </c>
      <c r="C7" s="8">
        <v>8194.75</v>
      </c>
      <c r="D7" s="8">
        <v>0</v>
      </c>
      <c r="E7" s="8">
        <f t="shared" ref="E7:E14" si="0">SUM(C7:D7)</f>
        <v>8194.75</v>
      </c>
      <c r="F7" s="8">
        <v>0</v>
      </c>
      <c r="G7" s="8">
        <v>0</v>
      </c>
      <c r="H7" s="8">
        <f t="shared" ref="H7:H14" si="1">E7-F7+G7</f>
        <v>8194.75</v>
      </c>
    </row>
    <row r="8" spans="1:8" x14ac:dyDescent="0.3">
      <c r="A8" s="6" t="s">
        <v>15</v>
      </c>
      <c r="B8" s="7" t="s">
        <v>16</v>
      </c>
      <c r="C8" s="8">
        <v>6200.41</v>
      </c>
      <c r="D8" s="8">
        <v>0</v>
      </c>
      <c r="E8" s="8">
        <f t="shared" si="0"/>
        <v>6200.41</v>
      </c>
      <c r="F8" s="8">
        <v>0</v>
      </c>
      <c r="G8" s="8">
        <v>0</v>
      </c>
      <c r="H8" s="8">
        <f t="shared" si="1"/>
        <v>6200.41</v>
      </c>
    </row>
    <row r="9" spans="1:8" x14ac:dyDescent="0.3">
      <c r="A9" s="6" t="s">
        <v>17</v>
      </c>
      <c r="B9" s="7" t="s">
        <v>18</v>
      </c>
      <c r="C9" s="8">
        <v>144228.70000000001</v>
      </c>
      <c r="D9" s="8">
        <v>0</v>
      </c>
      <c r="E9" s="8">
        <f t="shared" si="0"/>
        <v>144228.70000000001</v>
      </c>
      <c r="F9" s="8">
        <v>0</v>
      </c>
      <c r="G9" s="8">
        <v>0</v>
      </c>
      <c r="H9" s="8">
        <f t="shared" si="1"/>
        <v>144228.70000000001</v>
      </c>
    </row>
    <row r="10" spans="1:8" x14ac:dyDescent="0.3">
      <c r="A10" s="6" t="s">
        <v>19</v>
      </c>
      <c r="B10" s="7" t="s">
        <v>20</v>
      </c>
      <c r="C10" s="8">
        <v>10366.42</v>
      </c>
      <c r="D10" s="8">
        <v>0</v>
      </c>
      <c r="E10" s="8">
        <f t="shared" si="0"/>
        <v>10366.42</v>
      </c>
      <c r="F10" s="8">
        <v>0</v>
      </c>
      <c r="G10" s="8">
        <v>0</v>
      </c>
      <c r="H10" s="8">
        <f t="shared" si="1"/>
        <v>10366.42</v>
      </c>
    </row>
    <row r="11" spans="1:8" x14ac:dyDescent="0.3">
      <c r="A11" s="6" t="s">
        <v>21</v>
      </c>
      <c r="B11" s="7" t="s">
        <v>22</v>
      </c>
      <c r="C11" s="8">
        <v>6362.55</v>
      </c>
      <c r="D11" s="8">
        <v>0</v>
      </c>
      <c r="E11" s="8">
        <f t="shared" si="0"/>
        <v>6362.55</v>
      </c>
      <c r="F11" s="8">
        <v>0</v>
      </c>
      <c r="G11" s="8">
        <v>0</v>
      </c>
      <c r="H11" s="8">
        <f t="shared" si="1"/>
        <v>6362.55</v>
      </c>
    </row>
    <row r="12" spans="1:8" x14ac:dyDescent="0.3">
      <c r="A12" s="6" t="s">
        <v>23</v>
      </c>
      <c r="B12" s="7" t="s">
        <v>24</v>
      </c>
      <c r="C12" s="8">
        <v>11204.36</v>
      </c>
      <c r="D12" s="8">
        <v>0</v>
      </c>
      <c r="E12" s="8">
        <f t="shared" si="0"/>
        <v>11204.36</v>
      </c>
      <c r="F12" s="8">
        <v>0</v>
      </c>
      <c r="G12" s="8">
        <v>0</v>
      </c>
      <c r="H12" s="8">
        <f t="shared" si="1"/>
        <v>11204.36</v>
      </c>
    </row>
    <row r="13" spans="1:8" x14ac:dyDescent="0.3">
      <c r="A13" s="6" t="s">
        <v>25</v>
      </c>
      <c r="B13" s="7" t="s">
        <v>26</v>
      </c>
      <c r="C13" s="8">
        <v>2761.82</v>
      </c>
      <c r="D13" s="8">
        <v>0</v>
      </c>
      <c r="E13" s="8">
        <f t="shared" si="0"/>
        <v>2761.82</v>
      </c>
      <c r="F13" s="8">
        <v>0</v>
      </c>
      <c r="G13" s="8">
        <v>0</v>
      </c>
      <c r="H13" s="8">
        <f t="shared" si="1"/>
        <v>2761.82</v>
      </c>
    </row>
    <row r="14" spans="1:8" x14ac:dyDescent="0.3">
      <c r="A14" s="6" t="s">
        <v>27</v>
      </c>
      <c r="B14" s="7" t="s">
        <v>28</v>
      </c>
      <c r="C14" s="8">
        <v>12233.57</v>
      </c>
      <c r="D14" s="8">
        <v>0</v>
      </c>
      <c r="E14" s="8">
        <f t="shared" si="0"/>
        <v>12233.57</v>
      </c>
      <c r="F14" s="8">
        <v>0</v>
      </c>
      <c r="G14" s="8">
        <v>0</v>
      </c>
      <c r="H14" s="8">
        <f t="shared" si="1"/>
        <v>12233.57</v>
      </c>
    </row>
    <row r="15" spans="1:8" x14ac:dyDescent="0.3">
      <c r="A15" s="9" t="s">
        <v>29</v>
      </c>
      <c r="B15" s="10"/>
      <c r="C15" s="11">
        <f t="shared" ref="C15:H15" si="2">SUM(C7:C14)</f>
        <v>201552.58000000002</v>
      </c>
      <c r="D15" s="11">
        <f t="shared" si="2"/>
        <v>0</v>
      </c>
      <c r="E15" s="11">
        <f t="shared" si="2"/>
        <v>201552.58000000002</v>
      </c>
      <c r="F15" s="11">
        <f t="shared" si="2"/>
        <v>0</v>
      </c>
      <c r="G15" s="11">
        <f t="shared" si="2"/>
        <v>0</v>
      </c>
      <c r="H15" s="11">
        <f t="shared" si="2"/>
        <v>201552.58000000002</v>
      </c>
    </row>
    <row r="16" spans="1:8" x14ac:dyDescent="0.3">
      <c r="A16" s="12" t="s">
        <v>30</v>
      </c>
      <c r="B16" s="7"/>
      <c r="C16" s="8"/>
      <c r="D16" s="8"/>
      <c r="E16" s="8"/>
      <c r="F16" s="8"/>
      <c r="G16" s="8"/>
      <c r="H16" s="8"/>
    </row>
    <row r="17" spans="1:8" x14ac:dyDescent="0.3">
      <c r="A17" s="2" t="s">
        <v>31</v>
      </c>
      <c r="B17" s="4"/>
      <c r="C17" s="5"/>
      <c r="D17" s="5"/>
      <c r="E17" s="5"/>
      <c r="F17" s="5"/>
      <c r="G17" s="5"/>
      <c r="H17" s="5"/>
    </row>
    <row r="18" spans="1:8" x14ac:dyDescent="0.3">
      <c r="A18" s="6" t="s">
        <v>32</v>
      </c>
      <c r="B18" s="7" t="s">
        <v>33</v>
      </c>
      <c r="C18" s="8">
        <v>0</v>
      </c>
      <c r="D18" s="8">
        <v>4410.2</v>
      </c>
      <c r="E18" s="8">
        <f t="shared" ref="E18:E45" si="3">SUM(C18:D18)</f>
        <v>4410.2</v>
      </c>
      <c r="F18" s="8">
        <v>0</v>
      </c>
      <c r="G18" s="8">
        <v>0</v>
      </c>
      <c r="H18" s="8">
        <f t="shared" ref="H18:H45" si="4">E18+F18-G18</f>
        <v>4410.2</v>
      </c>
    </row>
    <row r="19" spans="1:8" x14ac:dyDescent="0.3">
      <c r="A19" s="6" t="s">
        <v>34</v>
      </c>
      <c r="B19" s="7" t="s">
        <v>35</v>
      </c>
      <c r="C19" s="8">
        <v>0</v>
      </c>
      <c r="D19" s="8">
        <v>843.72</v>
      </c>
      <c r="E19" s="8">
        <f t="shared" si="3"/>
        <v>843.72</v>
      </c>
      <c r="F19" s="8">
        <v>0</v>
      </c>
      <c r="G19" s="8">
        <v>0</v>
      </c>
      <c r="H19" s="8">
        <f t="shared" si="4"/>
        <v>843.72</v>
      </c>
    </row>
    <row r="20" spans="1:8" x14ac:dyDescent="0.3">
      <c r="A20" s="6" t="s">
        <v>36</v>
      </c>
      <c r="B20" s="7" t="s">
        <v>37</v>
      </c>
      <c r="C20" s="8">
        <v>0</v>
      </c>
      <c r="D20" s="8">
        <v>72.81</v>
      </c>
      <c r="E20" s="8">
        <f t="shared" si="3"/>
        <v>72.81</v>
      </c>
      <c r="F20" s="8">
        <v>0</v>
      </c>
      <c r="G20" s="8">
        <v>0</v>
      </c>
      <c r="H20" s="8">
        <f t="shared" si="4"/>
        <v>72.81</v>
      </c>
    </row>
    <row r="21" spans="1:8" x14ac:dyDescent="0.3">
      <c r="A21" s="6" t="s">
        <v>38</v>
      </c>
      <c r="B21" s="7" t="s">
        <v>39</v>
      </c>
      <c r="C21" s="8">
        <v>0</v>
      </c>
      <c r="D21" s="8">
        <v>130</v>
      </c>
      <c r="E21" s="8">
        <f t="shared" si="3"/>
        <v>130</v>
      </c>
      <c r="F21" s="8">
        <v>0</v>
      </c>
      <c r="G21" s="8">
        <v>0</v>
      </c>
      <c r="H21" s="8">
        <f t="shared" si="4"/>
        <v>130</v>
      </c>
    </row>
    <row r="22" spans="1:8" x14ac:dyDescent="0.3">
      <c r="A22" s="6" t="s">
        <v>40</v>
      </c>
      <c r="B22" s="7" t="s">
        <v>41</v>
      </c>
      <c r="C22" s="8">
        <v>0</v>
      </c>
      <c r="D22" s="8">
        <v>3590.19</v>
      </c>
      <c r="E22" s="8">
        <f t="shared" si="3"/>
        <v>3590.19</v>
      </c>
      <c r="F22" s="8">
        <v>0</v>
      </c>
      <c r="G22" s="8">
        <v>0</v>
      </c>
      <c r="H22" s="8">
        <f t="shared" si="4"/>
        <v>3590.19</v>
      </c>
    </row>
    <row r="23" spans="1:8" x14ac:dyDescent="0.3">
      <c r="A23" s="6" t="s">
        <v>42</v>
      </c>
      <c r="B23" s="7" t="s">
        <v>43</v>
      </c>
      <c r="C23" s="8">
        <v>0</v>
      </c>
      <c r="D23" s="8">
        <v>7140.23</v>
      </c>
      <c r="E23" s="8">
        <f t="shared" si="3"/>
        <v>7140.23</v>
      </c>
      <c r="F23" s="8">
        <v>0</v>
      </c>
      <c r="G23" s="8">
        <v>0</v>
      </c>
      <c r="H23" s="8">
        <f t="shared" si="4"/>
        <v>7140.23</v>
      </c>
    </row>
    <row r="24" spans="1:8" x14ac:dyDescent="0.3">
      <c r="A24" s="6" t="s">
        <v>44</v>
      </c>
      <c r="B24" s="7" t="s">
        <v>45</v>
      </c>
      <c r="C24" s="8">
        <v>30256.14</v>
      </c>
      <c r="D24" s="8">
        <v>47331.32</v>
      </c>
      <c r="E24" s="8">
        <f t="shared" si="3"/>
        <v>77587.459999999992</v>
      </c>
      <c r="F24" s="8">
        <v>0</v>
      </c>
      <c r="G24" s="8">
        <v>0</v>
      </c>
      <c r="H24" s="8">
        <f t="shared" si="4"/>
        <v>77587.459999999992</v>
      </c>
    </row>
    <row r="25" spans="1:8" x14ac:dyDescent="0.3">
      <c r="A25" s="6" t="s">
        <v>46</v>
      </c>
      <c r="B25" s="7" t="s">
        <v>47</v>
      </c>
      <c r="C25" s="8">
        <v>0</v>
      </c>
      <c r="D25" s="8">
        <v>10206.5</v>
      </c>
      <c r="E25" s="8">
        <f t="shared" si="3"/>
        <v>10206.5</v>
      </c>
      <c r="F25" s="8">
        <v>0</v>
      </c>
      <c r="G25" s="8">
        <v>0</v>
      </c>
      <c r="H25" s="8">
        <f t="shared" si="4"/>
        <v>10206.5</v>
      </c>
    </row>
    <row r="26" spans="1:8" x14ac:dyDescent="0.3">
      <c r="A26" s="6" t="s">
        <v>48</v>
      </c>
      <c r="B26" s="7" t="s">
        <v>49</v>
      </c>
      <c r="C26" s="8">
        <v>0</v>
      </c>
      <c r="D26" s="8">
        <v>-18</v>
      </c>
      <c r="E26" s="8">
        <f t="shared" si="3"/>
        <v>-18</v>
      </c>
      <c r="F26" s="8">
        <v>0</v>
      </c>
      <c r="G26" s="8">
        <v>0</v>
      </c>
      <c r="H26" s="8">
        <f t="shared" si="4"/>
        <v>-18</v>
      </c>
    </row>
    <row r="27" spans="1:8" x14ac:dyDescent="0.3">
      <c r="A27" s="6" t="s">
        <v>50</v>
      </c>
      <c r="B27" s="7" t="s">
        <v>51</v>
      </c>
      <c r="C27" s="8">
        <v>0</v>
      </c>
      <c r="D27" s="8">
        <v>835.76</v>
      </c>
      <c r="E27" s="8">
        <f t="shared" si="3"/>
        <v>835.76</v>
      </c>
      <c r="F27" s="8">
        <v>0</v>
      </c>
      <c r="G27" s="8">
        <v>0</v>
      </c>
      <c r="H27" s="8">
        <f t="shared" si="4"/>
        <v>835.76</v>
      </c>
    </row>
    <row r="28" spans="1:8" x14ac:dyDescent="0.3">
      <c r="A28" s="6" t="s">
        <v>52</v>
      </c>
      <c r="B28" s="7" t="s">
        <v>53</v>
      </c>
      <c r="C28" s="8">
        <v>0</v>
      </c>
      <c r="D28" s="8">
        <v>-109.99</v>
      </c>
      <c r="E28" s="8">
        <f t="shared" si="3"/>
        <v>-109.99</v>
      </c>
      <c r="F28" s="8">
        <v>0</v>
      </c>
      <c r="G28" s="8">
        <v>0</v>
      </c>
      <c r="H28" s="8">
        <f t="shared" si="4"/>
        <v>-109.99</v>
      </c>
    </row>
    <row r="29" spans="1:8" x14ac:dyDescent="0.3">
      <c r="A29" s="6" t="s">
        <v>54</v>
      </c>
      <c r="B29" s="7" t="s">
        <v>55</v>
      </c>
      <c r="C29" s="8">
        <v>0</v>
      </c>
      <c r="D29" s="8">
        <v>334.32</v>
      </c>
      <c r="E29" s="8">
        <f t="shared" si="3"/>
        <v>334.32</v>
      </c>
      <c r="F29" s="8">
        <v>0</v>
      </c>
      <c r="G29" s="8">
        <v>0</v>
      </c>
      <c r="H29" s="8">
        <f t="shared" si="4"/>
        <v>334.32</v>
      </c>
    </row>
    <row r="30" spans="1:8" x14ac:dyDescent="0.3">
      <c r="A30" s="6" t="s">
        <v>56</v>
      </c>
      <c r="B30" s="7" t="s">
        <v>57</v>
      </c>
      <c r="C30" s="8">
        <v>0</v>
      </c>
      <c r="D30" s="8">
        <v>-12678.46</v>
      </c>
      <c r="E30" s="8">
        <f t="shared" si="3"/>
        <v>-12678.46</v>
      </c>
      <c r="F30" s="8">
        <v>0</v>
      </c>
      <c r="G30" s="8">
        <v>0</v>
      </c>
      <c r="H30" s="8">
        <f t="shared" si="4"/>
        <v>-12678.46</v>
      </c>
    </row>
    <row r="31" spans="1:8" x14ac:dyDescent="0.3">
      <c r="A31" s="6" t="s">
        <v>58</v>
      </c>
      <c r="B31" s="7" t="s">
        <v>59</v>
      </c>
      <c r="C31" s="8">
        <v>0</v>
      </c>
      <c r="D31" s="8">
        <v>230.31</v>
      </c>
      <c r="E31" s="8">
        <f t="shared" si="3"/>
        <v>230.31</v>
      </c>
      <c r="F31" s="8">
        <v>0</v>
      </c>
      <c r="G31" s="8">
        <v>0</v>
      </c>
      <c r="H31" s="8">
        <f t="shared" si="4"/>
        <v>230.31</v>
      </c>
    </row>
    <row r="32" spans="1:8" x14ac:dyDescent="0.3">
      <c r="A32" s="6" t="s">
        <v>60</v>
      </c>
      <c r="B32" s="7" t="s">
        <v>61</v>
      </c>
      <c r="C32" s="8">
        <v>0</v>
      </c>
      <c r="D32" s="8">
        <v>59.99</v>
      </c>
      <c r="E32" s="8">
        <f t="shared" si="3"/>
        <v>59.99</v>
      </c>
      <c r="F32" s="8">
        <v>0</v>
      </c>
      <c r="G32" s="8">
        <v>0</v>
      </c>
      <c r="H32" s="8">
        <f t="shared" si="4"/>
        <v>59.99</v>
      </c>
    </row>
    <row r="33" spans="1:8" x14ac:dyDescent="0.3">
      <c r="A33" s="6" t="s">
        <v>62</v>
      </c>
      <c r="B33" s="7" t="s">
        <v>63</v>
      </c>
      <c r="C33" s="8">
        <v>0</v>
      </c>
      <c r="D33" s="8">
        <v>245.33</v>
      </c>
      <c r="E33" s="8">
        <f t="shared" si="3"/>
        <v>245.33</v>
      </c>
      <c r="F33" s="8">
        <v>0</v>
      </c>
      <c r="G33" s="8">
        <v>0</v>
      </c>
      <c r="H33" s="8">
        <f t="shared" si="4"/>
        <v>245.33</v>
      </c>
    </row>
    <row r="34" spans="1:8" x14ac:dyDescent="0.3">
      <c r="A34" s="6" t="s">
        <v>64</v>
      </c>
      <c r="B34" s="7" t="s">
        <v>65</v>
      </c>
      <c r="C34" s="8">
        <v>0</v>
      </c>
      <c r="D34" s="8">
        <v>3033.64</v>
      </c>
      <c r="E34" s="8">
        <f t="shared" si="3"/>
        <v>3033.64</v>
      </c>
      <c r="F34" s="8">
        <v>0</v>
      </c>
      <c r="G34" s="8">
        <v>0</v>
      </c>
      <c r="H34" s="8">
        <f t="shared" si="4"/>
        <v>3033.64</v>
      </c>
    </row>
    <row r="35" spans="1:8" x14ac:dyDescent="0.3">
      <c r="A35" s="6" t="s">
        <v>66</v>
      </c>
      <c r="B35" s="7" t="s">
        <v>67</v>
      </c>
      <c r="C35" s="8">
        <v>0</v>
      </c>
      <c r="D35" s="8">
        <v>317.29000000000002</v>
      </c>
      <c r="E35" s="8">
        <f t="shared" si="3"/>
        <v>317.29000000000002</v>
      </c>
      <c r="F35" s="8">
        <v>0</v>
      </c>
      <c r="G35" s="8">
        <v>0</v>
      </c>
      <c r="H35" s="8">
        <f t="shared" si="4"/>
        <v>317.29000000000002</v>
      </c>
    </row>
    <row r="36" spans="1:8" x14ac:dyDescent="0.3">
      <c r="A36" s="6" t="s">
        <v>68</v>
      </c>
      <c r="B36" s="7" t="s">
        <v>69</v>
      </c>
      <c r="C36" s="8">
        <v>0</v>
      </c>
      <c r="D36" s="8">
        <v>257.66000000000003</v>
      </c>
      <c r="E36" s="8">
        <f t="shared" si="3"/>
        <v>257.66000000000003</v>
      </c>
      <c r="F36" s="8">
        <v>0</v>
      </c>
      <c r="G36" s="8">
        <v>0</v>
      </c>
      <c r="H36" s="8">
        <f t="shared" si="4"/>
        <v>257.66000000000003</v>
      </c>
    </row>
    <row r="37" spans="1:8" x14ac:dyDescent="0.3">
      <c r="A37" s="6" t="s">
        <v>70</v>
      </c>
      <c r="B37" s="7" t="s">
        <v>71</v>
      </c>
      <c r="C37" s="8">
        <v>0</v>
      </c>
      <c r="D37" s="8">
        <v>3292.78</v>
      </c>
      <c r="E37" s="8">
        <f t="shared" si="3"/>
        <v>3292.78</v>
      </c>
      <c r="F37" s="8">
        <v>0</v>
      </c>
      <c r="G37" s="8">
        <v>0</v>
      </c>
      <c r="H37" s="8">
        <f t="shared" si="4"/>
        <v>3292.78</v>
      </c>
    </row>
    <row r="38" spans="1:8" x14ac:dyDescent="0.3">
      <c r="A38" s="6" t="s">
        <v>72</v>
      </c>
      <c r="B38" s="7" t="s">
        <v>73</v>
      </c>
      <c r="C38" s="8">
        <v>0</v>
      </c>
      <c r="D38" s="8">
        <v>23.13</v>
      </c>
      <c r="E38" s="8">
        <f t="shared" si="3"/>
        <v>23.13</v>
      </c>
      <c r="F38" s="8">
        <v>0</v>
      </c>
      <c r="G38" s="8">
        <v>0</v>
      </c>
      <c r="H38" s="8">
        <f t="shared" si="4"/>
        <v>23.13</v>
      </c>
    </row>
    <row r="39" spans="1:8" x14ac:dyDescent="0.3">
      <c r="A39" s="6" t="s">
        <v>74</v>
      </c>
      <c r="B39" s="7" t="s">
        <v>75</v>
      </c>
      <c r="C39" s="8">
        <v>0</v>
      </c>
      <c r="D39" s="8">
        <v>424.13</v>
      </c>
      <c r="E39" s="8">
        <f t="shared" si="3"/>
        <v>424.13</v>
      </c>
      <c r="F39" s="8">
        <v>0</v>
      </c>
      <c r="G39" s="8">
        <v>0</v>
      </c>
      <c r="H39" s="8">
        <f t="shared" si="4"/>
        <v>424.13</v>
      </c>
    </row>
    <row r="40" spans="1:8" x14ac:dyDescent="0.3">
      <c r="A40" s="6" t="s">
        <v>76</v>
      </c>
      <c r="B40" s="7" t="s">
        <v>77</v>
      </c>
      <c r="C40" s="8">
        <v>0</v>
      </c>
      <c r="D40" s="8">
        <v>789.92</v>
      </c>
      <c r="E40" s="8">
        <f t="shared" si="3"/>
        <v>789.92</v>
      </c>
      <c r="F40" s="8">
        <v>0</v>
      </c>
      <c r="G40" s="8">
        <v>0</v>
      </c>
      <c r="H40" s="8">
        <f t="shared" si="4"/>
        <v>789.92</v>
      </c>
    </row>
    <row r="41" spans="1:8" x14ac:dyDescent="0.3">
      <c r="A41" s="6" t="s">
        <v>78</v>
      </c>
      <c r="B41" s="7" t="s">
        <v>79</v>
      </c>
      <c r="C41" s="8">
        <v>0</v>
      </c>
      <c r="D41" s="8">
        <v>142.47999999999999</v>
      </c>
      <c r="E41" s="8">
        <f t="shared" si="3"/>
        <v>142.47999999999999</v>
      </c>
      <c r="F41" s="8">
        <v>0</v>
      </c>
      <c r="G41" s="8">
        <v>0</v>
      </c>
      <c r="H41" s="8">
        <f t="shared" si="4"/>
        <v>142.47999999999999</v>
      </c>
    </row>
    <row r="42" spans="1:8" x14ac:dyDescent="0.3">
      <c r="A42" s="6" t="s">
        <v>80</v>
      </c>
      <c r="B42" s="7" t="s">
        <v>81</v>
      </c>
      <c r="C42" s="8">
        <v>0</v>
      </c>
      <c r="D42" s="8">
        <v>34559.910000000003</v>
      </c>
      <c r="E42" s="8">
        <f t="shared" si="3"/>
        <v>34559.910000000003</v>
      </c>
      <c r="F42" s="8">
        <v>0</v>
      </c>
      <c r="G42" s="8">
        <v>0</v>
      </c>
      <c r="H42" s="8">
        <f t="shared" si="4"/>
        <v>34559.910000000003</v>
      </c>
    </row>
    <row r="43" spans="1:8" x14ac:dyDescent="0.3">
      <c r="A43" s="6" t="s">
        <v>82</v>
      </c>
      <c r="B43" s="7" t="s">
        <v>83</v>
      </c>
      <c r="C43" s="8">
        <v>0</v>
      </c>
      <c r="D43" s="8">
        <v>2392.5</v>
      </c>
      <c r="E43" s="8">
        <f t="shared" si="3"/>
        <v>2392.5</v>
      </c>
      <c r="F43" s="8">
        <v>0</v>
      </c>
      <c r="G43" s="8">
        <v>0</v>
      </c>
      <c r="H43" s="8">
        <f t="shared" si="4"/>
        <v>2392.5</v>
      </c>
    </row>
    <row r="44" spans="1:8" x14ac:dyDescent="0.3">
      <c r="A44" s="6" t="s">
        <v>84</v>
      </c>
      <c r="B44" s="7" t="s">
        <v>85</v>
      </c>
      <c r="C44" s="8">
        <v>0</v>
      </c>
      <c r="D44" s="8">
        <v>307.17</v>
      </c>
      <c r="E44" s="8">
        <f t="shared" si="3"/>
        <v>307.17</v>
      </c>
      <c r="F44" s="8">
        <v>0</v>
      </c>
      <c r="G44" s="8">
        <v>0</v>
      </c>
      <c r="H44" s="8">
        <f t="shared" si="4"/>
        <v>307.17</v>
      </c>
    </row>
    <row r="45" spans="1:8" x14ac:dyDescent="0.3">
      <c r="A45" s="6" t="s">
        <v>86</v>
      </c>
      <c r="B45" s="7" t="s">
        <v>87</v>
      </c>
      <c r="C45" s="8">
        <v>0</v>
      </c>
      <c r="D45" s="8">
        <v>9839.7000000000007</v>
      </c>
      <c r="E45" s="8">
        <f t="shared" si="3"/>
        <v>9839.7000000000007</v>
      </c>
      <c r="F45" s="8">
        <v>0</v>
      </c>
      <c r="G45" s="8">
        <v>0</v>
      </c>
      <c r="H45" s="8">
        <f t="shared" si="4"/>
        <v>9839.7000000000007</v>
      </c>
    </row>
    <row r="46" spans="1:8" x14ac:dyDescent="0.3">
      <c r="A46" s="2" t="s">
        <v>88</v>
      </c>
      <c r="B46" s="4"/>
      <c r="C46" s="5">
        <f t="shared" ref="C46:H46" si="5">SUM(C18:C45)</f>
        <v>30256.14</v>
      </c>
      <c r="D46" s="5">
        <f t="shared" si="5"/>
        <v>118004.54</v>
      </c>
      <c r="E46" s="5">
        <f t="shared" si="5"/>
        <v>148260.68000000002</v>
      </c>
      <c r="F46" s="5">
        <f t="shared" si="5"/>
        <v>0</v>
      </c>
      <c r="G46" s="5">
        <f t="shared" si="5"/>
        <v>0</v>
      </c>
      <c r="H46" s="5">
        <f t="shared" si="5"/>
        <v>148260.68000000002</v>
      </c>
    </row>
    <row r="47" spans="1:8" x14ac:dyDescent="0.3">
      <c r="A47" s="9" t="s">
        <v>89</v>
      </c>
      <c r="B47" s="10"/>
      <c r="C47" s="11">
        <f>C15-C46</f>
        <v>171296.44</v>
      </c>
      <c r="D47" s="11">
        <f>D15-D46</f>
        <v>-118004.54</v>
      </c>
      <c r="E47" s="11">
        <f>E15-E46</f>
        <v>53291.899999999994</v>
      </c>
      <c r="F47" s="11">
        <f>F15+F46</f>
        <v>0</v>
      </c>
      <c r="G47" s="11">
        <f>G15+G46</f>
        <v>0</v>
      </c>
      <c r="H47" s="11">
        <f>H15-H46</f>
        <v>53291.899999999994</v>
      </c>
    </row>
    <row r="48" spans="1:8" x14ac:dyDescent="0.3">
      <c r="A48" s="12" t="s">
        <v>30</v>
      </c>
      <c r="B48" s="7"/>
      <c r="C48" s="8"/>
      <c r="D48" s="8"/>
      <c r="E48" s="8"/>
      <c r="F48" s="8"/>
      <c r="G48" s="8"/>
      <c r="H48" s="8"/>
    </row>
    <row r="49" spans="1:8" x14ac:dyDescent="0.3">
      <c r="A49" s="2" t="s">
        <v>90</v>
      </c>
      <c r="B49" s="4"/>
      <c r="C49" s="5"/>
      <c r="D49" s="5"/>
      <c r="E49" s="5"/>
      <c r="F49" s="5"/>
      <c r="G49" s="5"/>
      <c r="H49" s="5"/>
    </row>
    <row r="50" spans="1:8" x14ac:dyDescent="0.3">
      <c r="A50" s="6" t="s">
        <v>90</v>
      </c>
      <c r="B50" s="7" t="s">
        <v>91</v>
      </c>
      <c r="C50" s="8">
        <v>598.23</v>
      </c>
      <c r="D50" s="8">
        <v>0</v>
      </c>
      <c r="E50" s="8">
        <f>SUM(C50:D50)</f>
        <v>598.23</v>
      </c>
      <c r="F50" s="8">
        <v>0</v>
      </c>
      <c r="G50" s="8">
        <v>0</v>
      </c>
      <c r="H50" s="8">
        <f>E50-F50+G50</f>
        <v>598.23</v>
      </c>
    </row>
    <row r="51" spans="1:8" x14ac:dyDescent="0.3">
      <c r="A51" s="9" t="s">
        <v>92</v>
      </c>
      <c r="B51" s="10"/>
      <c r="C51" s="11">
        <f t="shared" ref="C51:H51" si="6">C47+SUM(C50)</f>
        <v>171894.67</v>
      </c>
      <c r="D51" s="11">
        <f t="shared" si="6"/>
        <v>-118004.54</v>
      </c>
      <c r="E51" s="11">
        <f t="shared" si="6"/>
        <v>53890.13</v>
      </c>
      <c r="F51" s="11">
        <f t="shared" si="6"/>
        <v>0</v>
      </c>
      <c r="G51" s="11">
        <f t="shared" si="6"/>
        <v>0</v>
      </c>
      <c r="H51" s="11">
        <f t="shared" si="6"/>
        <v>53890.13</v>
      </c>
    </row>
    <row r="52" spans="1:8" x14ac:dyDescent="0.3">
      <c r="A52" s="12" t="s">
        <v>30</v>
      </c>
      <c r="B52" s="7"/>
      <c r="C52" s="8"/>
      <c r="D52" s="8"/>
      <c r="E52" s="8"/>
      <c r="F52" s="8"/>
      <c r="G52" s="8"/>
      <c r="H52" s="8"/>
    </row>
    <row r="53" spans="1:8" x14ac:dyDescent="0.3">
      <c r="A53" s="2" t="s">
        <v>93</v>
      </c>
      <c r="B53" s="4"/>
      <c r="C53" s="5"/>
      <c r="D53" s="5"/>
      <c r="E53" s="5"/>
      <c r="F53" s="5"/>
      <c r="G53" s="5"/>
      <c r="H53" s="5"/>
    </row>
    <row r="54" spans="1:8" x14ac:dyDescent="0.3">
      <c r="A54" s="6" t="s">
        <v>94</v>
      </c>
      <c r="B54" s="7" t="s">
        <v>95</v>
      </c>
      <c r="C54" s="8">
        <v>493.15</v>
      </c>
      <c r="D54" s="8">
        <v>0</v>
      </c>
      <c r="E54" s="8">
        <f>SUM(C54:D54)</f>
        <v>493.15</v>
      </c>
      <c r="F54" s="8">
        <v>0</v>
      </c>
      <c r="G54" s="8">
        <v>0</v>
      </c>
      <c r="H54" s="8">
        <f>E54+F54-G54</f>
        <v>493.15</v>
      </c>
    </row>
    <row r="55" spans="1:8" x14ac:dyDescent="0.3">
      <c r="A55" s="6" t="s">
        <v>96</v>
      </c>
      <c r="B55" s="7" t="s">
        <v>97</v>
      </c>
      <c r="C55" s="8">
        <v>918.91</v>
      </c>
      <c r="D55" s="8">
        <v>0</v>
      </c>
      <c r="E55" s="8">
        <f>SUM(C55:D55)</f>
        <v>918.91</v>
      </c>
      <c r="F55" s="8">
        <v>0</v>
      </c>
      <c r="G55" s="8">
        <v>0</v>
      </c>
      <c r="H55" s="8">
        <f>E55+F55-G55</f>
        <v>918.91</v>
      </c>
    </row>
    <row r="56" spans="1:8" x14ac:dyDescent="0.3">
      <c r="A56" s="9" t="s">
        <v>98</v>
      </c>
      <c r="B56" s="10"/>
      <c r="C56" s="11">
        <f>C51-SUM(C54:C55)</f>
        <v>170482.61000000002</v>
      </c>
      <c r="D56" s="11">
        <f>D51-SUM(D54:D55)</f>
        <v>-118004.54</v>
      </c>
      <c r="E56" s="11">
        <f>E51-SUM(E54:E55)</f>
        <v>52478.07</v>
      </c>
      <c r="F56" s="11">
        <f>F51+SUM(F54:F55)</f>
        <v>0</v>
      </c>
      <c r="G56" s="11">
        <f>G51+SUM(G54:G55)</f>
        <v>0</v>
      </c>
      <c r="H56" s="11">
        <f>H51-SUM(H54:H55)</f>
        <v>52478.07</v>
      </c>
    </row>
    <row r="57" spans="1:8" x14ac:dyDescent="0.3">
      <c r="A57" s="12" t="s">
        <v>30</v>
      </c>
      <c r="B57" s="7"/>
      <c r="C57" s="8"/>
      <c r="D57" s="8"/>
      <c r="E57" s="8"/>
      <c r="F57" s="8"/>
      <c r="G57" s="8"/>
      <c r="H57" s="8"/>
    </row>
    <row r="58" spans="1:8" x14ac:dyDescent="0.3">
      <c r="A58" s="9" t="s">
        <v>99</v>
      </c>
      <c r="B58" s="10"/>
      <c r="C58" s="11">
        <f t="shared" ref="C58:H58" si="7">C56</f>
        <v>170482.61000000002</v>
      </c>
      <c r="D58" s="11">
        <f t="shared" si="7"/>
        <v>-118004.54</v>
      </c>
      <c r="E58" s="11">
        <f t="shared" si="7"/>
        <v>52478.07</v>
      </c>
      <c r="F58" s="11">
        <f t="shared" si="7"/>
        <v>0</v>
      </c>
      <c r="G58" s="11">
        <f t="shared" si="7"/>
        <v>0</v>
      </c>
      <c r="H58" s="11">
        <f t="shared" si="7"/>
        <v>52478.07</v>
      </c>
    </row>
    <row r="59" spans="1:8" x14ac:dyDescent="0.3">
      <c r="A59" s="12" t="s">
        <v>30</v>
      </c>
      <c r="B59" s="7"/>
      <c r="C59" s="8"/>
      <c r="D59" s="8"/>
      <c r="E59" s="8"/>
      <c r="F59" s="8"/>
      <c r="G59" s="8"/>
      <c r="H59" s="8"/>
    </row>
    <row r="60" spans="1:8" x14ac:dyDescent="0.3">
      <c r="A60" s="18" t="s">
        <v>30</v>
      </c>
    </row>
    <row r="61" spans="1:8" x14ac:dyDescent="0.3">
      <c r="A61" s="18" t="s">
        <v>100</v>
      </c>
    </row>
    <row r="62" spans="1:8" x14ac:dyDescent="0.3">
      <c r="A62" s="2" t="s">
        <v>101</v>
      </c>
      <c r="B62" s="4"/>
      <c r="C62" s="5"/>
      <c r="D62" s="5"/>
      <c r="E62" s="5"/>
      <c r="F62" s="5"/>
      <c r="G62" s="5"/>
      <c r="H62" s="5"/>
    </row>
    <row r="63" spans="1:8" x14ac:dyDescent="0.3">
      <c r="A63" s="2" t="s">
        <v>102</v>
      </c>
      <c r="B63" s="4"/>
      <c r="C63" s="5"/>
      <c r="D63" s="5"/>
      <c r="E63" s="5"/>
      <c r="F63" s="5"/>
      <c r="G63" s="5"/>
      <c r="H63" s="5"/>
    </row>
    <row r="64" spans="1:8" x14ac:dyDescent="0.3">
      <c r="A64" s="6" t="s">
        <v>103</v>
      </c>
      <c r="B64" s="7" t="s">
        <v>104</v>
      </c>
      <c r="C64" s="8">
        <v>1224.24</v>
      </c>
      <c r="D64" s="8">
        <v>0</v>
      </c>
      <c r="E64" s="8">
        <f t="shared" ref="E64:E75" si="8">SUM(C64:D64)</f>
        <v>1224.24</v>
      </c>
      <c r="F64" s="8">
        <v>0</v>
      </c>
      <c r="G64" s="8">
        <v>0</v>
      </c>
      <c r="H64" s="8">
        <f t="shared" ref="H64:H75" si="9">E64+F64-G64</f>
        <v>1224.24</v>
      </c>
    </row>
    <row r="65" spans="1:8" x14ac:dyDescent="0.3">
      <c r="A65" s="6" t="s">
        <v>105</v>
      </c>
      <c r="B65" s="7" t="s">
        <v>106</v>
      </c>
      <c r="C65" s="8">
        <v>-138865.84</v>
      </c>
      <c r="D65" s="8">
        <v>0</v>
      </c>
      <c r="E65" s="8">
        <f t="shared" si="8"/>
        <v>-138865.84</v>
      </c>
      <c r="F65" s="8">
        <v>0</v>
      </c>
      <c r="G65" s="8">
        <v>0</v>
      </c>
      <c r="H65" s="8">
        <f t="shared" si="9"/>
        <v>-138865.84</v>
      </c>
    </row>
    <row r="66" spans="1:8" x14ac:dyDescent="0.3">
      <c r="A66" s="6" t="s">
        <v>107</v>
      </c>
      <c r="B66" s="7" t="s">
        <v>108</v>
      </c>
      <c r="C66" s="8">
        <v>63.85</v>
      </c>
      <c r="D66" s="8">
        <v>0</v>
      </c>
      <c r="E66" s="8">
        <f t="shared" si="8"/>
        <v>63.85</v>
      </c>
      <c r="F66" s="8">
        <v>0</v>
      </c>
      <c r="G66" s="8">
        <v>0</v>
      </c>
      <c r="H66" s="8">
        <f t="shared" si="9"/>
        <v>63.85</v>
      </c>
    </row>
    <row r="67" spans="1:8" x14ac:dyDescent="0.3">
      <c r="A67" s="6" t="s">
        <v>109</v>
      </c>
      <c r="B67" s="7" t="s">
        <v>110</v>
      </c>
      <c r="C67" s="8">
        <v>576.16</v>
      </c>
      <c r="D67" s="8">
        <v>0</v>
      </c>
      <c r="E67" s="8">
        <f t="shared" si="8"/>
        <v>576.16</v>
      </c>
      <c r="F67" s="8">
        <v>0</v>
      </c>
      <c r="G67" s="8">
        <v>0</v>
      </c>
      <c r="H67" s="8">
        <f t="shared" si="9"/>
        <v>576.16</v>
      </c>
    </row>
    <row r="68" spans="1:8" x14ac:dyDescent="0.3">
      <c r="A68" s="6" t="s">
        <v>111</v>
      </c>
      <c r="B68" s="7" t="s">
        <v>112</v>
      </c>
      <c r="C68" s="8">
        <v>126.36</v>
      </c>
      <c r="D68" s="8">
        <v>0</v>
      </c>
      <c r="E68" s="8">
        <f t="shared" si="8"/>
        <v>126.36</v>
      </c>
      <c r="F68" s="8">
        <v>0</v>
      </c>
      <c r="G68" s="8">
        <v>0</v>
      </c>
      <c r="H68" s="8">
        <f t="shared" si="9"/>
        <v>126.36</v>
      </c>
    </row>
    <row r="69" spans="1:8" x14ac:dyDescent="0.3">
      <c r="A69" s="6" t="s">
        <v>113</v>
      </c>
      <c r="B69" s="7" t="s">
        <v>114</v>
      </c>
      <c r="C69" s="8">
        <v>-39.450000000000003</v>
      </c>
      <c r="D69" s="8">
        <v>0</v>
      </c>
      <c r="E69" s="8">
        <f t="shared" si="8"/>
        <v>-39.450000000000003</v>
      </c>
      <c r="F69" s="8">
        <v>0</v>
      </c>
      <c r="G69" s="8">
        <v>0</v>
      </c>
      <c r="H69" s="8">
        <f t="shared" si="9"/>
        <v>-39.450000000000003</v>
      </c>
    </row>
    <row r="70" spans="1:8" x14ac:dyDescent="0.3">
      <c r="A70" s="6" t="s">
        <v>115</v>
      </c>
      <c r="B70" s="7" t="s">
        <v>116</v>
      </c>
      <c r="C70" s="8">
        <v>-84.56</v>
      </c>
      <c r="D70" s="8">
        <v>0</v>
      </c>
      <c r="E70" s="8">
        <f t="shared" si="8"/>
        <v>-84.56</v>
      </c>
      <c r="F70" s="8">
        <v>0</v>
      </c>
      <c r="G70" s="8">
        <v>0</v>
      </c>
      <c r="H70" s="8">
        <f t="shared" si="9"/>
        <v>-84.56</v>
      </c>
    </row>
    <row r="71" spans="1:8" x14ac:dyDescent="0.3">
      <c r="A71" s="6" t="s">
        <v>117</v>
      </c>
      <c r="B71" s="7" t="s">
        <v>118</v>
      </c>
      <c r="C71" s="8">
        <v>50</v>
      </c>
      <c r="D71" s="8">
        <v>0</v>
      </c>
      <c r="E71" s="8">
        <f t="shared" si="8"/>
        <v>50</v>
      </c>
      <c r="F71" s="8">
        <v>0</v>
      </c>
      <c r="G71" s="8">
        <v>0</v>
      </c>
      <c r="H71" s="8">
        <f t="shared" si="9"/>
        <v>50</v>
      </c>
    </row>
    <row r="72" spans="1:8" x14ac:dyDescent="0.3">
      <c r="A72" s="6" t="s">
        <v>119</v>
      </c>
      <c r="B72" s="7" t="s">
        <v>120</v>
      </c>
      <c r="C72" s="8">
        <v>8987.76</v>
      </c>
      <c r="D72" s="8">
        <v>0</v>
      </c>
      <c r="E72" s="8">
        <f t="shared" si="8"/>
        <v>8987.76</v>
      </c>
      <c r="F72" s="8">
        <v>0</v>
      </c>
      <c r="G72" s="8">
        <v>0</v>
      </c>
      <c r="H72" s="8">
        <f t="shared" si="9"/>
        <v>8987.76</v>
      </c>
    </row>
    <row r="73" spans="1:8" x14ac:dyDescent="0.3">
      <c r="A73" s="6" t="s">
        <v>121</v>
      </c>
      <c r="B73" s="7" t="s">
        <v>122</v>
      </c>
      <c r="C73" s="8">
        <v>29503.22</v>
      </c>
      <c r="D73" s="8">
        <v>0</v>
      </c>
      <c r="E73" s="8">
        <f t="shared" si="8"/>
        <v>29503.22</v>
      </c>
      <c r="F73" s="8">
        <v>0</v>
      </c>
      <c r="G73" s="8">
        <v>0</v>
      </c>
      <c r="H73" s="8">
        <f t="shared" si="9"/>
        <v>29503.22</v>
      </c>
    </row>
    <row r="74" spans="1:8" x14ac:dyDescent="0.3">
      <c r="A74" s="6" t="s">
        <v>123</v>
      </c>
      <c r="B74" s="7" t="s">
        <v>124</v>
      </c>
      <c r="C74" s="8">
        <v>0</v>
      </c>
      <c r="D74" s="8">
        <v>12254.41</v>
      </c>
      <c r="E74" s="8">
        <f t="shared" si="8"/>
        <v>12254.41</v>
      </c>
      <c r="F74" s="8">
        <v>0</v>
      </c>
      <c r="G74" s="8">
        <v>0</v>
      </c>
      <c r="H74" s="8">
        <f t="shared" si="9"/>
        <v>12254.41</v>
      </c>
    </row>
    <row r="75" spans="1:8" x14ac:dyDescent="0.3">
      <c r="A75" s="6" t="s">
        <v>125</v>
      </c>
      <c r="B75" s="7" t="s">
        <v>126</v>
      </c>
      <c r="C75" s="8">
        <v>0</v>
      </c>
      <c r="D75" s="8">
        <v>-145.18</v>
      </c>
      <c r="E75" s="8">
        <f t="shared" si="8"/>
        <v>-145.18</v>
      </c>
      <c r="F75" s="8">
        <v>0</v>
      </c>
      <c r="G75" s="8">
        <v>0</v>
      </c>
      <c r="H75" s="8">
        <f t="shared" si="9"/>
        <v>-145.18</v>
      </c>
    </row>
    <row r="76" spans="1:8" x14ac:dyDescent="0.3">
      <c r="A76" s="2" t="s">
        <v>127</v>
      </c>
      <c r="B76" s="4"/>
      <c r="C76" s="5">
        <f t="shared" ref="C76:H76" si="10">SUM(C64:C75)</f>
        <v>-98458.260000000024</v>
      </c>
      <c r="D76" s="5">
        <f t="shared" si="10"/>
        <v>12109.23</v>
      </c>
      <c r="E76" s="5">
        <f t="shared" si="10"/>
        <v>-86349.030000000013</v>
      </c>
      <c r="F76" s="5">
        <f t="shared" si="10"/>
        <v>0</v>
      </c>
      <c r="G76" s="5">
        <f t="shared" si="10"/>
        <v>0</v>
      </c>
      <c r="H76" s="5">
        <f t="shared" si="10"/>
        <v>-86349.030000000013</v>
      </c>
    </row>
    <row r="77" spans="1:8" x14ac:dyDescent="0.3">
      <c r="A77" s="2" t="s">
        <v>128</v>
      </c>
      <c r="B77" s="4"/>
      <c r="C77" s="5"/>
      <c r="D77" s="5"/>
      <c r="E77" s="5"/>
      <c r="F77" s="5"/>
      <c r="G77" s="5"/>
      <c r="H77" s="5"/>
    </row>
    <row r="78" spans="1:8" x14ac:dyDescent="0.3">
      <c r="A78" s="6" t="s">
        <v>129</v>
      </c>
      <c r="B78" s="7" t="s">
        <v>130</v>
      </c>
      <c r="C78" s="8">
        <v>167609.42000000001</v>
      </c>
      <c r="D78" s="8">
        <v>0</v>
      </c>
      <c r="E78" s="8">
        <f>SUM(C78:D78)</f>
        <v>167609.42000000001</v>
      </c>
      <c r="F78" s="8">
        <v>0</v>
      </c>
      <c r="G78" s="8">
        <v>0</v>
      </c>
      <c r="H78" s="8">
        <f>E78+F78-G78</f>
        <v>167609.42000000001</v>
      </c>
    </row>
    <row r="79" spans="1:8" x14ac:dyDescent="0.3">
      <c r="A79" s="2" t="s">
        <v>131</v>
      </c>
      <c r="B79" s="4"/>
      <c r="C79" s="5"/>
      <c r="D79" s="5"/>
      <c r="E79" s="5"/>
      <c r="F79" s="5"/>
      <c r="G79" s="5"/>
      <c r="H79" s="5"/>
    </row>
    <row r="80" spans="1:8" x14ac:dyDescent="0.3">
      <c r="A80" s="6" t="s">
        <v>132</v>
      </c>
      <c r="B80" s="7" t="s">
        <v>133</v>
      </c>
      <c r="C80" s="8">
        <v>800</v>
      </c>
      <c r="D80" s="8">
        <v>0</v>
      </c>
      <c r="E80" s="8">
        <f>SUM(C80:D80)</f>
        <v>800</v>
      </c>
      <c r="F80" s="8">
        <v>0</v>
      </c>
      <c r="G80" s="8">
        <v>0</v>
      </c>
      <c r="H80" s="8">
        <f>E80+F80-G80</f>
        <v>800</v>
      </c>
    </row>
    <row r="81" spans="1:8" x14ac:dyDescent="0.3">
      <c r="A81" s="6" t="s">
        <v>134</v>
      </c>
      <c r="B81" s="7" t="s">
        <v>135</v>
      </c>
      <c r="C81" s="8">
        <v>6475058</v>
      </c>
      <c r="D81" s="8">
        <v>-6475058</v>
      </c>
      <c r="E81" s="8">
        <f>SUM(C81:D81)</f>
        <v>0</v>
      </c>
      <c r="F81" s="8">
        <v>0</v>
      </c>
      <c r="G81" s="8">
        <v>0</v>
      </c>
      <c r="H81" s="8">
        <f>E81+F81-G81</f>
        <v>0</v>
      </c>
    </row>
    <row r="82" spans="1:8" x14ac:dyDescent="0.3">
      <c r="A82" s="2" t="s">
        <v>136</v>
      </c>
      <c r="B82" s="4"/>
      <c r="C82" s="5">
        <f t="shared" ref="C82:H82" si="11">SUM(C80:C81)</f>
        <v>6475858</v>
      </c>
      <c r="D82" s="5">
        <f t="shared" si="11"/>
        <v>-6475058</v>
      </c>
      <c r="E82" s="5">
        <f t="shared" si="11"/>
        <v>800</v>
      </c>
      <c r="F82" s="5">
        <f t="shared" si="11"/>
        <v>0</v>
      </c>
      <c r="G82" s="5">
        <f t="shared" si="11"/>
        <v>0</v>
      </c>
      <c r="H82" s="5">
        <f t="shared" si="11"/>
        <v>800</v>
      </c>
    </row>
    <row r="83" spans="1:8" x14ac:dyDescent="0.3">
      <c r="A83" s="9" t="s">
        <v>137</v>
      </c>
      <c r="B83" s="10"/>
      <c r="C83" s="11">
        <f t="shared" ref="C83:H83" si="12">C76+SUM(C78)+C82</f>
        <v>6545009.1600000001</v>
      </c>
      <c r="D83" s="11">
        <f t="shared" si="12"/>
        <v>-6462948.7699999996</v>
      </c>
      <c r="E83" s="11">
        <f t="shared" si="12"/>
        <v>82060.39</v>
      </c>
      <c r="F83" s="11">
        <f t="shared" si="12"/>
        <v>0</v>
      </c>
      <c r="G83" s="11">
        <f t="shared" si="12"/>
        <v>0</v>
      </c>
      <c r="H83" s="11">
        <f t="shared" si="12"/>
        <v>82060.39</v>
      </c>
    </row>
    <row r="84" spans="1:8" x14ac:dyDescent="0.3">
      <c r="A84" s="12" t="s">
        <v>30</v>
      </c>
      <c r="B84" s="7"/>
      <c r="C84" s="8"/>
      <c r="D84" s="8"/>
      <c r="E84" s="8"/>
      <c r="F84" s="8"/>
      <c r="G84" s="8"/>
      <c r="H84" s="8"/>
    </row>
    <row r="85" spans="1:8" x14ac:dyDescent="0.3">
      <c r="A85" s="2" t="s">
        <v>138</v>
      </c>
      <c r="B85" s="4"/>
      <c r="C85" s="5"/>
      <c r="D85" s="5"/>
      <c r="E85" s="5"/>
      <c r="F85" s="5"/>
      <c r="G85" s="5"/>
      <c r="H85" s="5"/>
    </row>
    <row r="86" spans="1:8" x14ac:dyDescent="0.3">
      <c r="A86" s="6" t="s">
        <v>139</v>
      </c>
      <c r="B86" s="7" t="s">
        <v>140</v>
      </c>
      <c r="C86" s="8">
        <v>-15601</v>
      </c>
      <c r="D86" s="8">
        <v>-6585.29</v>
      </c>
      <c r="E86" s="8">
        <f t="shared" ref="E86:E95" si="13">SUM(C86:D86)</f>
        <v>-22186.29</v>
      </c>
      <c r="F86" s="8">
        <v>0</v>
      </c>
      <c r="G86" s="8">
        <v>0</v>
      </c>
      <c r="H86" s="8">
        <f t="shared" ref="H86:H95" si="14">E86+F86-G86</f>
        <v>-22186.29</v>
      </c>
    </row>
    <row r="87" spans="1:8" x14ac:dyDescent="0.3">
      <c r="A87" s="6" t="s">
        <v>141</v>
      </c>
      <c r="B87" s="7" t="s">
        <v>142</v>
      </c>
      <c r="C87" s="8">
        <v>-3876</v>
      </c>
      <c r="D87" s="8">
        <v>0</v>
      </c>
      <c r="E87" s="8">
        <f t="shared" si="13"/>
        <v>-3876</v>
      </c>
      <c r="F87" s="8">
        <v>0</v>
      </c>
      <c r="G87" s="8">
        <v>0</v>
      </c>
      <c r="H87" s="8">
        <f t="shared" si="14"/>
        <v>-3876</v>
      </c>
    </row>
    <row r="88" spans="1:8" x14ac:dyDescent="0.3">
      <c r="A88" s="6" t="s">
        <v>143</v>
      </c>
      <c r="B88" s="7" t="s">
        <v>144</v>
      </c>
      <c r="C88" s="8">
        <v>-1007</v>
      </c>
      <c r="D88" s="8">
        <v>-998.06</v>
      </c>
      <c r="E88" s="8">
        <f t="shared" si="13"/>
        <v>-2005.06</v>
      </c>
      <c r="F88" s="8">
        <v>0</v>
      </c>
      <c r="G88" s="8">
        <v>0</v>
      </c>
      <c r="H88" s="8">
        <f t="shared" si="14"/>
        <v>-2005.06</v>
      </c>
    </row>
    <row r="89" spans="1:8" x14ac:dyDescent="0.3">
      <c r="A89" s="6" t="s">
        <v>145</v>
      </c>
      <c r="B89" s="7" t="s">
        <v>146</v>
      </c>
      <c r="C89" s="8">
        <v>-2275.9699999999998</v>
      </c>
      <c r="D89" s="8">
        <v>0</v>
      </c>
      <c r="E89" s="8">
        <f t="shared" si="13"/>
        <v>-2275.9699999999998</v>
      </c>
      <c r="F89" s="8">
        <v>0</v>
      </c>
      <c r="G89" s="8">
        <v>0</v>
      </c>
      <c r="H89" s="8">
        <f t="shared" si="14"/>
        <v>-2275.9699999999998</v>
      </c>
    </row>
    <row r="90" spans="1:8" x14ac:dyDescent="0.3">
      <c r="A90" s="6" t="s">
        <v>147</v>
      </c>
      <c r="B90" s="7" t="s">
        <v>148</v>
      </c>
      <c r="C90" s="8">
        <v>15601</v>
      </c>
      <c r="D90" s="8">
        <v>7494.47</v>
      </c>
      <c r="E90" s="8">
        <f t="shared" si="13"/>
        <v>23095.47</v>
      </c>
      <c r="F90" s="8">
        <v>0</v>
      </c>
      <c r="G90" s="8">
        <v>0</v>
      </c>
      <c r="H90" s="8">
        <f t="shared" si="14"/>
        <v>23095.47</v>
      </c>
    </row>
    <row r="91" spans="1:8" x14ac:dyDescent="0.3">
      <c r="A91" s="6" t="s">
        <v>149</v>
      </c>
      <c r="B91" s="7" t="s">
        <v>150</v>
      </c>
      <c r="C91" s="8">
        <v>3876</v>
      </c>
      <c r="D91" s="8">
        <v>0</v>
      </c>
      <c r="E91" s="8">
        <f t="shared" si="13"/>
        <v>3876</v>
      </c>
      <c r="F91" s="8">
        <v>0</v>
      </c>
      <c r="G91" s="8">
        <v>0</v>
      </c>
      <c r="H91" s="8">
        <f t="shared" si="14"/>
        <v>3876</v>
      </c>
    </row>
    <row r="92" spans="1:8" x14ac:dyDescent="0.3">
      <c r="A92" s="6" t="s">
        <v>151</v>
      </c>
      <c r="B92" s="7" t="s">
        <v>152</v>
      </c>
      <c r="C92" s="8">
        <v>1007</v>
      </c>
      <c r="D92" s="8">
        <v>998.06</v>
      </c>
      <c r="E92" s="8">
        <f t="shared" si="13"/>
        <v>2005.06</v>
      </c>
      <c r="F92" s="8">
        <v>0</v>
      </c>
      <c r="G92" s="8">
        <v>0</v>
      </c>
      <c r="H92" s="8">
        <f t="shared" si="14"/>
        <v>2005.06</v>
      </c>
    </row>
    <row r="93" spans="1:8" x14ac:dyDescent="0.3">
      <c r="A93" s="6" t="s">
        <v>153</v>
      </c>
      <c r="B93" s="7" t="s">
        <v>154</v>
      </c>
      <c r="C93" s="8">
        <v>2275.9699999999998</v>
      </c>
      <c r="D93" s="8">
        <v>0</v>
      </c>
      <c r="E93" s="8">
        <f t="shared" si="13"/>
        <v>2275.9699999999998</v>
      </c>
      <c r="F93" s="8">
        <v>0</v>
      </c>
      <c r="G93" s="8">
        <v>0</v>
      </c>
      <c r="H93" s="8">
        <f t="shared" si="14"/>
        <v>2275.9699999999998</v>
      </c>
    </row>
    <row r="94" spans="1:8" x14ac:dyDescent="0.3">
      <c r="A94" s="6" t="s">
        <v>155</v>
      </c>
      <c r="B94" s="7" t="s">
        <v>156</v>
      </c>
      <c r="C94" s="8">
        <v>0</v>
      </c>
      <c r="D94" s="8">
        <v>743714.8</v>
      </c>
      <c r="E94" s="8">
        <f t="shared" si="13"/>
        <v>743714.8</v>
      </c>
      <c r="F94" s="8">
        <v>0</v>
      </c>
      <c r="G94" s="8">
        <v>0</v>
      </c>
      <c r="H94" s="8">
        <f t="shared" si="14"/>
        <v>743714.8</v>
      </c>
    </row>
    <row r="95" spans="1:8" x14ac:dyDescent="0.3">
      <c r="A95" s="6" t="s">
        <v>157</v>
      </c>
      <c r="B95" s="7" t="s">
        <v>158</v>
      </c>
      <c r="C95" s="8">
        <v>0</v>
      </c>
      <c r="D95" s="8">
        <v>-135898</v>
      </c>
      <c r="E95" s="8">
        <f t="shared" si="13"/>
        <v>-135898</v>
      </c>
      <c r="F95" s="8">
        <v>0</v>
      </c>
      <c r="G95" s="8">
        <v>0</v>
      </c>
      <c r="H95" s="8">
        <f t="shared" si="14"/>
        <v>-135898</v>
      </c>
    </row>
    <row r="96" spans="1:8" x14ac:dyDescent="0.3">
      <c r="A96" s="2" t="s">
        <v>159</v>
      </c>
      <c r="B96" s="4"/>
      <c r="C96" s="5">
        <f t="shared" ref="C96:H96" si="15">SUM(C86:C95)</f>
        <v>-1.3642420526593924E-12</v>
      </c>
      <c r="D96" s="5">
        <f t="shared" si="15"/>
        <v>608725.9800000001</v>
      </c>
      <c r="E96" s="5">
        <f t="shared" si="15"/>
        <v>608725.9800000001</v>
      </c>
      <c r="F96" s="5">
        <f t="shared" si="15"/>
        <v>0</v>
      </c>
      <c r="G96" s="5">
        <f t="shared" si="15"/>
        <v>0</v>
      </c>
      <c r="H96" s="5">
        <f t="shared" si="15"/>
        <v>608725.9800000001</v>
      </c>
    </row>
    <row r="97" spans="1:8" x14ac:dyDescent="0.3">
      <c r="A97" s="2" t="s">
        <v>160</v>
      </c>
      <c r="B97" s="4"/>
      <c r="C97" s="5"/>
      <c r="D97" s="5"/>
      <c r="E97" s="5"/>
      <c r="F97" s="5"/>
      <c r="G97" s="5"/>
      <c r="H97" s="5"/>
    </row>
    <row r="98" spans="1:8" x14ac:dyDescent="0.3">
      <c r="A98" s="6" t="s">
        <v>161</v>
      </c>
      <c r="B98" s="7" t="s">
        <v>162</v>
      </c>
      <c r="C98" s="8">
        <v>730</v>
      </c>
      <c r="D98" s="8">
        <v>1474</v>
      </c>
      <c r="E98" s="8">
        <f>SUM(C98:D98)</f>
        <v>2204</v>
      </c>
      <c r="F98" s="8">
        <v>0</v>
      </c>
      <c r="G98" s="8">
        <v>0</v>
      </c>
      <c r="H98" s="8">
        <f>E98+F98-G98</f>
        <v>2204</v>
      </c>
    </row>
    <row r="99" spans="1:8" x14ac:dyDescent="0.3">
      <c r="A99" s="9" t="s">
        <v>163</v>
      </c>
      <c r="B99" s="10"/>
      <c r="C99" s="11">
        <f t="shared" ref="C99:H99" si="16">C96+SUM(C98)</f>
        <v>729.99999999999864</v>
      </c>
      <c r="D99" s="11">
        <f t="shared" si="16"/>
        <v>610199.9800000001</v>
      </c>
      <c r="E99" s="11">
        <f t="shared" si="16"/>
        <v>610929.9800000001</v>
      </c>
      <c r="F99" s="11">
        <f t="shared" si="16"/>
        <v>0</v>
      </c>
      <c r="G99" s="11">
        <f t="shared" si="16"/>
        <v>0</v>
      </c>
      <c r="H99" s="11">
        <f t="shared" si="16"/>
        <v>610929.9800000001</v>
      </c>
    </row>
    <row r="100" spans="1:8" x14ac:dyDescent="0.3">
      <c r="A100" s="12" t="s">
        <v>30</v>
      </c>
      <c r="B100" s="7"/>
      <c r="C100" s="8"/>
      <c r="D100" s="8"/>
      <c r="E100" s="8"/>
      <c r="F100" s="8"/>
      <c r="G100" s="8"/>
      <c r="H100" s="8"/>
    </row>
    <row r="101" spans="1:8" x14ac:dyDescent="0.3">
      <c r="A101" s="9" t="s">
        <v>164</v>
      </c>
      <c r="B101" s="10"/>
      <c r="C101" s="11">
        <f t="shared" ref="C101:H101" si="17">C83+C99</f>
        <v>6545739.1600000001</v>
      </c>
      <c r="D101" s="11">
        <f t="shared" si="17"/>
        <v>-5852748.7899999991</v>
      </c>
      <c r="E101" s="11">
        <f t="shared" si="17"/>
        <v>692990.37000000011</v>
      </c>
      <c r="F101" s="11">
        <f t="shared" si="17"/>
        <v>0</v>
      </c>
      <c r="G101" s="11">
        <f t="shared" si="17"/>
        <v>0</v>
      </c>
      <c r="H101" s="11">
        <f t="shared" si="17"/>
        <v>692990.37000000011</v>
      </c>
    </row>
    <row r="102" spans="1:8" x14ac:dyDescent="0.3">
      <c r="A102" s="12" t="s">
        <v>30</v>
      </c>
      <c r="B102" s="7"/>
      <c r="C102" s="8"/>
      <c r="D102" s="8"/>
      <c r="E102" s="8"/>
      <c r="F102" s="8"/>
      <c r="G102" s="8"/>
      <c r="H102" s="8"/>
    </row>
    <row r="103" spans="1:8" x14ac:dyDescent="0.3">
      <c r="A103" s="12" t="s">
        <v>30</v>
      </c>
      <c r="B103" s="7"/>
      <c r="C103" s="8"/>
      <c r="D103" s="8"/>
      <c r="E103" s="8"/>
      <c r="F103" s="8"/>
      <c r="G103" s="8"/>
      <c r="H103" s="8"/>
    </row>
    <row r="104" spans="1:8" x14ac:dyDescent="0.3">
      <c r="A104" s="2" t="s">
        <v>165</v>
      </c>
      <c r="B104" s="4"/>
      <c r="C104" s="5"/>
      <c r="D104" s="5"/>
      <c r="E104" s="5"/>
      <c r="F104" s="5"/>
      <c r="G104" s="5"/>
      <c r="H104" s="5"/>
    </row>
    <row r="105" spans="1:8" x14ac:dyDescent="0.3">
      <c r="A105" s="2" t="s">
        <v>166</v>
      </c>
      <c r="B105" s="4"/>
      <c r="C105" s="5"/>
      <c r="D105" s="5"/>
      <c r="E105" s="5"/>
      <c r="F105" s="5"/>
      <c r="G105" s="5"/>
      <c r="H105" s="5"/>
    </row>
    <row r="106" spans="1:8" x14ac:dyDescent="0.3">
      <c r="A106" s="6" t="s">
        <v>167</v>
      </c>
      <c r="B106" s="7" t="s">
        <v>168</v>
      </c>
      <c r="C106" s="8">
        <v>3558.22</v>
      </c>
      <c r="D106" s="8">
        <v>58795.96</v>
      </c>
      <c r="E106" s="8">
        <f>SUM(C106:D106)</f>
        <v>62354.18</v>
      </c>
      <c r="F106" s="8">
        <v>0</v>
      </c>
      <c r="G106" s="8">
        <v>0</v>
      </c>
      <c r="H106" s="8">
        <f>E106-F106+G106</f>
        <v>62354.18</v>
      </c>
    </row>
    <row r="107" spans="1:8" x14ac:dyDescent="0.3">
      <c r="A107" s="2" t="s">
        <v>169</v>
      </c>
      <c r="B107" s="4"/>
      <c r="C107" s="5"/>
      <c r="D107" s="5"/>
      <c r="E107" s="5"/>
      <c r="F107" s="5"/>
      <c r="G107" s="5"/>
      <c r="H107" s="5"/>
    </row>
    <row r="108" spans="1:8" x14ac:dyDescent="0.3">
      <c r="A108" s="6" t="s">
        <v>170</v>
      </c>
      <c r="B108" s="7" t="s">
        <v>171</v>
      </c>
      <c r="C108" s="8">
        <v>53047.56</v>
      </c>
      <c r="D108" s="8">
        <v>48413.8</v>
      </c>
      <c r="E108" s="8">
        <f>SUM(C108:D108)</f>
        <v>101461.36</v>
      </c>
      <c r="F108" s="8">
        <v>0</v>
      </c>
      <c r="G108" s="8">
        <v>0</v>
      </c>
      <c r="H108" s="8">
        <f>E108-F108+G108</f>
        <v>101461.36</v>
      </c>
    </row>
    <row r="109" spans="1:8" x14ac:dyDescent="0.3">
      <c r="A109" s="6" t="s">
        <v>172</v>
      </c>
      <c r="B109" s="7" t="s">
        <v>173</v>
      </c>
      <c r="C109" s="8">
        <v>24666.31</v>
      </c>
      <c r="D109" s="8">
        <v>0</v>
      </c>
      <c r="E109" s="8">
        <f>SUM(C109:D109)</f>
        <v>24666.31</v>
      </c>
      <c r="F109" s="8">
        <v>0</v>
      </c>
      <c r="G109" s="8">
        <v>0</v>
      </c>
      <c r="H109" s="8">
        <f>E109-F109+G109</f>
        <v>24666.31</v>
      </c>
    </row>
    <row r="110" spans="1:8" x14ac:dyDescent="0.3">
      <c r="A110" s="2" t="s">
        <v>174</v>
      </c>
      <c r="B110" s="4"/>
      <c r="C110" s="5">
        <f t="shared" ref="C110:H110" si="18">SUM(C108:C109)</f>
        <v>77713.87</v>
      </c>
      <c r="D110" s="5">
        <f t="shared" si="18"/>
        <v>48413.8</v>
      </c>
      <c r="E110" s="5">
        <f t="shared" si="18"/>
        <v>126127.67</v>
      </c>
      <c r="F110" s="5">
        <f t="shared" si="18"/>
        <v>0</v>
      </c>
      <c r="G110" s="5">
        <f t="shared" si="18"/>
        <v>0</v>
      </c>
      <c r="H110" s="5">
        <f t="shared" si="18"/>
        <v>126127.67</v>
      </c>
    </row>
    <row r="111" spans="1:8" x14ac:dyDescent="0.3">
      <c r="A111" s="2" t="s">
        <v>175</v>
      </c>
      <c r="B111" s="4"/>
      <c r="C111" s="5"/>
      <c r="D111" s="5"/>
      <c r="E111" s="5"/>
      <c r="F111" s="5"/>
      <c r="G111" s="5"/>
      <c r="H111" s="5"/>
    </row>
    <row r="112" spans="1:8" x14ac:dyDescent="0.3">
      <c r="A112" s="6" t="s">
        <v>176</v>
      </c>
      <c r="B112" s="7" t="s">
        <v>177</v>
      </c>
      <c r="C112" s="8">
        <v>0</v>
      </c>
      <c r="D112" s="8">
        <v>103923.34</v>
      </c>
      <c r="E112" s="8">
        <f t="shared" ref="E112:E117" si="19">SUM(C112:D112)</f>
        <v>103923.34</v>
      </c>
      <c r="F112" s="8">
        <v>0</v>
      </c>
      <c r="G112" s="8">
        <v>0</v>
      </c>
      <c r="H112" s="8">
        <f t="shared" ref="H112:H117" si="20">E112-F112+G112</f>
        <v>103923.34</v>
      </c>
    </row>
    <row r="113" spans="1:8" x14ac:dyDescent="0.3">
      <c r="A113" s="6" t="s">
        <v>178</v>
      </c>
      <c r="B113" s="7" t="s">
        <v>179</v>
      </c>
      <c r="C113" s="8">
        <v>106006.16</v>
      </c>
      <c r="D113" s="8">
        <v>0</v>
      </c>
      <c r="E113" s="8">
        <f t="shared" si="19"/>
        <v>106006.16</v>
      </c>
      <c r="F113" s="8">
        <v>0</v>
      </c>
      <c r="G113" s="8">
        <v>0</v>
      </c>
      <c r="H113" s="8">
        <f t="shared" si="20"/>
        <v>106006.16</v>
      </c>
    </row>
    <row r="114" spans="1:8" x14ac:dyDescent="0.3">
      <c r="A114" s="6" t="s">
        <v>180</v>
      </c>
      <c r="B114" s="7" t="s">
        <v>181</v>
      </c>
      <c r="C114" s="8">
        <v>0</v>
      </c>
      <c r="D114" s="8">
        <v>9494</v>
      </c>
      <c r="E114" s="8">
        <f t="shared" si="19"/>
        <v>9494</v>
      </c>
      <c r="F114" s="8">
        <v>0</v>
      </c>
      <c r="G114" s="8">
        <v>0</v>
      </c>
      <c r="H114" s="8">
        <f t="shared" si="20"/>
        <v>9494</v>
      </c>
    </row>
    <row r="115" spans="1:8" x14ac:dyDescent="0.3">
      <c r="A115" s="6" t="s">
        <v>182</v>
      </c>
      <c r="B115" s="7" t="s">
        <v>183</v>
      </c>
      <c r="C115" s="8">
        <v>0</v>
      </c>
      <c r="D115" s="8">
        <v>11179.87</v>
      </c>
      <c r="E115" s="8">
        <f t="shared" si="19"/>
        <v>11179.87</v>
      </c>
      <c r="F115" s="8">
        <v>0</v>
      </c>
      <c r="G115" s="8">
        <v>0</v>
      </c>
      <c r="H115" s="8">
        <f t="shared" si="20"/>
        <v>11179.87</v>
      </c>
    </row>
    <row r="116" spans="1:8" x14ac:dyDescent="0.3">
      <c r="A116" s="6" t="s">
        <v>184</v>
      </c>
      <c r="B116" s="7" t="s">
        <v>185</v>
      </c>
      <c r="C116" s="8">
        <v>0</v>
      </c>
      <c r="D116" s="8">
        <v>2099.92</v>
      </c>
      <c r="E116" s="8">
        <f t="shared" si="19"/>
        <v>2099.92</v>
      </c>
      <c r="F116" s="8">
        <v>0</v>
      </c>
      <c r="G116" s="8">
        <v>0</v>
      </c>
      <c r="H116" s="8">
        <f t="shared" si="20"/>
        <v>2099.92</v>
      </c>
    </row>
    <row r="117" spans="1:8" x14ac:dyDescent="0.3">
      <c r="A117" s="6" t="s">
        <v>186</v>
      </c>
      <c r="B117" s="7" t="s">
        <v>187</v>
      </c>
      <c r="C117" s="8">
        <v>1555</v>
      </c>
      <c r="D117" s="8">
        <v>0</v>
      </c>
      <c r="E117" s="8">
        <f t="shared" si="19"/>
        <v>1555</v>
      </c>
      <c r="F117" s="8">
        <v>0</v>
      </c>
      <c r="G117" s="8">
        <v>0</v>
      </c>
      <c r="H117" s="8">
        <f t="shared" si="20"/>
        <v>1555</v>
      </c>
    </row>
    <row r="118" spans="1:8" x14ac:dyDescent="0.3">
      <c r="A118" s="2" t="s">
        <v>188</v>
      </c>
      <c r="B118" s="4"/>
      <c r="C118" s="5">
        <f t="shared" ref="C118:H118" si="21">SUM(C112:C117)</f>
        <v>107561.16</v>
      </c>
      <c r="D118" s="5">
        <f t="shared" si="21"/>
        <v>126697.12999999999</v>
      </c>
      <c r="E118" s="5">
        <f t="shared" si="21"/>
        <v>234258.29</v>
      </c>
      <c r="F118" s="5">
        <f t="shared" si="21"/>
        <v>0</v>
      </c>
      <c r="G118" s="5">
        <f t="shared" si="21"/>
        <v>0</v>
      </c>
      <c r="H118" s="5">
        <f t="shared" si="21"/>
        <v>234258.29</v>
      </c>
    </row>
    <row r="119" spans="1:8" x14ac:dyDescent="0.3">
      <c r="A119" s="9" t="s">
        <v>189</v>
      </c>
      <c r="B119" s="10"/>
      <c r="C119" s="11">
        <f t="shared" ref="C119:H119" si="22">0+SUM(C106)+C110+C118</f>
        <v>188833.25</v>
      </c>
      <c r="D119" s="11">
        <f t="shared" si="22"/>
        <v>233906.89</v>
      </c>
      <c r="E119" s="11">
        <f t="shared" si="22"/>
        <v>422740.14</v>
      </c>
      <c r="F119" s="11">
        <f t="shared" si="22"/>
        <v>0</v>
      </c>
      <c r="G119" s="11">
        <f t="shared" si="22"/>
        <v>0</v>
      </c>
      <c r="H119" s="11">
        <f t="shared" si="22"/>
        <v>422740.14</v>
      </c>
    </row>
    <row r="120" spans="1:8" x14ac:dyDescent="0.3">
      <c r="A120" s="12" t="s">
        <v>30</v>
      </c>
      <c r="B120" s="7"/>
      <c r="C120" s="8"/>
      <c r="D120" s="8"/>
      <c r="E120" s="8"/>
      <c r="F120" s="8"/>
      <c r="G120" s="8"/>
      <c r="H120" s="8"/>
    </row>
    <row r="121" spans="1:8" x14ac:dyDescent="0.3">
      <c r="A121" s="2" t="s">
        <v>190</v>
      </c>
      <c r="B121" s="4"/>
      <c r="C121" s="5"/>
      <c r="D121" s="5"/>
      <c r="E121" s="5"/>
      <c r="F121" s="5"/>
      <c r="G121" s="5"/>
      <c r="H121" s="5"/>
    </row>
    <row r="122" spans="1:8" x14ac:dyDescent="0.3">
      <c r="A122" s="6" t="s">
        <v>191</v>
      </c>
      <c r="B122" s="7" t="s">
        <v>192</v>
      </c>
      <c r="C122" s="8">
        <v>30000</v>
      </c>
      <c r="D122" s="8">
        <v>0</v>
      </c>
      <c r="E122" s="8">
        <f t="shared" ref="E122:E129" si="23">SUM(C122:D122)</f>
        <v>30000</v>
      </c>
      <c r="F122" s="8">
        <v>0</v>
      </c>
      <c r="G122" s="8">
        <v>0</v>
      </c>
      <c r="H122" s="8">
        <f t="shared" ref="H122:H129" si="24">E122-F122+G122</f>
        <v>30000</v>
      </c>
    </row>
    <row r="123" spans="1:8" x14ac:dyDescent="0.3">
      <c r="A123" s="6" t="s">
        <v>193</v>
      </c>
      <c r="B123" s="7" t="s">
        <v>194</v>
      </c>
      <c r="C123" s="8">
        <v>70000</v>
      </c>
      <c r="D123" s="8">
        <v>0</v>
      </c>
      <c r="E123" s="8">
        <f t="shared" si="23"/>
        <v>70000</v>
      </c>
      <c r="F123" s="8">
        <v>0</v>
      </c>
      <c r="G123" s="8">
        <v>0</v>
      </c>
      <c r="H123" s="8">
        <f t="shared" si="24"/>
        <v>70000</v>
      </c>
    </row>
    <row r="124" spans="1:8" x14ac:dyDescent="0.3">
      <c r="A124" s="6" t="s">
        <v>195</v>
      </c>
      <c r="B124" s="7" t="s">
        <v>196</v>
      </c>
      <c r="C124" s="8">
        <v>0</v>
      </c>
      <c r="D124" s="8">
        <v>-20535.52</v>
      </c>
      <c r="E124" s="8">
        <f t="shared" si="23"/>
        <v>-20535.52</v>
      </c>
      <c r="F124" s="8">
        <v>0</v>
      </c>
      <c r="G124" s="8">
        <v>0</v>
      </c>
      <c r="H124" s="8">
        <f t="shared" si="24"/>
        <v>-20535.52</v>
      </c>
    </row>
    <row r="125" spans="1:8" x14ac:dyDescent="0.3">
      <c r="A125" s="6" t="s">
        <v>197</v>
      </c>
      <c r="B125" s="7" t="s">
        <v>196</v>
      </c>
      <c r="C125" s="8">
        <v>-19042</v>
      </c>
      <c r="D125" s="8">
        <v>0</v>
      </c>
      <c r="E125" s="8">
        <f t="shared" si="23"/>
        <v>-19042</v>
      </c>
      <c r="F125" s="8">
        <v>0</v>
      </c>
      <c r="G125" s="8">
        <v>0</v>
      </c>
      <c r="H125" s="8">
        <f t="shared" si="24"/>
        <v>-19042</v>
      </c>
    </row>
    <row r="126" spans="1:8" x14ac:dyDescent="0.3">
      <c r="A126" s="6" t="s">
        <v>198</v>
      </c>
      <c r="B126" s="7" t="s">
        <v>199</v>
      </c>
      <c r="C126" s="8">
        <v>11</v>
      </c>
      <c r="D126" s="8">
        <v>0</v>
      </c>
      <c r="E126" s="8">
        <f t="shared" si="23"/>
        <v>11</v>
      </c>
      <c r="F126" s="8">
        <v>0</v>
      </c>
      <c r="G126" s="8">
        <v>0</v>
      </c>
      <c r="H126" s="8">
        <f t="shared" si="24"/>
        <v>11</v>
      </c>
    </row>
    <row r="127" spans="1:8" x14ac:dyDescent="0.3">
      <c r="A127" s="6" t="s">
        <v>200</v>
      </c>
      <c r="B127" s="7" t="s">
        <v>201</v>
      </c>
      <c r="C127" s="8">
        <v>-2302.19</v>
      </c>
      <c r="D127" s="8">
        <v>0</v>
      </c>
      <c r="E127" s="8">
        <f t="shared" si="23"/>
        <v>-2302.19</v>
      </c>
      <c r="F127" s="8">
        <v>0</v>
      </c>
      <c r="G127" s="8">
        <v>0</v>
      </c>
      <c r="H127" s="8">
        <f t="shared" si="24"/>
        <v>-2302.19</v>
      </c>
    </row>
    <row r="128" spans="1:8" x14ac:dyDescent="0.3">
      <c r="A128" s="6" t="s">
        <v>202</v>
      </c>
      <c r="B128" s="7" t="s">
        <v>203</v>
      </c>
      <c r="C128" s="8">
        <v>40000</v>
      </c>
      <c r="D128" s="8">
        <v>0</v>
      </c>
      <c r="E128" s="8">
        <f t="shared" si="23"/>
        <v>40000</v>
      </c>
      <c r="F128" s="8">
        <v>0</v>
      </c>
      <c r="G128" s="8">
        <v>0</v>
      </c>
      <c r="H128" s="8">
        <f t="shared" si="24"/>
        <v>40000</v>
      </c>
    </row>
    <row r="129" spans="1:8" x14ac:dyDescent="0.3">
      <c r="A129" s="6" t="s">
        <v>204</v>
      </c>
      <c r="B129" s="7" t="s">
        <v>205</v>
      </c>
      <c r="C129" s="8">
        <v>5000</v>
      </c>
      <c r="D129" s="8">
        <v>0</v>
      </c>
      <c r="E129" s="8">
        <f t="shared" si="23"/>
        <v>5000</v>
      </c>
      <c r="F129" s="8">
        <v>0</v>
      </c>
      <c r="G129" s="8">
        <v>0</v>
      </c>
      <c r="H129" s="8">
        <f t="shared" si="24"/>
        <v>5000</v>
      </c>
    </row>
    <row r="130" spans="1:8" x14ac:dyDescent="0.3">
      <c r="A130" s="2" t="s">
        <v>206</v>
      </c>
      <c r="B130" s="4"/>
      <c r="C130" s="5">
        <f t="shared" ref="C130:H130" si="25">SUM(C122:C129)</f>
        <v>123666.81</v>
      </c>
      <c r="D130" s="5">
        <f t="shared" si="25"/>
        <v>-20535.52</v>
      </c>
      <c r="E130" s="5">
        <f t="shared" si="25"/>
        <v>103131.29</v>
      </c>
      <c r="F130" s="5">
        <f t="shared" si="25"/>
        <v>0</v>
      </c>
      <c r="G130" s="5">
        <f t="shared" si="25"/>
        <v>0</v>
      </c>
      <c r="H130" s="5">
        <f t="shared" si="25"/>
        <v>103131.29</v>
      </c>
    </row>
    <row r="131" spans="1:8" x14ac:dyDescent="0.3">
      <c r="A131" s="9" t="s">
        <v>207</v>
      </c>
      <c r="B131" s="10"/>
      <c r="C131" s="11">
        <f t="shared" ref="C131:H131" si="26">C130</f>
        <v>123666.81</v>
      </c>
      <c r="D131" s="11">
        <f t="shared" si="26"/>
        <v>-20535.52</v>
      </c>
      <c r="E131" s="11">
        <f t="shared" si="26"/>
        <v>103131.29</v>
      </c>
      <c r="F131" s="11">
        <f t="shared" si="26"/>
        <v>0</v>
      </c>
      <c r="G131" s="11">
        <f t="shared" si="26"/>
        <v>0</v>
      </c>
      <c r="H131" s="11">
        <f t="shared" si="26"/>
        <v>103131.29</v>
      </c>
    </row>
    <row r="132" spans="1:8" x14ac:dyDescent="0.3">
      <c r="A132" s="12" t="s">
        <v>30</v>
      </c>
      <c r="B132" s="7"/>
      <c r="C132" s="8"/>
      <c r="D132" s="8"/>
      <c r="E132" s="8"/>
      <c r="F132" s="8"/>
      <c r="G132" s="8"/>
      <c r="H132" s="8"/>
    </row>
    <row r="133" spans="1:8" x14ac:dyDescent="0.3">
      <c r="A133" s="9" t="s">
        <v>208</v>
      </c>
      <c r="B133" s="10"/>
      <c r="C133" s="11">
        <f t="shared" ref="C133:H133" si="27">C119+C131</f>
        <v>312500.06</v>
      </c>
      <c r="D133" s="11">
        <f t="shared" si="27"/>
        <v>213371.37000000002</v>
      </c>
      <c r="E133" s="11">
        <f t="shared" si="27"/>
        <v>525871.43000000005</v>
      </c>
      <c r="F133" s="11">
        <f t="shared" si="27"/>
        <v>0</v>
      </c>
      <c r="G133" s="11">
        <f t="shared" si="27"/>
        <v>0</v>
      </c>
      <c r="H133" s="11">
        <f t="shared" si="27"/>
        <v>525871.43000000005</v>
      </c>
    </row>
    <row r="134" spans="1:8" x14ac:dyDescent="0.3">
      <c r="A134" s="12" t="s">
        <v>30</v>
      </c>
      <c r="B134" s="7"/>
      <c r="C134" s="8"/>
      <c r="D134" s="8"/>
      <c r="E134" s="8"/>
      <c r="F134" s="8"/>
      <c r="G134" s="8"/>
      <c r="H134" s="8"/>
    </row>
    <row r="135" spans="1:8" x14ac:dyDescent="0.3">
      <c r="A135" s="2" t="s">
        <v>209</v>
      </c>
      <c r="B135" s="4"/>
      <c r="C135" s="5"/>
      <c r="D135" s="5"/>
      <c r="E135" s="5"/>
      <c r="F135" s="5"/>
      <c r="G135" s="5"/>
      <c r="H135" s="5"/>
    </row>
    <row r="136" spans="1:8" x14ac:dyDescent="0.3">
      <c r="A136" s="2" t="s">
        <v>210</v>
      </c>
      <c r="B136" s="4"/>
      <c r="C136" s="5"/>
      <c r="D136" s="5"/>
      <c r="E136" s="5"/>
      <c r="F136" s="5"/>
      <c r="G136" s="5"/>
      <c r="H136" s="5"/>
    </row>
    <row r="137" spans="1:8" x14ac:dyDescent="0.3">
      <c r="A137" s="6" t="s">
        <v>210</v>
      </c>
      <c r="B137" s="7" t="s">
        <v>211</v>
      </c>
      <c r="C137" s="8">
        <v>2655951.13</v>
      </c>
      <c r="D137" s="8">
        <v>-4397646.72</v>
      </c>
      <c r="E137" s="8">
        <f>SUM(C137:D137)</f>
        <v>-1741695.5899999999</v>
      </c>
      <c r="F137" s="8">
        <v>0</v>
      </c>
      <c r="G137" s="8">
        <v>0</v>
      </c>
      <c r="H137" s="8">
        <f>E137-F137+G137</f>
        <v>-1741695.5899999999</v>
      </c>
    </row>
    <row r="138" spans="1:8" x14ac:dyDescent="0.3">
      <c r="A138" s="2" t="s">
        <v>212</v>
      </c>
      <c r="B138" s="4"/>
      <c r="C138" s="5"/>
      <c r="D138" s="5"/>
      <c r="E138" s="5"/>
      <c r="F138" s="5"/>
      <c r="G138" s="5"/>
      <c r="H138" s="5"/>
    </row>
    <row r="139" spans="1:8" x14ac:dyDescent="0.3">
      <c r="A139" s="6" t="s">
        <v>213</v>
      </c>
      <c r="B139" s="7" t="s">
        <v>214</v>
      </c>
      <c r="C139" s="8">
        <v>1873040.12</v>
      </c>
      <c r="D139" s="8">
        <v>-1668473.44</v>
      </c>
      <c r="E139" s="8">
        <f>SUM(C139:D139)</f>
        <v>204566.68000000017</v>
      </c>
      <c r="F139" s="8">
        <v>0</v>
      </c>
      <c r="G139" s="8">
        <v>0</v>
      </c>
      <c r="H139" s="8">
        <f>E139-F139+G139</f>
        <v>204566.68000000017</v>
      </c>
    </row>
    <row r="140" spans="1:8" x14ac:dyDescent="0.3">
      <c r="A140" s="2" t="s">
        <v>215</v>
      </c>
      <c r="B140" s="4"/>
      <c r="C140" s="5"/>
      <c r="D140" s="5"/>
      <c r="E140" s="5"/>
      <c r="F140" s="5"/>
      <c r="G140" s="5"/>
      <c r="H140" s="5"/>
    </row>
    <row r="141" spans="1:8" x14ac:dyDescent="0.3">
      <c r="A141" s="6" t="s">
        <v>216</v>
      </c>
      <c r="B141" s="7" t="s">
        <v>217</v>
      </c>
      <c r="C141" s="8">
        <v>50000</v>
      </c>
      <c r="D141" s="8">
        <v>0</v>
      </c>
      <c r="E141" s="8">
        <f t="shared" ref="E141:E149" si="28">SUM(C141:D141)</f>
        <v>50000</v>
      </c>
      <c r="F141" s="8">
        <v>0</v>
      </c>
      <c r="G141" s="8">
        <v>0</v>
      </c>
      <c r="H141" s="8">
        <f t="shared" ref="H141:H149" si="29">E141-F141+G141</f>
        <v>50000</v>
      </c>
    </row>
    <row r="142" spans="1:8" x14ac:dyDescent="0.3">
      <c r="A142" s="6" t="s">
        <v>218</v>
      </c>
      <c r="B142" s="7" t="s">
        <v>219</v>
      </c>
      <c r="C142" s="8">
        <v>60000</v>
      </c>
      <c r="D142" s="8">
        <v>0</v>
      </c>
      <c r="E142" s="8">
        <f t="shared" si="28"/>
        <v>60000</v>
      </c>
      <c r="F142" s="8">
        <v>0</v>
      </c>
      <c r="G142" s="8">
        <v>0</v>
      </c>
      <c r="H142" s="8">
        <f t="shared" si="29"/>
        <v>60000</v>
      </c>
    </row>
    <row r="143" spans="1:8" x14ac:dyDescent="0.3">
      <c r="A143" s="6" t="s">
        <v>220</v>
      </c>
      <c r="B143" s="7" t="s">
        <v>221</v>
      </c>
      <c r="C143" s="8">
        <v>17000</v>
      </c>
      <c r="D143" s="8">
        <v>0</v>
      </c>
      <c r="E143" s="8">
        <f t="shared" si="28"/>
        <v>17000</v>
      </c>
      <c r="F143" s="8">
        <v>0</v>
      </c>
      <c r="G143" s="8">
        <v>0</v>
      </c>
      <c r="H143" s="8">
        <f t="shared" si="29"/>
        <v>17000</v>
      </c>
    </row>
    <row r="144" spans="1:8" x14ac:dyDescent="0.3">
      <c r="A144" s="6" t="s">
        <v>222</v>
      </c>
      <c r="B144" s="7" t="s">
        <v>223</v>
      </c>
      <c r="C144" s="8">
        <v>25000</v>
      </c>
      <c r="D144" s="8">
        <v>0</v>
      </c>
      <c r="E144" s="8">
        <f t="shared" si="28"/>
        <v>25000</v>
      </c>
      <c r="F144" s="8">
        <v>0</v>
      </c>
      <c r="G144" s="8">
        <v>0</v>
      </c>
      <c r="H144" s="8">
        <f t="shared" si="29"/>
        <v>25000</v>
      </c>
    </row>
    <row r="145" spans="1:8" x14ac:dyDescent="0.3">
      <c r="A145" s="6" t="s">
        <v>224</v>
      </c>
      <c r="B145" s="7" t="s">
        <v>225</v>
      </c>
      <c r="C145" s="8">
        <v>25000</v>
      </c>
      <c r="D145" s="8">
        <v>0</v>
      </c>
      <c r="E145" s="8">
        <f t="shared" si="28"/>
        <v>25000</v>
      </c>
      <c r="F145" s="8">
        <v>0</v>
      </c>
      <c r="G145" s="8">
        <v>0</v>
      </c>
      <c r="H145" s="8">
        <f t="shared" si="29"/>
        <v>25000</v>
      </c>
    </row>
    <row r="146" spans="1:8" x14ac:dyDescent="0.3">
      <c r="A146" s="6" t="s">
        <v>226</v>
      </c>
      <c r="B146" s="7" t="s">
        <v>227</v>
      </c>
      <c r="C146" s="8">
        <v>50000</v>
      </c>
      <c r="D146" s="8">
        <v>0</v>
      </c>
      <c r="E146" s="8">
        <f t="shared" si="28"/>
        <v>50000</v>
      </c>
      <c r="F146" s="8">
        <v>0</v>
      </c>
      <c r="G146" s="8">
        <v>0</v>
      </c>
      <c r="H146" s="8">
        <f t="shared" si="29"/>
        <v>50000</v>
      </c>
    </row>
    <row r="147" spans="1:8" x14ac:dyDescent="0.3">
      <c r="A147" s="6" t="s">
        <v>228</v>
      </c>
      <c r="B147" s="7" t="s">
        <v>229</v>
      </c>
      <c r="C147" s="8">
        <v>15000</v>
      </c>
      <c r="D147" s="8">
        <v>0</v>
      </c>
      <c r="E147" s="8">
        <f t="shared" si="28"/>
        <v>15000</v>
      </c>
      <c r="F147" s="8">
        <v>0</v>
      </c>
      <c r="G147" s="8">
        <v>0</v>
      </c>
      <c r="H147" s="8">
        <f t="shared" si="29"/>
        <v>15000</v>
      </c>
    </row>
    <row r="148" spans="1:8" x14ac:dyDescent="0.3">
      <c r="A148" s="6" t="s">
        <v>230</v>
      </c>
      <c r="B148" s="7" t="s">
        <v>231</v>
      </c>
      <c r="C148" s="8">
        <v>1013247.85</v>
      </c>
      <c r="D148" s="8">
        <v>0</v>
      </c>
      <c r="E148" s="8">
        <f t="shared" si="28"/>
        <v>1013247.85</v>
      </c>
      <c r="F148" s="8">
        <v>0</v>
      </c>
      <c r="G148" s="8">
        <v>0</v>
      </c>
      <c r="H148" s="8">
        <f t="shared" si="29"/>
        <v>1013247.85</v>
      </c>
    </row>
    <row r="149" spans="1:8" x14ac:dyDescent="0.3">
      <c r="A149" s="6" t="s">
        <v>232</v>
      </c>
      <c r="B149" s="7" t="s">
        <v>233</v>
      </c>
      <c r="C149" s="8">
        <v>449000</v>
      </c>
      <c r="D149" s="8">
        <v>0</v>
      </c>
      <c r="E149" s="8">
        <f t="shared" si="28"/>
        <v>449000</v>
      </c>
      <c r="F149" s="8">
        <v>0</v>
      </c>
      <c r="G149" s="8">
        <v>0</v>
      </c>
      <c r="H149" s="8">
        <f t="shared" si="29"/>
        <v>449000</v>
      </c>
    </row>
    <row r="150" spans="1:8" x14ac:dyDescent="0.3">
      <c r="A150" s="2" t="s">
        <v>234</v>
      </c>
      <c r="B150" s="4"/>
      <c r="C150" s="5">
        <f t="shared" ref="C150:H150" si="30">SUM(C141:C149)</f>
        <v>1704247.85</v>
      </c>
      <c r="D150" s="5">
        <f t="shared" si="30"/>
        <v>0</v>
      </c>
      <c r="E150" s="5">
        <f t="shared" si="30"/>
        <v>1704247.85</v>
      </c>
      <c r="F150" s="5">
        <f t="shared" si="30"/>
        <v>0</v>
      </c>
      <c r="G150" s="5">
        <f t="shared" si="30"/>
        <v>0</v>
      </c>
      <c r="H150" s="5">
        <f t="shared" si="30"/>
        <v>1704247.85</v>
      </c>
    </row>
    <row r="151" spans="1:8" x14ac:dyDescent="0.3">
      <c r="A151" s="9" t="s">
        <v>235</v>
      </c>
      <c r="B151" s="10"/>
      <c r="C151" s="11">
        <f t="shared" ref="C151:H151" si="31">SUM(C137)+SUM(C139)+C150</f>
        <v>6233239.0999999996</v>
      </c>
      <c r="D151" s="11">
        <f t="shared" si="31"/>
        <v>-6066120.1600000001</v>
      </c>
      <c r="E151" s="11">
        <f t="shared" si="31"/>
        <v>167118.94000000041</v>
      </c>
      <c r="F151" s="11">
        <f t="shared" si="31"/>
        <v>0</v>
      </c>
      <c r="G151" s="11">
        <f t="shared" si="31"/>
        <v>0</v>
      </c>
      <c r="H151" s="11">
        <f t="shared" si="31"/>
        <v>167118.94000000041</v>
      </c>
    </row>
    <row r="152" spans="1:8" x14ac:dyDescent="0.3">
      <c r="A152" s="12" t="s">
        <v>30</v>
      </c>
      <c r="B152" s="7"/>
      <c r="C152" s="8"/>
      <c r="D152" s="8"/>
      <c r="E152" s="8"/>
      <c r="F152" s="8"/>
      <c r="G152" s="8"/>
      <c r="H152" s="8"/>
    </row>
    <row r="153" spans="1:8" x14ac:dyDescent="0.3">
      <c r="A153" s="9" t="s">
        <v>236</v>
      </c>
      <c r="B153" s="10"/>
      <c r="C153" s="11">
        <f t="shared" ref="C153:H153" si="32">C133+C151</f>
        <v>6545739.1599999992</v>
      </c>
      <c r="D153" s="11">
        <f t="shared" si="32"/>
        <v>-5852748.79</v>
      </c>
      <c r="E153" s="11">
        <f t="shared" si="32"/>
        <v>692990.37000000046</v>
      </c>
      <c r="F153" s="11">
        <f t="shared" si="32"/>
        <v>0</v>
      </c>
      <c r="G153" s="11">
        <f t="shared" si="32"/>
        <v>0</v>
      </c>
      <c r="H153" s="11">
        <f t="shared" si="32"/>
        <v>692990.37000000046</v>
      </c>
    </row>
    <row r="154" spans="1:8" x14ac:dyDescent="0.3">
      <c r="A154" s="12" t="s">
        <v>30</v>
      </c>
      <c r="B154" s="7"/>
      <c r="C154" s="8"/>
      <c r="D154" s="8"/>
      <c r="E154" s="8"/>
      <c r="F154" s="8"/>
      <c r="G154" s="8"/>
      <c r="H154" s="8"/>
    </row>
    <row r="155" spans="1:8" x14ac:dyDescent="0.3">
      <c r="A155" s="12"/>
      <c r="B155" s="7"/>
      <c r="C155" s="8"/>
      <c r="D155" s="8"/>
      <c r="E155" s="8"/>
      <c r="F155" s="8"/>
      <c r="G155" s="8"/>
      <c r="H155" s="8"/>
    </row>
    <row r="156" spans="1:8" x14ac:dyDescent="0.3">
      <c r="A156" s="9" t="s">
        <v>237</v>
      </c>
      <c r="B156" s="10"/>
      <c r="C156" s="13">
        <f>C101-C153</f>
        <v>0</v>
      </c>
      <c r="D156" s="13">
        <f>D101-D153</f>
        <v>0</v>
      </c>
      <c r="E156" s="13">
        <f>E101-E153</f>
        <v>0</v>
      </c>
      <c r="F156" s="13">
        <f>F101+F153</f>
        <v>0</v>
      </c>
      <c r="G156" s="13">
        <f>G101+G153</f>
        <v>0</v>
      </c>
      <c r="H156" s="13">
        <f>H101-H153</f>
        <v>0</v>
      </c>
    </row>
  </sheetData>
  <mergeCells count="1">
    <mergeCell ref="F3:G3"/>
  </mergeCells>
  <conditionalFormatting sqref="F156">
    <cfRule type="expression" dxfId="7" priority="1">
      <formula>IF(OFFSET(F156,0,1)=F156,1,0)</formula>
    </cfRule>
    <cfRule type="expression" dxfId="6" priority="2">
      <formula>IF(OFFSET(F156,0,1)&lt;&gt;F156,1,0)</formula>
    </cfRule>
  </conditionalFormatting>
  <conditionalFormatting sqref="G156">
    <cfRule type="expression" dxfId="5" priority="3">
      <formula>IF(OFFSET(G156,0,-1)=G156,1,0)</formula>
    </cfRule>
    <cfRule type="expression" dxfId="4" priority="4">
      <formula>IF(OFFSET(G156,0,-1)&lt;&gt;G156,1,0)</formula>
    </cfRule>
  </conditionalFormatting>
  <conditionalFormatting sqref="F58">
    <cfRule type="expression" dxfId="3" priority="5">
      <formula>IF(OFFSET(F58,0,1)=F58,1,0)</formula>
    </cfRule>
    <cfRule type="expression" dxfId="2" priority="6">
      <formula>IF(OFFSET(F58,0,1)&lt;&gt;F58,1,0)</formula>
    </cfRule>
  </conditionalFormatting>
  <conditionalFormatting sqref="G58">
    <cfRule type="expression" dxfId="1" priority="7">
      <formula>IF(OFFSET(G58,0,-1)=G58,1,0)</formula>
    </cfRule>
    <cfRule type="expression" dxfId="0" priority="8">
      <formula>IF(OFFSET(G58,0,-1)&lt;&gt;G58,1,0)</formula>
    </cfRule>
  </conditionalFormatting>
  <pageMargins left="0.7" right="0.7" top="0.75" bottom="0.75" header="0.3" footer="0.3"/>
  <pageSetup paperSize="9" scale="82" orientation="portrait" r:id="rId1"/>
  <rowBreaks count="2" manualBreakCount="2">
    <brk id="58" max="16383" man="1"/>
    <brk id="1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Consolidation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Maila</dc:creator>
  <cp:lastModifiedBy>Maila</cp:lastModifiedBy>
  <cp:lastPrinted>2020-07-16T02:06:12Z</cp:lastPrinted>
  <dcterms:created xsi:type="dcterms:W3CDTF">2020-07-16T02:12:40Z</dcterms:created>
  <dcterms:modified xsi:type="dcterms:W3CDTF">2020-07-16T02:12:42Z</dcterms:modified>
</cp:coreProperties>
</file>