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y\Clients\Nowak - Michael - Zug SMSF\2022\Vouchers\"/>
    </mc:Choice>
  </mc:AlternateContent>
  <xr:revisionPtr revIDLastSave="0" documentId="8_{F1C34718-B649-46C3-9FC7-C2F2E5BC09A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G10" i="1"/>
  <c r="H10" i="1"/>
  <c r="E9" i="1"/>
  <c r="F32" i="1"/>
  <c r="F84" i="1" l="1"/>
  <c r="G14" i="1"/>
  <c r="D47" i="1" l="1"/>
  <c r="F75" i="1" s="1"/>
  <c r="F64" i="1"/>
  <c r="F73" i="1"/>
  <c r="H20" i="1"/>
  <c r="H15" i="1"/>
  <c r="E16" i="1"/>
  <c r="D27" i="1"/>
  <c r="G6" i="1" s="1"/>
  <c r="G21" i="1" s="1"/>
  <c r="G13" i="1"/>
  <c r="D44" i="1" s="1"/>
  <c r="D46" i="1" s="1"/>
  <c r="F38" i="1"/>
  <c r="F37" i="1"/>
  <c r="F36" i="1"/>
  <c r="F35" i="1"/>
  <c r="G33" i="1"/>
  <c r="E34" i="1"/>
  <c r="E39" i="1" s="1"/>
  <c r="G19" i="1"/>
  <c r="D39" i="1"/>
  <c r="E17" i="1" s="1"/>
  <c r="G8" i="1" l="1"/>
  <c r="G11" i="1"/>
  <c r="G9" i="1"/>
  <c r="F77" i="1"/>
  <c r="F79" i="1" s="1"/>
  <c r="G39" i="1"/>
  <c r="G12" i="1"/>
  <c r="D49" i="1"/>
  <c r="D50" i="1" s="1"/>
  <c r="G17" i="1"/>
  <c r="F39" i="1"/>
  <c r="E18" i="1"/>
  <c r="E22" i="1" s="1"/>
  <c r="H6" i="1"/>
  <c r="H12" i="1" l="1"/>
  <c r="H9" i="1"/>
  <c r="H11" i="1"/>
  <c r="H8" i="1"/>
  <c r="H21" i="1"/>
  <c r="D51" i="1"/>
  <c r="G18" i="1"/>
  <c r="G22" i="1" s="1"/>
  <c r="H17" i="1"/>
  <c r="H18" i="1" l="1"/>
  <c r="H22" i="1" s="1"/>
</calcChain>
</file>

<file path=xl/sharedStrings.xml><?xml version="1.0" encoding="utf-8"?>
<sst xmlns="http://schemas.openxmlformats.org/spreadsheetml/2006/main" count="56" uniqueCount="49">
  <si>
    <t>Share of Profits</t>
  </si>
  <si>
    <t>NET REMAINING</t>
  </si>
  <si>
    <t>Opening Balance</t>
  </si>
  <si>
    <t>Expenses</t>
  </si>
  <si>
    <t>Accy</t>
  </si>
  <si>
    <t>Levy</t>
  </si>
  <si>
    <t>Audit</t>
  </si>
  <si>
    <t>Bank fees</t>
  </si>
  <si>
    <t>Inves exp</t>
  </si>
  <si>
    <t>Man Exp</t>
  </si>
  <si>
    <t>Interest</t>
  </si>
  <si>
    <t>Tax charge</t>
  </si>
  <si>
    <t>Contributn - Michael</t>
  </si>
  <si>
    <t>Contributn - Barbara</t>
  </si>
  <si>
    <t>Benefits paid Michael</t>
  </si>
  <si>
    <t>Benefits paid Barbara</t>
  </si>
  <si>
    <t>Zug Superannuation</t>
  </si>
  <si>
    <t>TAX ALLOCATION</t>
  </si>
  <si>
    <t>Tax Cont - Michael</t>
  </si>
  <si>
    <t>Tax Cont - Barbara</t>
  </si>
  <si>
    <t>Tax Charge for year</t>
  </si>
  <si>
    <t>Michael</t>
  </si>
  <si>
    <t>Barbara</t>
  </si>
  <si>
    <t>Taxation</t>
  </si>
  <si>
    <t>INCOME TAX</t>
  </si>
  <si>
    <t>TAX INSTALLMENTS</t>
  </si>
  <si>
    <t>Franking Credit</t>
  </si>
  <si>
    <t>TOTAL</t>
  </si>
  <si>
    <t>Dividends + F/Credit</t>
  </si>
  <si>
    <t>Capital Gain</t>
  </si>
  <si>
    <t>1999</t>
  </si>
  <si>
    <t>Ledger A/c</t>
  </si>
  <si>
    <t>1998</t>
  </si>
  <si>
    <t>1/06/20178</t>
  </si>
  <si>
    <t>Tax 2018 BEFORE SMSF Levy</t>
  </si>
  <si>
    <t>Tax charge for 2018</t>
  </si>
  <si>
    <t>PAYABLE</t>
  </si>
  <si>
    <t>Contributn - Michael PERSONAL</t>
  </si>
  <si>
    <t>Tax Expense</t>
  </si>
  <si>
    <t>Earnings expense</t>
  </si>
  <si>
    <t>BALNCE SPLIT : -</t>
  </si>
  <si>
    <t>June 2017 installment</t>
  </si>
  <si>
    <t>Tax Owing at 30 June 2018</t>
  </si>
  <si>
    <t>Income tax OWING  for 2017 + ATO SMSF Levy</t>
  </si>
  <si>
    <t>Balance Sheet Disclosure:-</t>
  </si>
  <si>
    <t>2018 Tax Payable before SMSF Levy</t>
  </si>
  <si>
    <t>Y.E. 30 June 2022</t>
  </si>
  <si>
    <t>Trusts</t>
  </si>
  <si>
    <t>Mkt Value / Cap Gains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</si>
</sst>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0_-;\-* #,##0.000_-;_-* &quot;-&quot;???_-;_-@_-"/>
    <numFmt numFmtId="165" formatCode="0.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43" fontId="0" fillId="0" borderId="0" xfId="1" applyFont="1"/>
    <xf numFmtId="41" fontId="2" fillId="0" borderId="0" xfId="1" applyNumberFormat="1" applyFont="1"/>
    <xf numFmtId="41" fontId="0" fillId="0" borderId="0" xfId="1" applyNumberFormat="1" applyFont="1"/>
    <xf numFmtId="43" fontId="0" fillId="0" borderId="1" xfId="1" applyFont="1" applyBorder="1"/>
    <xf numFmtId="43" fontId="0" fillId="0" borderId="2" xfId="1" applyFont="1" applyBorder="1"/>
    <xf numFmtId="43" fontId="2" fillId="0" borderId="0" xfId="1" applyFont="1"/>
    <xf numFmtId="43" fontId="0" fillId="0" borderId="3" xfId="1" applyFont="1" applyBorder="1"/>
    <xf numFmtId="43" fontId="2" fillId="0" borderId="0" xfId="1" applyFont="1" applyAlignment="1">
      <alignment horizontal="center"/>
    </xf>
    <xf numFmtId="43" fontId="3" fillId="0" borderId="0" xfId="1" applyFont="1"/>
    <xf numFmtId="164" fontId="0" fillId="0" borderId="0" xfId="1" applyNumberFormat="1" applyFont="1"/>
    <xf numFmtId="43" fontId="4" fillId="0" borderId="0" xfId="1" applyFont="1"/>
    <xf numFmtId="41" fontId="5" fillId="0" borderId="0" xfId="1" applyNumberFormat="1" applyFont="1"/>
    <xf numFmtId="17" fontId="0" fillId="0" borderId="0" xfId="1" applyNumberFormat="1" applyFont="1"/>
    <xf numFmtId="43" fontId="0" fillId="2" borderId="0" xfId="1" applyFont="1" applyFill="1"/>
    <xf numFmtId="41" fontId="0" fillId="0" borderId="0" xfId="1" quotePrefix="1" applyNumberFormat="1" applyFont="1"/>
    <xf numFmtId="165" fontId="2" fillId="0" borderId="0" xfId="2" applyNumberFormat="1" applyFont="1" applyAlignment="1">
      <alignment horizontal="center"/>
    </xf>
    <xf numFmtId="41" fontId="6" fillId="0" borderId="0" xfId="1" applyNumberFormat="1" applyFont="1"/>
    <xf numFmtId="43" fontId="0" fillId="3" borderId="0" xfId="1" applyFont="1" applyFill="1"/>
    <xf numFmtId="43" fontId="2" fillId="2" borderId="0" xfId="1" applyFont="1" applyFill="1"/>
    <xf numFmtId="43" fontId="2" fillId="0" borderId="1" xfId="1" applyFont="1" applyBorder="1"/>
    <xf numFmtId="41" fontId="5" fillId="0" borderId="0" xfId="1" applyNumberFormat="1" applyFont="1" applyBorder="1"/>
    <xf numFmtId="43" fontId="0" fillId="0" borderId="0" xfId="1" applyFont="1" applyBorder="1"/>
    <xf numFmtId="41" fontId="0" fillId="0" borderId="0" xfId="1" applyNumberFormat="1" applyFont="1" applyBorder="1"/>
    <xf numFmtId="43" fontId="2" fillId="2" borderId="1" xfId="1" applyFont="1" applyFill="1" applyBorder="1"/>
    <xf numFmtId="41" fontId="7" fillId="0" borderId="0" xfId="1" applyNumberFormat="1" applyFont="1"/>
    <xf numFmtId="43" fontId="7" fillId="0" borderId="0" xfId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85"/>
  <sheetViews>
    <sheetView tabSelected="1" topLeftCell="A3" workbookViewId="0">
      <selection activeCell="E19" sqref="E19:E20"/>
    </sheetView>
  </sheetViews>
  <sheetFormatPr defaultRowHeight="15" x14ac:dyDescent="0.25"/>
  <cols>
    <col min="1" max="1" width="13.85546875" style="1" customWidth="1"/>
    <col min="2" max="2" width="9.140625" style="3"/>
    <col min="3" max="3" width="18" style="1" customWidth="1"/>
    <col min="4" max="4" width="13.140625" style="1" customWidth="1"/>
    <col min="5" max="5" width="12.5703125" style="1" customWidth="1"/>
    <col min="6" max="6" width="12.85546875" style="1" customWidth="1"/>
    <col min="7" max="7" width="13.85546875" style="1" customWidth="1"/>
    <col min="8" max="8" width="12.85546875" style="1" customWidth="1"/>
    <col min="9" max="9" width="9.140625" style="1"/>
    <col min="10" max="10" width="11.42578125" style="1" customWidth="1"/>
    <col min="11" max="11" width="9.5703125" style="1" bestFit="1" customWidth="1"/>
    <col min="12" max="16384" width="9.140625" style="1"/>
  </cols>
  <sheetData>
    <row r="2" spans="2:8" ht="23.25" x14ac:dyDescent="0.35">
      <c r="B2" s="17" t="s">
        <v>16</v>
      </c>
    </row>
    <row r="4" spans="2:8" x14ac:dyDescent="0.25">
      <c r="B4" s="2" t="s">
        <v>46</v>
      </c>
    </row>
    <row r="6" spans="2:8" ht="18.75" x14ac:dyDescent="0.3">
      <c r="B6" s="12" t="s">
        <v>0</v>
      </c>
      <c r="G6" s="16">
        <f>D25/D27</f>
        <v>0.66235601309354231</v>
      </c>
      <c r="H6" s="16">
        <f>D26/D27</f>
        <v>0.33764398690645775</v>
      </c>
    </row>
    <row r="7" spans="2:8" x14ac:dyDescent="0.25">
      <c r="G7" s="8" t="s">
        <v>21</v>
      </c>
      <c r="H7" s="8" t="s">
        <v>22</v>
      </c>
    </row>
    <row r="8" spans="2:8" x14ac:dyDescent="0.25">
      <c r="C8" s="1" t="s">
        <v>10</v>
      </c>
      <c r="E8" s="1">
        <v>2717.77</v>
      </c>
      <c r="G8" s="1">
        <f>E8*G$6</f>
        <v>1800.1313017052364</v>
      </c>
      <c r="H8" s="1">
        <f>E8*$H$6</f>
        <v>917.63869829476369</v>
      </c>
    </row>
    <row r="9" spans="2:8" x14ac:dyDescent="0.25">
      <c r="C9" s="1" t="s">
        <v>28</v>
      </c>
      <c r="E9" s="1">
        <f>6352.19+838.34</f>
        <v>7190.53</v>
      </c>
      <c r="G9" s="1">
        <f t="shared" ref="G9:G11" si="0">E9*G$6</f>
        <v>4762.6907828295089</v>
      </c>
      <c r="H9" s="1">
        <f t="shared" ref="H9:H11" si="1">E9*$H$6</f>
        <v>2427.8392171704913</v>
      </c>
    </row>
    <row r="10" spans="2:8" x14ac:dyDescent="0.25">
      <c r="C10" s="1" t="s">
        <v>47</v>
      </c>
      <c r="E10" s="1">
        <v>2601.8000000000002</v>
      </c>
      <c r="G10" s="1">
        <f t="shared" ref="G10" si="2">E10*G$6</f>
        <v>1723.3178748667785</v>
      </c>
      <c r="H10" s="1">
        <f t="shared" ref="H10" si="3">E10*$H$6</f>
        <v>878.48212513322187</v>
      </c>
    </row>
    <row r="11" spans="2:8" x14ac:dyDescent="0.25">
      <c r="C11" s="1" t="s">
        <v>29</v>
      </c>
      <c r="G11" s="1">
        <f t="shared" si="0"/>
        <v>0</v>
      </c>
      <c r="H11" s="1">
        <f t="shared" si="1"/>
        <v>0</v>
      </c>
    </row>
    <row r="12" spans="2:8" x14ac:dyDescent="0.25">
      <c r="C12" s="1" t="s">
        <v>48</v>
      </c>
      <c r="E12" s="1">
        <f>-95715.03+19169.44</f>
        <v>-76545.59</v>
      </c>
      <c r="G12" s="1">
        <f>E12*G6</f>
        <v>-50700.431812292918</v>
      </c>
      <c r="H12" s="1">
        <f>E12*H6</f>
        <v>-25845.158187707082</v>
      </c>
    </row>
    <row r="13" spans="2:8" x14ac:dyDescent="0.25">
      <c r="C13" s="1" t="s">
        <v>12</v>
      </c>
      <c r="E13" s="1">
        <v>0</v>
      </c>
      <c r="G13" s="1">
        <f>E13</f>
        <v>0</v>
      </c>
    </row>
    <row r="14" spans="2:8" x14ac:dyDescent="0.25">
      <c r="C14" s="1" t="s">
        <v>37</v>
      </c>
      <c r="E14" s="1">
        <v>0</v>
      </c>
      <c r="G14" s="1">
        <f>E14</f>
        <v>0</v>
      </c>
    </row>
    <row r="15" spans="2:8" x14ac:dyDescent="0.25">
      <c r="C15" s="1" t="s">
        <v>13</v>
      </c>
      <c r="E15" s="7">
        <v>0</v>
      </c>
      <c r="H15" s="1">
        <f>E15</f>
        <v>0</v>
      </c>
    </row>
    <row r="16" spans="2:8" x14ac:dyDescent="0.25">
      <c r="E16" s="1">
        <f>SUM(E8:E15)</f>
        <v>-64035.49</v>
      </c>
    </row>
    <row r="17" spans="3:8" x14ac:dyDescent="0.25">
      <c r="C17" s="1" t="s">
        <v>3</v>
      </c>
      <c r="E17" s="7">
        <f>-D39</f>
        <v>-3835</v>
      </c>
      <c r="G17" s="7">
        <f>E17*G6</f>
        <v>-2540.1353102137346</v>
      </c>
      <c r="H17" s="7">
        <f>E17*H6</f>
        <v>-1294.8646897862654</v>
      </c>
    </row>
    <row r="18" spans="3:8" x14ac:dyDescent="0.25">
      <c r="C18" s="1" t="s">
        <v>1</v>
      </c>
      <c r="E18" s="1">
        <f>SUM(E16:E17)</f>
        <v>-67870.489999999991</v>
      </c>
      <c r="G18" s="1">
        <f>SUM(G8:G17)</f>
        <v>-44954.427163105131</v>
      </c>
      <c r="H18" s="1">
        <f>SUM(H8:H17)</f>
        <v>-22916.062836894867</v>
      </c>
    </row>
    <row r="19" spans="3:8" x14ac:dyDescent="0.25">
      <c r="C19" s="1" t="s">
        <v>14</v>
      </c>
      <c r="E19" s="1">
        <v>-23000</v>
      </c>
      <c r="G19" s="1">
        <f>E19</f>
        <v>-23000</v>
      </c>
    </row>
    <row r="20" spans="3:8" x14ac:dyDescent="0.25">
      <c r="C20" s="1" t="s">
        <v>15</v>
      </c>
      <c r="E20" s="1">
        <v>-12000</v>
      </c>
      <c r="H20" s="1">
        <f>E20</f>
        <v>-12000</v>
      </c>
    </row>
    <row r="21" spans="3:8" x14ac:dyDescent="0.25">
      <c r="C21" s="1" t="s">
        <v>11</v>
      </c>
      <c r="E21" s="14">
        <v>0</v>
      </c>
      <c r="G21" s="1">
        <f>E21*G6</f>
        <v>0</v>
      </c>
      <c r="H21" s="1">
        <f>E21*H6</f>
        <v>0</v>
      </c>
    </row>
    <row r="22" spans="3:8" ht="15.75" thickBot="1" x14ac:dyDescent="0.3">
      <c r="E22" s="4">
        <f>SUM(E18:E21)</f>
        <v>-102870.48999999999</v>
      </c>
      <c r="G22" s="5">
        <f>SUM(G18:G21)</f>
        <v>-67954.427163105138</v>
      </c>
      <c r="H22" s="5">
        <f>SUM(H18:H21)</f>
        <v>-34916.062836894867</v>
      </c>
    </row>
    <row r="23" spans="3:8" ht="15.75" thickTop="1" x14ac:dyDescent="0.25">
      <c r="C23" s="1" t="s">
        <v>2</v>
      </c>
    </row>
    <row r="25" spans="3:8" x14ac:dyDescent="0.25">
      <c r="C25" s="1" t="s">
        <v>21</v>
      </c>
      <c r="D25" s="1">
        <v>676082.03</v>
      </c>
    </row>
    <row r="26" spans="3:8" x14ac:dyDescent="0.25">
      <c r="C26" s="1" t="s">
        <v>22</v>
      </c>
      <c r="D26" s="1">
        <v>344640.99</v>
      </c>
    </row>
    <row r="27" spans="3:8" ht="15.75" thickBot="1" x14ac:dyDescent="0.3">
      <c r="D27" s="4">
        <f>SUM(D25:D26)</f>
        <v>1020723.02</v>
      </c>
    </row>
    <row r="28" spans="3:8" ht="15.75" thickTop="1" x14ac:dyDescent="0.25"/>
    <row r="30" spans="3:8" x14ac:dyDescent="0.25">
      <c r="C30" s="6" t="s">
        <v>3</v>
      </c>
      <c r="E30" s="6" t="s">
        <v>6</v>
      </c>
      <c r="F30" s="6" t="s">
        <v>8</v>
      </c>
      <c r="G30" s="6" t="s">
        <v>9</v>
      </c>
    </row>
    <row r="32" spans="3:8" x14ac:dyDescent="0.25">
      <c r="C32" s="1" t="s">
        <v>4</v>
      </c>
      <c r="D32" s="1">
        <v>2860</v>
      </c>
      <c r="F32" s="1">
        <f>D32</f>
        <v>2860</v>
      </c>
      <c r="G32" s="1">
        <v>280</v>
      </c>
    </row>
    <row r="33" spans="1:7" x14ac:dyDescent="0.25">
      <c r="C33" s="1" t="s">
        <v>5</v>
      </c>
      <c r="D33" s="1">
        <v>535</v>
      </c>
      <c r="G33" s="1">
        <f>D33</f>
        <v>535</v>
      </c>
    </row>
    <row r="34" spans="1:7" x14ac:dyDescent="0.25">
      <c r="C34" s="1" t="s">
        <v>6</v>
      </c>
      <c r="D34" s="1">
        <v>440</v>
      </c>
      <c r="E34" s="1">
        <f>D34</f>
        <v>440</v>
      </c>
    </row>
    <row r="35" spans="1:7" x14ac:dyDescent="0.25">
      <c r="C35" s="1" t="s">
        <v>7</v>
      </c>
      <c r="F35" s="1">
        <f>D35</f>
        <v>0</v>
      </c>
    </row>
    <row r="36" spans="1:7" x14ac:dyDescent="0.25">
      <c r="F36" s="1">
        <f>D36</f>
        <v>0</v>
      </c>
    </row>
    <row r="37" spans="1:7" x14ac:dyDescent="0.25">
      <c r="F37" s="1">
        <f>D37</f>
        <v>0</v>
      </c>
    </row>
    <row r="38" spans="1:7" x14ac:dyDescent="0.25">
      <c r="F38" s="1">
        <f>D38</f>
        <v>0</v>
      </c>
    </row>
    <row r="39" spans="1:7" ht="15.75" thickBot="1" x14ac:dyDescent="0.3">
      <c r="D39" s="4">
        <f>SUM(D32:D38)</f>
        <v>3835</v>
      </c>
      <c r="E39" s="5">
        <f>SUM(E32:E38)</f>
        <v>440</v>
      </c>
      <c r="F39" s="5">
        <f t="shared" ref="F39:G39" si="4">SUM(F32:F38)</f>
        <v>2860</v>
      </c>
      <c r="G39" s="5">
        <f t="shared" si="4"/>
        <v>815</v>
      </c>
    </row>
    <row r="40" spans="1:7" ht="15.75" thickTop="1" x14ac:dyDescent="0.25"/>
    <row r="42" spans="1:7" ht="18.75" x14ac:dyDescent="0.3">
      <c r="B42" s="21" t="s">
        <v>17</v>
      </c>
      <c r="C42" s="22"/>
    </row>
    <row r="43" spans="1:7" x14ac:dyDescent="0.25">
      <c r="B43" s="23" t="s">
        <v>31</v>
      </c>
      <c r="C43" s="22"/>
    </row>
    <row r="44" spans="1:7" x14ac:dyDescent="0.25">
      <c r="A44" s="1" t="s">
        <v>38</v>
      </c>
      <c r="B44" s="15" t="s">
        <v>30</v>
      </c>
      <c r="C44" s="1" t="s">
        <v>18</v>
      </c>
      <c r="D44" s="14">
        <f>G13*0.15</f>
        <v>0</v>
      </c>
    </row>
    <row r="45" spans="1:7" x14ac:dyDescent="0.25">
      <c r="C45" s="1" t="s">
        <v>19</v>
      </c>
      <c r="D45" s="7">
        <v>0</v>
      </c>
    </row>
    <row r="46" spans="1:7" x14ac:dyDescent="0.25">
      <c r="D46" s="1">
        <f>SUM(D44:D45)</f>
        <v>0</v>
      </c>
    </row>
    <row r="47" spans="1:7" x14ac:dyDescent="0.25">
      <c r="C47" s="1" t="s">
        <v>20</v>
      </c>
      <c r="D47" s="18">
        <f>-E21</f>
        <v>0</v>
      </c>
    </row>
    <row r="49" spans="1:7" x14ac:dyDescent="0.25">
      <c r="A49" s="9" t="s">
        <v>39</v>
      </c>
      <c r="B49" s="15" t="s">
        <v>32</v>
      </c>
      <c r="C49" s="1" t="s">
        <v>40</v>
      </c>
      <c r="D49" s="1">
        <f>D47-D46</f>
        <v>0</v>
      </c>
    </row>
    <row r="50" spans="1:7" x14ac:dyDescent="0.25">
      <c r="C50" s="1" t="s">
        <v>21</v>
      </c>
      <c r="D50" s="14">
        <f>D49*G6</f>
        <v>0</v>
      </c>
    </row>
    <row r="51" spans="1:7" x14ac:dyDescent="0.25">
      <c r="C51" s="1" t="s">
        <v>22</v>
      </c>
      <c r="D51" s="14">
        <f>D49*H6</f>
        <v>0</v>
      </c>
    </row>
    <row r="55" spans="1:7" x14ac:dyDescent="0.25">
      <c r="D55" s="10"/>
    </row>
    <row r="56" spans="1:7" ht="18.75" x14ac:dyDescent="0.3">
      <c r="B56" s="12" t="s">
        <v>23</v>
      </c>
      <c r="D56" s="10"/>
    </row>
    <row r="57" spans="1:7" x14ac:dyDescent="0.25">
      <c r="B57" s="2"/>
      <c r="D57" s="10"/>
    </row>
    <row r="58" spans="1:7" x14ac:dyDescent="0.25">
      <c r="B58" s="2" t="s">
        <v>24</v>
      </c>
      <c r="D58" s="10"/>
    </row>
    <row r="59" spans="1:7" x14ac:dyDescent="0.25">
      <c r="D59" s="10"/>
    </row>
    <row r="60" spans="1:7" x14ac:dyDescent="0.25">
      <c r="B60" s="25" t="s">
        <v>42</v>
      </c>
      <c r="C60" s="26"/>
      <c r="D60" s="10"/>
    </row>
    <row r="61" spans="1:7" x14ac:dyDescent="0.25">
      <c r="D61" s="10"/>
    </row>
    <row r="62" spans="1:7" x14ac:dyDescent="0.25">
      <c r="B62" s="3" t="s">
        <v>43</v>
      </c>
      <c r="E62" s="1">
        <v>0</v>
      </c>
    </row>
    <row r="63" spans="1:7" x14ac:dyDescent="0.25">
      <c r="E63" s="7">
        <v>0</v>
      </c>
    </row>
    <row r="64" spans="1:7" x14ac:dyDescent="0.25">
      <c r="F64" s="1">
        <f>-E63-E62</f>
        <v>0</v>
      </c>
      <c r="G64" s="11"/>
    </row>
    <row r="65" spans="2:6" x14ac:dyDescent="0.25">
      <c r="B65" s="25" t="s">
        <v>34</v>
      </c>
      <c r="C65" s="26"/>
    </row>
    <row r="68" spans="2:6" x14ac:dyDescent="0.25">
      <c r="B68" s="3" t="s">
        <v>25</v>
      </c>
    </row>
    <row r="69" spans="2:6" x14ac:dyDescent="0.25">
      <c r="D69" s="13">
        <v>42979</v>
      </c>
      <c r="E69" s="1">
        <v>1633</v>
      </c>
    </row>
    <row r="70" spans="2:6" x14ac:dyDescent="0.25">
      <c r="D70" s="13">
        <v>43070</v>
      </c>
      <c r="E70" s="1">
        <v>1633</v>
      </c>
    </row>
    <row r="71" spans="2:6" x14ac:dyDescent="0.25">
      <c r="D71" s="13">
        <v>43160</v>
      </c>
      <c r="E71" s="1">
        <v>2783</v>
      </c>
    </row>
    <row r="72" spans="2:6" x14ac:dyDescent="0.25">
      <c r="B72" s="1"/>
      <c r="D72" s="13" t="s">
        <v>33</v>
      </c>
      <c r="E72" s="7">
        <v>2017</v>
      </c>
    </row>
    <row r="73" spans="2:6" x14ac:dyDescent="0.25">
      <c r="B73" s="13"/>
      <c r="F73" s="1">
        <f>SUM(E69:E72)</f>
        <v>8066</v>
      </c>
    </row>
    <row r="74" spans="2:6" x14ac:dyDescent="0.25">
      <c r="B74" s="3" t="s">
        <v>26</v>
      </c>
      <c r="F74" s="1">
        <v>459.43</v>
      </c>
    </row>
    <row r="75" spans="2:6" x14ac:dyDescent="0.25">
      <c r="B75" s="3" t="s">
        <v>35</v>
      </c>
      <c r="F75" s="1">
        <f>-D47</f>
        <v>0</v>
      </c>
    </row>
    <row r="77" spans="2:6" ht="15.75" thickBot="1" x14ac:dyDescent="0.3">
      <c r="B77" s="3" t="s">
        <v>27</v>
      </c>
      <c r="F77" s="20">
        <f>SUM(F64:F76)</f>
        <v>8525.43</v>
      </c>
    </row>
    <row r="78" spans="2:6" ht="15.75" thickTop="1" x14ac:dyDescent="0.25">
      <c r="E78" s="1" t="s">
        <v>5</v>
      </c>
      <c r="F78" s="1">
        <v>-259</v>
      </c>
    </row>
    <row r="79" spans="2:6" x14ac:dyDescent="0.25">
      <c r="E79" s="14" t="s">
        <v>36</v>
      </c>
      <c r="F79" s="19">
        <f>F78+F77</f>
        <v>8266.43</v>
      </c>
    </row>
    <row r="81" spans="2:6" x14ac:dyDescent="0.25">
      <c r="B81" s="2" t="s">
        <v>44</v>
      </c>
    </row>
    <row r="82" spans="2:6" x14ac:dyDescent="0.25">
      <c r="B82" s="3" t="s">
        <v>45</v>
      </c>
      <c r="F82" s="1">
        <v>86.22</v>
      </c>
    </row>
    <row r="83" spans="2:6" x14ac:dyDescent="0.25">
      <c r="B83" s="3" t="s">
        <v>41</v>
      </c>
      <c r="F83" s="1">
        <v>2017</v>
      </c>
    </row>
    <row r="84" spans="2:6" ht="15.75" thickBot="1" x14ac:dyDescent="0.3">
      <c r="F84" s="24">
        <f>SUM(F82:F83)</f>
        <v>2103.2199999999998</v>
      </c>
    </row>
    <row r="85" spans="2:6" ht="15.75" thickTop="1" x14ac:dyDescent="0.25"/>
  </sheetData>
  <pageMargins left="0.19685039370078741" right="0.19685039370078741" top="0.19685039370078741" bottom="0.39370078740157483" header="0.31496062992125984" footer="3.937007874015748E-2"/>
  <pageSetup paperSize="9" scale="64" orientation="portrait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Windows User</cp:lastModifiedBy>
  <cp:lastPrinted>2018-02-07T16:13:10Z</cp:lastPrinted>
  <dcterms:created xsi:type="dcterms:W3CDTF">2011-09-24T02:49:51Z</dcterms:created>
  <dcterms:modified xsi:type="dcterms:W3CDTF">2022-12-05T16:47:40Z</dcterms:modified>
</cp:coreProperties>
</file>