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siness\Steve &amp; Samantha Vasiliadis Superannuation Fund\FY21\SMSF\"/>
    </mc:Choice>
  </mc:AlternateContent>
  <xr:revisionPtr revIDLastSave="0" documentId="13_ncr:1_{446561A4-4D2F-41A1-874D-C3286E3D26FF}" xr6:coauthVersionLast="47" xr6:coauthVersionMax="47" xr10:uidLastSave="{00000000-0000-0000-0000-000000000000}"/>
  <bookViews>
    <workbookView xWindow="-28920" yWindow="30" windowWidth="29040" windowHeight="15840" xr2:uid="{00000000-000D-0000-FFFF-FFFF00000000}"/>
  </bookViews>
  <sheets>
    <sheet name="AMB752503" sheetId="1" r:id="rId1"/>
    <sheet name="Dividends " sheetId="3" r:id="rId2"/>
    <sheet name="Shares bought &amp; sold " sheetId="5" r:id="rId3"/>
    <sheet name="Share purchase" sheetId="2" r:id="rId4"/>
    <sheet name="MV " sheetId="6" r:id="rId5"/>
    <sheet name="Bank stmts" sheetId="7" r:id="rId6"/>
  </sheets>
  <definedNames>
    <definedName name="_xlnm._FilterDatabase" localSheetId="5" hidden="1">'Bank stmts'!$A$1:$J$64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6" l="1"/>
  <c r="J31" i="6"/>
  <c r="D31" i="6"/>
  <c r="G31" i="6"/>
  <c r="L7" i="6"/>
  <c r="N31" i="6"/>
  <c r="M7" i="6"/>
  <c r="F21" i="6"/>
  <c r="M18" i="6"/>
  <c r="L18" i="6"/>
  <c r="M9" i="6" l="1"/>
  <c r="M19" i="6"/>
  <c r="M20" i="6"/>
  <c r="M22" i="6"/>
  <c r="M23" i="6"/>
  <c r="M24" i="6"/>
  <c r="M25" i="6"/>
  <c r="M26" i="6"/>
  <c r="M27" i="6"/>
  <c r="M29" i="6"/>
  <c r="M30" i="6"/>
  <c r="M16" i="6"/>
  <c r="M15" i="6"/>
  <c r="M14" i="6"/>
  <c r="M13" i="6"/>
  <c r="M12" i="6"/>
  <c r="M11" i="6"/>
  <c r="M10" i="6"/>
  <c r="M8" i="6"/>
  <c r="M6" i="6"/>
  <c r="L4" i="6"/>
  <c r="J28" i="6"/>
  <c r="I28" i="6"/>
  <c r="J17" i="6"/>
  <c r="I17" i="6"/>
  <c r="F17" i="6"/>
  <c r="L17" i="6" s="1"/>
  <c r="L29" i="6"/>
  <c r="L30" i="6"/>
  <c r="L9" i="6"/>
  <c r="L10" i="6"/>
  <c r="L8" i="6"/>
  <c r="L6" i="6"/>
  <c r="M3" i="6"/>
  <c r="L5" i="6"/>
  <c r="L3" i="6"/>
  <c r="L2" i="6"/>
  <c r="D8" i="2"/>
  <c r="J4" i="5"/>
  <c r="H5" i="5"/>
  <c r="I3" i="5"/>
  <c r="I2" i="5"/>
  <c r="E35" i="3"/>
  <c r="D35" i="3"/>
  <c r="C35" i="3"/>
  <c r="C28" i="3"/>
  <c r="F30" i="1" l="1"/>
  <c r="E25" i="3"/>
  <c r="F24" i="3"/>
  <c r="C25" i="3"/>
  <c r="B30" i="1"/>
  <c r="C30" i="1"/>
  <c r="D30" i="1"/>
  <c r="E30" i="1"/>
  <c r="G30" i="1"/>
  <c r="H30" i="1"/>
  <c r="I30" i="1"/>
  <c r="J30" i="1"/>
  <c r="K30" i="1"/>
  <c r="L30" i="1"/>
  <c r="M30" i="1"/>
  <c r="N30" i="1"/>
  <c r="O30" i="1"/>
  <c r="D25" i="3"/>
  <c r="F22" i="3"/>
  <c r="F21" i="3"/>
  <c r="F20" i="3"/>
  <c r="F19" i="3"/>
  <c r="E33" i="3"/>
  <c r="D33" i="3"/>
  <c r="C33" i="3"/>
  <c r="F32" i="3"/>
  <c r="E4" i="5"/>
  <c r="J3" i="5"/>
  <c r="J2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3" i="3"/>
  <c r="F3" i="3"/>
  <c r="I4" i="5" l="1"/>
  <c r="I5" i="5" s="1"/>
  <c r="E5" i="5"/>
  <c r="N31" i="1" l="1"/>
  <c r="D9" i="2" s="1"/>
  <c r="D10" i="2" s="1"/>
  <c r="M4" i="6"/>
  <c r="F28" i="6"/>
  <c r="D28" i="6"/>
  <c r="C28" i="6"/>
  <c r="L28" i="6" s="1"/>
  <c r="G28" i="6"/>
  <c r="G21" i="6"/>
  <c r="M21" i="6" s="1"/>
  <c r="O21" i="6"/>
  <c r="L21" i="6"/>
  <c r="G17" i="6"/>
  <c r="M17" i="6" s="1"/>
  <c r="M5" i="6"/>
  <c r="M28" i="6" l="1"/>
  <c r="A29" i="1" l="1"/>
  <c r="P31" i="6" l="1"/>
  <c r="D2" i="6" l="1"/>
  <c r="M2" i="6" s="1"/>
  <c r="C26" i="3" l="1"/>
  <c r="C27" i="3" s="1"/>
  <c r="H6" i="5" l="1"/>
  <c r="H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tc={53151669-F141-4251-A4DC-35DE83EA2DC4}</author>
    <author>tc={6CC23F0D-0827-48B9-9472-F006EDF9B013}</author>
    <author>tc={4952AA19-698B-4AAB-951F-75B08C2E4F48}</author>
    <author>Bak Joel</author>
    <author>tc={75E8AB1D-C8EE-4C48-A0BD-0E1D2196E349}</author>
    <author>tc={8688EBE7-6A5E-47A3-A33B-EA32F43455D5}</author>
    <author>tc={D4D3B880-D9E3-4639-AAFD-D2A3133795B1}</author>
    <author>tc={5A0332EC-7FD6-4ACF-889E-AE1CDA33844C}</author>
    <author>tc={AE273037-6F80-4F06-A085-0BB81BCCF543}</author>
    <author>tc={F6E046EB-B27A-46FA-9455-240764391433}</author>
    <author>tc={0154E12B-E516-4B60-A515-A64BD0B8D034}</author>
    <author>tc={3D045B22-B316-43B4-A5D9-6A4DE479E20B}</author>
  </authors>
  <commentList>
    <comment ref="E15" authorId="0" shapeId="0" xr:uid="{53151669-F141-4251-A4DC-35DE83EA2DC4}">
      <text>
        <t>[Threaded comment]
Your version of Excel allows you to read this threaded comment; however, any edits to it will get removed if the file is opened in a newer version of Excel. Learn more: https://go.microsoft.com/fwlink/?linkid=870924
Comment:
    SUN</t>
      </text>
    </comment>
    <comment ref="I15" authorId="1" shapeId="0" xr:uid="{6CC23F0D-0827-48B9-9472-F006EDF9B013}">
      <text>
        <t>[Threaded comment]
Your version of Excel allows you to read this threaded comment; however, any edits to it will get removed if the file is opened in a newer version of Excel. Learn more: https://go.microsoft.com/fwlink/?linkid=870924
Comment:
    tax FY19</t>
      </text>
    </comment>
    <comment ref="N15" authorId="2" shapeId="0" xr:uid="{4952AA19-698B-4AAB-951F-75B08C2E4F48}">
      <text>
        <t>[Threaded comment]
Your version of Excel allows you to read this threaded comment; however, any edits to it will get removed if the file is opened in a newer version of Excel. Learn more: https://go.microsoft.com/fwlink/?linkid=870924
Comment:
    ORG</t>
      </text>
    </comment>
    <comment ref="O15" authorId="3" shapeId="0" xr:uid="{42DA744F-3090-4EE8-974C-C9012B507AC6}">
      <text>
        <r>
          <rPr>
            <b/>
            <sz val="9"/>
            <color indexed="81"/>
            <rFont val="Tahoma"/>
            <family val="2"/>
          </rPr>
          <t>Bak Joel:</t>
        </r>
        <r>
          <rPr>
            <sz val="9"/>
            <color indexed="81"/>
            <rFont val="Tahoma"/>
            <family val="2"/>
          </rPr>
          <t xml:space="preserve">
June 20 qtr $2073
Sept 20 &amp; Dec 20 qtrs $1974 x 2</t>
        </r>
      </text>
    </comment>
    <comment ref="E16" authorId="4" shapeId="0" xr:uid="{75E8AB1D-C8EE-4C48-A0BD-0E1D2196E349}">
      <text>
        <t>[Threaded comment]
Your version of Excel allows you to read this threaded comment; however, any edits to it will get removed if the file is opened in a newer version of Excel. Learn more: https://go.microsoft.com/fwlink/?linkid=870924
Comment:
    BHP</t>
      </text>
    </comment>
    <comment ref="I16" authorId="5" shapeId="0" xr:uid="{8688EBE7-6A5E-47A3-A33B-EA32F43455D5}">
      <text>
        <t>[Threaded comment]
Your version of Excel allows you to read this threaded comment; however, any edits to it will get removed if the file is opened in a newer version of Excel. Learn more: https://go.microsoft.com/fwlink/?linkid=870924
Comment:
    Tax refund FY20</t>
      </text>
    </comment>
    <comment ref="N16" authorId="6" shapeId="0" xr:uid="{D4D3B880-D9E3-4639-AAFD-D2A3133795B1}">
      <text>
        <t>[Threaded comment]
Your version of Excel allows you to read this threaded comment; however, any edits to it will get removed if the file is opened in a newer version of Excel. Learn more: https://go.microsoft.com/fwlink/?linkid=870924
Comment:
    URFPA</t>
      </text>
    </comment>
    <comment ref="N17" authorId="7" shapeId="0" xr:uid="{5A0332EC-7FD6-4ACF-889E-AE1CDA33844C}">
      <text>
        <t>[Threaded comment]
Your version of Excel allows you to read this threaded comment; however, any edits to it will get removed if the file is opened in a newer version of Excel. Learn more: https://go.microsoft.com/fwlink/?linkid=870924
Comment:
    URFPA</t>
      </text>
    </comment>
    <comment ref="N18" authorId="8" shapeId="0" xr:uid="{AE273037-6F80-4F06-A085-0BB81BCCF543}">
      <text>
        <t>[Threaded comment]
Your version of Excel allows you to read this threaded comment; however, any edits to it will get removed if the file is opened in a newer version of Excel. Learn more: https://go.microsoft.com/fwlink/?linkid=870924
Comment:
    URFPA</t>
      </text>
    </comment>
    <comment ref="E25" authorId="9" shapeId="0" xr:uid="{F6E046EB-B27A-46FA-9455-240764391433}">
      <text>
        <t>[Threaded comment]
Your version of Excel allows you to read this threaded comment; however, any edits to it will get removed if the file is opened in a newer version of Excel. Learn more: https://go.microsoft.com/fwlink/?linkid=870924
Comment:
    ORG</t>
      </text>
    </comment>
    <comment ref="N25" authorId="10" shapeId="0" xr:uid="{0154E12B-E516-4B60-A515-A64BD0B8D034}">
      <text>
        <t>[Threaded comment]
Your version of Excel allows you to read this threaded comment; however, any edits to it will get removed if the file is opened in a newer version of Excel. Learn more: https://go.microsoft.com/fwlink/?linkid=870924
Comment:
    BPT</t>
      </text>
    </comment>
    <comment ref="O25" authorId="3" shapeId="0" xr:uid="{364DB62C-52E3-456A-9171-8F0849BFB34C}">
      <text>
        <r>
          <rPr>
            <b/>
            <sz val="9"/>
            <color indexed="81"/>
            <rFont val="Tahoma"/>
            <family val="2"/>
          </rPr>
          <t>Bak Joel:</t>
        </r>
        <r>
          <rPr>
            <sz val="9"/>
            <color indexed="81"/>
            <rFont val="Tahoma"/>
            <family val="2"/>
          </rPr>
          <t xml:space="preserve">
Mar 21 qtr</t>
        </r>
      </text>
    </comment>
    <comment ref="N26" authorId="11" shapeId="0" xr:uid="{3D045B22-B316-43B4-A5D9-6A4DE479E20B}">
      <text>
        <t>[Threaded comment]
Your version of Excel allows you to read this threaded comment; however, any edits to it will get removed if the file is opened in a newer version of Excel. Learn more: https://go.microsoft.com/fwlink/?linkid=870924
Comment:
    BGL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  <author>Bak Joel</author>
  </authors>
  <commentList>
    <comment ref="G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Share purchase plan 
1014@$25.6=$25958.4</t>
        </r>
      </text>
    </comment>
    <comment ref="G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share purchase plan @$2.95</t>
        </r>
      </text>
    </comment>
    <comment ref="L7" authorId="1" shapeId="0" xr:uid="{1682DA48-7DB5-44C1-A9BE-1BFA009813B3}">
      <text>
        <r>
          <rPr>
            <b/>
            <sz val="9"/>
            <color indexed="81"/>
            <rFont val="Tahoma"/>
            <family val="2"/>
          </rPr>
          <t>Bak Joel:</t>
        </r>
        <r>
          <rPr>
            <sz val="9"/>
            <color indexed="81"/>
            <rFont val="Tahoma"/>
            <family val="2"/>
          </rPr>
          <t xml:space="preserve">
converted from SAR shares 11,740 x 0.3763  NST shares</t>
        </r>
      </text>
    </comment>
    <comment ref="G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Sun 
return capital 24/10/19
Consolidation from 1500 shares to $1457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tc={B9D3F63C-CEE4-4E7F-A43C-9FE393EA3109}</author>
  </authors>
  <commentList>
    <comment ref="E20" authorId="0" shapeId="0" xr:uid="{B9D3F63C-CEE4-4E7F-A43C-9FE393EA3109}">
      <text>
        <t>[Threaded comment]
Your version of Excel allows you to read this threaded comment; however, any edits to it will get removed if the file is opened in a newer version of Excel. Learn more: https://go.microsoft.com/fwlink/?linkid=870924
Comment:
    bought BPT sold ORG</t>
      </text>
    </comment>
  </commentList>
</comments>
</file>

<file path=xl/sharedStrings.xml><?xml version="1.0" encoding="utf-8"?>
<sst xmlns="http://schemas.openxmlformats.org/spreadsheetml/2006/main" count="230" uniqueCount="118">
  <si>
    <t>Credit
Interest</t>
  </si>
  <si>
    <t>shares sold</t>
  </si>
  <si>
    <t>Div Rec</t>
  </si>
  <si>
    <t xml:space="preserve">Capital return </t>
  </si>
  <si>
    <t>Bk fee</t>
  </si>
  <si>
    <t>ATO</t>
  </si>
  <si>
    <t>No TFN Withholding 
Tax</t>
  </si>
  <si>
    <t>Acc fees</t>
  </si>
  <si>
    <t xml:space="preserve">Audit </t>
  </si>
  <si>
    <t>shares purchased</t>
  </si>
  <si>
    <t>ASIC</t>
  </si>
  <si>
    <t>PAYG Tax</t>
  </si>
  <si>
    <t>RECEIVED IN THE BANK ACCOUNT</t>
  </si>
  <si>
    <t>Date</t>
  </si>
  <si>
    <t>Company</t>
  </si>
  <si>
    <t>Franked</t>
  </si>
  <si>
    <t>UnFranked</t>
  </si>
  <si>
    <t>Total</t>
  </si>
  <si>
    <t>Units</t>
  </si>
  <si>
    <t>MBA***504
Opening
Balance</t>
  </si>
  <si>
    <t xml:space="preserve">Date 
purchase </t>
  </si>
  <si>
    <t xml:space="preserve">Unit </t>
  </si>
  <si>
    <t xml:space="preserve">Cost base </t>
  </si>
  <si>
    <t xml:space="preserve">Date sold </t>
  </si>
  <si>
    <t xml:space="preserve">Proceed </t>
  </si>
  <si>
    <t xml:space="preserve">Gain/loss </t>
  </si>
  <si>
    <t xml:space="preserve">TLS </t>
  </si>
  <si>
    <t xml:space="preserve">Code </t>
  </si>
  <si>
    <t xml:space="preserve">Name </t>
  </si>
  <si>
    <t xml:space="preserve">BPT </t>
  </si>
  <si>
    <t>REG</t>
  </si>
  <si>
    <t xml:space="preserve">BHP </t>
  </si>
  <si>
    <t>BPT</t>
  </si>
  <si>
    <t>NCM</t>
  </si>
  <si>
    <t xml:space="preserve">NCM </t>
  </si>
  <si>
    <t xml:space="preserve">WPL </t>
  </si>
  <si>
    <t>ORG</t>
  </si>
  <si>
    <t xml:space="preserve">STO </t>
  </si>
  <si>
    <t>FC</t>
  </si>
  <si>
    <t xml:space="preserve">Bank received </t>
  </si>
  <si>
    <t xml:space="preserve">Difference </t>
  </si>
  <si>
    <t xml:space="preserve">ORG </t>
  </si>
  <si>
    <t xml:space="preserve">REG </t>
  </si>
  <si>
    <t>SUN</t>
  </si>
  <si>
    <t xml:space="preserve">Total </t>
  </si>
  <si>
    <t xml:space="preserve">Unrealised
 gain/loss </t>
  </si>
  <si>
    <t xml:space="preserve">Over/Less
 365 days  </t>
  </si>
  <si>
    <t xml:space="preserve">Diff </t>
  </si>
  <si>
    <t xml:space="preserve">Total div income </t>
  </si>
  <si>
    <t>F/C rate</t>
  </si>
  <si>
    <t>01/07-30/09</t>
  </si>
  <si>
    <t>01/10-31/12</t>
  </si>
  <si>
    <t>01/01-31/03</t>
  </si>
  <si>
    <t>electronic</t>
  </si>
  <si>
    <t>Steve TMHA Contribution</t>
  </si>
  <si>
    <t>Bank Interest</t>
  </si>
  <si>
    <t>WPL Dividend</t>
  </si>
  <si>
    <t>BHP Dividend</t>
  </si>
  <si>
    <t>SUN Dividend</t>
  </si>
  <si>
    <t>STO Dividend</t>
  </si>
  <si>
    <t>NCM Dividend</t>
  </si>
  <si>
    <t>TLS Dividend</t>
  </si>
  <si>
    <t>REG Dividend</t>
  </si>
  <si>
    <t>ORG Dividend</t>
  </si>
  <si>
    <t>BPT Dividend</t>
  </si>
  <si>
    <t>ASIC Fees</t>
  </si>
  <si>
    <t>SMSF Audit Fees</t>
  </si>
  <si>
    <t>SMSF Tax Fees</t>
  </si>
  <si>
    <t>CBA - Purchase of WPL Shares</t>
  </si>
  <si>
    <t>CBA - Purchase of URFPA Shares</t>
  </si>
  <si>
    <r>
      <t xml:space="preserve">Concessional 
Contribution_Steve- </t>
    </r>
    <r>
      <rPr>
        <b/>
        <u/>
        <sz val="11"/>
        <color rgb="FFFF0000"/>
        <rFont val="Calibri"/>
        <family val="2"/>
        <scheme val="minor"/>
      </rPr>
      <t xml:space="preserve">Superchoice </t>
    </r>
  </si>
  <si>
    <t xml:space="preserve">Total cost </t>
  </si>
  <si>
    <t>URFPA</t>
  </si>
  <si>
    <t xml:space="preserve">WBC </t>
  </si>
  <si>
    <t xml:space="preserve">Bank paid </t>
  </si>
  <si>
    <t xml:space="preserve">Total purchases </t>
  </si>
  <si>
    <t xml:space="preserve">checked </t>
  </si>
  <si>
    <t>Non concessional contribution</t>
  </si>
  <si>
    <t>WBC Dividend</t>
  </si>
  <si>
    <t>CBA - Sale of SUN and BHP shares offset by purchase of URFPA x 2</t>
  </si>
  <si>
    <t>SAR Special Dividend</t>
  </si>
  <si>
    <t>CBA - Purchase of BGL Shares</t>
  </si>
  <si>
    <t>Direct Credit From URFPA - S00096100256</t>
  </si>
  <si>
    <t>FY18/19 Tax Return Payment</t>
  </si>
  <si>
    <t>FY20/21 PAYG Instalments</t>
  </si>
  <si>
    <t>FY19/20 Tax Return Refund</t>
  </si>
  <si>
    <t>NST Dividend</t>
  </si>
  <si>
    <t>CBA - Purchase of BPT Shares</t>
  </si>
  <si>
    <t>BHP</t>
  </si>
  <si>
    <t>01/04-30/06</t>
  </si>
  <si>
    <t>BGL</t>
  </si>
  <si>
    <t>Origin Energy</t>
  </si>
  <si>
    <t>WPL</t>
  </si>
  <si>
    <t>Suncorp</t>
  </si>
  <si>
    <t>BHP Group</t>
  </si>
  <si>
    <t>DRP</t>
  </si>
  <si>
    <t>No. shares issued</t>
  </si>
  <si>
    <t>SAR</t>
  </si>
  <si>
    <t>STO</t>
  </si>
  <si>
    <t>TLS</t>
  </si>
  <si>
    <t>WBC</t>
  </si>
  <si>
    <t>NST</t>
  </si>
  <si>
    <t>Closing bal as 30 Jun 21 is $67,137.69</t>
  </si>
  <si>
    <t>excl FC</t>
  </si>
  <si>
    <t>GRAND TOTAL</t>
  </si>
  <si>
    <t xml:space="preserve">Total purchases FY21 </t>
  </si>
  <si>
    <t>settlememt date</t>
  </si>
  <si>
    <t xml:space="preserve">Contract  
date </t>
  </si>
  <si>
    <t>Shares sold FY21</t>
  </si>
  <si>
    <t xml:space="preserve">contract date FY20 </t>
  </si>
  <si>
    <t>MV as at
 30/06/21</t>
  </si>
  <si>
    <t xml:space="preserve">contract date FY21 </t>
  </si>
  <si>
    <t>Total 
shares Remaining</t>
  </si>
  <si>
    <t>GL as at 30/06/21</t>
  </si>
  <si>
    <t>ORD</t>
  </si>
  <si>
    <t>URF</t>
  </si>
  <si>
    <t>URF (DRP)</t>
  </si>
  <si>
    <t>NST (previously SAR)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</si>
</sst>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8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1" xfId="0" applyBorder="1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65" fontId="0" fillId="0" borderId="0" xfId="0" applyNumberFormat="1" applyFill="1"/>
    <xf numFmtId="0" fontId="14" fillId="33" borderId="12" xfId="0" applyFont="1" applyFill="1" applyBorder="1"/>
    <xf numFmtId="165" fontId="14" fillId="33" borderId="13" xfId="0" applyNumberFormat="1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18" fillId="0" borderId="0" xfId="0" applyFont="1"/>
    <xf numFmtId="0" fontId="14" fillId="0" borderId="10" xfId="0" applyFont="1" applyBorder="1"/>
    <xf numFmtId="166" fontId="18" fillId="0" borderId="0" xfId="54" applyFont="1"/>
    <xf numFmtId="166" fontId="14" fillId="0" borderId="10" xfId="54" applyFont="1" applyBorder="1"/>
    <xf numFmtId="0" fontId="0" fillId="0" borderId="0" xfId="0"/>
    <xf numFmtId="44" fontId="0" fillId="0" borderId="0" xfId="56" applyFont="1"/>
    <xf numFmtId="14" fontId="0" fillId="0" borderId="0" xfId="0" applyNumberFormat="1" applyFill="1"/>
    <xf numFmtId="44" fontId="0" fillId="0" borderId="0" xfId="56" applyFont="1" applyFill="1"/>
    <xf numFmtId="0" fontId="0" fillId="0" borderId="0" xfId="0" applyAlignment="1">
      <alignment wrapText="1"/>
    </xf>
    <xf numFmtId="0" fontId="23" fillId="0" borderId="0" xfId="0" applyFont="1"/>
    <xf numFmtId="166" fontId="14" fillId="0" borderId="0" xfId="54" applyFont="1" applyBorder="1"/>
    <xf numFmtId="0" fontId="14" fillId="33" borderId="13" xfId="0" applyFont="1" applyFill="1" applyBorder="1"/>
    <xf numFmtId="165" fontId="24" fillId="0" borderId="0" xfId="0" applyNumberFormat="1" applyFont="1" applyFill="1"/>
    <xf numFmtId="0" fontId="0" fillId="0" borderId="0" xfId="0" applyBorder="1"/>
    <xf numFmtId="0" fontId="0" fillId="0" borderId="10" xfId="0" applyBorder="1"/>
    <xf numFmtId="0" fontId="14" fillId="33" borderId="10" xfId="0" applyFont="1" applyFill="1" applyBorder="1"/>
    <xf numFmtId="8" fontId="0" fillId="0" borderId="0" xfId="0" applyNumberFormat="1"/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Fill="1"/>
    <xf numFmtId="44" fontId="0" fillId="0" borderId="0" xfId="0" applyNumberFormat="1" applyFill="1" applyBorder="1"/>
    <xf numFmtId="0" fontId="0" fillId="33" borderId="10" xfId="0" applyFill="1" applyBorder="1"/>
    <xf numFmtId="43" fontId="0" fillId="0" borderId="0" xfId="0" applyNumberFormat="1"/>
    <xf numFmtId="166" fontId="0" fillId="0" borderId="0" xfId="0" applyNumberFormat="1"/>
    <xf numFmtId="44" fontId="14" fillId="33" borderId="10" xfId="56" applyFont="1" applyFill="1" applyBorder="1"/>
    <xf numFmtId="44" fontId="0" fillId="33" borderId="10" xfId="56" applyFont="1" applyFill="1" applyBorder="1"/>
    <xf numFmtId="0" fontId="14" fillId="0" borderId="0" xfId="0" applyFont="1" applyFill="1"/>
    <xf numFmtId="0" fontId="0" fillId="0" borderId="14" xfId="0" applyBorder="1"/>
    <xf numFmtId="0" fontId="0" fillId="0" borderId="14" xfId="0" applyFill="1" applyBorder="1"/>
    <xf numFmtId="0" fontId="27" fillId="0" borderId="10" xfId="0" applyFont="1" applyFill="1" applyBorder="1" applyAlignment="1">
      <alignment wrapText="1"/>
    </xf>
    <xf numFmtId="0" fontId="0" fillId="0" borderId="0" xfId="0"/>
    <xf numFmtId="14" fontId="0" fillId="0" borderId="0" xfId="0" applyNumberFormat="1"/>
    <xf numFmtId="165" fontId="0" fillId="0" borderId="0" xfId="0" applyNumberFormat="1"/>
    <xf numFmtId="14" fontId="0" fillId="34" borderId="0" xfId="0" applyNumberFormat="1" applyFill="1"/>
    <xf numFmtId="0" fontId="0" fillId="34" borderId="0" xfId="0" applyFill="1"/>
    <xf numFmtId="14" fontId="0" fillId="0" borderId="0" xfId="0" applyNumberFormat="1" applyBorder="1"/>
    <xf numFmtId="0" fontId="0" fillId="35" borderId="15" xfId="0" applyFill="1" applyBorder="1"/>
    <xf numFmtId="14" fontId="0" fillId="35" borderId="15" xfId="0" applyNumberFormat="1" applyFill="1" applyBorder="1"/>
    <xf numFmtId="14" fontId="0" fillId="0" borderId="14" xfId="0" applyNumberFormat="1" applyBorder="1"/>
    <xf numFmtId="165" fontId="0" fillId="36" borderId="0" xfId="0" applyNumberFormat="1" applyFill="1" applyBorder="1"/>
    <xf numFmtId="166" fontId="14" fillId="0" borderId="0" xfId="54" applyFont="1" applyFill="1" applyBorder="1"/>
    <xf numFmtId="165" fontId="0" fillId="0" borderId="0" xfId="56" applyNumberFormat="1" applyFont="1"/>
    <xf numFmtId="44" fontId="25" fillId="0" borderId="0" xfId="56" applyFont="1"/>
    <xf numFmtId="44" fontId="25" fillId="0" borderId="0" xfId="56" applyFont="1" applyFill="1"/>
    <xf numFmtId="44" fontId="25" fillId="0" borderId="11" xfId="56" applyFont="1" applyFill="1" applyBorder="1"/>
    <xf numFmtId="44" fontId="0" fillId="0" borderId="11" xfId="56" applyFont="1" applyFill="1" applyBorder="1"/>
    <xf numFmtId="44" fontId="25" fillId="0" borderId="0" xfId="56" applyFont="1" applyFill="1" applyBorder="1"/>
    <xf numFmtId="44" fontId="0" fillId="0" borderId="0" xfId="56" applyFont="1" applyFill="1" applyBorder="1"/>
    <xf numFmtId="44" fontId="0" fillId="0" borderId="14" xfId="56" applyFont="1" applyFill="1" applyBorder="1"/>
    <xf numFmtId="44" fontId="24" fillId="0" borderId="0" xfId="56" applyFont="1" applyFill="1" applyBorder="1"/>
    <xf numFmtId="44" fontId="25" fillId="0" borderId="11" xfId="56" applyFont="1" applyBorder="1"/>
    <xf numFmtId="44" fontId="26" fillId="33" borderId="13" xfId="56" applyFont="1" applyFill="1" applyBorder="1"/>
    <xf numFmtId="0" fontId="14" fillId="35" borderId="16" xfId="0" applyFont="1" applyFill="1" applyBorder="1"/>
    <xf numFmtId="165" fontId="14" fillId="35" borderId="16" xfId="0" applyNumberFormat="1" applyFont="1" applyFill="1" applyBorder="1"/>
    <xf numFmtId="44" fontId="14" fillId="33" borderId="13" xfId="56" applyFont="1" applyFill="1" applyBorder="1"/>
    <xf numFmtId="44" fontId="14" fillId="33" borderId="0" xfId="56" applyFont="1" applyFill="1"/>
    <xf numFmtId="44" fontId="14" fillId="0" borderId="0" xfId="56" applyFont="1" applyFill="1"/>
    <xf numFmtId="0" fontId="14" fillId="33" borderId="15" xfId="0" applyFont="1" applyFill="1" applyBorder="1"/>
    <xf numFmtId="14" fontId="0" fillId="0" borderId="14" xfId="0" applyNumberFormat="1" applyFill="1" applyBorder="1"/>
    <xf numFmtId="44" fontId="0" fillId="33" borderId="20" xfId="56" applyFont="1" applyFill="1" applyBorder="1"/>
    <xf numFmtId="44" fontId="0" fillId="0" borderId="17" xfId="56" applyFont="1" applyBorder="1"/>
    <xf numFmtId="44" fontId="0" fillId="34" borderId="17" xfId="56" applyFont="1" applyFill="1" applyBorder="1"/>
    <xf numFmtId="44" fontId="0" fillId="0" borderId="17" xfId="56" applyFont="1" applyFill="1" applyBorder="1"/>
    <xf numFmtId="44" fontId="0" fillId="0" borderId="18" xfId="56" applyFont="1" applyFill="1" applyBorder="1"/>
    <xf numFmtId="44" fontId="0" fillId="35" borderId="19" xfId="56" applyFont="1" applyFill="1" applyBorder="1"/>
    <xf numFmtId="44" fontId="0" fillId="0" borderId="17" xfId="56" applyFont="1" applyBorder="1" applyAlignment="1">
      <alignment wrapText="1"/>
    </xf>
    <xf numFmtId="44" fontId="0" fillId="0" borderId="18" xfId="56" applyFont="1" applyBorder="1"/>
    <xf numFmtId="44" fontId="0" fillId="0" borderId="0" xfId="56" applyFont="1" applyAlignment="1">
      <alignment wrapText="1"/>
    </xf>
    <xf numFmtId="44" fontId="0" fillId="34" borderId="0" xfId="56" applyFont="1" applyFill="1"/>
    <xf numFmtId="44" fontId="0" fillId="0" borderId="14" xfId="56" applyFont="1" applyBorder="1"/>
    <xf numFmtId="44" fontId="0" fillId="35" borderId="15" xfId="56" applyFont="1" applyFill="1" applyBorder="1"/>
    <xf numFmtId="44" fontId="0" fillId="0" borderId="0" xfId="56" applyFont="1" applyBorder="1"/>
    <xf numFmtId="43" fontId="0" fillId="0" borderId="0" xfId="57" applyFont="1"/>
    <xf numFmtId="168" fontId="0" fillId="0" borderId="0" xfId="57" applyNumberFormat="1" applyFont="1" applyAlignment="1">
      <alignment wrapText="1"/>
    </xf>
    <xf numFmtId="168" fontId="0" fillId="34" borderId="0" xfId="57" applyNumberFormat="1" applyFont="1" applyFill="1"/>
    <xf numFmtId="168" fontId="0" fillId="0" borderId="0" xfId="57" applyNumberFormat="1" applyFont="1" applyFill="1"/>
    <xf numFmtId="168" fontId="0" fillId="0" borderId="14" xfId="57" applyNumberFormat="1" applyFont="1" applyFill="1" applyBorder="1"/>
    <xf numFmtId="168" fontId="0" fillId="33" borderId="10" xfId="57" applyNumberFormat="1" applyFont="1" applyFill="1" applyBorder="1"/>
    <xf numFmtId="168" fontId="0" fillId="0" borderId="0" xfId="57" applyNumberFormat="1" applyFont="1"/>
    <xf numFmtId="168" fontId="0" fillId="0" borderId="14" xfId="57" applyNumberFormat="1" applyFont="1" applyBorder="1"/>
    <xf numFmtId="168" fontId="0" fillId="35" borderId="15" xfId="57" applyNumberFormat="1" applyFont="1" applyFill="1" applyBorder="1"/>
    <xf numFmtId="168" fontId="0" fillId="0" borderId="0" xfId="57" applyNumberFormat="1" applyFont="1" applyFill="1" applyBorder="1"/>
    <xf numFmtId="168" fontId="0" fillId="0" borderId="0" xfId="57" applyNumberFormat="1" applyFont="1" applyBorder="1"/>
    <xf numFmtId="44" fontId="0" fillId="35" borderId="0" xfId="56" applyFont="1" applyFill="1"/>
    <xf numFmtId="14" fontId="0" fillId="0" borderId="0" xfId="0" applyNumberFormat="1" applyFill="1" applyBorder="1"/>
    <xf numFmtId="168" fontId="0" fillId="0" borderId="11" xfId="57" applyNumberFormat="1" applyFont="1" applyFill="1" applyBorder="1"/>
    <xf numFmtId="168" fontId="0" fillId="0" borderId="15" xfId="57" applyNumberFormat="1" applyFont="1" applyFill="1" applyBorder="1"/>
  </cellXfs>
  <cellStyles count="58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" xfId="57" builtinId="3"/>
    <cellStyle name="Comma 2" xfId="34" xr:uid="{00000000-0005-0000-0000-00001B000000}"/>
    <cellStyle name="Comma 3" xfId="54" xr:uid="{00000000-0005-0000-0000-00001C000000}"/>
    <cellStyle name="Currency" xfId="56" builtinId="4"/>
    <cellStyle name="Currency 2" xfId="35" xr:uid="{00000000-0005-0000-0000-00001E000000}"/>
    <cellStyle name="Currency 2 2" xfId="36" xr:uid="{00000000-0005-0000-0000-00001F000000}"/>
    <cellStyle name="Currency 3" xfId="37" xr:uid="{00000000-0005-0000-0000-000020000000}"/>
    <cellStyle name="Currency 3 2" xfId="38" xr:uid="{00000000-0005-0000-0000-000021000000}"/>
    <cellStyle name="Currency 4" xfId="39" xr:uid="{00000000-0005-0000-0000-000022000000}"/>
    <cellStyle name="Currency 4 2" xfId="40" xr:uid="{00000000-0005-0000-0000-000023000000}"/>
    <cellStyle name="Currency 5" xfId="55" xr:uid="{00000000-0005-0000-0000-000024000000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7" xr:uid="{00000000-0005-0000-0000-00002D000000}"/>
    <cellStyle name="Normal" xfId="0" builtinId="0"/>
    <cellStyle name="Normal 2" xfId="41" xr:uid="{00000000-0005-0000-0000-00002F000000}"/>
    <cellStyle name="Normal 3" xfId="42" xr:uid="{00000000-0005-0000-0000-000030000000}"/>
    <cellStyle name="Normal 3 2" xfId="43" xr:uid="{00000000-0005-0000-0000-000031000000}"/>
    <cellStyle name="Note" xfId="13" builtinId="10" customBuiltin="1"/>
    <cellStyle name="Output" xfId="8" builtinId="21" customBuiltin="1"/>
    <cellStyle name="Percent 2" xfId="44" xr:uid="{00000000-0005-0000-0000-000034000000}"/>
    <cellStyle name="Percent 2 2" xfId="45" xr:uid="{00000000-0005-0000-0000-000035000000}"/>
    <cellStyle name="Title 2" xfId="46" xr:uid="{00000000-0005-0000-0000-00003600000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k Joel" id="{5C42176E-0977-4888-BE10-FB74B30D8E79}" userId="Bak Joel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5" dT="2022-03-18T03:22:37.16" personId="{5C42176E-0977-4888-BE10-FB74B30D8E79}" id="{53151669-F141-4251-A4DC-35DE83EA2DC4}">
    <text>SUN</text>
  </threadedComment>
  <threadedComment ref="I15" dT="2022-03-18T06:15:23.46" personId="{5C42176E-0977-4888-BE10-FB74B30D8E79}" id="{6CC23F0D-0827-48B9-9472-F006EDF9B013}">
    <text>tax FY19</text>
  </threadedComment>
  <threadedComment ref="N15" dT="2022-03-18T03:22:55.21" personId="{5C42176E-0977-4888-BE10-FB74B30D8E79}" id="{4952AA19-698B-4AAB-951F-75B08C2E4F48}">
    <text>ORG</text>
  </threadedComment>
  <threadedComment ref="E16" dT="2022-03-18T03:22:20.40" personId="{5C42176E-0977-4888-BE10-FB74B30D8E79}" id="{75E8AB1D-C8EE-4C48-A0BD-0E1D2196E349}">
    <text>BHP</text>
  </threadedComment>
  <threadedComment ref="I16" dT="2022-03-18T06:15:48.78" personId="{5C42176E-0977-4888-BE10-FB74B30D8E79}" id="{8688EBE7-6A5E-47A3-A33B-EA32F43455D5}">
    <text>Tax refund FY20</text>
  </threadedComment>
  <threadedComment ref="N16" dT="2022-03-18T03:23:22.16" personId="{5C42176E-0977-4888-BE10-FB74B30D8E79}" id="{D4D3B880-D9E3-4639-AAFD-D2A3133795B1}">
    <text>URFPA</text>
  </threadedComment>
  <threadedComment ref="N17" dT="2022-03-18T03:47:52.55" personId="{5C42176E-0977-4888-BE10-FB74B30D8E79}" id="{5A0332EC-7FD6-4ACF-889E-AE1CDA33844C}">
    <text>URFPA</text>
  </threadedComment>
  <threadedComment ref="N18" dT="2022-03-18T03:48:36.66" personId="{5C42176E-0977-4888-BE10-FB74B30D8E79}" id="{AE273037-6F80-4F06-A085-0BB81BCCF543}">
    <text>URFPA</text>
  </threadedComment>
  <threadedComment ref="E25" dT="2022-03-18T03:25:04.63" personId="{5C42176E-0977-4888-BE10-FB74B30D8E79}" id="{F6E046EB-B27A-46FA-9455-240764391433}">
    <text>ORG</text>
  </threadedComment>
  <threadedComment ref="N25" dT="2022-03-18T03:24:28.21" personId="{5C42176E-0977-4888-BE10-FB74B30D8E79}" id="{0154E12B-E516-4B60-A515-A64BD0B8D034}">
    <text>BPT</text>
  </threadedComment>
  <threadedComment ref="N26" dT="2022-03-18T03:24:44.96" personId="{5C42176E-0977-4888-BE10-FB74B30D8E79}" id="{3D045B22-B316-43B4-A5D9-6A4DE479E20B}">
    <text>BGL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0" dT="2022-03-18T03:22:07.68" personId="{5C42176E-0977-4888-BE10-FB74B30D8E79}" id="{B9D3F63C-CEE4-4E7F-A43C-9FE393EA3109}">
    <text>bought BPT sold ORG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2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19" sqref="A18:A19"/>
    </sheetView>
  </sheetViews>
  <sheetFormatPr defaultRowHeight="15" x14ac:dyDescent="0.25"/>
  <cols>
    <col min="1" max="1" width="26.28515625" customWidth="1"/>
    <col min="2" max="2" width="9.28515625" bestFit="1" customWidth="1"/>
    <col min="3" max="3" width="13.140625" customWidth="1"/>
    <col min="4" max="4" width="13.140625" style="44" customWidth="1"/>
    <col min="5" max="5" width="12" customWidth="1"/>
    <col min="6" max="6" width="11.5703125" bestFit="1" customWidth="1"/>
    <col min="7" max="7" width="10.28515625" bestFit="1" customWidth="1"/>
    <col min="8" max="8" width="19.85546875" customWidth="1"/>
    <col min="9" max="9" width="14" customWidth="1"/>
    <col min="10" max="10" width="9.28515625" bestFit="1" customWidth="1"/>
    <col min="11" max="11" width="10.5703125" bestFit="1" customWidth="1"/>
    <col min="12" max="12" width="9.28515625" style="6" bestFit="1" customWidth="1"/>
    <col min="13" max="13" width="15.140625" customWidth="1"/>
    <col min="14" max="14" width="16" customWidth="1"/>
    <col min="15" max="15" width="13.7109375" customWidth="1"/>
  </cols>
  <sheetData>
    <row r="1" spans="1:63" ht="60.75" thickBot="1" x14ac:dyDescent="0.3">
      <c r="A1" s="2" t="s">
        <v>19</v>
      </c>
      <c r="B1" s="43" t="s">
        <v>0</v>
      </c>
      <c r="C1" s="43" t="s">
        <v>70</v>
      </c>
      <c r="D1" s="43" t="s">
        <v>77</v>
      </c>
      <c r="E1" s="43" t="s">
        <v>1</v>
      </c>
      <c r="F1" s="43" t="s">
        <v>2</v>
      </c>
      <c r="G1" s="43" t="s">
        <v>3</v>
      </c>
      <c r="H1" s="2" t="s">
        <v>4</v>
      </c>
      <c r="I1" s="3" t="s">
        <v>5</v>
      </c>
      <c r="J1" s="4" t="s">
        <v>6</v>
      </c>
      <c r="K1" s="3" t="s">
        <v>7</v>
      </c>
      <c r="L1" s="3" t="s">
        <v>10</v>
      </c>
      <c r="M1" s="3" t="s">
        <v>8</v>
      </c>
      <c r="N1" s="2" t="s">
        <v>9</v>
      </c>
      <c r="O1" s="3" t="s">
        <v>11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x14ac:dyDescent="0.25">
      <c r="A2" s="18">
        <v>99013.88</v>
      </c>
      <c r="B2" s="56">
        <v>106.26</v>
      </c>
      <c r="C2" s="56">
        <v>2074.17</v>
      </c>
      <c r="D2" s="57"/>
      <c r="E2" s="57"/>
      <c r="F2" s="56">
        <v>1433.67</v>
      </c>
      <c r="G2" s="57"/>
      <c r="H2" s="20"/>
      <c r="I2" s="20"/>
      <c r="J2" s="20"/>
      <c r="K2" s="20"/>
      <c r="L2" s="20"/>
      <c r="M2" s="20"/>
      <c r="N2" s="20"/>
      <c r="O2" s="20"/>
    </row>
    <row r="3" spans="1:63" x14ac:dyDescent="0.25">
      <c r="B3" s="56">
        <v>107.62</v>
      </c>
      <c r="C3" s="56">
        <v>1382.78</v>
      </c>
      <c r="D3" s="57"/>
      <c r="E3" s="57"/>
      <c r="F3" s="56">
        <v>290</v>
      </c>
      <c r="G3" s="57"/>
      <c r="H3" s="20"/>
      <c r="I3" s="20"/>
      <c r="J3" s="20"/>
      <c r="K3" s="20"/>
      <c r="L3" s="20"/>
      <c r="M3" s="20"/>
      <c r="N3" s="20"/>
      <c r="O3" s="20"/>
    </row>
    <row r="4" spans="1:63" x14ac:dyDescent="0.25">
      <c r="B4" s="56">
        <v>107.17</v>
      </c>
      <c r="C4" s="56">
        <v>1382.78</v>
      </c>
      <c r="D4" s="57"/>
      <c r="E4" s="57"/>
      <c r="F4" s="56">
        <v>564.15</v>
      </c>
      <c r="G4" s="57"/>
      <c r="H4" s="20"/>
      <c r="I4" s="20"/>
      <c r="J4" s="20"/>
      <c r="K4" s="20"/>
      <c r="L4" s="20"/>
      <c r="M4" s="20"/>
      <c r="N4" s="20"/>
      <c r="O4" s="20"/>
    </row>
    <row r="5" spans="1:63" x14ac:dyDescent="0.25">
      <c r="B5" s="57"/>
      <c r="C5" s="57"/>
      <c r="D5" s="57"/>
      <c r="E5" s="57"/>
      <c r="F5" s="56">
        <v>402</v>
      </c>
      <c r="G5" s="57"/>
      <c r="H5" s="20"/>
      <c r="I5" s="20"/>
      <c r="J5" s="20"/>
      <c r="K5" s="20"/>
      <c r="L5" s="20"/>
      <c r="M5" s="20"/>
      <c r="N5" s="20"/>
      <c r="O5" s="20"/>
    </row>
    <row r="6" spans="1:63" x14ac:dyDescent="0.25">
      <c r="A6" t="s">
        <v>50</v>
      </c>
      <c r="B6" s="57"/>
      <c r="C6" s="57"/>
      <c r="D6" s="57"/>
      <c r="E6" s="57"/>
      <c r="F6" s="56">
        <v>145.69</v>
      </c>
      <c r="G6" s="57"/>
      <c r="H6" s="20"/>
      <c r="I6" s="20"/>
      <c r="J6" s="20"/>
      <c r="K6" s="20"/>
      <c r="L6" s="20"/>
      <c r="M6" s="20"/>
      <c r="N6" s="20"/>
      <c r="O6" s="20"/>
    </row>
    <row r="7" spans="1:63" x14ac:dyDescent="0.25">
      <c r="B7" s="57"/>
      <c r="C7" s="57"/>
      <c r="D7" s="57"/>
      <c r="E7" s="57"/>
      <c r="F7" s="56">
        <v>145.69999999999999</v>
      </c>
      <c r="G7" s="57"/>
      <c r="H7" s="20"/>
      <c r="I7" s="20"/>
      <c r="J7" s="20"/>
      <c r="K7" s="20"/>
      <c r="L7" s="20"/>
      <c r="M7" s="20"/>
      <c r="N7" s="20"/>
      <c r="O7" s="20"/>
    </row>
    <row r="8" spans="1:63" x14ac:dyDescent="0.25">
      <c r="B8" s="57"/>
      <c r="C8" s="57"/>
      <c r="D8" s="57"/>
      <c r="E8" s="57"/>
      <c r="F8" s="57">
        <v>800</v>
      </c>
      <c r="G8" s="57"/>
      <c r="H8" s="20"/>
      <c r="I8" s="20"/>
      <c r="J8" s="20"/>
      <c r="K8" s="20"/>
      <c r="L8" s="20"/>
      <c r="M8" s="20"/>
      <c r="N8" s="20"/>
      <c r="O8" s="20"/>
    </row>
    <row r="9" spans="1:63" x14ac:dyDescent="0.25">
      <c r="B9" s="57"/>
      <c r="C9" s="57"/>
      <c r="D9" s="57"/>
      <c r="E9" s="57"/>
      <c r="F9" s="57">
        <v>1309.24</v>
      </c>
      <c r="G9" s="57"/>
      <c r="H9" s="20"/>
      <c r="I9" s="20"/>
      <c r="J9" s="20"/>
      <c r="K9" s="20"/>
      <c r="L9" s="20"/>
      <c r="M9" s="20"/>
      <c r="N9" s="20"/>
      <c r="O9" s="20"/>
    </row>
    <row r="10" spans="1:63" s="17" customFormat="1" x14ac:dyDescent="0.25">
      <c r="B10" s="58"/>
      <c r="C10" s="58"/>
      <c r="D10" s="58"/>
      <c r="E10" s="58"/>
      <c r="F10" s="58"/>
      <c r="G10" s="58"/>
      <c r="H10" s="59"/>
      <c r="I10" s="59"/>
      <c r="J10" s="59"/>
      <c r="K10" s="59"/>
      <c r="L10" s="59"/>
      <c r="M10" s="59"/>
      <c r="N10" s="20"/>
      <c r="O10" s="20"/>
    </row>
    <row r="11" spans="1:63" s="41" customFormat="1" x14ac:dyDescent="0.25">
      <c r="B11" s="56">
        <v>93.39</v>
      </c>
      <c r="C11" s="56">
        <v>1382.78</v>
      </c>
      <c r="D11" s="60"/>
      <c r="E11" s="60"/>
      <c r="F11" s="56">
        <v>540</v>
      </c>
      <c r="G11" s="60"/>
      <c r="H11" s="61"/>
      <c r="I11" s="61"/>
      <c r="J11" s="61"/>
      <c r="K11" s="61"/>
      <c r="L11" s="18">
        <v>55</v>
      </c>
      <c r="M11" s="61"/>
      <c r="N11" s="62"/>
      <c r="O11" s="62"/>
    </row>
    <row r="12" spans="1:63" s="17" customFormat="1" x14ac:dyDescent="0.25">
      <c r="A12" s="17" t="s">
        <v>51</v>
      </c>
      <c r="B12" s="56">
        <v>91.59</v>
      </c>
      <c r="C12" s="56">
        <v>1382.78</v>
      </c>
      <c r="D12" s="57"/>
      <c r="E12" s="57"/>
      <c r="F12" s="57">
        <v>465</v>
      </c>
      <c r="G12" s="57"/>
      <c r="H12" s="20"/>
      <c r="I12" s="20"/>
      <c r="J12" s="20"/>
      <c r="K12" s="20"/>
      <c r="L12" s="20"/>
      <c r="M12" s="20"/>
      <c r="N12" s="20"/>
      <c r="O12" s="20"/>
    </row>
    <row r="13" spans="1:63" s="17" customFormat="1" x14ac:dyDescent="0.25">
      <c r="B13" s="56">
        <v>77.05</v>
      </c>
      <c r="C13" s="56">
        <v>1382.78</v>
      </c>
      <c r="D13" s="57"/>
      <c r="E13" s="57"/>
      <c r="F13" s="57"/>
      <c r="G13" s="57"/>
      <c r="H13" s="20"/>
      <c r="I13" s="20"/>
      <c r="J13" s="20"/>
      <c r="K13" s="20"/>
      <c r="L13" s="20"/>
      <c r="M13" s="20"/>
      <c r="N13" s="20"/>
      <c r="O13" s="20"/>
    </row>
    <row r="14" spans="1:63" s="17" customFormat="1" x14ac:dyDescent="0.25">
      <c r="B14" s="58"/>
      <c r="C14" s="58"/>
      <c r="D14" s="58"/>
      <c r="E14" s="58"/>
      <c r="F14" s="58"/>
      <c r="G14" s="58"/>
      <c r="H14" s="59"/>
      <c r="I14" s="59"/>
      <c r="J14" s="59"/>
      <c r="K14" s="59"/>
      <c r="L14" s="59"/>
      <c r="M14" s="59"/>
      <c r="N14" s="59"/>
      <c r="O14" s="59"/>
    </row>
    <row r="15" spans="1:63" s="41" customFormat="1" x14ac:dyDescent="0.25">
      <c r="B15" s="56">
        <v>78.540000000000006</v>
      </c>
      <c r="C15" s="56">
        <v>2074.17</v>
      </c>
      <c r="D15" s="60"/>
      <c r="E15" s="60">
        <v>14971.71</v>
      </c>
      <c r="F15" s="56">
        <v>1311.35</v>
      </c>
      <c r="G15" s="60"/>
      <c r="H15" s="61"/>
      <c r="I15" s="18">
        <v>4786.66</v>
      </c>
      <c r="J15" s="61"/>
      <c r="K15" s="61">
        <v>1430</v>
      </c>
      <c r="L15" s="61"/>
      <c r="M15" s="63">
        <v>495</v>
      </c>
      <c r="N15" s="18">
        <v>23657.4</v>
      </c>
      <c r="O15" s="18">
        <v>6021</v>
      </c>
    </row>
    <row r="16" spans="1:63" s="17" customFormat="1" x14ac:dyDescent="0.25">
      <c r="B16" s="56">
        <v>70.569999999999993</v>
      </c>
      <c r="C16" s="56">
        <v>1382.78</v>
      </c>
      <c r="D16" s="57"/>
      <c r="E16" s="57">
        <v>40971.300000000003</v>
      </c>
      <c r="F16" s="56">
        <v>290</v>
      </c>
      <c r="G16" s="57"/>
      <c r="H16" s="20"/>
      <c r="I16" s="20">
        <v>-6352.62</v>
      </c>
      <c r="J16" s="20"/>
      <c r="K16" s="20"/>
      <c r="L16" s="20"/>
      <c r="M16" s="20"/>
      <c r="N16" s="18">
        <v>7126.48</v>
      </c>
      <c r="O16" s="20"/>
    </row>
    <row r="17" spans="1:15" s="17" customFormat="1" x14ac:dyDescent="0.25">
      <c r="A17" s="17" t="s">
        <v>52</v>
      </c>
      <c r="B17" s="56">
        <v>63</v>
      </c>
      <c r="C17" s="60"/>
      <c r="D17" s="57"/>
      <c r="E17" s="57"/>
      <c r="F17" s="56">
        <v>3150</v>
      </c>
      <c r="G17" s="57"/>
      <c r="H17" s="20"/>
      <c r="J17" s="20"/>
      <c r="K17" s="20"/>
      <c r="L17" s="20"/>
      <c r="M17" s="20"/>
      <c r="N17" s="20">
        <v>24810.71</v>
      </c>
      <c r="O17" s="20"/>
    </row>
    <row r="18" spans="1:15" s="17" customFormat="1" x14ac:dyDescent="0.25">
      <c r="B18" s="57"/>
      <c r="C18" s="57"/>
      <c r="D18" s="57"/>
      <c r="E18" s="57"/>
      <c r="F18" s="56">
        <v>446.72</v>
      </c>
      <c r="G18" s="57"/>
      <c r="H18" s="20"/>
      <c r="I18" s="20"/>
      <c r="J18" s="20"/>
      <c r="K18" s="20"/>
      <c r="L18" s="20"/>
      <c r="M18" s="20"/>
      <c r="N18" s="20">
        <v>20851.560000000001</v>
      </c>
      <c r="O18" s="20"/>
    </row>
    <row r="19" spans="1:15" s="30" customFormat="1" x14ac:dyDescent="0.25">
      <c r="B19" s="57"/>
      <c r="C19" s="57"/>
      <c r="D19" s="57"/>
      <c r="E19" s="57"/>
      <c r="F19" s="57">
        <v>675</v>
      </c>
      <c r="G19" s="57"/>
      <c r="H19" s="20"/>
      <c r="I19" s="20"/>
      <c r="J19" s="20"/>
      <c r="K19" s="20"/>
      <c r="L19" s="20"/>
      <c r="M19" s="20"/>
      <c r="N19" s="20"/>
      <c r="O19" s="20"/>
    </row>
    <row r="20" spans="1:15" s="30" customFormat="1" x14ac:dyDescent="0.25">
      <c r="B20" s="57"/>
      <c r="C20" s="57"/>
      <c r="D20" s="57"/>
      <c r="E20" s="57"/>
      <c r="F20" s="57">
        <v>446.12</v>
      </c>
      <c r="G20" s="57"/>
      <c r="H20" s="20"/>
      <c r="I20" s="20"/>
      <c r="J20" s="20"/>
      <c r="K20" s="20"/>
      <c r="L20" s="20"/>
      <c r="M20" s="20"/>
      <c r="N20" s="20"/>
      <c r="O20" s="20"/>
    </row>
    <row r="21" spans="1:15" s="30" customFormat="1" x14ac:dyDescent="0.25">
      <c r="B21" s="57"/>
      <c r="C21" s="57"/>
      <c r="D21" s="57"/>
      <c r="E21" s="57"/>
      <c r="F21" s="56">
        <v>315.82</v>
      </c>
      <c r="G21" s="57"/>
      <c r="H21" s="20"/>
      <c r="I21" s="20"/>
      <c r="J21" s="20"/>
      <c r="K21" s="20"/>
      <c r="L21" s="20"/>
      <c r="M21" s="20"/>
      <c r="N21" s="20"/>
      <c r="O21" s="20"/>
    </row>
    <row r="22" spans="1:15" s="30" customFormat="1" x14ac:dyDescent="0.25">
      <c r="B22" s="57"/>
      <c r="C22" s="57"/>
      <c r="D22" s="57"/>
      <c r="E22" s="57"/>
      <c r="F22" s="57">
        <v>800</v>
      </c>
      <c r="G22" s="57"/>
      <c r="H22" s="20"/>
      <c r="I22" s="20"/>
      <c r="J22" s="20"/>
      <c r="K22" s="20"/>
      <c r="L22" s="20"/>
      <c r="M22" s="20"/>
      <c r="N22" s="20"/>
      <c r="O22" s="20"/>
    </row>
    <row r="23" spans="1:15" s="30" customFormat="1" x14ac:dyDescent="0.25">
      <c r="B23" s="57"/>
      <c r="C23" s="57"/>
      <c r="D23" s="57"/>
      <c r="E23" s="57"/>
      <c r="F23" s="57">
        <v>552.5</v>
      </c>
      <c r="G23" s="57"/>
      <c r="H23" s="20"/>
      <c r="I23" s="20"/>
      <c r="J23" s="20"/>
      <c r="K23" s="20"/>
      <c r="L23" s="20"/>
      <c r="M23" s="20"/>
      <c r="N23" s="20"/>
      <c r="O23" s="20"/>
    </row>
    <row r="24" spans="1:15" s="30" customFormat="1" x14ac:dyDescent="0.25">
      <c r="B24" s="58"/>
      <c r="C24" s="58"/>
      <c r="D24" s="58"/>
      <c r="E24" s="58"/>
      <c r="F24" s="58">
        <v>419.71</v>
      </c>
      <c r="G24" s="58"/>
      <c r="H24" s="59"/>
      <c r="I24" s="59"/>
      <c r="J24" s="59"/>
      <c r="K24" s="59"/>
      <c r="L24" s="59"/>
      <c r="M24" s="59"/>
      <c r="N24" s="59"/>
      <c r="O24" s="59"/>
    </row>
    <row r="25" spans="1:15" s="41" customFormat="1" x14ac:dyDescent="0.25">
      <c r="A25" s="41" t="s">
        <v>89</v>
      </c>
      <c r="B25" s="56">
        <v>66.540000000000006</v>
      </c>
      <c r="C25" s="56">
        <v>1382.78</v>
      </c>
      <c r="D25" s="60"/>
      <c r="E25" s="60">
        <v>22281.599999999999</v>
      </c>
      <c r="F25" s="60">
        <v>400</v>
      </c>
      <c r="G25" s="60"/>
      <c r="H25" s="61"/>
      <c r="J25" s="61"/>
      <c r="K25" s="61"/>
      <c r="L25" s="61"/>
      <c r="M25" s="61"/>
      <c r="N25" s="18">
        <v>40035.599999999999</v>
      </c>
      <c r="O25" s="18">
        <v>1974</v>
      </c>
    </row>
    <row r="26" spans="1:15" s="17" customFormat="1" x14ac:dyDescent="0.25">
      <c r="B26" s="56">
        <v>45.36</v>
      </c>
      <c r="C26" s="56">
        <v>1382.78</v>
      </c>
      <c r="D26" s="57"/>
      <c r="E26" s="57"/>
      <c r="F26" s="57">
        <v>870</v>
      </c>
      <c r="G26" s="60"/>
      <c r="H26" s="20"/>
      <c r="I26" s="20"/>
      <c r="J26" s="20"/>
      <c r="K26" s="20"/>
      <c r="L26" s="20"/>
      <c r="M26" s="20"/>
      <c r="N26" s="18">
        <v>23161.68</v>
      </c>
      <c r="O26" s="20"/>
    </row>
    <row r="27" spans="1:15" x14ac:dyDescent="0.25">
      <c r="B27" s="56">
        <v>42.34</v>
      </c>
      <c r="C27" s="56">
        <v>6018.99</v>
      </c>
      <c r="D27" s="57"/>
      <c r="E27" s="57"/>
      <c r="F27" s="57"/>
      <c r="G27" s="57"/>
      <c r="H27" s="20"/>
      <c r="I27" s="20"/>
      <c r="J27" s="20"/>
      <c r="K27" s="20"/>
      <c r="L27" s="20"/>
      <c r="M27" s="20"/>
      <c r="N27" s="20"/>
      <c r="O27" s="20"/>
    </row>
    <row r="28" spans="1:15" x14ac:dyDescent="0.25">
      <c r="B28" s="57"/>
      <c r="C28" s="57"/>
      <c r="D28" s="57"/>
      <c r="E28" s="57"/>
      <c r="F28" s="57"/>
      <c r="G28" s="57"/>
      <c r="H28" s="20"/>
      <c r="I28" s="20"/>
      <c r="J28" s="20"/>
      <c r="K28" s="20"/>
      <c r="L28" s="20"/>
      <c r="M28" s="20"/>
      <c r="N28" s="20"/>
      <c r="O28" s="20"/>
    </row>
    <row r="29" spans="1:15" s="1" customFormat="1" ht="15.75" thickBot="1" x14ac:dyDescent="0.3">
      <c r="A29" s="53">
        <f>A2+SUM(B2:G29)-SUM(H2:O29)</f>
        <v>67137.69</v>
      </c>
      <c r="B29" s="60"/>
      <c r="C29" s="60"/>
      <c r="D29" s="60"/>
      <c r="E29" s="60"/>
      <c r="F29" s="64"/>
      <c r="G29" s="60"/>
      <c r="H29" s="61"/>
      <c r="I29" s="61"/>
      <c r="J29" s="61"/>
      <c r="K29" s="61"/>
      <c r="L29" s="61"/>
      <c r="M29" s="61"/>
      <c r="N29" s="61"/>
      <c r="O29" s="61"/>
    </row>
    <row r="30" spans="1:15" ht="15.75" thickBot="1" x14ac:dyDescent="0.3">
      <c r="A30" s="8"/>
      <c r="B30" s="65">
        <f>SUM(B2:B29)</f>
        <v>949.42999999999984</v>
      </c>
      <c r="C30" s="65">
        <f t="shared" ref="C30:O30" si="0">SUM(C2:C29)</f>
        <v>21229.57</v>
      </c>
      <c r="D30" s="65">
        <f t="shared" si="0"/>
        <v>0</v>
      </c>
      <c r="E30" s="65">
        <f t="shared" si="0"/>
        <v>78224.61</v>
      </c>
      <c r="F30" s="65">
        <f>SUM(F2:F29)</f>
        <v>15772.669999999998</v>
      </c>
      <c r="G30" s="65">
        <f t="shared" si="0"/>
        <v>0</v>
      </c>
      <c r="H30" s="65">
        <f t="shared" si="0"/>
        <v>0</v>
      </c>
      <c r="I30" s="65">
        <f t="shared" si="0"/>
        <v>-1565.96</v>
      </c>
      <c r="J30" s="65">
        <f t="shared" si="0"/>
        <v>0</v>
      </c>
      <c r="K30" s="65">
        <f t="shared" si="0"/>
        <v>1430</v>
      </c>
      <c r="L30" s="65">
        <f t="shared" si="0"/>
        <v>55</v>
      </c>
      <c r="M30" s="65">
        <f t="shared" si="0"/>
        <v>495</v>
      </c>
      <c r="N30" s="65">
        <f t="shared" si="0"/>
        <v>139643.43</v>
      </c>
      <c r="O30" s="65">
        <f t="shared" si="0"/>
        <v>7995</v>
      </c>
    </row>
    <row r="31" spans="1:15" x14ac:dyDescent="0.25">
      <c r="A31" s="22" t="s">
        <v>102</v>
      </c>
      <c r="C31" s="46"/>
      <c r="F31" t="s">
        <v>76</v>
      </c>
      <c r="M31" t="s">
        <v>75</v>
      </c>
      <c r="N31" s="46">
        <f>N30-G26</f>
        <v>139643.43</v>
      </c>
    </row>
    <row r="32" spans="1:15" x14ac:dyDescent="0.25">
      <c r="G32" s="7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topLeftCell="A10" workbookViewId="0">
      <selection activeCell="I37" sqref="I37"/>
    </sheetView>
  </sheetViews>
  <sheetFormatPr defaultRowHeight="15" x14ac:dyDescent="0.25"/>
  <cols>
    <col min="1" max="1" width="11.28515625" customWidth="1"/>
    <col min="2" max="2" width="16.7109375" bestFit="1" customWidth="1"/>
    <col min="3" max="3" width="11.5703125" bestFit="1" customWidth="1"/>
    <col min="4" max="4" width="13.7109375" customWidth="1"/>
    <col min="5" max="5" width="14.42578125" customWidth="1"/>
    <col min="6" max="6" width="16" bestFit="1" customWidth="1"/>
    <col min="7" max="7" width="20.85546875" customWidth="1"/>
  </cols>
  <sheetData>
    <row r="1" spans="1:8" x14ac:dyDescent="0.25">
      <c r="A1" s="13" t="s">
        <v>12</v>
      </c>
      <c r="B1" s="13"/>
      <c r="C1" s="15"/>
      <c r="D1" s="15"/>
      <c r="E1" s="12"/>
      <c r="F1" s="12"/>
      <c r="G1" s="12"/>
    </row>
    <row r="2" spans="1:8" ht="15.75" thickBot="1" x14ac:dyDescent="0.3">
      <c r="A2" s="14" t="s">
        <v>13</v>
      </c>
      <c r="B2" s="14" t="s">
        <v>14</v>
      </c>
      <c r="C2" s="16" t="s">
        <v>15</v>
      </c>
      <c r="D2" s="16" t="s">
        <v>16</v>
      </c>
      <c r="E2" s="16" t="s">
        <v>38</v>
      </c>
      <c r="F2" s="23" t="s">
        <v>49</v>
      </c>
    </row>
    <row r="3" spans="1:8" x14ac:dyDescent="0.25">
      <c r="A3" s="45">
        <v>44096</v>
      </c>
      <c r="B3" s="10" t="s">
        <v>88</v>
      </c>
      <c r="C3" s="20">
        <v>1433.67</v>
      </c>
      <c r="D3" s="20"/>
      <c r="E3" s="20">
        <v>614.42999999999995</v>
      </c>
      <c r="F3" s="36">
        <f>E3/(C3+E3)</f>
        <v>0.3</v>
      </c>
      <c r="H3" s="7"/>
    </row>
    <row r="4" spans="1:8" x14ac:dyDescent="0.25">
      <c r="A4" s="45">
        <v>44250</v>
      </c>
      <c r="B4" s="44" t="s">
        <v>88</v>
      </c>
      <c r="C4" s="18">
        <v>1311.35</v>
      </c>
      <c r="D4" s="20"/>
      <c r="E4" s="20">
        <v>562.01</v>
      </c>
      <c r="F4" s="36">
        <f>E4/(C4+E4)</f>
        <v>0.30000106760046119</v>
      </c>
      <c r="H4" s="7"/>
    </row>
    <row r="5" spans="1:8" x14ac:dyDescent="0.25">
      <c r="A5" s="45">
        <v>44104</v>
      </c>
      <c r="B5" s="10" t="s">
        <v>88</v>
      </c>
      <c r="C5" s="20">
        <v>290</v>
      </c>
      <c r="D5" s="20"/>
      <c r="E5" s="20">
        <v>124.29</v>
      </c>
      <c r="F5" s="36">
        <f>E5/(C5+E5)</f>
        <v>0.30000724130440032</v>
      </c>
      <c r="H5" s="7"/>
    </row>
    <row r="6" spans="1:8" x14ac:dyDescent="0.25">
      <c r="A6" s="45">
        <v>44286</v>
      </c>
      <c r="B6" s="10" t="s">
        <v>88</v>
      </c>
      <c r="C6" s="20">
        <v>290</v>
      </c>
      <c r="D6" s="20"/>
      <c r="E6" s="20">
        <v>124.29</v>
      </c>
      <c r="F6" s="36">
        <f>E6/(C6+E6)</f>
        <v>0.30000724130440032</v>
      </c>
      <c r="H6" s="7"/>
    </row>
    <row r="7" spans="1:8" x14ac:dyDescent="0.25">
      <c r="A7" s="11">
        <v>44250</v>
      </c>
      <c r="B7" s="10" t="s">
        <v>72</v>
      </c>
      <c r="C7" s="20"/>
      <c r="D7" s="20">
        <v>3150</v>
      </c>
      <c r="E7" s="20"/>
      <c r="F7" s="36" t="e">
        <f>E7/(C7+E7)</f>
        <v>#DIV/0!</v>
      </c>
      <c r="H7" s="7"/>
    </row>
    <row r="8" spans="1:8" x14ac:dyDescent="0.25">
      <c r="A8" s="11">
        <v>44099</v>
      </c>
      <c r="B8" s="10" t="s">
        <v>33</v>
      </c>
      <c r="C8" s="20">
        <v>564.15</v>
      </c>
      <c r="D8" s="20"/>
      <c r="E8" s="20">
        <v>241.78</v>
      </c>
      <c r="F8" s="36">
        <f>E8/(C8+E8)</f>
        <v>0.30000124080255108</v>
      </c>
      <c r="H8" s="7"/>
    </row>
    <row r="9" spans="1:8" x14ac:dyDescent="0.25">
      <c r="A9" s="11">
        <v>44280</v>
      </c>
      <c r="B9" s="10" t="s">
        <v>33</v>
      </c>
      <c r="C9" s="20">
        <v>446.72</v>
      </c>
      <c r="D9" s="20"/>
      <c r="E9" s="20">
        <v>191.45</v>
      </c>
      <c r="F9" s="36">
        <f>E9/(C9+E9)</f>
        <v>0.29999843301941481</v>
      </c>
      <c r="H9" s="7"/>
    </row>
    <row r="10" spans="1:8" s="44" customFormat="1" x14ac:dyDescent="0.25">
      <c r="A10" s="45">
        <v>44106</v>
      </c>
      <c r="B10" s="44" t="s">
        <v>36</v>
      </c>
      <c r="C10" s="18"/>
      <c r="D10" s="20">
        <v>540</v>
      </c>
      <c r="E10" s="20"/>
      <c r="F10" s="36">
        <f>E10/(D10+E10)</f>
        <v>0</v>
      </c>
      <c r="H10" s="7"/>
    </row>
    <row r="11" spans="1:8" x14ac:dyDescent="0.25">
      <c r="A11" s="11">
        <v>44281</v>
      </c>
      <c r="B11" t="s">
        <v>36</v>
      </c>
      <c r="C11" s="20"/>
      <c r="D11" s="20">
        <v>675</v>
      </c>
      <c r="E11" s="20"/>
      <c r="F11" s="36" t="e">
        <f>E11/(C11+E11)</f>
        <v>#DIV/0!</v>
      </c>
      <c r="H11" s="7"/>
    </row>
    <row r="12" spans="1:8" x14ac:dyDescent="0.25">
      <c r="A12" s="11">
        <v>44104</v>
      </c>
      <c r="B12" t="s">
        <v>30</v>
      </c>
      <c r="C12" s="20">
        <v>201</v>
      </c>
      <c r="D12" s="20">
        <v>201</v>
      </c>
      <c r="E12" s="20">
        <v>86.14</v>
      </c>
      <c r="F12" s="36">
        <f>E12/(C12+E12)</f>
        <v>0.29999303475656475</v>
      </c>
      <c r="H12" s="7"/>
    </row>
    <row r="13" spans="1:8" x14ac:dyDescent="0.25">
      <c r="A13" s="11">
        <v>44294</v>
      </c>
      <c r="B13" s="10" t="s">
        <v>30</v>
      </c>
      <c r="C13" s="20">
        <v>200</v>
      </c>
      <c r="D13" s="20">
        <v>200</v>
      </c>
      <c r="E13" s="20">
        <v>85.71</v>
      </c>
      <c r="F13" s="36">
        <f>E13/(C13+E13)</f>
        <v>0.29998949984249762</v>
      </c>
      <c r="H13" s="7"/>
    </row>
    <row r="14" spans="1:8" s="17" customFormat="1" x14ac:dyDescent="0.25">
      <c r="A14" s="11">
        <v>44238</v>
      </c>
      <c r="B14" s="10" t="s">
        <v>97</v>
      </c>
      <c r="C14" s="20">
        <v>446.12</v>
      </c>
      <c r="D14" s="20"/>
      <c r="E14" s="20">
        <v>191.19</v>
      </c>
      <c r="F14" s="36">
        <f>E14/(C14+E14)</f>
        <v>0.29999529271469144</v>
      </c>
      <c r="H14" s="25"/>
    </row>
    <row r="15" spans="1:8" s="17" customFormat="1" x14ac:dyDescent="0.25">
      <c r="A15" s="11">
        <v>44098</v>
      </c>
      <c r="B15" s="10" t="s">
        <v>98</v>
      </c>
      <c r="C15" s="20">
        <v>145.69</v>
      </c>
      <c r="D15" s="20"/>
      <c r="E15" s="20">
        <v>62.44</v>
      </c>
      <c r="F15" s="36">
        <f>E15/(C15+E15)</f>
        <v>0.30000480468937685</v>
      </c>
      <c r="H15" s="7"/>
    </row>
    <row r="16" spans="1:8" s="17" customFormat="1" x14ac:dyDescent="0.25">
      <c r="A16" s="11">
        <v>44280</v>
      </c>
      <c r="B16" s="10" t="s">
        <v>98</v>
      </c>
      <c r="C16" s="20">
        <v>315.82</v>
      </c>
      <c r="D16" s="20"/>
      <c r="E16" s="20">
        <v>135.35</v>
      </c>
      <c r="F16" s="36">
        <f>E16/(C16+E16)</f>
        <v>0.29999778354057233</v>
      </c>
      <c r="H16" s="7"/>
    </row>
    <row r="17" spans="1:8" s="17" customFormat="1" x14ac:dyDescent="0.25">
      <c r="A17" s="11">
        <v>44125</v>
      </c>
      <c r="B17" s="17" t="s">
        <v>43</v>
      </c>
      <c r="C17" s="20">
        <v>145.69999999999999</v>
      </c>
      <c r="D17" s="20"/>
      <c r="E17" s="20">
        <v>62.44</v>
      </c>
      <c r="F17" s="36">
        <f>E17/(C17+E17)</f>
        <v>0.29999039108292497</v>
      </c>
      <c r="H17" s="7"/>
    </row>
    <row r="18" spans="1:8" s="17" customFormat="1" x14ac:dyDescent="0.25">
      <c r="A18" s="11">
        <v>44098</v>
      </c>
      <c r="B18" t="s">
        <v>99</v>
      </c>
      <c r="C18" s="20">
        <v>800</v>
      </c>
      <c r="D18" s="20"/>
      <c r="E18" s="20">
        <v>342.86</v>
      </c>
      <c r="F18" s="36">
        <f>E18/(C18+E18)</f>
        <v>0.30000174999562501</v>
      </c>
      <c r="H18" s="7"/>
    </row>
    <row r="19" spans="1:8" s="44" customFormat="1" x14ac:dyDescent="0.25">
      <c r="A19" s="45">
        <v>44281</v>
      </c>
      <c r="B19" s="44" t="s">
        <v>99</v>
      </c>
      <c r="C19" s="20">
        <v>800</v>
      </c>
      <c r="D19" s="20"/>
      <c r="E19" s="20">
        <v>342.86</v>
      </c>
      <c r="F19" s="36">
        <f>E19/(C19+E19)</f>
        <v>0.30000174999562501</v>
      </c>
      <c r="H19" s="7"/>
    </row>
    <row r="20" spans="1:8" s="44" customFormat="1" x14ac:dyDescent="0.25">
      <c r="A20" s="45">
        <v>44281</v>
      </c>
      <c r="B20" s="44" t="s">
        <v>100</v>
      </c>
      <c r="C20" s="20">
        <v>465</v>
      </c>
      <c r="D20" s="20"/>
      <c r="E20" s="20">
        <v>199.29</v>
      </c>
      <c r="F20" s="36">
        <f>E20/(C20+E20)</f>
        <v>0.30000451609989615</v>
      </c>
      <c r="H20" s="7"/>
    </row>
    <row r="21" spans="1:8" s="44" customFormat="1" x14ac:dyDescent="0.25">
      <c r="A21" s="45">
        <v>44372</v>
      </c>
      <c r="B21" s="44" t="s">
        <v>100</v>
      </c>
      <c r="C21" s="20">
        <v>870</v>
      </c>
      <c r="D21" s="20"/>
      <c r="E21" s="20">
        <v>372.86</v>
      </c>
      <c r="F21" s="36">
        <f>E21/(C21+E21)</f>
        <v>0.30000160919170299</v>
      </c>
      <c r="H21" s="7"/>
    </row>
    <row r="22" spans="1:8" s="44" customFormat="1" x14ac:dyDescent="0.25">
      <c r="A22" s="45">
        <v>44092</v>
      </c>
      <c r="B22" s="44" t="s">
        <v>92</v>
      </c>
      <c r="C22" s="20">
        <v>1309.24</v>
      </c>
      <c r="D22" s="20"/>
      <c r="E22" s="20">
        <v>561.1</v>
      </c>
      <c r="F22" s="36">
        <f>E22/(C22+E22)</f>
        <v>0.29999893067570599</v>
      </c>
      <c r="H22" s="7"/>
    </row>
    <row r="23" spans="1:8" x14ac:dyDescent="0.25">
      <c r="A23" s="11">
        <v>44279</v>
      </c>
      <c r="B23" t="s">
        <v>92</v>
      </c>
      <c r="C23" s="20">
        <v>552.5</v>
      </c>
      <c r="D23" s="18"/>
      <c r="E23" s="20">
        <v>236.79</v>
      </c>
      <c r="F23" s="36">
        <f>E23/(C23+E23)</f>
        <v>0.30000380088433909</v>
      </c>
      <c r="H23" s="7"/>
    </row>
    <row r="24" spans="1:8" s="44" customFormat="1" ht="15.75" thickBot="1" x14ac:dyDescent="0.3">
      <c r="A24" s="45">
        <v>44285</v>
      </c>
      <c r="B24" s="44" t="s">
        <v>101</v>
      </c>
      <c r="C24" s="20">
        <v>419.71</v>
      </c>
      <c r="D24" s="18"/>
      <c r="E24" s="20">
        <v>179.88</v>
      </c>
      <c r="F24" s="36">
        <f>E24/(C24+E24)</f>
        <v>0.30000500341900299</v>
      </c>
      <c r="H24" s="7"/>
    </row>
    <row r="25" spans="1:8" ht="15.75" thickBot="1" x14ac:dyDescent="0.3">
      <c r="A25" s="8" t="s">
        <v>17</v>
      </c>
      <c r="B25" s="24"/>
      <c r="C25" s="68">
        <f>SUM(C3:C24)</f>
        <v>11006.669999999998</v>
      </c>
      <c r="D25" s="68">
        <f t="shared" ref="D25" si="0">SUM(D3:D23)</f>
        <v>4766</v>
      </c>
      <c r="E25" s="68">
        <f>SUM(E3:E24)</f>
        <v>4717.1600000000008</v>
      </c>
      <c r="F25" s="36"/>
      <c r="G25" s="37"/>
    </row>
    <row r="26" spans="1:8" x14ac:dyDescent="0.25">
      <c r="B26" t="s">
        <v>39</v>
      </c>
      <c r="C26" s="18">
        <f>'AMB752503'!F30</f>
        <v>15772.669999999998</v>
      </c>
      <c r="F26" s="7"/>
      <c r="G26" s="17"/>
    </row>
    <row r="27" spans="1:8" x14ac:dyDescent="0.25">
      <c r="B27" t="s">
        <v>40</v>
      </c>
      <c r="C27" s="18">
        <f>C26-C28</f>
        <v>0</v>
      </c>
      <c r="F27" s="7"/>
      <c r="G27" s="17"/>
    </row>
    <row r="28" spans="1:8" x14ac:dyDescent="0.25">
      <c r="B28" t="s">
        <v>48</v>
      </c>
      <c r="C28" s="55">
        <f>C25+D25</f>
        <v>15772.669999999998</v>
      </c>
      <c r="D28" t="s">
        <v>103</v>
      </c>
      <c r="G28" s="17"/>
    </row>
    <row r="29" spans="1:8" x14ac:dyDescent="0.25">
      <c r="A29" s="11"/>
      <c r="B29" s="10"/>
      <c r="G29" s="26"/>
    </row>
    <row r="30" spans="1:8" s="44" customFormat="1" x14ac:dyDescent="0.25">
      <c r="A30" s="13" t="s">
        <v>95</v>
      </c>
      <c r="B30" s="13"/>
      <c r="C30" s="15"/>
      <c r="D30" s="15"/>
    </row>
    <row r="31" spans="1:8" s="44" customFormat="1" ht="15.75" thickBot="1" x14ac:dyDescent="0.3">
      <c r="A31" s="14" t="s">
        <v>13</v>
      </c>
      <c r="B31" s="14" t="s">
        <v>14</v>
      </c>
      <c r="C31" s="16" t="s">
        <v>15</v>
      </c>
      <c r="D31" s="16" t="s">
        <v>16</v>
      </c>
      <c r="E31" s="16" t="s">
        <v>38</v>
      </c>
      <c r="F31" s="23" t="s">
        <v>49</v>
      </c>
      <c r="G31" s="54" t="s">
        <v>96</v>
      </c>
    </row>
    <row r="32" spans="1:8" s="44" customFormat="1" ht="15.75" thickBot="1" x14ac:dyDescent="0.3">
      <c r="A32" s="45">
        <v>44068</v>
      </c>
      <c r="B32" s="44" t="s">
        <v>115</v>
      </c>
      <c r="C32" s="7"/>
      <c r="D32" s="20">
        <v>3100</v>
      </c>
      <c r="E32" s="7"/>
      <c r="F32" s="36" t="e">
        <f>E32/(C32+E32)</f>
        <v>#DIV/0!</v>
      </c>
      <c r="G32" s="86">
        <v>10690</v>
      </c>
      <c r="H32" s="7" t="s">
        <v>114</v>
      </c>
    </row>
    <row r="33" spans="1:7" s="44" customFormat="1" ht="15.75" thickBot="1" x14ac:dyDescent="0.3">
      <c r="A33" s="8" t="s">
        <v>17</v>
      </c>
      <c r="B33" s="24"/>
      <c r="C33" s="9">
        <f>SUM(C32:C32)</f>
        <v>0</v>
      </c>
      <c r="D33" s="9">
        <f>SUM(D32:D32)</f>
        <v>3100</v>
      </c>
      <c r="E33" s="9">
        <f>SUM(E32:E32)</f>
        <v>0</v>
      </c>
      <c r="F33" s="36"/>
      <c r="G33" s="37"/>
    </row>
    <row r="35" spans="1:7" ht="15.75" thickBot="1" x14ac:dyDescent="0.3">
      <c r="A35" s="66" t="s">
        <v>104</v>
      </c>
      <c r="B35" s="66"/>
      <c r="C35" s="67">
        <f>C25+C33</f>
        <v>11006.669999999998</v>
      </c>
      <c r="D35" s="67">
        <f>D25+D33</f>
        <v>7866</v>
      </c>
      <c r="E35" s="67">
        <f>E25+E33</f>
        <v>4717.1600000000008</v>
      </c>
    </row>
    <row r="36" spans="1:7" ht="15.75" thickTop="1" x14ac:dyDescent="0.25"/>
  </sheetData>
  <sortState xmlns:xlrd2="http://schemas.microsoft.com/office/spreadsheetml/2017/richdata2" ref="A3:G23">
    <sortCondition ref="B3:B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"/>
  <sheetViews>
    <sheetView workbookViewId="0">
      <selection activeCell="E5" sqref="E5"/>
    </sheetView>
  </sheetViews>
  <sheetFormatPr defaultRowHeight="15" x14ac:dyDescent="0.25"/>
  <cols>
    <col min="1" max="1" width="41.5703125" customWidth="1"/>
    <col min="2" max="2" width="22" customWidth="1"/>
    <col min="3" max="3" width="16" customWidth="1"/>
    <col min="4" max="4" width="11.5703125" customWidth="1"/>
    <col min="5" max="5" width="13.5703125" style="18" customWidth="1"/>
    <col min="6" max="6" width="10.7109375" bestFit="1" customWidth="1"/>
    <col min="7" max="7" width="14.42578125" customWidth="1"/>
    <col min="8" max="8" width="12.85546875" style="18" customWidth="1"/>
    <col min="9" max="9" width="16.140625" style="18" customWidth="1"/>
    <col min="10" max="10" width="10.140625" bestFit="1" customWidth="1"/>
  </cols>
  <sheetData>
    <row r="1" spans="1:11" ht="30" x14ac:dyDescent="0.25">
      <c r="A1" t="s">
        <v>28</v>
      </c>
      <c r="B1" t="s">
        <v>27</v>
      </c>
      <c r="C1" s="21" t="s">
        <v>20</v>
      </c>
      <c r="D1" t="s">
        <v>21</v>
      </c>
      <c r="E1" s="18" t="s">
        <v>22</v>
      </c>
      <c r="F1" t="s">
        <v>23</v>
      </c>
      <c r="G1" t="s">
        <v>21</v>
      </c>
      <c r="H1" s="18" t="s">
        <v>24</v>
      </c>
      <c r="I1" s="18" t="s">
        <v>25</v>
      </c>
      <c r="J1" s="21" t="s">
        <v>46</v>
      </c>
      <c r="K1" s="21"/>
    </row>
    <row r="2" spans="1:11" x14ac:dyDescent="0.25">
      <c r="A2" s="33" t="s">
        <v>91</v>
      </c>
      <c r="B2" s="33" t="s">
        <v>36</v>
      </c>
      <c r="C2" s="19">
        <v>42346</v>
      </c>
      <c r="D2" s="33">
        <v>5400</v>
      </c>
      <c r="E2" s="18">
        <v>25386.21</v>
      </c>
      <c r="F2" s="19">
        <v>44320</v>
      </c>
      <c r="G2" s="33">
        <v>5400</v>
      </c>
      <c r="H2" s="20">
        <v>22281.599999999999</v>
      </c>
      <c r="I2" s="20">
        <f>H2-E2</f>
        <v>-3104.6100000000006</v>
      </c>
      <c r="J2" s="44">
        <f>F2-C2</f>
        <v>1974</v>
      </c>
    </row>
    <row r="3" spans="1:11" s="44" customFormat="1" x14ac:dyDescent="0.25">
      <c r="A3" s="33" t="s">
        <v>93</v>
      </c>
      <c r="B3" s="33" t="s">
        <v>43</v>
      </c>
      <c r="C3" s="19">
        <v>42340</v>
      </c>
      <c r="D3" s="33">
        <v>1457</v>
      </c>
      <c r="E3" s="18">
        <v>19912.12</v>
      </c>
      <c r="F3" s="19">
        <v>44218</v>
      </c>
      <c r="G3" s="33">
        <v>1457</v>
      </c>
      <c r="H3" s="20">
        <v>14971.71</v>
      </c>
      <c r="I3" s="20">
        <f>H3-E3</f>
        <v>-4940.41</v>
      </c>
      <c r="J3" s="44">
        <f>F3-C3</f>
        <v>1878</v>
      </c>
    </row>
    <row r="4" spans="1:11" s="44" customFormat="1" x14ac:dyDescent="0.25">
      <c r="A4" s="33" t="s">
        <v>94</v>
      </c>
      <c r="B4" s="33" t="s">
        <v>88</v>
      </c>
      <c r="C4" s="19">
        <v>42346</v>
      </c>
      <c r="D4" s="33">
        <v>1300</v>
      </c>
      <c r="E4" s="18">
        <f>24600.56/1300*900</f>
        <v>17031.156923076924</v>
      </c>
      <c r="F4" s="19">
        <v>44223</v>
      </c>
      <c r="G4" s="33">
        <v>900</v>
      </c>
      <c r="H4" s="20">
        <v>40971.300000000003</v>
      </c>
      <c r="I4" s="20">
        <f t="shared" ref="I4" si="0">H4-E4</f>
        <v>23940.143076923079</v>
      </c>
      <c r="J4" s="44">
        <f>F4-C4</f>
        <v>1877</v>
      </c>
    </row>
    <row r="5" spans="1:11" ht="15.75" thickBot="1" x14ac:dyDescent="0.3">
      <c r="A5" s="27"/>
      <c r="B5" s="28" t="s">
        <v>44</v>
      </c>
      <c r="C5" s="35"/>
      <c r="D5" s="35"/>
      <c r="E5" s="38">
        <f>SUM(E2:E4)</f>
        <v>62329.486923076925</v>
      </c>
      <c r="F5" s="35"/>
      <c r="G5" s="71"/>
      <c r="H5" s="69">
        <f>SUM(H2:H4)</f>
        <v>78224.61</v>
      </c>
      <c r="I5" s="38">
        <f>SUM(I2:I4)</f>
        <v>15895.123076923079</v>
      </c>
      <c r="J5" s="27"/>
    </row>
    <row r="6" spans="1:11" x14ac:dyDescent="0.25">
      <c r="G6" t="s">
        <v>39</v>
      </c>
      <c r="H6" s="18">
        <f>'AMB752503'!E30</f>
        <v>78224.61</v>
      </c>
      <c r="I6" s="70"/>
    </row>
    <row r="7" spans="1:11" x14ac:dyDescent="0.25">
      <c r="G7" t="s">
        <v>47</v>
      </c>
      <c r="H7" s="18">
        <f>H5-H6</f>
        <v>0</v>
      </c>
    </row>
    <row r="9" spans="1:11" x14ac:dyDescent="0.25">
      <c r="A9" s="17"/>
      <c r="H9" s="20"/>
    </row>
    <row r="10" spans="1:11" x14ac:dyDescent="0.25">
      <c r="A10" s="31"/>
      <c r="B10" s="30"/>
      <c r="C10" s="30"/>
      <c r="D10" s="32"/>
      <c r="F10" s="32"/>
      <c r="H10" s="20"/>
      <c r="I10" s="20"/>
    </row>
    <row r="11" spans="1:11" x14ac:dyDescent="0.25">
      <c r="H11" s="20"/>
      <c r="I11" s="20"/>
    </row>
    <row r="12" spans="1:11" x14ac:dyDescent="0.25">
      <c r="C12" s="11"/>
      <c r="E12" s="20"/>
      <c r="H12" s="20"/>
      <c r="I12" s="20"/>
    </row>
    <row r="13" spans="1:11" x14ac:dyDescent="0.25">
      <c r="C13" s="11"/>
      <c r="E13" s="20"/>
      <c r="I13" s="20"/>
    </row>
    <row r="14" spans="1:11" x14ac:dyDescent="0.25">
      <c r="H14" s="20"/>
      <c r="I14" s="20"/>
    </row>
    <row r="15" spans="1:11" x14ac:dyDescent="0.25">
      <c r="F15" s="29"/>
    </row>
    <row r="16" spans="1:11" x14ac:dyDescent="0.25">
      <c r="A16" s="19"/>
      <c r="B16" s="33"/>
      <c r="C16" s="33"/>
      <c r="D16" s="33"/>
      <c r="E16" s="20"/>
      <c r="F16" s="29"/>
    </row>
    <row r="17" spans="1:8" x14ac:dyDescent="0.25">
      <c r="A17" s="19"/>
      <c r="B17" s="33"/>
      <c r="C17" s="33"/>
      <c r="D17" s="33"/>
      <c r="E17" s="20"/>
      <c r="F17" s="29"/>
      <c r="H17" s="20"/>
    </row>
    <row r="18" spans="1:8" x14ac:dyDescent="0.25">
      <c r="A18" s="33"/>
      <c r="B18" s="33"/>
      <c r="C18" s="33"/>
      <c r="D18" s="33"/>
      <c r="E18" s="20"/>
      <c r="H18" s="20"/>
    </row>
    <row r="19" spans="1:8" x14ac:dyDescent="0.25">
      <c r="A19" s="19"/>
      <c r="B19" s="33"/>
      <c r="C19" s="33"/>
      <c r="D19" s="33"/>
      <c r="E19" s="20"/>
      <c r="H19" s="20"/>
    </row>
    <row r="20" spans="1:8" x14ac:dyDescent="0.25">
      <c r="A20" s="19"/>
      <c r="B20" s="33"/>
      <c r="C20" s="33"/>
      <c r="D20" s="33"/>
      <c r="E20" s="20"/>
      <c r="H20" s="20"/>
    </row>
    <row r="21" spans="1:8" x14ac:dyDescent="0.25">
      <c r="A21" s="33"/>
      <c r="B21" s="33"/>
      <c r="C21" s="33"/>
      <c r="D21" s="33"/>
      <c r="E21" s="20"/>
      <c r="H21" s="20"/>
    </row>
    <row r="22" spans="1:8" x14ac:dyDescent="0.25">
      <c r="A22" s="19"/>
      <c r="B22" s="33"/>
      <c r="C22" s="33"/>
      <c r="D22" s="7"/>
      <c r="E22" s="20"/>
      <c r="H22" s="20"/>
    </row>
    <row r="23" spans="1:8" x14ac:dyDescent="0.25">
      <c r="A23" s="19"/>
      <c r="B23" s="33"/>
      <c r="C23" s="33"/>
      <c r="D23" s="7"/>
      <c r="E23" s="20"/>
      <c r="H23" s="20"/>
    </row>
    <row r="24" spans="1:8" x14ac:dyDescent="0.25">
      <c r="H24" s="20"/>
    </row>
    <row r="25" spans="1:8" x14ac:dyDescent="0.25">
      <c r="H25" s="20"/>
    </row>
    <row r="26" spans="1:8" x14ac:dyDescent="0.25">
      <c r="H26" s="20"/>
    </row>
    <row r="27" spans="1:8" x14ac:dyDescent="0.25">
      <c r="H27" s="20"/>
    </row>
    <row r="28" spans="1:8" x14ac:dyDescent="0.25">
      <c r="H28" s="20"/>
    </row>
    <row r="29" spans="1:8" x14ac:dyDescent="0.25">
      <c r="H29" s="20"/>
    </row>
    <row r="30" spans="1:8" x14ac:dyDescent="0.25">
      <c r="H30" s="20"/>
    </row>
    <row r="31" spans="1:8" x14ac:dyDescent="0.25">
      <c r="H31" s="20"/>
    </row>
  </sheetData>
  <sortState xmlns:xlrd2="http://schemas.microsoft.com/office/spreadsheetml/2017/richdata2" ref="A2:J10">
    <sortCondition ref="A2:A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"/>
  <sheetViews>
    <sheetView workbookViewId="0">
      <selection activeCell="E24" sqref="E24"/>
    </sheetView>
  </sheetViews>
  <sheetFormatPr defaultRowHeight="15" x14ac:dyDescent="0.25"/>
  <cols>
    <col min="1" max="1" width="19" customWidth="1"/>
    <col min="2" max="2" width="27.28515625" customWidth="1"/>
    <col min="3" max="3" width="10.85546875" bestFit="1" customWidth="1"/>
    <col min="4" max="4" width="12.5703125" style="18" bestFit="1" customWidth="1"/>
    <col min="6" max="6" width="16.140625" bestFit="1" customWidth="1"/>
    <col min="7" max="7" width="19" bestFit="1" customWidth="1"/>
    <col min="8" max="8" width="15.85546875" bestFit="1" customWidth="1"/>
    <col min="9" max="9" width="15.7109375" bestFit="1" customWidth="1"/>
  </cols>
  <sheetData>
    <row r="1" spans="1:10" x14ac:dyDescent="0.25">
      <c r="A1" s="17" t="s">
        <v>106</v>
      </c>
      <c r="B1" t="s">
        <v>28</v>
      </c>
      <c r="C1" s="17" t="s">
        <v>18</v>
      </c>
      <c r="D1" s="20" t="s">
        <v>22</v>
      </c>
      <c r="F1" s="17"/>
      <c r="G1" s="17"/>
      <c r="H1" s="17"/>
      <c r="I1" s="17"/>
      <c r="J1" s="17"/>
    </row>
    <row r="2" spans="1:10" s="44" customFormat="1" x14ac:dyDescent="0.25">
      <c r="A2" s="45">
        <v>44249</v>
      </c>
      <c r="B2" s="44" t="s">
        <v>90</v>
      </c>
      <c r="C2" s="44">
        <v>30000</v>
      </c>
      <c r="D2" s="20">
        <v>23657.4</v>
      </c>
    </row>
    <row r="3" spans="1:10" x14ac:dyDescent="0.25">
      <c r="A3" s="45">
        <v>44322</v>
      </c>
      <c r="B3" s="44" t="s">
        <v>32</v>
      </c>
      <c r="C3" s="44">
        <v>30000</v>
      </c>
      <c r="D3" s="20">
        <v>40035.599999999999</v>
      </c>
      <c r="H3" s="18"/>
    </row>
    <row r="4" spans="1:10" s="33" customFormat="1" x14ac:dyDescent="0.25">
      <c r="A4" s="19">
        <v>44225</v>
      </c>
      <c r="B4" s="33" t="s">
        <v>72</v>
      </c>
      <c r="C4" s="33">
        <v>135</v>
      </c>
      <c r="D4" s="20">
        <v>7126.48</v>
      </c>
      <c r="H4" s="34"/>
    </row>
    <row r="5" spans="1:10" s="33" customFormat="1" x14ac:dyDescent="0.25">
      <c r="A5" s="19">
        <v>44322</v>
      </c>
      <c r="B5" s="33" t="s">
        <v>92</v>
      </c>
      <c r="C5" s="33">
        <v>1000</v>
      </c>
      <c r="D5" s="20">
        <v>23161.68</v>
      </c>
      <c r="H5" s="20"/>
    </row>
    <row r="6" spans="1:10" s="33" customFormat="1" x14ac:dyDescent="0.25">
      <c r="A6" s="19">
        <v>44221</v>
      </c>
      <c r="B6" s="33" t="s">
        <v>72</v>
      </c>
      <c r="C6" s="33">
        <v>470</v>
      </c>
      <c r="D6" s="20">
        <v>24810.71</v>
      </c>
    </row>
    <row r="7" spans="1:10" x14ac:dyDescent="0.25">
      <c r="A7" s="45">
        <v>44218</v>
      </c>
      <c r="B7" s="33" t="s">
        <v>72</v>
      </c>
      <c r="C7" s="33">
        <v>395</v>
      </c>
      <c r="D7" s="20">
        <v>20851.560000000001</v>
      </c>
    </row>
    <row r="8" spans="1:10" ht="15.75" thickBot="1" x14ac:dyDescent="0.3">
      <c r="A8" s="28"/>
      <c r="B8" s="28" t="s">
        <v>105</v>
      </c>
      <c r="C8" s="28"/>
      <c r="D8" s="38">
        <f>SUM(D2:D7)</f>
        <v>139643.43</v>
      </c>
    </row>
    <row r="9" spans="1:10" x14ac:dyDescent="0.25">
      <c r="C9" t="s">
        <v>74</v>
      </c>
      <c r="D9" s="18">
        <f>'AMB752503'!N31</f>
        <v>139643.43</v>
      </c>
    </row>
    <row r="10" spans="1:10" x14ac:dyDescent="0.25">
      <c r="C10" t="s">
        <v>47</v>
      </c>
      <c r="D10" s="18">
        <f>D8-D9</f>
        <v>0</v>
      </c>
    </row>
    <row r="11" spans="1:10" x14ac:dyDescent="0.25">
      <c r="A11" s="33"/>
      <c r="B11" s="33"/>
      <c r="C11" s="33"/>
      <c r="D11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5"/>
  <sheetViews>
    <sheetView topLeftCell="A6" workbookViewId="0">
      <selection activeCell="O24" sqref="O24"/>
    </sheetView>
  </sheetViews>
  <sheetFormatPr defaultRowHeight="15" x14ac:dyDescent="0.25"/>
  <cols>
    <col min="1" max="1" width="11.5703125" customWidth="1"/>
    <col min="2" max="2" width="10.7109375" bestFit="1" customWidth="1"/>
    <col min="3" max="3" width="10.5703125" style="92" bestFit="1" customWidth="1"/>
    <col min="4" max="4" width="12.5703125" style="74" bestFit="1" customWidth="1"/>
    <col min="5" max="5" width="11.42578125" style="44" customWidth="1"/>
    <col min="6" max="6" width="9.5703125" style="92" customWidth="1"/>
    <col min="7" max="7" width="15" style="74" customWidth="1"/>
    <col min="8" max="8" width="15" style="44" customWidth="1"/>
    <col min="9" max="9" width="15" style="92" customWidth="1"/>
    <col min="10" max="10" width="15" style="74" customWidth="1"/>
    <col min="11" max="11" width="15" style="92" customWidth="1"/>
    <col min="12" max="12" width="11.85546875" style="92" customWidth="1"/>
    <col min="13" max="14" width="12.5703125" style="18" bestFit="1" customWidth="1"/>
    <col min="15" max="15" width="17.7109375" style="18" customWidth="1"/>
    <col min="16" max="16" width="13.28515625" style="18" customWidth="1"/>
  </cols>
  <sheetData>
    <row r="1" spans="1:16" ht="45" x14ac:dyDescent="0.25">
      <c r="A1" t="s">
        <v>28</v>
      </c>
      <c r="B1" s="21" t="s">
        <v>107</v>
      </c>
      <c r="C1" s="92" t="s">
        <v>21</v>
      </c>
      <c r="D1" s="74" t="s">
        <v>22</v>
      </c>
      <c r="E1" s="21" t="s">
        <v>109</v>
      </c>
      <c r="F1" s="92" t="s">
        <v>21</v>
      </c>
      <c r="G1" s="79" t="s">
        <v>22</v>
      </c>
      <c r="H1" s="21" t="s">
        <v>111</v>
      </c>
      <c r="I1" s="92" t="s">
        <v>21</v>
      </c>
      <c r="J1" s="79" t="s">
        <v>22</v>
      </c>
      <c r="K1" s="87" t="s">
        <v>108</v>
      </c>
      <c r="L1" s="87" t="s">
        <v>112</v>
      </c>
      <c r="M1" s="18" t="s">
        <v>71</v>
      </c>
      <c r="N1" s="81" t="s">
        <v>110</v>
      </c>
      <c r="O1" s="18" t="s">
        <v>113</v>
      </c>
      <c r="P1" s="81" t="s">
        <v>45</v>
      </c>
    </row>
    <row r="2" spans="1:16" x14ac:dyDescent="0.25">
      <c r="A2" s="48" t="s">
        <v>31</v>
      </c>
      <c r="B2" s="47">
        <v>42346</v>
      </c>
      <c r="C2" s="88">
        <v>1400</v>
      </c>
      <c r="D2" s="75">
        <f>26038.31/1500*1400</f>
        <v>24302.422666666669</v>
      </c>
      <c r="E2" s="47">
        <v>43902</v>
      </c>
      <c r="F2" s="88">
        <v>500</v>
      </c>
      <c r="G2" s="75">
        <v>13219.99</v>
      </c>
      <c r="H2" s="48"/>
      <c r="I2" s="88"/>
      <c r="J2" s="75"/>
      <c r="K2" s="88">
        <v>-900</v>
      </c>
      <c r="L2" s="88">
        <f>C2+F2+I2+K2</f>
        <v>1000</v>
      </c>
      <c r="M2" s="82">
        <f>D2+G2-17031.16</f>
        <v>20491.252666666671</v>
      </c>
      <c r="N2" s="82">
        <v>48570</v>
      </c>
    </row>
    <row r="3" spans="1:16" x14ac:dyDescent="0.25">
      <c r="A3" t="s">
        <v>29</v>
      </c>
      <c r="B3" s="31">
        <v>42349</v>
      </c>
      <c r="C3" s="92">
        <v>29000</v>
      </c>
      <c r="D3" s="74">
        <v>13042.72</v>
      </c>
      <c r="F3" s="92">
        <v>0</v>
      </c>
      <c r="H3" s="45">
        <v>44320</v>
      </c>
      <c r="I3" s="95">
        <v>30000</v>
      </c>
      <c r="J3" s="74">
        <v>40035.599999999999</v>
      </c>
      <c r="L3" s="89">
        <f>C3+F3+I3+K3</f>
        <v>59000</v>
      </c>
      <c r="M3" s="18">
        <f>D3+G3+J3</f>
        <v>53078.32</v>
      </c>
      <c r="N3" s="18">
        <v>73160</v>
      </c>
    </row>
    <row r="4" spans="1:16" s="33" customFormat="1" x14ac:dyDescent="0.25">
      <c r="A4" s="33" t="s">
        <v>34</v>
      </c>
      <c r="B4" s="19">
        <v>42340</v>
      </c>
      <c r="C4" s="89">
        <v>1300</v>
      </c>
      <c r="D4" s="76">
        <v>14770.73</v>
      </c>
      <c r="E4" s="19">
        <v>43969</v>
      </c>
      <c r="F4" s="89">
        <v>1014</v>
      </c>
      <c r="G4" s="76">
        <v>25958.400000000001</v>
      </c>
      <c r="I4" s="89"/>
      <c r="J4" s="76"/>
      <c r="K4" s="89"/>
      <c r="L4" s="89">
        <f>C4+F4+I4+K4</f>
        <v>2314</v>
      </c>
      <c r="M4" s="18">
        <f>D4+G4+J4</f>
        <v>40729.130000000005</v>
      </c>
      <c r="N4" s="20">
        <v>58497.919999999998</v>
      </c>
      <c r="O4" s="20"/>
      <c r="P4" s="20"/>
    </row>
    <row r="5" spans="1:16" s="33" customFormat="1" x14ac:dyDescent="0.25">
      <c r="A5" s="48" t="s">
        <v>41</v>
      </c>
      <c r="B5" s="47">
        <v>42346</v>
      </c>
      <c r="C5" s="88">
        <v>5400</v>
      </c>
      <c r="D5" s="75">
        <v>25386.21</v>
      </c>
      <c r="E5" s="48"/>
      <c r="F5" s="88">
        <v>0</v>
      </c>
      <c r="G5" s="75"/>
      <c r="H5" s="48"/>
      <c r="I5" s="88"/>
      <c r="J5" s="75"/>
      <c r="K5" s="88">
        <v>-5400</v>
      </c>
      <c r="L5" s="88">
        <f t="shared" ref="L5:L30" si="0">C5+F5+I5+K5</f>
        <v>0</v>
      </c>
      <c r="M5" s="82">
        <f>D5+G5</f>
        <v>25386.21</v>
      </c>
      <c r="N5" s="82">
        <v>0</v>
      </c>
      <c r="O5" s="20"/>
      <c r="P5" s="20"/>
    </row>
    <row r="6" spans="1:16" s="33" customFormat="1" x14ac:dyDescent="0.25">
      <c r="A6" s="33" t="s">
        <v>42</v>
      </c>
      <c r="B6" s="19">
        <v>43424</v>
      </c>
      <c r="C6" s="89">
        <v>10000</v>
      </c>
      <c r="D6" s="76">
        <v>24424.85</v>
      </c>
      <c r="E6" s="19">
        <v>43909</v>
      </c>
      <c r="F6" s="89">
        <v>10000</v>
      </c>
      <c r="G6" s="76">
        <v>8055</v>
      </c>
      <c r="I6" s="89"/>
      <c r="J6" s="76"/>
      <c r="K6" s="89"/>
      <c r="L6" s="89">
        <f t="shared" si="0"/>
        <v>20000</v>
      </c>
      <c r="M6" s="18">
        <f t="shared" ref="M6:M30" si="1">D6+G6+J6</f>
        <v>32479.85</v>
      </c>
      <c r="N6" s="20">
        <v>39000</v>
      </c>
      <c r="O6" s="20"/>
      <c r="P6" s="20"/>
    </row>
    <row r="7" spans="1:16" s="33" customFormat="1" x14ac:dyDescent="0.25">
      <c r="A7" s="33" t="s">
        <v>117</v>
      </c>
      <c r="B7" s="19">
        <v>42703</v>
      </c>
      <c r="C7" s="89">
        <v>10000</v>
      </c>
      <c r="D7" s="76">
        <v>20017.8</v>
      </c>
      <c r="E7" s="19">
        <v>43812</v>
      </c>
      <c r="F7" s="89">
        <v>1740</v>
      </c>
      <c r="G7" s="76">
        <v>5133</v>
      </c>
      <c r="I7" s="89"/>
      <c r="J7" s="76"/>
      <c r="K7" s="89"/>
      <c r="L7" s="89">
        <f>(C7+F7+I7+K7)*0.3763</f>
        <v>4417.7620000000006</v>
      </c>
      <c r="M7" s="18">
        <f>D7+G7+J7</f>
        <v>25150.799999999999</v>
      </c>
      <c r="N7" s="20">
        <v>43208.04</v>
      </c>
      <c r="O7" s="20"/>
      <c r="P7" s="20"/>
    </row>
    <row r="8" spans="1:16" s="33" customFormat="1" x14ac:dyDescent="0.25">
      <c r="A8" s="33" t="s">
        <v>37</v>
      </c>
      <c r="B8" s="19">
        <v>42346</v>
      </c>
      <c r="C8" s="89">
        <v>5000</v>
      </c>
      <c r="D8" s="76">
        <v>17288.099999999999</v>
      </c>
      <c r="F8" s="89">
        <v>0</v>
      </c>
      <c r="G8" s="76">
        <v>0</v>
      </c>
      <c r="I8" s="89"/>
      <c r="J8" s="76"/>
      <c r="K8" s="89"/>
      <c r="L8" s="89">
        <f t="shared" si="0"/>
        <v>5000</v>
      </c>
      <c r="M8" s="18">
        <f t="shared" si="1"/>
        <v>17288.099999999999</v>
      </c>
      <c r="N8" s="20">
        <v>35450</v>
      </c>
      <c r="O8" s="20"/>
      <c r="P8" s="20"/>
    </row>
    <row r="9" spans="1:16" s="33" customFormat="1" x14ac:dyDescent="0.25">
      <c r="A9" s="48" t="s">
        <v>43</v>
      </c>
      <c r="B9" s="47">
        <v>42340</v>
      </c>
      <c r="C9" s="88">
        <v>1500</v>
      </c>
      <c r="D9" s="75">
        <v>20497.12</v>
      </c>
      <c r="E9" s="48"/>
      <c r="F9" s="88">
        <v>-43</v>
      </c>
      <c r="G9" s="75">
        <v>-585</v>
      </c>
      <c r="H9" s="48"/>
      <c r="I9" s="88"/>
      <c r="J9" s="75"/>
      <c r="K9" s="88"/>
      <c r="L9" s="88">
        <f t="shared" si="0"/>
        <v>1457</v>
      </c>
      <c r="M9" s="82">
        <f>D9+G9+J9</f>
        <v>19912.12</v>
      </c>
      <c r="N9" s="82">
        <v>0</v>
      </c>
      <c r="O9" s="20"/>
      <c r="P9" s="20"/>
    </row>
    <row r="10" spans="1:16" x14ac:dyDescent="0.25">
      <c r="A10" t="s">
        <v>26</v>
      </c>
      <c r="B10" s="31">
        <v>43320</v>
      </c>
      <c r="C10" s="92">
        <v>10000</v>
      </c>
      <c r="D10" s="74">
        <v>28510.2</v>
      </c>
      <c r="F10" s="92">
        <v>0</v>
      </c>
      <c r="G10" s="74">
        <v>0</v>
      </c>
      <c r="L10" s="99">
        <f t="shared" si="0"/>
        <v>10000</v>
      </c>
      <c r="M10" s="18">
        <f t="shared" si="1"/>
        <v>28510.2</v>
      </c>
      <c r="N10" s="18">
        <v>37600</v>
      </c>
    </row>
    <row r="11" spans="1:16" s="44" customFormat="1" x14ac:dyDescent="0.25">
      <c r="A11" s="41" t="s">
        <v>72</v>
      </c>
      <c r="B11" s="52"/>
      <c r="C11" s="90"/>
      <c r="D11" s="77"/>
      <c r="E11" s="52">
        <v>43902</v>
      </c>
      <c r="F11" s="93">
        <v>268</v>
      </c>
      <c r="G11" s="80">
        <v>16121.41</v>
      </c>
      <c r="H11" s="41"/>
      <c r="I11" s="93"/>
      <c r="J11" s="80"/>
      <c r="K11" s="93"/>
      <c r="L11" s="89"/>
      <c r="M11" s="18">
        <f t="shared" si="1"/>
        <v>16121.41</v>
      </c>
      <c r="N11" s="83"/>
      <c r="O11" s="83"/>
      <c r="P11" s="83"/>
    </row>
    <row r="12" spans="1:16" s="44" customFormat="1" x14ac:dyDescent="0.25">
      <c r="A12" s="44" t="s">
        <v>72</v>
      </c>
      <c r="B12" s="45"/>
      <c r="C12" s="95"/>
      <c r="D12" s="76"/>
      <c r="E12" s="45">
        <v>43901</v>
      </c>
      <c r="F12" s="92">
        <v>612</v>
      </c>
      <c r="G12" s="74">
        <v>36814.550000000003</v>
      </c>
      <c r="I12" s="92"/>
      <c r="J12" s="74"/>
      <c r="K12" s="92"/>
      <c r="L12" s="89"/>
      <c r="M12" s="18">
        <f t="shared" si="1"/>
        <v>36814.550000000003</v>
      </c>
      <c r="N12" s="18"/>
      <c r="O12" s="18"/>
      <c r="P12" s="18"/>
    </row>
    <row r="13" spans="1:16" s="44" customFormat="1" x14ac:dyDescent="0.25">
      <c r="A13" s="44" t="s">
        <v>72</v>
      </c>
      <c r="B13" s="45"/>
      <c r="C13" s="92"/>
      <c r="D13" s="74"/>
      <c r="E13" s="45">
        <v>43900</v>
      </c>
      <c r="F13" s="92">
        <v>120</v>
      </c>
      <c r="G13" s="74">
        <v>7157.88</v>
      </c>
      <c r="I13" s="92"/>
      <c r="J13" s="74"/>
      <c r="K13" s="92"/>
      <c r="L13" s="89"/>
      <c r="M13" s="18">
        <f t="shared" si="1"/>
        <v>7157.88</v>
      </c>
      <c r="N13" s="18"/>
      <c r="O13" s="18"/>
      <c r="P13" s="18"/>
    </row>
    <row r="14" spans="1:16" s="44" customFormat="1" x14ac:dyDescent="0.25">
      <c r="A14" s="44" t="s">
        <v>72</v>
      </c>
      <c r="B14" s="45"/>
      <c r="C14" s="92"/>
      <c r="D14" s="74"/>
      <c r="E14" s="45"/>
      <c r="F14" s="92"/>
      <c r="G14" s="74"/>
      <c r="H14" s="45">
        <v>44218</v>
      </c>
      <c r="I14" s="92">
        <v>395</v>
      </c>
      <c r="J14" s="74">
        <v>20851.560000000001</v>
      </c>
      <c r="K14" s="92"/>
      <c r="L14" s="89"/>
      <c r="M14" s="18">
        <f t="shared" si="1"/>
        <v>20851.560000000001</v>
      </c>
      <c r="N14" s="18"/>
      <c r="O14" s="18"/>
      <c r="P14" s="18"/>
    </row>
    <row r="15" spans="1:16" s="44" customFormat="1" x14ac:dyDescent="0.25">
      <c r="A15" s="44" t="s">
        <v>72</v>
      </c>
      <c r="B15" s="45"/>
      <c r="C15" s="92"/>
      <c r="D15" s="74"/>
      <c r="E15" s="45"/>
      <c r="F15" s="92"/>
      <c r="G15" s="74"/>
      <c r="H15" s="45">
        <v>44221</v>
      </c>
      <c r="I15" s="92">
        <v>470</v>
      </c>
      <c r="J15" s="74">
        <v>24810.71</v>
      </c>
      <c r="K15" s="92"/>
      <c r="L15" s="89"/>
      <c r="M15" s="18">
        <f t="shared" si="1"/>
        <v>24810.71</v>
      </c>
      <c r="N15" s="18"/>
      <c r="O15" s="18"/>
      <c r="P15" s="18"/>
    </row>
    <row r="16" spans="1:16" s="44" customFormat="1" x14ac:dyDescent="0.25">
      <c r="A16" s="44" t="s">
        <v>72</v>
      </c>
      <c r="B16" s="45"/>
      <c r="C16" s="92"/>
      <c r="D16" s="74"/>
      <c r="E16" s="45"/>
      <c r="F16" s="92"/>
      <c r="G16" s="74"/>
      <c r="H16" s="45">
        <v>44223</v>
      </c>
      <c r="I16" s="92">
        <v>135</v>
      </c>
      <c r="J16" s="74">
        <v>7126.48</v>
      </c>
      <c r="K16" s="92"/>
      <c r="L16" s="89"/>
      <c r="M16" s="18">
        <f t="shared" si="1"/>
        <v>7126.48</v>
      </c>
      <c r="N16" s="18"/>
      <c r="O16" s="18"/>
      <c r="P16" s="18"/>
    </row>
    <row r="17" spans="1:16" s="44" customFormat="1" x14ac:dyDescent="0.25">
      <c r="A17" s="50" t="s">
        <v>44</v>
      </c>
      <c r="B17" s="51"/>
      <c r="C17" s="94"/>
      <c r="D17" s="78"/>
      <c r="E17" s="51"/>
      <c r="F17" s="94">
        <f>SUM(F11:F13)</f>
        <v>1000</v>
      </c>
      <c r="G17" s="78">
        <f t="shared" ref="G17" si="2">SUM(G11:G13)</f>
        <v>60093.840000000004</v>
      </c>
      <c r="H17" s="50"/>
      <c r="I17" s="94">
        <f>SUM(I14:I16)</f>
        <v>1000</v>
      </c>
      <c r="J17" s="84">
        <f>SUM(J14:J16)</f>
        <v>52788.75</v>
      </c>
      <c r="K17" s="94"/>
      <c r="L17" s="94">
        <f>C17+F17+I17+K17</f>
        <v>2000</v>
      </c>
      <c r="M17" s="97">
        <f>D17+G17+J17</f>
        <v>112882.59</v>
      </c>
      <c r="N17" s="84">
        <v>116000</v>
      </c>
      <c r="O17" s="84"/>
      <c r="P17" s="84"/>
    </row>
    <row r="18" spans="1:16" s="33" customFormat="1" x14ac:dyDescent="0.25">
      <c r="A18" s="5" t="s">
        <v>116</v>
      </c>
      <c r="B18" s="98"/>
      <c r="C18" s="95"/>
      <c r="D18" s="76"/>
      <c r="E18" s="98"/>
      <c r="F18" s="95"/>
      <c r="G18" s="76"/>
      <c r="H18" s="98">
        <v>44068</v>
      </c>
      <c r="I18" s="95">
        <v>10690</v>
      </c>
      <c r="J18" s="61">
        <v>3100</v>
      </c>
      <c r="K18" s="95"/>
      <c r="L18" s="89">
        <f t="shared" si="0"/>
        <v>10690</v>
      </c>
      <c r="M18" s="18">
        <f t="shared" si="1"/>
        <v>3100</v>
      </c>
      <c r="N18" s="61">
        <v>2832.85</v>
      </c>
      <c r="O18" s="61"/>
      <c r="P18" s="61"/>
    </row>
    <row r="19" spans="1:16" s="44" customFormat="1" x14ac:dyDescent="0.25">
      <c r="A19" s="5" t="s">
        <v>73</v>
      </c>
      <c r="B19" s="49"/>
      <c r="C19" s="96"/>
      <c r="D19" s="74"/>
      <c r="E19" s="49">
        <v>43902</v>
      </c>
      <c r="F19" s="95">
        <v>500</v>
      </c>
      <c r="G19" s="76">
        <v>9100</v>
      </c>
      <c r="H19" s="5"/>
      <c r="I19" s="95"/>
      <c r="J19" s="76"/>
      <c r="K19" s="95"/>
      <c r="L19" s="89"/>
      <c r="M19" s="18">
        <f t="shared" si="1"/>
        <v>9100</v>
      </c>
      <c r="N19" s="85"/>
      <c r="O19" s="85"/>
      <c r="P19" s="85"/>
    </row>
    <row r="20" spans="1:16" s="44" customFormat="1" x14ac:dyDescent="0.25">
      <c r="A20" s="5" t="s">
        <v>73</v>
      </c>
      <c r="B20" s="49"/>
      <c r="C20" s="96"/>
      <c r="D20" s="74"/>
      <c r="E20" s="49">
        <v>43899</v>
      </c>
      <c r="F20" s="95">
        <v>1000</v>
      </c>
      <c r="G20" s="76">
        <v>20725.5</v>
      </c>
      <c r="H20" s="5"/>
      <c r="I20" s="95"/>
      <c r="J20" s="76"/>
      <c r="K20" s="95"/>
      <c r="L20" s="89"/>
      <c r="M20" s="18">
        <f t="shared" si="1"/>
        <v>20725.5</v>
      </c>
      <c r="N20" s="85"/>
      <c r="O20" s="85"/>
      <c r="P20" s="85"/>
    </row>
    <row r="21" spans="1:16" s="44" customFormat="1" x14ac:dyDescent="0.25">
      <c r="A21" s="50" t="s">
        <v>44</v>
      </c>
      <c r="B21" s="51"/>
      <c r="C21" s="94"/>
      <c r="D21" s="78"/>
      <c r="E21" s="50"/>
      <c r="F21" s="94">
        <f>SUM(F19:F20)</f>
        <v>1500</v>
      </c>
      <c r="G21" s="78">
        <f t="shared" ref="G21:O21" si="3">SUM(G19:G20)</f>
        <v>29825.5</v>
      </c>
      <c r="H21" s="50"/>
      <c r="I21" s="94"/>
      <c r="J21" s="78"/>
      <c r="K21" s="94"/>
      <c r="L21" s="94">
        <f t="shared" si="0"/>
        <v>1500</v>
      </c>
      <c r="M21" s="97">
        <f t="shared" si="1"/>
        <v>29825.5</v>
      </c>
      <c r="N21" s="84">
        <v>38715</v>
      </c>
      <c r="O21" s="84">
        <f t="shared" si="3"/>
        <v>0</v>
      </c>
      <c r="P21" s="84"/>
    </row>
    <row r="22" spans="1:16" x14ac:dyDescent="0.25">
      <c r="A22" t="s">
        <v>35</v>
      </c>
      <c r="B22" s="31">
        <v>42388</v>
      </c>
      <c r="C22" s="92">
        <v>1000</v>
      </c>
      <c r="D22" s="74">
        <v>26143</v>
      </c>
      <c r="L22" s="89"/>
      <c r="M22" s="18">
        <f t="shared" si="1"/>
        <v>26143</v>
      </c>
    </row>
    <row r="23" spans="1:16" x14ac:dyDescent="0.25">
      <c r="A23" t="s">
        <v>35</v>
      </c>
      <c r="B23" s="31">
        <v>43160</v>
      </c>
      <c r="C23" s="92">
        <v>112</v>
      </c>
      <c r="D23" s="74">
        <v>3024</v>
      </c>
      <c r="L23" s="89"/>
      <c r="M23" s="18">
        <f t="shared" si="1"/>
        <v>3024</v>
      </c>
    </row>
    <row r="24" spans="1:16" s="44" customFormat="1" x14ac:dyDescent="0.25">
      <c r="A24" s="44" t="s">
        <v>35</v>
      </c>
      <c r="B24" s="45"/>
      <c r="C24" s="92"/>
      <c r="D24" s="74"/>
      <c r="E24" s="45">
        <v>43909</v>
      </c>
      <c r="F24" s="92">
        <v>1000</v>
      </c>
      <c r="G24" s="74">
        <v>16168.44</v>
      </c>
      <c r="I24" s="92"/>
      <c r="J24" s="74"/>
      <c r="K24" s="92"/>
      <c r="L24" s="89"/>
      <c r="M24" s="18">
        <f t="shared" si="1"/>
        <v>16168.44</v>
      </c>
      <c r="N24" s="18"/>
      <c r="O24" s="18"/>
      <c r="P24" s="18"/>
    </row>
    <row r="25" spans="1:16" s="44" customFormat="1" x14ac:dyDescent="0.25">
      <c r="A25" s="44" t="s">
        <v>35</v>
      </c>
      <c r="B25" s="45"/>
      <c r="C25" s="92"/>
      <c r="D25" s="74"/>
      <c r="E25" s="45">
        <v>43902</v>
      </c>
      <c r="F25" s="92">
        <v>500</v>
      </c>
      <c r="G25" s="74">
        <v>9665</v>
      </c>
      <c r="I25" s="92"/>
      <c r="J25" s="74"/>
      <c r="K25" s="92"/>
      <c r="L25" s="89"/>
      <c r="M25" s="18">
        <f t="shared" si="1"/>
        <v>9665</v>
      </c>
      <c r="N25" s="18"/>
      <c r="O25" s="18"/>
      <c r="P25" s="18"/>
    </row>
    <row r="26" spans="1:16" s="44" customFormat="1" x14ac:dyDescent="0.25">
      <c r="A26" s="44" t="s">
        <v>35</v>
      </c>
      <c r="B26" s="45"/>
      <c r="C26" s="92"/>
      <c r="D26" s="74"/>
      <c r="E26" s="45">
        <v>43899</v>
      </c>
      <c r="F26" s="92">
        <v>1000</v>
      </c>
      <c r="G26" s="74">
        <v>21859.439999999999</v>
      </c>
      <c r="I26" s="92"/>
      <c r="J26" s="74"/>
      <c r="K26" s="92"/>
      <c r="L26" s="89"/>
      <c r="M26" s="18">
        <f t="shared" si="1"/>
        <v>21859.439999999999</v>
      </c>
      <c r="N26" s="18"/>
      <c r="O26" s="18"/>
      <c r="P26" s="18"/>
    </row>
    <row r="27" spans="1:16" s="44" customFormat="1" x14ac:dyDescent="0.25">
      <c r="A27" s="44" t="s">
        <v>35</v>
      </c>
      <c r="B27" s="45"/>
      <c r="C27" s="92"/>
      <c r="D27" s="74"/>
      <c r="E27" s="45"/>
      <c r="F27" s="92"/>
      <c r="G27" s="74"/>
      <c r="H27" s="45">
        <v>44320</v>
      </c>
      <c r="I27" s="92">
        <v>1000</v>
      </c>
      <c r="J27" s="74">
        <v>23161.68</v>
      </c>
      <c r="K27" s="92"/>
      <c r="L27" s="89"/>
      <c r="M27" s="18">
        <f t="shared" si="1"/>
        <v>23161.68</v>
      </c>
      <c r="N27" s="18"/>
      <c r="O27" s="18"/>
      <c r="P27" s="18"/>
    </row>
    <row r="28" spans="1:16" s="44" customFormat="1" x14ac:dyDescent="0.25">
      <c r="A28" s="50" t="s">
        <v>44</v>
      </c>
      <c r="B28" s="51"/>
      <c r="C28" s="94">
        <f>SUM(C22:C26)</f>
        <v>1112</v>
      </c>
      <c r="D28" s="78">
        <f>SUM(D22:D26)</f>
        <v>29167</v>
      </c>
      <c r="E28" s="50"/>
      <c r="F28" s="94">
        <f>SUM(F22:F26)</f>
        <v>2500</v>
      </c>
      <c r="G28" s="78">
        <f>SUM(G22:G26)</f>
        <v>47692.880000000005</v>
      </c>
      <c r="H28" s="50"/>
      <c r="I28" s="94">
        <f>I27</f>
        <v>1000</v>
      </c>
      <c r="J28" s="78">
        <f>J27</f>
        <v>23161.68</v>
      </c>
      <c r="K28" s="94"/>
      <c r="L28" s="94">
        <f>C28+F28+I28+K28</f>
        <v>4612</v>
      </c>
      <c r="M28" s="97">
        <f t="shared" si="1"/>
        <v>100021.56</v>
      </c>
      <c r="N28" s="84">
        <v>102432.52</v>
      </c>
      <c r="O28" s="84"/>
      <c r="P28" s="84"/>
    </row>
    <row r="29" spans="1:16" s="33" customFormat="1" x14ac:dyDescent="0.25">
      <c r="A29" s="42" t="s">
        <v>90</v>
      </c>
      <c r="B29" s="72"/>
      <c r="C29" s="90"/>
      <c r="D29" s="77"/>
      <c r="E29" s="42"/>
      <c r="F29" s="90"/>
      <c r="G29" s="77"/>
      <c r="H29" s="72">
        <v>44245</v>
      </c>
      <c r="I29" s="90">
        <v>30000</v>
      </c>
      <c r="J29" s="77">
        <v>23657.4</v>
      </c>
      <c r="K29" s="90"/>
      <c r="L29" s="100">
        <f t="shared" si="0"/>
        <v>30000</v>
      </c>
      <c r="M29" s="18">
        <f t="shared" si="1"/>
        <v>23657.4</v>
      </c>
      <c r="N29" s="62">
        <v>28500</v>
      </c>
      <c r="O29" s="62"/>
      <c r="P29" s="62"/>
    </row>
    <row r="30" spans="1:16" s="33" customFormat="1" x14ac:dyDescent="0.25">
      <c r="A30" s="42"/>
      <c r="B30" s="72"/>
      <c r="C30" s="90"/>
      <c r="D30" s="77"/>
      <c r="E30" s="42"/>
      <c r="F30" s="90"/>
      <c r="G30" s="77"/>
      <c r="H30" s="42"/>
      <c r="I30" s="90"/>
      <c r="J30" s="77"/>
      <c r="K30" s="90"/>
      <c r="L30" s="89">
        <f t="shared" si="0"/>
        <v>0</v>
      </c>
      <c r="M30" s="18">
        <f t="shared" si="1"/>
        <v>0</v>
      </c>
      <c r="N30" s="62"/>
      <c r="O30" s="62"/>
      <c r="P30" s="62"/>
    </row>
    <row r="31" spans="1:16" s="18" customFormat="1" ht="15.75" thickBot="1" x14ac:dyDescent="0.3">
      <c r="A31" s="38" t="s">
        <v>44</v>
      </c>
      <c r="B31" s="38"/>
      <c r="C31" s="91"/>
      <c r="D31" s="73">
        <f>SUM(D2:D10)+D17+D21+D28</f>
        <v>217407.15266666666</v>
      </c>
      <c r="E31" s="39"/>
      <c r="F31" s="91"/>
      <c r="G31" s="73">
        <f>SUM(G2:G10)+G17+G21+G28</f>
        <v>189393.61000000002</v>
      </c>
      <c r="H31" s="39"/>
      <c r="I31" s="91"/>
      <c r="J31" s="73">
        <f>SUM(J2:J10)+J17+J21+J28</f>
        <v>115986.03</v>
      </c>
      <c r="K31" s="91"/>
      <c r="L31" s="91"/>
      <c r="M31" s="39">
        <f>SUM(M2:M10)+M17+M21+M28+M29</f>
        <v>529413.03266666667</v>
      </c>
      <c r="N31" s="38">
        <f>SUM(N2:N29)</f>
        <v>623966.32999999996</v>
      </c>
      <c r="O31" s="38">
        <v>617752.06999999995</v>
      </c>
      <c r="P31" s="38">
        <f>N31-O31</f>
        <v>6214.2600000000093</v>
      </c>
    </row>
    <row r="34" spans="1:2" x14ac:dyDescent="0.25">
      <c r="A34" s="31"/>
      <c r="B34" s="30"/>
    </row>
    <row r="35" spans="1:2" x14ac:dyDescent="0.25">
      <c r="A35" s="31"/>
    </row>
    <row r="36" spans="1:2" x14ac:dyDescent="0.25">
      <c r="A36" s="31"/>
    </row>
    <row r="49" spans="1:17" x14ac:dyDescent="0.25">
      <c r="A49" s="40"/>
      <c r="B49" s="40"/>
    </row>
    <row r="55" spans="1:17" x14ac:dyDescent="0.25">
      <c r="Q55" s="30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topLeftCell="A11" workbookViewId="0">
      <selection activeCell="D24" sqref="D24"/>
    </sheetView>
  </sheetViews>
  <sheetFormatPr defaultRowHeight="15" x14ac:dyDescent="0.25"/>
  <cols>
    <col min="1" max="1" width="10.7109375" bestFit="1" customWidth="1"/>
    <col min="2" max="2" width="15" customWidth="1"/>
    <col min="3" max="3" width="52.28515625" customWidth="1"/>
  </cols>
  <sheetData>
    <row r="1" spans="1:8" x14ac:dyDescent="0.25">
      <c r="A1" s="45">
        <v>44028</v>
      </c>
      <c r="B1" t="s">
        <v>54</v>
      </c>
      <c r="D1">
        <v>2074.17</v>
      </c>
      <c r="F1">
        <v>101088.05258750002</v>
      </c>
    </row>
    <row r="2" spans="1:8" x14ac:dyDescent="0.25">
      <c r="A2" s="45">
        <v>44149</v>
      </c>
      <c r="B2" t="s">
        <v>65</v>
      </c>
      <c r="E2">
        <v>55</v>
      </c>
      <c r="F2">
        <v>111226.2825875</v>
      </c>
    </row>
    <row r="3" spans="1:8" x14ac:dyDescent="0.25">
      <c r="A3" s="45">
        <v>44043</v>
      </c>
      <c r="B3" t="s">
        <v>55</v>
      </c>
      <c r="D3">
        <v>106.26</v>
      </c>
      <c r="F3">
        <v>101194.31258750001</v>
      </c>
    </row>
    <row r="4" spans="1:8" x14ac:dyDescent="0.25">
      <c r="A4" s="45">
        <v>44074</v>
      </c>
      <c r="B4" t="s">
        <v>55</v>
      </c>
      <c r="D4">
        <v>107.62</v>
      </c>
      <c r="F4">
        <v>102684.71258750001</v>
      </c>
    </row>
    <row r="5" spans="1:8" x14ac:dyDescent="0.25">
      <c r="A5" s="45">
        <v>44104</v>
      </c>
      <c r="B5" t="s">
        <v>55</v>
      </c>
      <c r="D5">
        <v>107.17</v>
      </c>
      <c r="F5">
        <v>108427.4125875</v>
      </c>
    </row>
    <row r="6" spans="1:8" x14ac:dyDescent="0.25">
      <c r="A6" s="45">
        <v>44135</v>
      </c>
      <c r="B6" t="s">
        <v>55</v>
      </c>
      <c r="D6">
        <v>93.39</v>
      </c>
      <c r="F6">
        <v>111281.2825875</v>
      </c>
    </row>
    <row r="7" spans="1:8" x14ac:dyDescent="0.25">
      <c r="A7" s="45">
        <v>44165</v>
      </c>
      <c r="B7" t="s">
        <v>55</v>
      </c>
      <c r="D7">
        <v>91.59</v>
      </c>
      <c r="F7">
        <v>112700.65258749999</v>
      </c>
    </row>
    <row r="8" spans="1:8" x14ac:dyDescent="0.25">
      <c r="A8" s="45">
        <v>44196</v>
      </c>
      <c r="B8" t="s">
        <v>55</v>
      </c>
      <c r="D8">
        <v>77.05</v>
      </c>
      <c r="F8">
        <v>114625.4825875</v>
      </c>
    </row>
    <row r="9" spans="1:8" x14ac:dyDescent="0.25">
      <c r="A9" s="45">
        <v>44227</v>
      </c>
      <c r="B9" t="s">
        <v>55</v>
      </c>
      <c r="D9">
        <v>78.540000000000006</v>
      </c>
      <c r="F9">
        <v>117858.2825875</v>
      </c>
    </row>
    <row r="10" spans="1:8" x14ac:dyDescent="0.25">
      <c r="A10" s="45">
        <v>44255</v>
      </c>
      <c r="B10" t="s">
        <v>55</v>
      </c>
      <c r="D10">
        <v>70.569999999999993</v>
      </c>
      <c r="F10">
        <v>99941.74258749999</v>
      </c>
    </row>
    <row r="11" spans="1:8" x14ac:dyDescent="0.25">
      <c r="A11" s="45">
        <v>44286</v>
      </c>
      <c r="B11" t="s">
        <v>55</v>
      </c>
      <c r="D11">
        <v>63</v>
      </c>
      <c r="F11">
        <v>99528.582587500001</v>
      </c>
    </row>
    <row r="12" spans="1:8" x14ac:dyDescent="0.25">
      <c r="A12" s="45">
        <v>44316</v>
      </c>
      <c r="B12" t="s">
        <v>55</v>
      </c>
      <c r="D12">
        <v>66.540000000000006</v>
      </c>
      <c r="F12">
        <v>101076.68258749999</v>
      </c>
    </row>
    <row r="13" spans="1:8" x14ac:dyDescent="0.25">
      <c r="A13" s="45">
        <v>44347</v>
      </c>
      <c r="B13" t="s">
        <v>55</v>
      </c>
      <c r="D13">
        <v>45.36</v>
      </c>
      <c r="F13">
        <v>60206.3625875</v>
      </c>
    </row>
    <row r="14" spans="1:8" x14ac:dyDescent="0.25">
      <c r="A14" s="45">
        <v>44377</v>
      </c>
      <c r="B14" t="s">
        <v>55</v>
      </c>
      <c r="D14">
        <v>42.34</v>
      </c>
      <c r="F14">
        <v>67137.692587500002</v>
      </c>
    </row>
    <row r="15" spans="1:8" x14ac:dyDescent="0.25">
      <c r="A15" s="45">
        <v>44096</v>
      </c>
      <c r="B15" t="s">
        <v>57</v>
      </c>
      <c r="D15">
        <v>1433.67</v>
      </c>
      <c r="F15">
        <v>105427.62258750001</v>
      </c>
      <c r="H15" t="s">
        <v>53</v>
      </c>
    </row>
    <row r="16" spans="1:8" x14ac:dyDescent="0.25">
      <c r="A16" s="45">
        <v>44250</v>
      </c>
      <c r="B16" t="s">
        <v>57</v>
      </c>
      <c r="D16">
        <v>1311.35</v>
      </c>
      <c r="F16">
        <v>89903.212587499991</v>
      </c>
      <c r="H16" t="s">
        <v>53</v>
      </c>
    </row>
    <row r="17" spans="1:8" x14ac:dyDescent="0.25">
      <c r="A17" s="45">
        <v>44104</v>
      </c>
      <c r="B17" t="s">
        <v>64</v>
      </c>
      <c r="D17">
        <v>290</v>
      </c>
      <c r="F17">
        <v>108717.4125875</v>
      </c>
      <c r="H17" t="s">
        <v>53</v>
      </c>
    </row>
    <row r="18" spans="1:8" x14ac:dyDescent="0.25">
      <c r="A18" s="45">
        <v>44286</v>
      </c>
      <c r="B18" t="s">
        <v>64</v>
      </c>
      <c r="D18">
        <v>290</v>
      </c>
      <c r="F18">
        <v>99818.582587500001</v>
      </c>
      <c r="H18" t="s">
        <v>53</v>
      </c>
    </row>
    <row r="19" spans="1:8" x14ac:dyDescent="0.25">
      <c r="A19" s="45">
        <v>44249</v>
      </c>
      <c r="B19" t="s">
        <v>81</v>
      </c>
      <c r="E19">
        <v>23657.4</v>
      </c>
      <c r="F19">
        <v>96721.172587499983</v>
      </c>
      <c r="H19" t="s">
        <v>53</v>
      </c>
    </row>
    <row r="20" spans="1:8" x14ac:dyDescent="0.25">
      <c r="A20" s="45">
        <v>44322</v>
      </c>
      <c r="B20" t="s">
        <v>87</v>
      </c>
      <c r="E20">
        <v>17754</v>
      </c>
      <c r="F20">
        <v>60161.002587499999</v>
      </c>
      <c r="H20" t="s">
        <v>53</v>
      </c>
    </row>
    <row r="21" spans="1:8" x14ac:dyDescent="0.25">
      <c r="A21" s="45">
        <v>44225</v>
      </c>
      <c r="B21" t="s">
        <v>69</v>
      </c>
      <c r="E21">
        <v>7126.48</v>
      </c>
      <c r="F21">
        <v>117779.7425875</v>
      </c>
      <c r="H21" t="s">
        <v>53</v>
      </c>
    </row>
    <row r="22" spans="1:8" x14ac:dyDescent="0.25">
      <c r="A22" s="45">
        <v>44322</v>
      </c>
      <c r="B22" t="s">
        <v>68</v>
      </c>
      <c r="E22">
        <v>23161.68</v>
      </c>
      <c r="F22">
        <v>77915.002587499999</v>
      </c>
      <c r="H22" t="s">
        <v>53</v>
      </c>
    </row>
    <row r="23" spans="1:8" x14ac:dyDescent="0.25">
      <c r="A23" s="45">
        <v>44223</v>
      </c>
      <c r="B23" t="s">
        <v>79</v>
      </c>
      <c r="D23">
        <v>10280.74</v>
      </c>
      <c r="F23">
        <v>124906.2225875</v>
      </c>
      <c r="H23" t="s">
        <v>53</v>
      </c>
    </row>
    <row r="24" spans="1:8" x14ac:dyDescent="0.25">
      <c r="A24" s="45">
        <v>44250</v>
      </c>
      <c r="B24" t="s">
        <v>82</v>
      </c>
      <c r="D24">
        <v>3150</v>
      </c>
      <c r="F24">
        <v>99871.172587499983</v>
      </c>
    </row>
    <row r="25" spans="1:8" x14ac:dyDescent="0.25">
      <c r="A25" s="45">
        <v>44259</v>
      </c>
      <c r="B25" t="s">
        <v>83</v>
      </c>
      <c r="E25">
        <v>4786.66</v>
      </c>
      <c r="F25">
        <v>95155.082587499986</v>
      </c>
    </row>
    <row r="26" spans="1:8" x14ac:dyDescent="0.25">
      <c r="A26" s="45">
        <v>44281</v>
      </c>
      <c r="B26" t="s">
        <v>85</v>
      </c>
      <c r="D26">
        <v>6352.62</v>
      </c>
      <c r="F26">
        <v>99045.872587499995</v>
      </c>
    </row>
    <row r="27" spans="1:8" x14ac:dyDescent="0.25">
      <c r="A27" s="45">
        <v>44259</v>
      </c>
      <c r="B27" t="s">
        <v>84</v>
      </c>
      <c r="E27">
        <v>6021</v>
      </c>
      <c r="F27">
        <v>89134.082587499986</v>
      </c>
    </row>
    <row r="28" spans="1:8" x14ac:dyDescent="0.25">
      <c r="A28" s="45">
        <v>44313</v>
      </c>
      <c r="B28" t="s">
        <v>84</v>
      </c>
      <c r="E28">
        <v>1974</v>
      </c>
      <c r="F28">
        <v>101010.1425875</v>
      </c>
    </row>
    <row r="29" spans="1:8" x14ac:dyDescent="0.25">
      <c r="A29" s="45">
        <v>44099</v>
      </c>
      <c r="B29" t="s">
        <v>60</v>
      </c>
      <c r="D29">
        <v>564.15</v>
      </c>
      <c r="F29">
        <v>108320.2425875</v>
      </c>
      <c r="H29" t="s">
        <v>53</v>
      </c>
    </row>
    <row r="30" spans="1:8" x14ac:dyDescent="0.25">
      <c r="A30" s="45">
        <v>44280</v>
      </c>
      <c r="B30" t="s">
        <v>60</v>
      </c>
      <c r="D30">
        <v>446.72</v>
      </c>
      <c r="F30">
        <v>91218.252587499999</v>
      </c>
      <c r="H30" t="s">
        <v>53</v>
      </c>
    </row>
    <row r="31" spans="1:8" x14ac:dyDescent="0.25">
      <c r="A31" s="45">
        <v>44285</v>
      </c>
      <c r="B31" t="s">
        <v>86</v>
      </c>
      <c r="D31">
        <v>419.71</v>
      </c>
      <c r="F31">
        <v>99465.582587500001</v>
      </c>
      <c r="H31" t="s">
        <v>53</v>
      </c>
    </row>
    <row r="32" spans="1:8" x14ac:dyDescent="0.25">
      <c r="A32" s="45">
        <v>44106</v>
      </c>
      <c r="B32" t="s">
        <v>63</v>
      </c>
      <c r="D32">
        <v>540</v>
      </c>
      <c r="F32">
        <v>109659.4125875</v>
      </c>
      <c r="H32" t="s">
        <v>53</v>
      </c>
    </row>
    <row r="33" spans="1:8" x14ac:dyDescent="0.25">
      <c r="A33" s="45">
        <v>44281</v>
      </c>
      <c r="B33" t="s">
        <v>63</v>
      </c>
      <c r="D33">
        <v>675</v>
      </c>
      <c r="F33">
        <v>91893.252587499999</v>
      </c>
      <c r="H33" t="s">
        <v>53</v>
      </c>
    </row>
    <row r="34" spans="1:8" x14ac:dyDescent="0.25">
      <c r="A34" s="45">
        <v>44104</v>
      </c>
      <c r="B34" t="s">
        <v>62</v>
      </c>
      <c r="D34">
        <v>402</v>
      </c>
      <c r="F34">
        <v>109119.4125875</v>
      </c>
      <c r="H34" t="s">
        <v>53</v>
      </c>
    </row>
    <row r="35" spans="1:8" x14ac:dyDescent="0.25">
      <c r="A35" s="45">
        <v>44294</v>
      </c>
      <c r="B35" t="s">
        <v>62</v>
      </c>
      <c r="D35">
        <v>400</v>
      </c>
      <c r="F35">
        <v>100218.5825875</v>
      </c>
      <c r="H35" t="s">
        <v>53</v>
      </c>
    </row>
    <row r="36" spans="1:8" x14ac:dyDescent="0.25">
      <c r="A36" s="45">
        <v>44238</v>
      </c>
      <c r="B36" t="s">
        <v>80</v>
      </c>
      <c r="D36">
        <v>446.12</v>
      </c>
      <c r="F36">
        <v>120378.57258749999</v>
      </c>
      <c r="H36" t="s">
        <v>53</v>
      </c>
    </row>
    <row r="37" spans="1:8" x14ac:dyDescent="0.25">
      <c r="A37" s="45">
        <v>44276</v>
      </c>
      <c r="B37" t="s">
        <v>66</v>
      </c>
      <c r="E37">
        <v>495</v>
      </c>
      <c r="F37">
        <v>88591.862587499985</v>
      </c>
      <c r="H37" t="s">
        <v>53</v>
      </c>
    </row>
    <row r="38" spans="1:8" x14ac:dyDescent="0.25">
      <c r="A38" s="45">
        <v>44276</v>
      </c>
      <c r="B38" t="s">
        <v>67</v>
      </c>
      <c r="E38">
        <v>1430</v>
      </c>
      <c r="F38">
        <v>89086.862587499985</v>
      </c>
      <c r="H38" t="s">
        <v>53</v>
      </c>
    </row>
    <row r="39" spans="1:8" x14ac:dyDescent="0.25">
      <c r="A39" s="45">
        <v>44071</v>
      </c>
      <c r="B39" t="s">
        <v>54</v>
      </c>
      <c r="D39">
        <v>1382.78</v>
      </c>
      <c r="F39">
        <v>102577.09258750001</v>
      </c>
    </row>
    <row r="40" spans="1:8" x14ac:dyDescent="0.25">
      <c r="A40" s="45">
        <v>44099</v>
      </c>
      <c r="B40" t="s">
        <v>54</v>
      </c>
      <c r="D40">
        <v>1382.78</v>
      </c>
      <c r="F40">
        <v>107756.09258750001</v>
      </c>
    </row>
    <row r="41" spans="1:8" x14ac:dyDescent="0.25">
      <c r="A41" s="45">
        <v>44130</v>
      </c>
      <c r="B41" t="s">
        <v>54</v>
      </c>
      <c r="D41">
        <v>1382.78</v>
      </c>
      <c r="F41">
        <v>111187.8925875</v>
      </c>
    </row>
    <row r="42" spans="1:8" x14ac:dyDescent="0.25">
      <c r="A42" s="45">
        <v>44162</v>
      </c>
      <c r="B42" t="s">
        <v>54</v>
      </c>
      <c r="D42">
        <v>1382.78</v>
      </c>
      <c r="F42">
        <v>112609.0625875</v>
      </c>
    </row>
    <row r="43" spans="1:8" x14ac:dyDescent="0.25">
      <c r="A43" s="45">
        <v>44186</v>
      </c>
      <c r="B43" t="s">
        <v>54</v>
      </c>
      <c r="D43">
        <v>1382.78</v>
      </c>
      <c r="F43">
        <v>114548.43258749999</v>
      </c>
    </row>
    <row r="44" spans="1:8" x14ac:dyDescent="0.25">
      <c r="A44" s="45">
        <v>44228</v>
      </c>
      <c r="B44" t="s">
        <v>54</v>
      </c>
      <c r="D44">
        <v>2074.17</v>
      </c>
      <c r="F44">
        <v>119932.4525875</v>
      </c>
    </row>
    <row r="45" spans="1:8" x14ac:dyDescent="0.25">
      <c r="A45" s="45">
        <v>44265</v>
      </c>
      <c r="B45" t="s">
        <v>54</v>
      </c>
      <c r="D45">
        <v>1382.78</v>
      </c>
      <c r="F45">
        <v>90516.862587499985</v>
      </c>
    </row>
    <row r="46" spans="1:8" x14ac:dyDescent="0.25">
      <c r="A46" s="45">
        <v>44301</v>
      </c>
      <c r="B46" t="s">
        <v>54</v>
      </c>
      <c r="D46">
        <v>1382.78</v>
      </c>
      <c r="F46">
        <v>101601.3625875</v>
      </c>
    </row>
    <row r="47" spans="1:8" x14ac:dyDescent="0.25">
      <c r="A47" s="45">
        <v>44305</v>
      </c>
      <c r="B47" t="s">
        <v>54</v>
      </c>
      <c r="D47">
        <v>1382.78</v>
      </c>
      <c r="F47">
        <v>102984.1425875</v>
      </c>
    </row>
    <row r="48" spans="1:8" x14ac:dyDescent="0.25">
      <c r="A48" s="45">
        <v>44358</v>
      </c>
      <c r="B48" t="s">
        <v>54</v>
      </c>
      <c r="D48">
        <v>6018.99</v>
      </c>
      <c r="F48">
        <v>66225.352587500005</v>
      </c>
    </row>
    <row r="49" spans="1:8" x14ac:dyDescent="0.25">
      <c r="A49" s="45">
        <v>44098</v>
      </c>
      <c r="B49" t="s">
        <v>59</v>
      </c>
      <c r="D49">
        <v>145.69</v>
      </c>
      <c r="F49">
        <v>105573.31258750001</v>
      </c>
      <c r="H49" t="s">
        <v>53</v>
      </c>
    </row>
    <row r="50" spans="1:8" x14ac:dyDescent="0.25">
      <c r="A50" s="45">
        <v>44280</v>
      </c>
      <c r="B50" t="s">
        <v>59</v>
      </c>
      <c r="D50">
        <v>315.82</v>
      </c>
      <c r="F50">
        <v>90771.532587499998</v>
      </c>
      <c r="H50" t="s">
        <v>53</v>
      </c>
    </row>
    <row r="51" spans="1:8" x14ac:dyDescent="0.25">
      <c r="A51" s="45">
        <v>44125</v>
      </c>
      <c r="B51" t="s">
        <v>58</v>
      </c>
      <c r="D51">
        <v>145.69999999999999</v>
      </c>
      <c r="F51">
        <v>109805.1125875</v>
      </c>
      <c r="H51" t="s">
        <v>53</v>
      </c>
    </row>
    <row r="52" spans="1:8" x14ac:dyDescent="0.25">
      <c r="A52" s="45">
        <v>44098</v>
      </c>
      <c r="B52" t="s">
        <v>61</v>
      </c>
      <c r="D52">
        <v>800</v>
      </c>
      <c r="F52">
        <v>106373.31258750001</v>
      </c>
      <c r="H52" t="s">
        <v>53</v>
      </c>
    </row>
    <row r="53" spans="1:8" x14ac:dyDescent="0.25">
      <c r="A53" s="45">
        <v>44281</v>
      </c>
      <c r="B53" t="s">
        <v>61</v>
      </c>
      <c r="D53">
        <v>800</v>
      </c>
      <c r="F53">
        <v>92693.252587499999</v>
      </c>
      <c r="H53" t="s">
        <v>53</v>
      </c>
    </row>
    <row r="54" spans="1:8" x14ac:dyDescent="0.25">
      <c r="A54" s="45">
        <v>44183</v>
      </c>
      <c r="B54" t="s">
        <v>78</v>
      </c>
      <c r="D54">
        <v>465</v>
      </c>
      <c r="F54">
        <v>113165.65258749999</v>
      </c>
      <c r="H54" t="s">
        <v>53</v>
      </c>
    </row>
    <row r="55" spans="1:8" x14ac:dyDescent="0.25">
      <c r="A55" s="45">
        <v>44372</v>
      </c>
      <c r="B55" t="s">
        <v>78</v>
      </c>
      <c r="D55">
        <v>870</v>
      </c>
      <c r="F55">
        <v>67095.352587500005</v>
      </c>
      <c r="H55" t="s">
        <v>53</v>
      </c>
    </row>
    <row r="56" spans="1:8" x14ac:dyDescent="0.25">
      <c r="A56" s="45">
        <v>44092</v>
      </c>
      <c r="B56" t="s">
        <v>56</v>
      </c>
      <c r="D56">
        <v>1309.24</v>
      </c>
      <c r="F56">
        <v>103993.95258750001</v>
      </c>
      <c r="H56" t="s">
        <v>53</v>
      </c>
    </row>
    <row r="57" spans="1:8" x14ac:dyDescent="0.25">
      <c r="A57" s="45">
        <v>44279</v>
      </c>
      <c r="B57" t="s">
        <v>56</v>
      </c>
      <c r="D57">
        <v>552.5</v>
      </c>
      <c r="F57">
        <v>90455.712587499991</v>
      </c>
      <c r="H57" t="s">
        <v>53</v>
      </c>
    </row>
  </sheetData>
  <autoFilter ref="A1:J64" xr:uid="{00000000-0001-0000-0500-000000000000}">
    <sortState xmlns:xlrd2="http://schemas.microsoft.com/office/spreadsheetml/2017/richdata2" ref="A2:J64">
      <sortCondition ref="B1:B64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AMB752503</vt:lpstr>
      <vt:lpstr>Dividends </vt:lpstr>
      <vt:lpstr>Shares bought &amp; sold </vt:lpstr>
      <vt:lpstr>Share purchase</vt:lpstr>
      <vt:lpstr>MV </vt:lpstr>
      <vt:lpstr>Bank stmts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Zhang</dc:creator>
  <cp:lastModifiedBy>Bak Joel</cp:lastModifiedBy>
  <dcterms:created xsi:type="dcterms:W3CDTF">2018-10-17T01:37:48Z</dcterms:created>
  <dcterms:modified xsi:type="dcterms:W3CDTF">2022-03-21T06:20:39Z</dcterms:modified>
</cp:coreProperties>
</file>