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niya\Dropbox (BlueSky Accounting)\GENERAL\Client List A-Z\D\Dolieslager\Brenda and Tracy Superannuation Fund\2020\Work Papers\"/>
    </mc:Choice>
  </mc:AlternateContent>
  <bookViews>
    <workbookView xWindow="0" yWindow="0" windowWidth="28800" windowHeight="12135"/>
  </bookViews>
  <sheets>
    <sheet name="Settlement" sheetId="1" r:id="rId1"/>
    <sheet name="Cost Bas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3" l="1"/>
  <c r="C45" i="3"/>
  <c r="A45" i="3"/>
  <c r="H42" i="3"/>
  <c r="E42" i="3" l="1"/>
  <c r="C48" i="3" l="1"/>
  <c r="E48" i="3" s="1"/>
  <c r="C55" i="3"/>
  <c r="C51" i="3"/>
  <c r="E51" i="3" s="1"/>
  <c r="C12" i="3"/>
  <c r="C42" i="3" s="1"/>
  <c r="C27" i="3"/>
  <c r="C53" i="3" l="1"/>
  <c r="C57" i="3" s="1"/>
  <c r="E53" i="3"/>
  <c r="E57" i="3" s="1"/>
  <c r="F44" i="1"/>
  <c r="F25" i="1" l="1"/>
  <c r="F9" i="1"/>
  <c r="F40" i="1"/>
  <c r="F41" i="1"/>
  <c r="F23" i="1" l="1"/>
  <c r="F20" i="1"/>
  <c r="F30" i="1" s="1"/>
  <c r="F14" i="1"/>
  <c r="F16" i="1"/>
  <c r="C8" i="1"/>
  <c r="F8" i="1" s="1"/>
  <c r="C30" i="1"/>
  <c r="C15" i="1"/>
  <c r="F15" i="1" s="1"/>
  <c r="C13" i="1"/>
  <c r="F13" i="1" s="1"/>
  <c r="F17" i="1" s="1"/>
  <c r="F31" i="1" l="1"/>
  <c r="F42" i="1" s="1"/>
  <c r="C17" i="1"/>
  <c r="C31" i="1" s="1"/>
</calcChain>
</file>

<file path=xl/sharedStrings.xml><?xml version="1.0" encoding="utf-8"?>
<sst xmlns="http://schemas.openxmlformats.org/spreadsheetml/2006/main" count="89" uniqueCount="71">
  <si>
    <t>Sale Price</t>
  </si>
  <si>
    <t>Less:</t>
  </si>
  <si>
    <t>Adjustments</t>
  </si>
  <si>
    <t>Rates</t>
  </si>
  <si>
    <t>Parks Charges</t>
  </si>
  <si>
    <t>Yarra Valley Water</t>
  </si>
  <si>
    <t>Owners Corp Fees</t>
  </si>
  <si>
    <t>Add:</t>
  </si>
  <si>
    <t>Exp</t>
  </si>
  <si>
    <t>Capital</t>
  </si>
  <si>
    <t>Advertising</t>
  </si>
  <si>
    <t>Payment to Conveyancer</t>
  </si>
  <si>
    <t>Brenda and Tracy Superannuation Fund</t>
  </si>
  <si>
    <t>Reconciliation of Sale Settlement</t>
  </si>
  <si>
    <t>Settlement Date</t>
  </si>
  <si>
    <t>Discharge Fee</t>
  </si>
  <si>
    <t>Agent Fees</t>
  </si>
  <si>
    <t>Settlement Proceeds</t>
  </si>
  <si>
    <t>Deposit on Property</t>
  </si>
  <si>
    <t>Per Settlement</t>
  </si>
  <si>
    <t>Add: Deposit</t>
  </si>
  <si>
    <t>Conveyancing Fee</t>
  </si>
  <si>
    <t>Misc - Settlement Costs</t>
  </si>
  <si>
    <t>6.01 Property Settlement - Statement of Adjustments.pdf</t>
  </si>
  <si>
    <r>
      <t xml:space="preserve">Discharge of Mortgage </t>
    </r>
    <r>
      <rPr>
        <i/>
        <sz val="11"/>
        <color rgb="FFFF0000"/>
        <rFont val="Calibri"/>
        <family val="2"/>
        <scheme val="minor"/>
      </rPr>
      <t>(includes reimbursement of discharge fee paid directly)</t>
    </r>
  </si>
  <si>
    <t>6.02 Property Settlement - Advertising Invoice.pdf</t>
  </si>
  <si>
    <t>6.03 Lawyer Invoice 1345.pdf</t>
  </si>
  <si>
    <t>6.04 Lawyer Invoice 1499.pdf</t>
  </si>
  <si>
    <t>Deducted from deposit</t>
  </si>
  <si>
    <t>6.05 Property Settlement - Completion Record.pdf</t>
  </si>
  <si>
    <t>likely pertains to Pexa fees and Lodgement Fees</t>
  </si>
  <si>
    <t xml:space="preserve">Adj: Mortgage Discharge </t>
  </si>
  <si>
    <t>Mortgage Discharge Fee</t>
  </si>
  <si>
    <t>for the year ended 30 June 2020</t>
  </si>
  <si>
    <t>Cost Base of Property</t>
  </si>
  <si>
    <t>capital costs of preserving or defending your title</t>
  </si>
  <si>
    <t>Fifth Element:</t>
  </si>
  <si>
    <t>capital costs to increase or preserve the value of your asset</t>
  </si>
  <si>
    <t>Fourth Element:</t>
  </si>
  <si>
    <t xml:space="preserve">Costs of owning asset </t>
  </si>
  <si>
    <t>Third Element:</t>
  </si>
  <si>
    <t>Registration Surplus - Refund</t>
  </si>
  <si>
    <t>Stamp Duty Refund</t>
  </si>
  <si>
    <t>Owners Corporation</t>
  </si>
  <si>
    <t>Statement of Adjustments - Body Corp</t>
  </si>
  <si>
    <t>Conveyancer fees</t>
  </si>
  <si>
    <t>Registration fee - Transfer of land</t>
  </si>
  <si>
    <t>Discharge of Mortgage Fee</t>
  </si>
  <si>
    <t>Stamp Duty on Transfer</t>
  </si>
  <si>
    <t>Registeration Fee - Mortgage</t>
  </si>
  <si>
    <t>Government Title Search Fee</t>
  </si>
  <si>
    <t>Company Search fee</t>
  </si>
  <si>
    <t>Property Search Fee</t>
  </si>
  <si>
    <t>Incidential costs of acquiring</t>
  </si>
  <si>
    <t>Second Element:</t>
  </si>
  <si>
    <t>Balance (14/09/2016)</t>
  </si>
  <si>
    <t>Deposit (09/05/2015)</t>
  </si>
  <si>
    <t>First Element:</t>
  </si>
  <si>
    <t>Cost of Property</t>
  </si>
  <si>
    <t>$</t>
  </si>
  <si>
    <t xml:space="preserve">Lot 15 952-954 High Street Reservoir </t>
  </si>
  <si>
    <t>CGT Register</t>
  </si>
  <si>
    <t>Appendix A</t>
  </si>
  <si>
    <t xml:space="preserve">Less: </t>
  </si>
  <si>
    <t>Accumulated Depreciation</t>
  </si>
  <si>
    <t>Capitalised Selling Costs</t>
  </si>
  <si>
    <t>Adjusted Cost Base of Property</t>
  </si>
  <si>
    <t>Selling Price</t>
  </si>
  <si>
    <t>Capital Gain/(Loss)</t>
  </si>
  <si>
    <t>Accounting Gain/(Loss)</t>
  </si>
  <si>
    <t>Tax Gain/(Loss)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</si>
</sst>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43" fontId="0" fillId="0" borderId="0" xfId="1" applyFont="1"/>
    <xf numFmtId="0" fontId="0" fillId="0" borderId="1" xfId="0" applyBorder="1"/>
    <xf numFmtId="14" fontId="0" fillId="0" borderId="0" xfId="0" applyNumberFormat="1"/>
    <xf numFmtId="43" fontId="0" fillId="0" borderId="1" xfId="1" applyFont="1" applyBorder="1"/>
    <xf numFmtId="0" fontId="2" fillId="0" borderId="0" xfId="0" applyFont="1"/>
    <xf numFmtId="43" fontId="0" fillId="0" borderId="0" xfId="0" applyNumberFormat="1"/>
    <xf numFmtId="43" fontId="0" fillId="0" borderId="1" xfId="0" applyNumberFormat="1" applyBorder="1"/>
    <xf numFmtId="0" fontId="4" fillId="0" borderId="0" xfId="3"/>
    <xf numFmtId="44" fontId="0" fillId="0" borderId="0" xfId="2" applyFont="1"/>
    <xf numFmtId="43" fontId="2" fillId="0" borderId="0" xfId="0" applyNumberFormat="1" applyFont="1"/>
    <xf numFmtId="0" fontId="3" fillId="0" borderId="0" xfId="0" applyFont="1"/>
    <xf numFmtId="43" fontId="3" fillId="0" borderId="2" xfId="0" applyNumberFormat="1" applyFont="1" applyBorder="1"/>
    <xf numFmtId="44" fontId="3" fillId="0" borderId="2" xfId="2" applyFont="1" applyBorder="1"/>
    <xf numFmtId="44" fontId="0" fillId="0" borderId="0" xfId="0" applyNumberFormat="1"/>
    <xf numFmtId="44" fontId="3" fillId="0" borderId="3" xfId="0" applyNumberFormat="1" applyFont="1" applyBorder="1"/>
    <xf numFmtId="43" fontId="0" fillId="0" borderId="0" xfId="1" applyFont="1" applyBorder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4" fontId="0" fillId="0" borderId="0" xfId="2" applyFont="1" applyBorder="1"/>
    <xf numFmtId="0" fontId="0" fillId="0" borderId="0" xfId="0" applyFont="1"/>
    <xf numFmtId="43" fontId="1" fillId="0" borderId="1" xfId="1" applyFont="1" applyBorder="1"/>
    <xf numFmtId="0" fontId="5" fillId="0" borderId="0" xfId="0" applyFont="1"/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/>
    <xf numFmtId="0" fontId="3" fillId="0" borderId="0" xfId="0" applyFont="1" applyFill="1"/>
    <xf numFmtId="43" fontId="3" fillId="2" borderId="4" xfId="1" applyFont="1" applyFill="1" applyBorder="1" applyAlignment="1">
      <alignment horizontal="center"/>
    </xf>
    <xf numFmtId="0" fontId="3" fillId="2" borderId="4" xfId="0" applyFont="1" applyFill="1" applyBorder="1"/>
    <xf numFmtId="0" fontId="7" fillId="0" borderId="0" xfId="0" applyFont="1"/>
    <xf numFmtId="43" fontId="3" fillId="0" borderId="0" xfId="1" applyFont="1"/>
    <xf numFmtId="44" fontId="3" fillId="0" borderId="4" xfId="2" applyFont="1" applyBorder="1"/>
    <xf numFmtId="44" fontId="3" fillId="0" borderId="3" xfId="2" applyFont="1" applyBorder="1"/>
    <xf numFmtId="0" fontId="0" fillId="0" borderId="0" xfId="0" applyBorder="1"/>
    <xf numFmtId="44" fontId="3" fillId="0" borderId="0" xfId="2" applyFont="1" applyBorder="1"/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ont="1" applyFill="1" applyBorder="1"/>
    <xf numFmtId="4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3" fontId="3" fillId="0" borderId="0" xfId="1" applyFont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8</xdr:row>
      <xdr:rowOff>9525</xdr:rowOff>
    </xdr:from>
    <xdr:to>
      <xdr:col>7</xdr:col>
      <xdr:colOff>133350</xdr:colOff>
      <xdr:row>20</xdr:row>
      <xdr:rowOff>19050</xdr:rowOff>
    </xdr:to>
    <xdr:cxnSp macro="">
      <xdr:nvCxnSpPr>
        <xdr:cNvPr id="3" name="Straight Arrow Connector 2"/>
        <xdr:cNvCxnSpPr/>
      </xdr:nvCxnSpPr>
      <xdr:spPr>
        <a:xfrm>
          <a:off x="4724400" y="1533525"/>
          <a:ext cx="0" cy="2295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6.03%20Lawyer%20Invoice%201345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6.02%20Property%20Settlement%20-%20Advertising%20Invoice.pdf" TargetMode="External"/><Relationship Id="rId1" Type="http://schemas.openxmlformats.org/officeDocument/2006/relationships/hyperlink" Target="6.01%20Property%20Settlement%20-%20Statement%20of%20Adjustment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6.05%20Property%20Settlement%20-%20Completion%20Record.pdf" TargetMode="External"/><Relationship Id="rId4" Type="http://schemas.openxmlformats.org/officeDocument/2006/relationships/hyperlink" Target="6.04%20Lawyer%20Invoice%20149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workbookViewId="0"/>
  </sheetViews>
  <sheetFormatPr defaultRowHeight="15" x14ac:dyDescent="0.25"/>
  <cols>
    <col min="2" max="2" width="13.42578125" customWidth="1"/>
    <col min="3" max="3" width="11.5703125" bestFit="1" customWidth="1"/>
    <col min="6" max="6" width="12.5703125" bestFit="1" customWidth="1"/>
    <col min="8" max="8" width="10.28515625" bestFit="1" customWidth="1"/>
    <col min="17" max="17" width="12.5703125" bestFit="1" customWidth="1"/>
  </cols>
  <sheetData>
    <row r="1" spans="1:8" x14ac:dyDescent="0.25">
      <c r="A1" s="11" t="s">
        <v>12</v>
      </c>
    </row>
    <row r="2" spans="1:8" x14ac:dyDescent="0.25">
      <c r="A2" s="11" t="s">
        <v>13</v>
      </c>
    </row>
    <row r="3" spans="1:8" x14ac:dyDescent="0.25">
      <c r="A3" s="11" t="s">
        <v>33</v>
      </c>
    </row>
    <row r="5" spans="1:8" x14ac:dyDescent="0.25">
      <c r="A5" t="s">
        <v>14</v>
      </c>
      <c r="C5" s="3">
        <v>43882</v>
      </c>
    </row>
    <row r="7" spans="1:8" x14ac:dyDescent="0.25">
      <c r="C7" t="s">
        <v>19</v>
      </c>
    </row>
    <row r="8" spans="1:8" x14ac:dyDescent="0.25">
      <c r="A8" t="s">
        <v>0</v>
      </c>
      <c r="C8" s="1">
        <f>345000-34500</f>
        <v>310500</v>
      </c>
      <c r="F8" s="6">
        <f>C8</f>
        <v>310500</v>
      </c>
      <c r="H8" s="8" t="s">
        <v>23</v>
      </c>
    </row>
    <row r="9" spans="1:8" x14ac:dyDescent="0.25">
      <c r="A9" t="s">
        <v>20</v>
      </c>
      <c r="F9" s="6">
        <f>27900-F22</f>
        <v>34500</v>
      </c>
    </row>
    <row r="10" spans="1:8" x14ac:dyDescent="0.25">
      <c r="F10" s="6"/>
    </row>
    <row r="11" spans="1:8" x14ac:dyDescent="0.25">
      <c r="A11" t="s">
        <v>7</v>
      </c>
    </row>
    <row r="12" spans="1:8" x14ac:dyDescent="0.25">
      <c r="A12" t="s">
        <v>2</v>
      </c>
    </row>
    <row r="13" spans="1:8" x14ac:dyDescent="0.25">
      <c r="A13" t="s">
        <v>3</v>
      </c>
      <c r="C13" s="1">
        <f>302.91</f>
        <v>302.91000000000003</v>
      </c>
      <c r="D13" s="5" t="s">
        <v>8</v>
      </c>
      <c r="F13" s="6">
        <f>C13</f>
        <v>302.91000000000003</v>
      </c>
      <c r="G13" s="5" t="s">
        <v>8</v>
      </c>
    </row>
    <row r="14" spans="1:8" x14ac:dyDescent="0.25">
      <c r="A14" t="s">
        <v>4</v>
      </c>
      <c r="C14" s="1">
        <v>28.07</v>
      </c>
      <c r="D14" s="5" t="s">
        <v>8</v>
      </c>
      <c r="F14" s="6">
        <f>C14</f>
        <v>28.07</v>
      </c>
      <c r="G14" s="5" t="s">
        <v>8</v>
      </c>
    </row>
    <row r="15" spans="1:8" x14ac:dyDescent="0.25">
      <c r="A15" t="s">
        <v>5</v>
      </c>
      <c r="C15" s="1">
        <f>-(-48.83-8.32-10.88)</f>
        <v>68.03</v>
      </c>
      <c r="D15" s="5" t="s">
        <v>8</v>
      </c>
      <c r="F15" s="6">
        <f>C15</f>
        <v>68.03</v>
      </c>
      <c r="G15" s="5" t="s">
        <v>8</v>
      </c>
    </row>
    <row r="16" spans="1:8" x14ac:dyDescent="0.25">
      <c r="A16" t="s">
        <v>6</v>
      </c>
      <c r="C16" s="4">
        <v>339.33</v>
      </c>
      <c r="D16" s="5" t="s">
        <v>8</v>
      </c>
      <c r="F16" s="7">
        <f>C16</f>
        <v>339.33</v>
      </c>
      <c r="G16" s="5" t="s">
        <v>8</v>
      </c>
    </row>
    <row r="17" spans="1:11" x14ac:dyDescent="0.25">
      <c r="C17" s="1">
        <f>SUM(C13:C16)</f>
        <v>738.33999999999992</v>
      </c>
      <c r="D17" s="1"/>
      <c r="E17" s="1"/>
      <c r="F17" s="1">
        <f t="shared" ref="F17" si="0">SUM(F13:F16)</f>
        <v>738.33999999999992</v>
      </c>
    </row>
    <row r="18" spans="1:11" x14ac:dyDescent="0.25">
      <c r="C18" s="1"/>
    </row>
    <row r="19" spans="1:11" x14ac:dyDescent="0.25">
      <c r="A19" t="s">
        <v>1</v>
      </c>
      <c r="C19" s="1"/>
    </row>
    <row r="20" spans="1:11" x14ac:dyDescent="0.25">
      <c r="A20" t="s">
        <v>31</v>
      </c>
      <c r="C20" s="1">
        <v>-110.8</v>
      </c>
      <c r="D20" s="5" t="s">
        <v>9</v>
      </c>
      <c r="F20" s="6">
        <f>C20</f>
        <v>-110.8</v>
      </c>
      <c r="G20" s="5" t="s">
        <v>9</v>
      </c>
    </row>
    <row r="21" spans="1:11" x14ac:dyDescent="0.25">
      <c r="A21" t="s">
        <v>10</v>
      </c>
      <c r="F21" s="6">
        <v>-3500</v>
      </c>
      <c r="G21" s="5" t="s">
        <v>9</v>
      </c>
      <c r="H21" s="8" t="s">
        <v>25</v>
      </c>
    </row>
    <row r="22" spans="1:11" x14ac:dyDescent="0.25">
      <c r="A22" t="s">
        <v>16</v>
      </c>
      <c r="F22" s="6">
        <v>-6600</v>
      </c>
      <c r="G22" s="5" t="s">
        <v>9</v>
      </c>
      <c r="H22" s="5" t="s">
        <v>28</v>
      </c>
    </row>
    <row r="23" spans="1:11" x14ac:dyDescent="0.25">
      <c r="A23" t="s">
        <v>21</v>
      </c>
      <c r="C23" s="1"/>
      <c r="F23" s="6">
        <f>-1031.67-743.6</f>
        <v>-1775.27</v>
      </c>
      <c r="G23" s="5" t="s">
        <v>9</v>
      </c>
      <c r="H23" s="8" t="s">
        <v>26</v>
      </c>
      <c r="K23" s="8" t="s">
        <v>27</v>
      </c>
    </row>
    <row r="24" spans="1:11" x14ac:dyDescent="0.25">
      <c r="A24" t="s">
        <v>32</v>
      </c>
      <c r="C24" s="1"/>
      <c r="F24" s="6">
        <v>-350</v>
      </c>
      <c r="G24" s="5" t="s">
        <v>9</v>
      </c>
      <c r="H24" s="8"/>
      <c r="K24" s="8"/>
    </row>
    <row r="25" spans="1:11" x14ac:dyDescent="0.25">
      <c r="A25" t="s">
        <v>22</v>
      </c>
      <c r="C25" s="1"/>
      <c r="F25" s="6">
        <f>-830.48</f>
        <v>-830.48</v>
      </c>
      <c r="G25" s="5" t="s">
        <v>9</v>
      </c>
      <c r="H25" s="8" t="s">
        <v>29</v>
      </c>
      <c r="K25" s="10" t="s">
        <v>30</v>
      </c>
    </row>
    <row r="26" spans="1:11" x14ac:dyDescent="0.25">
      <c r="C26" s="1"/>
    </row>
    <row r="27" spans="1:11" x14ac:dyDescent="0.25">
      <c r="C27" s="1"/>
    </row>
    <row r="28" spans="1:11" x14ac:dyDescent="0.25">
      <c r="C28" s="1"/>
    </row>
    <row r="29" spans="1:11" x14ac:dyDescent="0.25">
      <c r="C29" s="2"/>
      <c r="F29" s="2"/>
    </row>
    <row r="30" spans="1:11" x14ac:dyDescent="0.25">
      <c r="C30" s="6">
        <f>SUM(C20:C29)</f>
        <v>-110.8</v>
      </c>
      <c r="D30" s="6"/>
      <c r="E30" s="6"/>
      <c r="F30" s="6">
        <f t="shared" ref="F30" si="1">SUM(F20:F29)</f>
        <v>-13166.55</v>
      </c>
    </row>
    <row r="31" spans="1:11" x14ac:dyDescent="0.25">
      <c r="C31" s="12">
        <f>C8+C17+C20</f>
        <v>311127.54000000004</v>
      </c>
      <c r="D31" s="11"/>
      <c r="E31" s="11"/>
      <c r="F31" s="12">
        <f>F8+F9+F17+F30</f>
        <v>332571.79000000004</v>
      </c>
    </row>
    <row r="34" spans="5:17" x14ac:dyDescent="0.25">
      <c r="E34" s="3">
        <v>43766</v>
      </c>
      <c r="F34" s="9">
        <v>-900</v>
      </c>
      <c r="G34" t="s">
        <v>11</v>
      </c>
    </row>
    <row r="35" spans="5:17" x14ac:dyDescent="0.25">
      <c r="E35" s="3">
        <v>43766</v>
      </c>
      <c r="F35" s="9">
        <v>-3500</v>
      </c>
      <c r="G35" t="s">
        <v>10</v>
      </c>
    </row>
    <row r="36" spans="5:17" x14ac:dyDescent="0.25">
      <c r="E36" s="3">
        <v>43810</v>
      </c>
      <c r="F36" s="9">
        <v>-131.66999999999999</v>
      </c>
      <c r="G36" t="s">
        <v>11</v>
      </c>
    </row>
    <row r="37" spans="5:17" x14ac:dyDescent="0.25">
      <c r="E37" s="3">
        <v>43882</v>
      </c>
      <c r="F37" s="9">
        <v>-350</v>
      </c>
      <c r="G37" t="s">
        <v>15</v>
      </c>
    </row>
    <row r="38" spans="5:17" x14ac:dyDescent="0.25">
      <c r="E38" s="3">
        <v>43882</v>
      </c>
      <c r="F38" s="9">
        <v>13016.78</v>
      </c>
      <c r="G38" t="s">
        <v>17</v>
      </c>
    </row>
    <row r="39" spans="5:17" x14ac:dyDescent="0.25">
      <c r="E39" s="3">
        <v>43882</v>
      </c>
      <c r="F39" s="9">
        <v>27900</v>
      </c>
      <c r="G39" t="s">
        <v>18</v>
      </c>
    </row>
    <row r="40" spans="5:17" x14ac:dyDescent="0.25">
      <c r="E40" s="3">
        <v>43882</v>
      </c>
      <c r="F40" s="9">
        <f>350+296186.68</f>
        <v>296536.68</v>
      </c>
      <c r="G40" t="s">
        <v>24</v>
      </c>
    </row>
    <row r="41" spans="5:17" x14ac:dyDescent="0.25">
      <c r="F41" s="13">
        <f>SUM(F34:F40)</f>
        <v>332571.78999999998</v>
      </c>
    </row>
    <row r="42" spans="5:17" x14ac:dyDescent="0.25">
      <c r="F42" s="6">
        <f>F31-F41</f>
        <v>0</v>
      </c>
      <c r="Q42" s="14"/>
    </row>
    <row r="43" spans="5:17" x14ac:dyDescent="0.25">
      <c r="F43" s="9">
        <v>7861.73</v>
      </c>
    </row>
    <row r="44" spans="5:17" ht="15.75" thickBot="1" x14ac:dyDescent="0.3">
      <c r="F44" s="15">
        <f>F41+F43</f>
        <v>340433.51999999996</v>
      </c>
    </row>
    <row r="45" spans="5:17" ht="15.75" thickTop="1" x14ac:dyDescent="0.25"/>
  </sheetData>
  <hyperlinks>
    <hyperlink ref="H8" r:id="rId1"/>
    <hyperlink ref="H21" r:id="rId2"/>
    <hyperlink ref="H23" r:id="rId3"/>
    <hyperlink ref="K23" r:id="rId4"/>
    <hyperlink ref="H25" r:id="rId5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8"/>
  <sheetViews>
    <sheetView topLeftCell="A22" zoomScaleNormal="100" workbookViewId="0">
      <selection activeCell="H54" sqref="H54"/>
    </sheetView>
  </sheetViews>
  <sheetFormatPr defaultRowHeight="15" x14ac:dyDescent="0.25"/>
  <cols>
    <col min="1" max="1" width="54.85546875" bestFit="1" customWidth="1"/>
    <col min="2" max="2" width="12.85546875" style="1" bestFit="1" customWidth="1"/>
    <col min="3" max="3" width="20.7109375" customWidth="1"/>
    <col min="4" max="4" width="12.42578125" style="32" bestFit="1" customWidth="1"/>
    <col min="5" max="5" width="20.7109375" style="1" customWidth="1"/>
    <col min="6" max="7" width="9.140625" style="1"/>
    <col min="8" max="8" width="11.5703125" bestFit="1" customWidth="1"/>
  </cols>
  <sheetData>
    <row r="2" spans="1:4" x14ac:dyDescent="0.25">
      <c r="A2" s="28" t="s">
        <v>62</v>
      </c>
    </row>
    <row r="3" spans="1:4" x14ac:dyDescent="0.25">
      <c r="A3" s="11" t="s">
        <v>12</v>
      </c>
    </row>
    <row r="4" spans="1:4" x14ac:dyDescent="0.25">
      <c r="A4" s="11" t="s">
        <v>61</v>
      </c>
    </row>
    <row r="5" spans="1:4" x14ac:dyDescent="0.25">
      <c r="A5" s="11" t="s">
        <v>60</v>
      </c>
    </row>
    <row r="6" spans="1:4" ht="15.75" customHeight="1" x14ac:dyDescent="0.25"/>
    <row r="7" spans="1:4" ht="15.75" thickBot="1" x14ac:dyDescent="0.3">
      <c r="A7" s="27"/>
      <c r="B7" s="26" t="s">
        <v>59</v>
      </c>
      <c r="C7" s="26" t="s">
        <v>59</v>
      </c>
      <c r="D7" s="36"/>
    </row>
    <row r="8" spans="1:4" x14ac:dyDescent="0.25">
      <c r="A8" s="25"/>
      <c r="C8" s="23"/>
      <c r="D8" s="37"/>
    </row>
    <row r="9" spans="1:4" x14ac:dyDescent="0.25">
      <c r="A9" s="25" t="s">
        <v>58</v>
      </c>
      <c r="B9" s="24"/>
      <c r="C9" s="23"/>
      <c r="D9" s="37"/>
    </row>
    <row r="10" spans="1:4" x14ac:dyDescent="0.25">
      <c r="A10" s="11" t="s">
        <v>57</v>
      </c>
      <c r="D10" s="37"/>
    </row>
    <row r="11" spans="1:4" x14ac:dyDescent="0.25">
      <c r="A11" s="20" t="s">
        <v>56</v>
      </c>
      <c r="B11" s="1">
        <v>37900</v>
      </c>
      <c r="C11" s="6"/>
      <c r="D11" s="38"/>
    </row>
    <row r="12" spans="1:4" x14ac:dyDescent="0.25">
      <c r="A12" s="20" t="s">
        <v>55</v>
      </c>
      <c r="B12" s="4">
        <v>341100</v>
      </c>
      <c r="C12" s="16">
        <f>SUM(B11:B12)</f>
        <v>379000</v>
      </c>
      <c r="D12" s="39"/>
    </row>
    <row r="13" spans="1:4" x14ac:dyDescent="0.25">
      <c r="C13" s="1"/>
      <c r="D13" s="39"/>
    </row>
    <row r="14" spans="1:4" x14ac:dyDescent="0.25">
      <c r="A14" s="11" t="s">
        <v>54</v>
      </c>
      <c r="C14" s="1"/>
      <c r="D14" s="39"/>
    </row>
    <row r="15" spans="1:4" x14ac:dyDescent="0.25">
      <c r="A15" s="22" t="s">
        <v>53</v>
      </c>
      <c r="C15" s="1"/>
      <c r="D15" s="39"/>
    </row>
    <row r="16" spans="1:4" x14ac:dyDescent="0.25">
      <c r="A16" s="20" t="s">
        <v>52</v>
      </c>
      <c r="B16" s="16">
        <v>40</v>
      </c>
      <c r="D16" s="38"/>
    </row>
    <row r="17" spans="1:4" x14ac:dyDescent="0.25">
      <c r="A17" t="s">
        <v>51</v>
      </c>
      <c r="B17" s="1">
        <v>80</v>
      </c>
      <c r="C17" s="1"/>
      <c r="D17" s="38"/>
    </row>
    <row r="18" spans="1:4" x14ac:dyDescent="0.25">
      <c r="A18" t="s">
        <v>50</v>
      </c>
      <c r="B18" s="1">
        <v>22.06</v>
      </c>
      <c r="C18" s="1"/>
      <c r="D18" s="38"/>
    </row>
    <row r="19" spans="1:4" x14ac:dyDescent="0.25">
      <c r="A19" t="s">
        <v>49</v>
      </c>
      <c r="B19" s="1">
        <v>114</v>
      </c>
      <c r="C19" s="1"/>
      <c r="D19" s="38"/>
    </row>
    <row r="20" spans="1:4" x14ac:dyDescent="0.25">
      <c r="A20" t="s">
        <v>48</v>
      </c>
      <c r="B20" s="1">
        <v>17810</v>
      </c>
      <c r="C20" s="1"/>
      <c r="D20" s="38"/>
    </row>
    <row r="21" spans="1:4" x14ac:dyDescent="0.25">
      <c r="A21" t="s">
        <v>47</v>
      </c>
      <c r="B21" s="1">
        <v>114</v>
      </c>
      <c r="C21" s="1"/>
      <c r="D21" s="38"/>
    </row>
    <row r="22" spans="1:4" x14ac:dyDescent="0.25">
      <c r="A22" t="s">
        <v>46</v>
      </c>
      <c r="B22" s="1">
        <v>1072</v>
      </c>
      <c r="C22" s="1"/>
      <c r="D22" s="38"/>
    </row>
    <row r="23" spans="1:4" x14ac:dyDescent="0.25">
      <c r="A23" t="s">
        <v>45</v>
      </c>
      <c r="B23" s="1">
        <v>1298</v>
      </c>
      <c r="C23" s="1"/>
      <c r="D23" s="38"/>
    </row>
    <row r="24" spans="1:4" x14ac:dyDescent="0.25">
      <c r="A24" t="s">
        <v>44</v>
      </c>
      <c r="B24" s="1">
        <v>1205.55</v>
      </c>
      <c r="C24" s="1"/>
      <c r="D24" s="38"/>
    </row>
    <row r="25" spans="1:4" x14ac:dyDescent="0.25">
      <c r="A25" t="s">
        <v>43</v>
      </c>
      <c r="B25" s="1">
        <v>116.67</v>
      </c>
      <c r="D25" s="38"/>
    </row>
    <row r="26" spans="1:4" x14ac:dyDescent="0.25">
      <c r="A26" t="s">
        <v>42</v>
      </c>
      <c r="B26" s="1">
        <v>-15786</v>
      </c>
      <c r="D26" s="38"/>
    </row>
    <row r="27" spans="1:4" x14ac:dyDescent="0.25">
      <c r="A27" t="s">
        <v>41</v>
      </c>
      <c r="B27" s="21">
        <v>-94.8</v>
      </c>
      <c r="C27" s="1">
        <f>SUM(B16:B27)</f>
        <v>5991.4799999999987</v>
      </c>
      <c r="D27" s="38"/>
    </row>
    <row r="29" spans="1:4" x14ac:dyDescent="0.25">
      <c r="C29" s="1"/>
    </row>
    <row r="30" spans="1:4" x14ac:dyDescent="0.25">
      <c r="A30" s="11" t="s">
        <v>40</v>
      </c>
      <c r="C30" s="1"/>
    </row>
    <row r="31" spans="1:4" x14ac:dyDescent="0.25">
      <c r="A31" s="20" t="s">
        <v>39</v>
      </c>
      <c r="C31" s="1"/>
    </row>
    <row r="32" spans="1:4" x14ac:dyDescent="0.25">
      <c r="C32" s="1"/>
    </row>
    <row r="33" spans="1:8" x14ac:dyDescent="0.25">
      <c r="C33" s="19"/>
    </row>
    <row r="34" spans="1:8" x14ac:dyDescent="0.25">
      <c r="A34" s="11" t="s">
        <v>38</v>
      </c>
      <c r="C34" s="1"/>
    </row>
    <row r="35" spans="1:8" x14ac:dyDescent="0.25">
      <c r="A35" s="17" t="s">
        <v>37</v>
      </c>
    </row>
    <row r="36" spans="1:8" x14ac:dyDescent="0.25">
      <c r="A36" s="17"/>
    </row>
    <row r="37" spans="1:8" x14ac:dyDescent="0.25">
      <c r="A37" s="17"/>
      <c r="C37" s="16"/>
    </row>
    <row r="38" spans="1:8" x14ac:dyDescent="0.25">
      <c r="A38" s="18" t="s">
        <v>36</v>
      </c>
      <c r="C38" s="16"/>
    </row>
    <row r="39" spans="1:8" x14ac:dyDescent="0.25">
      <c r="A39" s="17" t="s">
        <v>35</v>
      </c>
      <c r="C39" s="16"/>
    </row>
    <row r="40" spans="1:8" x14ac:dyDescent="0.25">
      <c r="A40" s="17"/>
      <c r="C40" s="16"/>
    </row>
    <row r="41" spans="1:8" x14ac:dyDescent="0.25">
      <c r="C41" s="16"/>
    </row>
    <row r="42" spans="1:8" x14ac:dyDescent="0.25">
      <c r="A42" s="11" t="s">
        <v>34</v>
      </c>
      <c r="C42" s="13">
        <f>SUM(C11:C41)</f>
        <v>384991.48</v>
      </c>
      <c r="E42" s="13">
        <f>372025.48-2820.39</f>
        <v>369205.08999999997</v>
      </c>
      <c r="H42" s="14">
        <f>C42-360000</f>
        <v>24991.479999999981</v>
      </c>
    </row>
    <row r="43" spans="1:8" x14ac:dyDescent="0.25">
      <c r="C43" s="16"/>
    </row>
    <row r="44" spans="1:8" x14ac:dyDescent="0.25">
      <c r="C44" s="41" t="s">
        <v>69</v>
      </c>
      <c r="D44" s="42"/>
      <c r="E44" s="43" t="s">
        <v>70</v>
      </c>
    </row>
    <row r="45" spans="1:8" x14ac:dyDescent="0.25">
      <c r="A45" t="str">
        <f>A42</f>
        <v>Cost Base of Property</v>
      </c>
      <c r="C45" s="40">
        <f>C42</f>
        <v>384991.48</v>
      </c>
      <c r="D45" s="34"/>
      <c r="E45" s="35">
        <f>E42</f>
        <v>369205.08999999997</v>
      </c>
    </row>
    <row r="46" spans="1:8" x14ac:dyDescent="0.25">
      <c r="C46" s="16"/>
    </row>
    <row r="47" spans="1:8" x14ac:dyDescent="0.25">
      <c r="A47" t="s">
        <v>63</v>
      </c>
      <c r="C47" s="1"/>
    </row>
    <row r="48" spans="1:8" x14ac:dyDescent="0.25">
      <c r="A48" t="s">
        <v>64</v>
      </c>
      <c r="C48" s="9">
        <f>-Settlement!F43</f>
        <v>-7861.73</v>
      </c>
      <c r="E48" s="1">
        <f>C48</f>
        <v>-7861.73</v>
      </c>
    </row>
    <row r="49" spans="1:5" x14ac:dyDescent="0.25">
      <c r="C49" s="1"/>
    </row>
    <row r="50" spans="1:5" x14ac:dyDescent="0.25">
      <c r="A50" t="s">
        <v>7</v>
      </c>
      <c r="C50" s="1"/>
    </row>
    <row r="51" spans="1:5" x14ac:dyDescent="0.25">
      <c r="A51" t="s">
        <v>65</v>
      </c>
      <c r="C51" s="1">
        <f>-SUM(Settlement!F20:F25)</f>
        <v>13166.55</v>
      </c>
      <c r="E51" s="1">
        <f>C51</f>
        <v>13166.55</v>
      </c>
    </row>
    <row r="52" spans="1:5" x14ac:dyDescent="0.25">
      <c r="C52" s="1"/>
    </row>
    <row r="53" spans="1:5" ht="15.75" thickBot="1" x14ac:dyDescent="0.3">
      <c r="A53" s="11" t="s">
        <v>66</v>
      </c>
      <c r="B53" s="29"/>
      <c r="C53" s="30">
        <f>C42+C48+C51</f>
        <v>390296.3</v>
      </c>
      <c r="D53" s="33"/>
      <c r="E53" s="30">
        <f t="shared" ref="E53" si="0">E42+E48+E51</f>
        <v>374509.91</v>
      </c>
    </row>
    <row r="54" spans="1:5" x14ac:dyDescent="0.25">
      <c r="C54" s="9"/>
    </row>
    <row r="55" spans="1:5" x14ac:dyDescent="0.25">
      <c r="A55" t="s">
        <v>67</v>
      </c>
      <c r="C55" s="9">
        <f>Settlement!F8+Settlement!F9</f>
        <v>345000</v>
      </c>
      <c r="E55" s="1">
        <v>345000</v>
      </c>
    </row>
    <row r="56" spans="1:5" x14ac:dyDescent="0.25">
      <c r="C56" s="9"/>
    </row>
    <row r="57" spans="1:5" ht="15.75" thickBot="1" x14ac:dyDescent="0.3">
      <c r="A57" s="11" t="s">
        <v>68</v>
      </c>
      <c r="B57" s="29"/>
      <c r="C57" s="31">
        <f>C55-C53</f>
        <v>-45296.299999999988</v>
      </c>
      <c r="E57" s="31">
        <f>E55-E53</f>
        <v>-29509.909999999974</v>
      </c>
    </row>
    <row r="58" spans="1:5" ht="15.75" thickTop="1" x14ac:dyDescent="0.25"/>
  </sheetData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Settlement</vt:lpstr>
      <vt:lpstr>Cost 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Saraniya</dc:creator>
  <cp:lastModifiedBy>Saraniya</cp:lastModifiedBy>
  <dcterms:created xsi:type="dcterms:W3CDTF">2020-07-21T08:22:45Z</dcterms:created>
  <dcterms:modified xsi:type="dcterms:W3CDTF">2020-08-31T22:46:49Z</dcterms:modified>
</cp:coreProperties>
</file>