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M/MASW/2022/Workpapers/"/>
    </mc:Choice>
  </mc:AlternateContent>
  <xr:revisionPtr revIDLastSave="1288" documentId="8_{7DABB9F9-DAC7-48AF-95BF-A766060AAE59}" xr6:coauthVersionLast="47" xr6:coauthVersionMax="47" xr10:uidLastSave="{5CAA8DE2-75A7-4EAC-AC0F-039D199FDEC0}"/>
  <bookViews>
    <workbookView xWindow="28680" yWindow="-120" windowWidth="29040" windowHeight="15840" tabRatio="781" firstSheet="4" activeTab="2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r:id="rId9"/>
    <sheet name="Debtors" sheetId="13" r:id="rId10"/>
    <sheet name="Creditors" sheetId="11" r:id="rId11"/>
    <sheet name="Distbn Income " sheetId="7" r:id="rId12"/>
    <sheet name="Dividend Income" sheetId="18" state="hidden" r:id="rId13"/>
    <sheet name="Foreign Div" sheetId="9" state="hidden" r:id="rId14"/>
    <sheet name="Rental Income" sheetId="15" r:id="rId15"/>
    <sheet name="Acc fees" sheetId="6" state="hidden" r:id="rId16"/>
    <sheet name="Advisor Fees" sheetId="5" r:id="rId17"/>
  </sheets>
  <externalReferences>
    <externalReference r:id="rId1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4" l="1"/>
  <c r="G36" i="4"/>
  <c r="G30" i="4"/>
  <c r="G29" i="4"/>
  <c r="G41" i="4"/>
  <c r="F14" i="11"/>
  <c r="G14" i="17"/>
  <c r="G15" i="17"/>
  <c r="G16" i="17"/>
  <c r="G17" i="17"/>
  <c r="G18" i="17"/>
  <c r="F16" i="5"/>
  <c r="E23" i="15"/>
  <c r="D23" i="15"/>
  <c r="C23" i="15"/>
  <c r="B28" i="15"/>
  <c r="E28" i="15" s="1"/>
  <c r="C28" i="15"/>
  <c r="D28" i="15"/>
  <c r="B29" i="15"/>
  <c r="E29" i="15" s="1"/>
  <c r="C29" i="15"/>
  <c r="D29" i="15"/>
  <c r="B30" i="15"/>
  <c r="C30" i="15"/>
  <c r="D30" i="15"/>
  <c r="E30" i="15"/>
  <c r="B31" i="15"/>
  <c r="E31" i="15" s="1"/>
  <c r="C31" i="15"/>
  <c r="D31" i="15"/>
  <c r="B32" i="15"/>
  <c r="E32" i="15" s="1"/>
  <c r="C32" i="15"/>
  <c r="D32" i="15"/>
  <c r="B33" i="15"/>
  <c r="C33" i="15"/>
  <c r="D33" i="15"/>
  <c r="E33" i="15"/>
  <c r="B34" i="15"/>
  <c r="E34" i="15" s="1"/>
  <c r="C34" i="15"/>
  <c r="D34" i="15"/>
  <c r="B35" i="15"/>
  <c r="E35" i="15" s="1"/>
  <c r="C35" i="15"/>
  <c r="D35" i="15"/>
  <c r="B36" i="15"/>
  <c r="C36" i="15"/>
  <c r="D36" i="15"/>
  <c r="E36" i="15"/>
  <c r="B37" i="15"/>
  <c r="E37" i="15" s="1"/>
  <c r="C37" i="15"/>
  <c r="D37" i="15"/>
  <c r="B38" i="15"/>
  <c r="E38" i="15" s="1"/>
  <c r="C38" i="15"/>
  <c r="D38" i="15"/>
  <c r="B39" i="15"/>
  <c r="C39" i="15"/>
  <c r="D39" i="15"/>
  <c r="E39" i="15"/>
  <c r="B27" i="15"/>
  <c r="C22" i="15"/>
  <c r="E22" i="15"/>
  <c r="B23" i="15"/>
  <c r="K22" i="15"/>
  <c r="C21" i="15"/>
  <c r="E21" i="15" s="1"/>
  <c r="C20" i="15"/>
  <c r="C19" i="15"/>
  <c r="C18" i="15"/>
  <c r="C17" i="15"/>
  <c r="E17" i="15" s="1"/>
  <c r="C16" i="15"/>
  <c r="C15" i="15"/>
  <c r="C14" i="15"/>
  <c r="C13" i="15"/>
  <c r="C11" i="15"/>
  <c r="E11" i="15" s="1"/>
  <c r="L11" i="15" s="1"/>
  <c r="F31" i="16"/>
  <c r="E30" i="16"/>
  <c r="F29" i="16"/>
  <c r="K11" i="15"/>
  <c r="E12" i="15"/>
  <c r="C10" i="15"/>
  <c r="E10" i="15" s="1"/>
  <c r="D27" i="15"/>
  <c r="K21" i="15"/>
  <c r="K20" i="15"/>
  <c r="K19" i="15"/>
  <c r="K18" i="15"/>
  <c r="K17" i="15"/>
  <c r="K16" i="15"/>
  <c r="K15" i="15"/>
  <c r="K14" i="15"/>
  <c r="K13" i="15"/>
  <c r="K12" i="15"/>
  <c r="K10" i="15"/>
  <c r="L10" i="15" l="1"/>
  <c r="L22" i="15"/>
  <c r="L21" i="15"/>
  <c r="E18" i="15"/>
  <c r="L18" i="15" s="1"/>
  <c r="E15" i="15"/>
  <c r="L15" i="15" s="1"/>
  <c r="L12" i="15"/>
  <c r="L17" i="15"/>
  <c r="E20" i="15"/>
  <c r="L20" i="15" s="1"/>
  <c r="E16" i="15"/>
  <c r="L16" i="15" s="1"/>
  <c r="E19" i="15"/>
  <c r="L19" i="15" s="1"/>
  <c r="E14" i="15"/>
  <c r="L14" i="15" s="1"/>
  <c r="E13" i="15"/>
  <c r="L13" i="15" s="1"/>
  <c r="B40" i="15"/>
  <c r="C27" i="15"/>
  <c r="E27" i="15" s="1"/>
  <c r="D40" i="15"/>
  <c r="E40" i="15" l="1"/>
  <c r="C40" i="15"/>
  <c r="F28" i="16" l="1"/>
  <c r="F27" i="16"/>
  <c r="E27" i="16"/>
  <c r="E26" i="16"/>
  <c r="F26" i="16" s="1"/>
  <c r="F25" i="16"/>
  <c r="F24" i="16"/>
  <c r="F23" i="16"/>
  <c r="F22" i="16"/>
  <c r="F19" i="16"/>
  <c r="K14" i="12"/>
  <c r="J14" i="12"/>
  <c r="I15" i="8"/>
  <c r="F32" i="16" l="1"/>
  <c r="F34" i="16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3" i="17" l="1"/>
  <c r="G12" i="17"/>
  <c r="I3" i="17"/>
  <c r="H3" i="17"/>
  <c r="C3" i="17"/>
  <c r="I2" i="17"/>
  <c r="H2" i="17"/>
  <c r="C2" i="17"/>
  <c r="C1" i="17"/>
  <c r="I3" i="16"/>
  <c r="H3" i="16"/>
  <c r="C3" i="16"/>
  <c r="I2" i="16"/>
  <c r="H2" i="16"/>
  <c r="C2" i="16"/>
  <c r="C1" i="16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I34" i="16" l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9" i="13"/>
  <c r="D16" i="12" l="1"/>
  <c r="H13" i="12"/>
  <c r="E13" i="12" s="1"/>
  <c r="F13" i="12" s="1"/>
  <c r="H14" i="12"/>
  <c r="E14" i="12" s="1"/>
  <c r="E16" i="12" s="1"/>
  <c r="H16" i="12" l="1"/>
  <c r="F14" i="12"/>
  <c r="F16" i="12" s="1"/>
  <c r="H40" i="10" l="1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19" i="4"/>
  <c r="F19" i="4"/>
  <c r="G17" i="4"/>
  <c r="G43" i="4" s="1"/>
  <c r="F17" i="4"/>
  <c r="H15" i="4"/>
  <c r="H14" i="4"/>
  <c r="H13" i="4"/>
  <c r="F30" i="4" l="1"/>
  <c r="F35" i="4" s="1"/>
  <c r="H17" i="4"/>
  <c r="F33" i="4"/>
  <c r="F34" i="4"/>
  <c r="H34" i="4" s="1"/>
  <c r="H35" i="4" l="1"/>
  <c r="H33" i="4"/>
  <c r="F36" i="4"/>
  <c r="G38" i="4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<sst xmlns="http://schemas.openxmlformats.org/spreadsheetml/2006/main" count="690" uniqueCount="383">
  <si>
    <t>Client</t>
  </si>
  <si>
    <t>MASTERTON SUPERANNUATION FUND</t>
  </si>
  <si>
    <t>Initials</t>
  </si>
  <si>
    <t>Date</t>
  </si>
  <si>
    <t>Client Code</t>
  </si>
  <si>
    <t>9MASW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</si>
  <si>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</si>
  <si>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</si>
  <si>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</si>
  <si>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</si>
  <si>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</si>
  <si>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</si>
  <si>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</si>
  <si>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</si>
  <si>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</si>
  <si>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</si>
  <si>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</si>
  <si>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</si>
  <si>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</si>
  <si>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</si>
  <si>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</si>
  <si>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</si>
  <si>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</si>
  <si>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</si>
  <si>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</si>
  <si>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</si>
  <si>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</si>
  <si>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</si>
  <si>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</si>
  <si>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</si>
  <si>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</si>
  <si>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</si>
  <si>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</si>
  <si>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</si>
  <si>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</si>
  <si>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</si>
  <si>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</si>
  <si>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</si>
  <si>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</si>
  <si>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</si>
  <si>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</si>
  <si>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</si>
  <si>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</si>
  <si>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</si>
  <si>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</si>
  <si>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</si>
  <si>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</si>
  <si>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</si>
  <si>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</si>
  <si>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</si>
  <si>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</si>
  <si>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</si>
  <si>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</si>
  <si>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</si>
  <si>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</si>
  <si>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</si>
  <si>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</si>
  <si>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</si>
  <si>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</si>
  <si>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</si>
  <si>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</si>
  <si>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</si>
  <si>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</si>
  <si>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</si>
  <si>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</si>
  <si>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</si>
  <si>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</si>
  <si>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</si>
  <si>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</si>
  <si>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</si>
  <si>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</si>
  <si>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</si>
  <si>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</si>
  <si>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</si>
  <si>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</si>
  <si>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</si>
  <si>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</si>
  <si>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</si>
  <si>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</si>
  <si>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</si>
  <si>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Wayne</t>
  </si>
  <si>
    <t>Roslyn</t>
  </si>
  <si>
    <t>Fund Total Min Pension</t>
  </si>
  <si>
    <t>Date of Birth:</t>
  </si>
  <si>
    <t>Total</t>
  </si>
  <si>
    <t>Age as at 01/07/2022:</t>
  </si>
  <si>
    <t>Pension Date:</t>
  </si>
  <si>
    <t>Penion A/c No:</t>
  </si>
  <si>
    <t>MASWAY00001P</t>
  </si>
  <si>
    <t>MASWAY00004P</t>
  </si>
  <si>
    <t>WASROS00001P</t>
  </si>
  <si>
    <t>MASROS00004P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</si>
  <si>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</si>
  <si>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</si>
  <si>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</si>
  <si>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</si>
  <si>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</si>
  <si>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</si>
  <si>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</si>
  <si>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</si>
  <si>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</si>
  <si>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</si>
  <si>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</si>
  <si>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</si>
  <si>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</si>
  <si>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</si>
  <si>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</si>
  <si>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</si>
  <si>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</si>
  <si>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</si>
  <si>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</si>
  <si>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</si>
  <si>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</si>
  <si>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</si>
  <si>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</si>
  <si>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</si>
  <si>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</si>
  <si>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</si>
  <si>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</si>
  <si>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</si>
  <si>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</si>
  <si>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</si>
  <si>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</si>
  <si>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</si>
  <si>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</si>
  <si>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</si>
  <si>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</si>
  <si>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</si>
  <si>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</si>
  <si>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</si>
  <si>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</si>
  <si>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</si>
  <si>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</si>
  <si>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</si>
  <si>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</si>
  <si>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</si>
  <si>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</si>
  <si>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</si>
  <si>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</si>
  <si>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</si>
  <si>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</si>
  <si>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</si>
  <si>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</si>
  <si>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</si>
  <si>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</si>
  <si>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</si>
  <si>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</si>
  <si>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</si>
  <si>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</si>
  <si>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</si>
  <si>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</si>
  <si>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</si>
  <si>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</si>
  <si>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</si>
  <si>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</si>
  <si>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</si>
  <si>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</si>
  <si>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</si>
  <si>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</si>
  <si>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</si>
  <si>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ANZ299502143</t>
  </si>
  <si>
    <t>ANZ V2 Plus A/c</t>
  </si>
  <si>
    <t>ING60824494</t>
  </si>
  <si>
    <t>ING Business Optimiser A/c 494</t>
  </si>
  <si>
    <t>MASW004</t>
  </si>
  <si>
    <t>BT Private Wealth GIS - USD Cash A/c</t>
  </si>
  <si>
    <t>Macq961646882</t>
  </si>
  <si>
    <t>Macquarie Cash Management A/c</t>
  </si>
  <si>
    <t>PerthMint</t>
  </si>
  <si>
    <t>Perth Mint Cash A/c</t>
  </si>
  <si>
    <t>WBC538626</t>
  </si>
  <si>
    <t>Westpac DIY Super Working A/c 626</t>
  </si>
  <si>
    <t>WBC538634</t>
  </si>
  <si>
    <t>Westpac DIY Super Working A/c 634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</si>
  <si>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</si>
  <si>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</si>
  <si>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</si>
  <si>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</si>
  <si>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</si>
  <si>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</si>
  <si>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</si>
  <si>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</si>
  <si>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</si>
  <si>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</si>
  <si>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</si>
  <si>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</si>
  <si>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</si>
  <si>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</si>
  <si>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</si>
  <si>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</si>
  <si>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</si>
  <si>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</si>
  <si>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</si>
  <si>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</si>
  <si>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</si>
  <si>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</si>
  <si>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</si>
  <si>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</si>
  <si>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</si>
  <si>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</si>
  <si>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</si>
  <si>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</si>
  <si>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</si>
  <si>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</si>
  <si>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</si>
  <si>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</si>
  <si>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</si>
  <si>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</si>
  <si>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</si>
  <si>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</si>
  <si>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</si>
  <si>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</si>
  <si>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</si>
  <si>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</si>
  <si>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</si>
  <si>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Fixed Interest Securities (Australian)</t>
  </si>
  <si>
    <t>Managed Investments (Australian)</t>
  </si>
  <si>
    <t>Other Assets</t>
  </si>
  <si>
    <t>Real Estate Properties (Australian - Residential)</t>
  </si>
  <si>
    <t>Shares in Unlisted Private Companies (Australian)</t>
  </si>
  <si>
    <t>Units in Unlisted Unit Trusts (Australian)</t>
  </si>
  <si>
    <t>Units in Unlisted Unit Trusts (Overseas)</t>
  </si>
  <si>
    <t>Market Value per Supporting Docs</t>
  </si>
  <si>
    <t>Units</t>
  </si>
  <si>
    <t>Share Price</t>
  </si>
  <si>
    <t xml:space="preserve">Westpac Term Deposit </t>
  </si>
  <si>
    <t>Westpac 650 Full year transactions.pdf</t>
  </si>
  <si>
    <t>MASW Berth D33</t>
  </si>
  <si>
    <t>Valuation - Berths.pdf</t>
  </si>
  <si>
    <t>MASW Berth D35</t>
  </si>
  <si>
    <t>Perth Mint Silver</t>
  </si>
  <si>
    <t>Valuation - Silver.pdf</t>
  </si>
  <si>
    <t>92 Yandina-Bli Bli Road &amp;</t>
  </si>
  <si>
    <t>Property Valn'!A1</t>
  </si>
  <si>
    <t>Lot 13 Sheanans Road,</t>
  </si>
  <si>
    <t>QGLU</t>
  </si>
  <si>
    <t>QBiotics Share price Confirm.pdf</t>
  </si>
  <si>
    <t>Morgans Portfolio</t>
  </si>
  <si>
    <t>Morgans Portfolio.pdf</t>
  </si>
  <si>
    <t>BT - Eggerton</t>
  </si>
  <si>
    <t>BT Portfolio.pdf</t>
  </si>
  <si>
    <t>BT - Charter Hall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</si>
  <si>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</si>
  <si>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</si>
  <si>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</si>
  <si>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</si>
  <si>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</si>
  <si>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</si>
  <si>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</si>
  <si>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</si>
  <si>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</si>
  <si>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</si>
  <si>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</si>
  <si>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</si>
  <si>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</si>
  <si>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</si>
  <si>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</si>
  <si>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</si>
  <si>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</si>
  <si>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</si>
  <si>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</si>
  <si>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</si>
  <si>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77200/MASW001</t>
  </si>
  <si>
    <t>Lot 13 Sheanans Road, Yandina</t>
  </si>
  <si>
    <t>Valuation - Properties 13.06.2022.pdf</t>
  </si>
  <si>
    <t>77200/MASW002</t>
  </si>
  <si>
    <t>92 Yandina-Bli Bli Road &amp; Sheanans Road, Yandina</t>
  </si>
  <si>
    <t>RECEIVABLES &amp; DEBTORS</t>
  </si>
  <si>
    <t>Charter Hall Industrial Fund</t>
  </si>
  <si>
    <t>Banked 1/8/22</t>
  </si>
  <si>
    <t>Berth D33, Mooloolaba Yacht Club</t>
  </si>
  <si>
    <t>Banked 7/7/22</t>
  </si>
  <si>
    <t>Berth D35, Mooloolaba Yacht Club</t>
  </si>
  <si>
    <t>CREDITORS</t>
  </si>
  <si>
    <t xml:space="preserve">BT INVESTMENT </t>
  </si>
  <si>
    <t>April - June</t>
  </si>
  <si>
    <t>GL - Creditor.pdf</t>
  </si>
  <si>
    <t xml:space="preserve">Creditor - paid 8/8/22 - no invoice but description confirms </t>
  </si>
  <si>
    <t>Insurance on Yandina</t>
  </si>
  <si>
    <t>Insurance - paid 23FY.pdf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</si>
  <si>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</si>
  <si>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</si>
  <si>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</si>
  <si>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</si>
  <si>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</si>
  <si>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</si>
  <si>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</si>
  <si>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</si>
  <si>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</si>
  <si>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</si>
  <si>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</si>
  <si>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</si>
  <si>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</si>
  <si>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</si>
  <si>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</si>
  <si>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</si>
  <si>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</si>
  <si>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</si>
  <si>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</si>
  <si>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</si>
  <si>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</si>
  <si>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</si>
  <si>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</si>
  <si>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</si>
  <si>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</si>
  <si>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</si>
  <si>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</si>
  <si>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</si>
  <si>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</si>
  <si>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</si>
  <si>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</si>
  <si>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</si>
  <si>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</si>
  <si>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</si>
  <si>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</si>
  <si>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</si>
  <si>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</si>
  <si>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</si>
  <si>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</si>
  <si>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</si>
  <si>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</si>
  <si>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</si>
  <si>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</si>
  <si>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</si>
  <si>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</si>
  <si>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</si>
  <si>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</si>
  <si>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</si>
  <si>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</si>
  <si>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</si>
  <si>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</si>
  <si>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</si>
  <si>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</si>
  <si>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</si>
  <si>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</si>
  <si>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</si>
  <si>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</si>
  <si>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</si>
  <si>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</si>
  <si>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Gross Rent</t>
  </si>
  <si>
    <t>Fee</t>
  </si>
  <si>
    <t>Rebate Income</t>
  </si>
  <si>
    <t>Net Rent</t>
  </si>
  <si>
    <t>Berth 33</t>
  </si>
  <si>
    <t>July</t>
  </si>
  <si>
    <t>Aug</t>
  </si>
  <si>
    <t>Sept - Dist</t>
  </si>
  <si>
    <t xml:space="preserve">Sept </t>
  </si>
  <si>
    <t>Oct</t>
  </si>
  <si>
    <t>Nov</t>
  </si>
  <si>
    <t>Dec</t>
  </si>
  <si>
    <t>Jan</t>
  </si>
  <si>
    <t>Feb</t>
  </si>
  <si>
    <t>Mar</t>
  </si>
  <si>
    <t>Apr</t>
  </si>
  <si>
    <t>May</t>
  </si>
  <si>
    <t>June</t>
  </si>
  <si>
    <t>PAID ON 7 JULY 2022</t>
  </si>
  <si>
    <t>Berth 35</t>
  </si>
  <si>
    <t>Sept</t>
  </si>
  <si>
    <t>Sep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</si>
  <si>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</si>
  <si>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</si>
  <si>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</si>
  <si>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</si>
  <si>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</si>
  <si>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</si>
  <si>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</si>
  <si>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</si>
  <si>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</si>
  <si>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</si>
  <si>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</si>
  <si>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</si>
  <si>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</si>
  <si>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</si>
  <si>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</si>
  <si>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</si>
  <si>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</si>
  <si>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July - Sept</t>
  </si>
  <si>
    <t>Oct - Dec</t>
  </si>
  <si>
    <t>Jan - Mar</t>
  </si>
  <si>
    <t xml:space="preserve">Creditor - paid 8/8/22 - no incoice but description confirms </t>
  </si>
  <si>
    <t>Advisor Fees.pdf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</si>
</sst>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4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4" fontId="19" fillId="0" borderId="0" xfId="0" applyNumberFormat="1" applyFont="1"/>
    <xf numFmtId="164" fontId="18" fillId="0" borderId="29" xfId="0" applyNumberFormat="1" applyFont="1" applyBorder="1"/>
    <xf numFmtId="0" fontId="21" fillId="0" borderId="0" xfId="0" applyFont="1"/>
    <xf numFmtId="164" fontId="0" fillId="0" borderId="0" xfId="2" applyFont="1" applyFill="1" applyAlignment="1"/>
    <xf numFmtId="164" fontId="21" fillId="0" borderId="0" xfId="2" applyFont="1"/>
    <xf numFmtId="0" fontId="22" fillId="0" borderId="1" xfId="0" applyFont="1" applyBorder="1" applyAlignment="1">
      <alignment horizontal="center" vertical="center"/>
    </xf>
    <xf numFmtId="166" fontId="23" fillId="0" borderId="0" xfId="0" applyNumberFormat="1" applyFont="1" applyAlignment="1">
      <alignment horizontal="left"/>
    </xf>
    <xf numFmtId="164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4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4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2" applyFont="1" applyBorder="1"/>
    <xf numFmtId="0" fontId="8" fillId="0" borderId="0" xfId="0" applyFont="1"/>
    <xf numFmtId="16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165" fontId="0" fillId="0" borderId="0" xfId="2" applyNumberFormat="1" applyFont="1"/>
    <xf numFmtId="165" fontId="0" fillId="0" borderId="0" xfId="0" applyNumberFormat="1"/>
    <xf numFmtId="165" fontId="0" fillId="0" borderId="0" xfId="1" applyFont="1" applyBorder="1"/>
    <xf numFmtId="165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164" fontId="3" fillId="0" borderId="0" xfId="2" applyFont="1" applyBorder="1" applyAlignment="1">
      <alignment horizontal="center"/>
    </xf>
    <xf numFmtId="164" fontId="0" fillId="5" borderId="0" xfId="2" applyFont="1" applyFill="1" applyBorder="1"/>
    <xf numFmtId="164" fontId="0" fillId="5" borderId="26" xfId="2" applyFont="1" applyFill="1" applyBorder="1"/>
    <xf numFmtId="164" fontId="0" fillId="0" borderId="26" xfId="2" applyFont="1" applyBorder="1"/>
    <xf numFmtId="9" fontId="0" fillId="0" borderId="0" xfId="3" applyFont="1"/>
    <xf numFmtId="0" fontId="0" fillId="5" borderId="0" xfId="0" applyFill="1"/>
    <xf numFmtId="164" fontId="0" fillId="0" borderId="0" xfId="0" applyNumberFormat="1"/>
    <xf numFmtId="164" fontId="0" fillId="0" borderId="26" xfId="0" applyNumberFormat="1" applyBorder="1"/>
    <xf numFmtId="165" fontId="0" fillId="0" borderId="0" xfId="1" applyFont="1"/>
    <xf numFmtId="165" fontId="2" fillId="0" borderId="0" xfId="0" applyNumberFormat="1" applyFont="1"/>
    <xf numFmtId="16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164" fontId="3" fillId="0" borderId="0" xfId="6" applyFont="1" applyAlignment="1">
      <alignment horizontal="center"/>
    </xf>
    <xf numFmtId="0" fontId="3" fillId="6" borderId="0" xfId="0" applyFont="1" applyFill="1" applyAlignment="1">
      <alignment horizontal="center"/>
    </xf>
    <xf numFmtId="164" fontId="3" fillId="0" borderId="0" xfId="2" applyFont="1" applyFill="1" applyBorder="1" applyAlignment="1">
      <alignment horizontal="center"/>
    </xf>
    <xf numFmtId="16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165" fontId="0" fillId="0" borderId="0" xfId="1" applyFont="1" applyFill="1"/>
    <xf numFmtId="165" fontId="0" fillId="0" borderId="30" xfId="1" applyFont="1" applyFill="1" applyBorder="1"/>
    <xf numFmtId="0" fontId="26" fillId="0" borderId="0" xfId="8" applyFont="1"/>
    <xf numFmtId="166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4" fontId="0" fillId="0" borderId="30" xfId="2" applyFont="1" applyBorder="1"/>
    <xf numFmtId="0" fontId="29" fillId="0" borderId="0" xfId="0" applyFont="1" applyAlignment="1">
      <alignment horizontal="center" wrapText="1"/>
    </xf>
    <xf numFmtId="0" fontId="29" fillId="0" borderId="0" xfId="0" applyFont="1"/>
    <xf numFmtId="165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165" fontId="0" fillId="5" borderId="0" xfId="0" applyNumberFormat="1" applyFill="1"/>
    <xf numFmtId="165" fontId="0" fillId="5" borderId="31" xfId="0" applyNumberFormat="1" applyFill="1" applyBorder="1"/>
    <xf numFmtId="16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4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4" fontId="8" fillId="0" borderId="11" xfId="2" applyFont="1" applyBorder="1" applyAlignment="1">
      <alignment horizontal="center" vertical="center" wrapText="1"/>
    </xf>
    <xf numFmtId="164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5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5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5" fontId="29" fillId="0" borderId="49" xfId="1" applyFont="1" applyBorder="1"/>
    <xf numFmtId="0" fontId="29" fillId="0" borderId="0" xfId="0" applyFont="1" applyAlignment="1">
      <alignment horizontal="center"/>
    </xf>
    <xf numFmtId="165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7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167" fontId="8" fillId="0" borderId="50" xfId="0" applyNumberFormat="1" applyFont="1" applyBorder="1"/>
    <xf numFmtId="167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7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0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vertical="center" wrapText="1"/>
    </xf>
    <xf numFmtId="0" fontId="32" fillId="0" borderId="69" xfId="5" quotePrefix="1" applyFont="1" applyBorder="1" applyAlignment="1">
      <alignment horizontal="center" vertical="center" wrapText="1"/>
    </xf>
    <xf numFmtId="44" fontId="0" fillId="0" borderId="0" xfId="0" applyNumberFormat="1"/>
    <xf numFmtId="164" fontId="0" fillId="4" borderId="0" xfId="2" applyFont="1" applyFill="1"/>
    <xf numFmtId="164" fontId="0" fillId="0" borderId="0" xfId="2" applyFont="1" applyFill="1"/>
    <xf numFmtId="165" fontId="0" fillId="0" borderId="28" xfId="1" applyFont="1" applyBorder="1"/>
    <xf numFmtId="165" fontId="0" fillId="4" borderId="0" xfId="1" applyFont="1" applyFill="1"/>
    <xf numFmtId="164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21" fillId="0" borderId="0" xfId="1" applyFont="1"/>
    <xf numFmtId="165" fontId="21" fillId="0" borderId="0" xfId="1" applyFont="1" applyFill="1"/>
    <xf numFmtId="165" fontId="22" fillId="0" borderId="0" xfId="1" applyFont="1"/>
    <xf numFmtId="165" fontId="5" fillId="0" borderId="0" xfId="1" applyFont="1"/>
    <xf numFmtId="165" fontId="5" fillId="0" borderId="0" xfId="1" applyFont="1" applyFill="1"/>
    <xf numFmtId="165" fontId="4" fillId="0" borderId="0" xfId="1" applyFont="1"/>
    <xf numFmtId="165" fontId="4" fillId="0" borderId="1" xfId="1" applyFont="1" applyBorder="1" applyAlignment="1">
      <alignment horizontal="center" vertical="center" wrapText="1"/>
    </xf>
    <xf numFmtId="165" fontId="3" fillId="0" borderId="0" xfId="1" applyFont="1" applyAlignment="1">
      <alignment horizontal="center"/>
    </xf>
    <xf numFmtId="165" fontId="2" fillId="0" borderId="9" xfId="1" applyFont="1" applyBorder="1"/>
    <xf numFmtId="0" fontId="35" fillId="0" borderId="0" xfId="0" applyFont="1"/>
    <xf numFmtId="164" fontId="2" fillId="0" borderId="9" xfId="2" applyFont="1" applyBorder="1"/>
    <xf numFmtId="165" fontId="29" fillId="0" borderId="0" xfId="1" applyFont="1"/>
    <xf numFmtId="0" fontId="36" fillId="0" borderId="0" xfId="0" applyFont="1"/>
    <xf numFmtId="165" fontId="0" fillId="8" borderId="0" xfId="1" quotePrefix="1" applyFont="1" applyFill="1"/>
    <xf numFmtId="14" fontId="0" fillId="4" borderId="0" xfId="1" applyNumberFormat="1" applyFont="1" applyFill="1"/>
    <xf numFmtId="0" fontId="20" fillId="0" borderId="0" xfId="5"/>
    <xf numFmtId="0" fontId="20" fillId="0" borderId="0" xfId="5" quotePrefix="1"/>
    <xf numFmtId="0" fontId="22" fillId="0" borderId="45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9" fillId="0" borderId="52" xfId="0" applyFont="1" applyBorder="1"/>
    <xf numFmtId="0" fontId="9" fillId="0" borderId="53" xfId="0" applyFont="1" applyBorder="1"/>
    <xf numFmtId="0" fontId="37" fillId="0" borderId="73" xfId="0" applyFont="1" applyBorder="1"/>
    <xf numFmtId="0" fontId="9" fillId="0" borderId="16" xfId="0" applyFont="1" applyBorder="1"/>
    <xf numFmtId="0" fontId="9" fillId="0" borderId="48" xfId="0" applyFont="1" applyBorder="1"/>
    <xf numFmtId="165" fontId="9" fillId="0" borderId="1" xfId="1" applyFont="1" applyBorder="1" applyAlignment="1"/>
    <xf numFmtId="165" fontId="9" fillId="0" borderId="19" xfId="1" applyFont="1" applyBorder="1" applyAlignment="1"/>
    <xf numFmtId="165" fontId="9" fillId="0" borderId="1" xfId="1" applyFont="1" applyFill="1" applyBorder="1"/>
    <xf numFmtId="0" fontId="22" fillId="0" borderId="48" xfId="0" applyFont="1" applyBorder="1"/>
    <xf numFmtId="165" fontId="22" fillId="0" borderId="1" xfId="1" applyFont="1" applyBorder="1" applyAlignment="1"/>
    <xf numFmtId="165" fontId="22" fillId="0" borderId="1" xfId="1" applyFont="1" applyBorder="1"/>
    <xf numFmtId="0" fontId="9" fillId="0" borderId="48" xfId="0" applyFont="1" applyBorder="1" applyAlignment="1">
      <alignment horizontal="right"/>
    </xf>
    <xf numFmtId="165" fontId="9" fillId="0" borderId="1" xfId="1" applyFont="1" applyBorder="1"/>
    <xf numFmtId="0" fontId="37" fillId="0" borderId="48" xfId="0" applyFont="1" applyBorder="1"/>
    <xf numFmtId="0" fontId="22" fillId="0" borderId="66" xfId="0" applyFont="1" applyBorder="1"/>
    <xf numFmtId="165" fontId="22" fillId="0" borderId="51" xfId="1" applyFont="1" applyBorder="1" applyAlignment="1"/>
    <xf numFmtId="165" fontId="22" fillId="0" borderId="51" xfId="1" applyFont="1" applyBorder="1"/>
    <xf numFmtId="0" fontId="9" fillId="0" borderId="66" xfId="0" applyFont="1" applyBorder="1"/>
    <xf numFmtId="0" fontId="9" fillId="0" borderId="51" xfId="0" applyFont="1" applyBorder="1"/>
    <xf numFmtId="0" fontId="9" fillId="0" borderId="55" xfId="0" applyFont="1" applyBorder="1"/>
    <xf numFmtId="0" fontId="9" fillId="0" borderId="56" xfId="0" applyFont="1" applyBorder="1"/>
    <xf numFmtId="165" fontId="3" fillId="0" borderId="0" xfId="1" applyFont="1" applyBorder="1" applyAlignment="1">
      <alignment horizontal="center"/>
    </xf>
    <xf numFmtId="165" fontId="2" fillId="0" borderId="0" xfId="1" applyFont="1" applyBorder="1"/>
    <xf numFmtId="165" fontId="9" fillId="0" borderId="1" xfId="1" applyFont="1" applyFill="1" applyBorder="1" applyAlignment="1"/>
    <xf numFmtId="165" fontId="9" fillId="0" borderId="19" xfId="1" applyFont="1" applyFill="1" applyBorder="1" applyAlignment="1"/>
    <xf numFmtId="0" fontId="9" fillId="0" borderId="75" xfId="0" applyFont="1" applyBorder="1"/>
    <xf numFmtId="165" fontId="9" fillId="0" borderId="20" xfId="1" applyFont="1" applyFill="1" applyBorder="1" applyAlignment="1"/>
    <xf numFmtId="165" fontId="9" fillId="0" borderId="1" xfId="0" applyNumberFormat="1" applyFont="1" applyBorder="1"/>
    <xf numFmtId="0" fontId="0" fillId="0" borderId="0" xfId="0" applyAlignment="1">
      <alignment horizontal="right"/>
    </xf>
    <xf numFmtId="165" fontId="2" fillId="0" borderId="0" xfId="1" applyFont="1"/>
    <xf numFmtId="0" fontId="11" fillId="0" borderId="70" xfId="0" applyFont="1" applyBorder="1" applyAlignment="1">
      <alignment horizontal="left" vertical="center" wrapText="1"/>
    </xf>
    <xf numFmtId="0" fontId="11" fillId="0" borderId="71" xfId="0" applyFont="1" applyBorder="1" applyAlignment="1">
      <alignment horizontal="left" vertical="center" wrapText="1"/>
    </xf>
    <xf numFmtId="0" fontId="11" fillId="0" borderId="72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46" xfId="0" applyFont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9" fillId="0" borderId="63" xfId="0" applyFont="1" applyBorder="1" applyAlignment="1"/>
    <xf numFmtId="0" fontId="9" fillId="0" borderId="65" xfId="0" applyFont="1" applyBorder="1" applyAlignment="1"/>
    <xf numFmtId="0" fontId="9" fillId="0" borderId="64" xfId="0" applyFont="1" applyBorder="1" applyAlignment="1"/>
    <xf numFmtId="0" fontId="9" fillId="0" borderId="11" xfId="0" applyFont="1" applyBorder="1" applyAlignment="1"/>
    <xf numFmtId="0" fontId="9" fillId="0" borderId="12" xfId="0" applyFont="1" applyBorder="1" applyAlignment="1"/>
    <xf numFmtId="0" fontId="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9" fillId="0" borderId="61" xfId="0" applyFont="1" applyBorder="1" applyAlignment="1"/>
    <xf numFmtId="0" fontId="9" fillId="0" borderId="30" xfId="0" applyFont="1" applyBorder="1" applyAlignment="1"/>
    <xf numFmtId="0" fontId="9" fillId="0" borderId="74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12</xdr:col>
      <xdr:colOff>44414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45</xdr:row>
      <xdr:rowOff>19050</xdr:rowOff>
    </xdr:from>
    <xdr:to>
      <xdr:col>11</xdr:col>
      <xdr:colOff>981075</xdr:colOff>
      <xdr:row>58</xdr:row>
      <xdr:rowOff>142636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5DE8B705-7250-6053-BDC1-EA4D87DCC377}"/>
            </a:ext>
          </a:extLst>
        </xdr:cNvPr>
        <xdr:cNvGrpSpPr/>
      </xdr:nvGrpSpPr>
      <xdr:grpSpPr>
        <a:xfrm>
          <a:off x="1114425" y="2914650"/>
          <a:ext cx="9658350" cy="2561986"/>
          <a:chOff x="1123950" y="3429000"/>
          <a:chExt cx="9658350" cy="2561986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68F1E807-34D5-9456-EBD7-F56FBCBED28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90625" y="4076700"/>
            <a:ext cx="9552381" cy="1914286"/>
          </a:xfrm>
          <a:prstGeom prst="rect">
            <a:avLst/>
          </a:prstGeom>
          <a:ln>
            <a:solidFill>
              <a:sysClr val="windowText" lastClr="000000"/>
            </a:solidFill>
          </a:ln>
        </xdr:spPr>
      </xdr:pic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CFBB204-07C3-925C-2F81-50A5AB2C89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23950" y="3429000"/>
            <a:ext cx="9658350" cy="666667"/>
          </a:xfrm>
          <a:prstGeom prst="rect">
            <a:avLst/>
          </a:prstGeom>
          <a:ln>
            <a:solidFill>
              <a:sysClr val="windowText" lastClr="000000"/>
            </a:solidFill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../../../../../../../../:b:/s/HFBAccounting/EYPgEs_zU6NHiuhuDz_3XlQB2TIrTvdcLbmiJh0MBZuRug?e=Jt1gDq" TargetMode="External"/><Relationship Id="rId1" Type="http://schemas.openxmlformats.org/officeDocument/2006/relationships/hyperlink" Target="../../../../../../../../:b:/s/HFBAccounting/EeEFL3uGRdBApbn2JfMIqYwBFLS2h2-F3skGc_lz4d8ZYA?e=LH76qI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../../../:b:/s/HFBAccounting/EWTY9455RiRMkpSh7gZr9F4BvwvwrG41Xy3bspPh3DfJ9A?e=yrS2h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../../../:b:/s/HFBAccounting/EdYY6P8s2g9KmH9BAqq-mfQBV8m3oBSS31VEQ-vIt470hA?e=07HdQb" TargetMode="External"/><Relationship Id="rId3" Type="http://schemas.openxmlformats.org/officeDocument/2006/relationships/hyperlink" Target="../../../../../../../../:b:/s/HFBAccounting/EQtKh0mICNZHreYZFyq6RA8Ba-iJt-V0nbntEI6Y5VZa7A?e=xt22aE" TargetMode="External"/><Relationship Id="rId7" Type="http://schemas.openxmlformats.org/officeDocument/2006/relationships/hyperlink" Target="../../../../../../../../:b:/s/HFBAccounting/EdYY6P8s2g9KmH9BAqq-mfQBV8m3oBSS31VEQ-vIt470hA?e=07HdQb" TargetMode="External"/><Relationship Id="rId2" Type="http://schemas.openxmlformats.org/officeDocument/2006/relationships/hyperlink" Target="../../../../../../../../:b:/s/HFBAccounting/EQtKh0mICNZHreYZFyq6RA8Ba-iJt-V0nbntEI6Y5VZa7A?e=xt22aE" TargetMode="External"/><Relationship Id="rId1" Type="http://schemas.openxmlformats.org/officeDocument/2006/relationships/hyperlink" Target="../../../../../../../../:b:/s/HFBAccounting/EVdaCvXaF_dCsBiokhQy7cYB2wJ7luDAlTyXfTLmDzej7g?e=uF77wq" TargetMode="External"/><Relationship Id="rId6" Type="http://schemas.openxmlformats.org/officeDocument/2006/relationships/hyperlink" Target="../../../../../../../../:b:/s/HFBAccounting/EVtDCQg3p0NDh6ZATejgiswB_WUw5Bhz-3-UetIRTaDIyw?e=cjtXp5" TargetMode="External"/><Relationship Id="rId5" Type="http://schemas.openxmlformats.org/officeDocument/2006/relationships/hyperlink" Target="../../../../../../../../:b:/s/HFBAccounting/Ef3DEq6kQcRPjpbq82qMk08BeJbT_gcYt7z5kwD6QZiJZg?e=PFj1p1" TargetMode="External"/><Relationship Id="rId4" Type="http://schemas.openxmlformats.org/officeDocument/2006/relationships/hyperlink" Target="../../../../../../../../:b:/s/HFBAccounting/EbxY_GEESUVKtKVXGEcPbTUBQigDCcZZK_tjjIXnZk7flg?e=cmce6n" TargetMode="External"/><Relationship Id="rId9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../../../../../../../../:b:/s/HFBAccounting/EfT-IbRY8-hJljpNEzwP-lMBaGWcGOGQmXEOyh9KmifoXg?e=70VbxL" TargetMode="External"/><Relationship Id="rId1" Type="http://schemas.openxmlformats.org/officeDocument/2006/relationships/hyperlink" Target="../../../../../../../../:b:/s/HFBAccounting/EfT-IbRY8-hJljpNEzwP-lMBaGWcGOGQmXEOyh9KmifoXg?e=70Vbx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55" workbookViewId="0">
      <selection activeCell="E67" sqref="E67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4" t="s">
        <v>0</v>
      </c>
      <c r="B1" s="117"/>
      <c r="C1" s="115" t="s">
        <v>1</v>
      </c>
      <c r="F1" s="54"/>
      <c r="H1" s="56" t="s">
        <v>2</v>
      </c>
      <c r="I1" s="56" t="s">
        <v>3</v>
      </c>
    </row>
    <row r="2" spans="1:9" ht="18">
      <c r="A2" s="114" t="s">
        <v>4</v>
      </c>
      <c r="B2" s="118"/>
      <c r="C2" s="115" t="s">
        <v>5</v>
      </c>
      <c r="D2" s="53"/>
      <c r="E2" s="53"/>
      <c r="F2" s="55"/>
      <c r="G2" s="59" t="s">
        <v>6</v>
      </c>
      <c r="H2" s="60" t="s">
        <v>7</v>
      </c>
      <c r="I2" s="61">
        <v>44915</v>
      </c>
    </row>
    <row r="3" spans="1:9" ht="18">
      <c r="A3" s="114" t="s">
        <v>8</v>
      </c>
      <c r="B3" s="118"/>
      <c r="C3" s="116">
        <v>44742</v>
      </c>
      <c r="D3" s="53"/>
      <c r="E3" s="53"/>
      <c r="F3" s="55"/>
      <c r="G3" s="59" t="s">
        <v>9</v>
      </c>
      <c r="H3" s="60" t="s">
        <v>10</v>
      </c>
      <c r="I3" s="61">
        <v>44935</v>
      </c>
    </row>
    <row r="4" spans="1:9" ht="18">
      <c r="A4" s="119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90" t="s">
        <v>15</v>
      </c>
      <c r="G7" s="291"/>
      <c r="H7" s="292"/>
    </row>
    <row r="8" spans="1:9" ht="20.100000000000001" customHeight="1">
      <c r="A8" s="293" t="s">
        <v>16</v>
      </c>
      <c r="B8" s="294"/>
      <c r="C8" s="295"/>
      <c r="D8" s="213"/>
      <c r="E8" s="10" t="s">
        <v>17</v>
      </c>
      <c r="F8" s="281"/>
      <c r="G8" s="282"/>
      <c r="H8" s="283"/>
    </row>
    <row r="9" spans="1:9" ht="20.100000000000001" customHeight="1">
      <c r="A9" s="11"/>
      <c r="B9" s="12">
        <v>1</v>
      </c>
      <c r="C9" s="13" t="s">
        <v>18</v>
      </c>
      <c r="D9" s="213"/>
      <c r="E9" s="10" t="s">
        <v>17</v>
      </c>
      <c r="F9" s="281"/>
      <c r="G9" s="282"/>
      <c r="H9" s="283"/>
    </row>
    <row r="10" spans="1:9" ht="20.100000000000001" customHeight="1">
      <c r="A10" s="11"/>
      <c r="B10" s="12">
        <v>2</v>
      </c>
      <c r="C10" s="13" t="s">
        <v>19</v>
      </c>
      <c r="D10" s="213"/>
      <c r="E10" s="10" t="s">
        <v>17</v>
      </c>
      <c r="F10" s="281"/>
      <c r="G10" s="282"/>
      <c r="H10" s="283"/>
    </row>
    <row r="11" spans="1:9" ht="20.100000000000001" customHeight="1">
      <c r="A11" s="11"/>
      <c r="B11" s="12">
        <v>3</v>
      </c>
      <c r="C11" s="13" t="s">
        <v>20</v>
      </c>
      <c r="D11" s="213"/>
      <c r="E11" s="10" t="s">
        <v>17</v>
      </c>
      <c r="F11" s="281"/>
      <c r="G11" s="282"/>
      <c r="H11" s="283"/>
    </row>
    <row r="12" spans="1:9" ht="20.100000000000001" customHeight="1">
      <c r="A12" s="11"/>
      <c r="B12" s="12">
        <v>4</v>
      </c>
      <c r="C12" s="13" t="s">
        <v>21</v>
      </c>
      <c r="D12" s="213"/>
      <c r="E12" s="10" t="s">
        <v>17</v>
      </c>
      <c r="F12" s="281"/>
      <c r="G12" s="282"/>
      <c r="H12" s="283"/>
    </row>
    <row r="13" spans="1:9" ht="20.100000000000001" customHeight="1">
      <c r="A13" s="11"/>
      <c r="B13" s="12">
        <v>5</v>
      </c>
      <c r="C13" s="12" t="s">
        <v>22</v>
      </c>
      <c r="D13" s="213"/>
      <c r="E13" s="10" t="s">
        <v>17</v>
      </c>
      <c r="F13" s="281"/>
      <c r="G13" s="282"/>
      <c r="H13" s="283"/>
    </row>
    <row r="14" spans="1:9" ht="20.100000000000001" customHeight="1">
      <c r="A14" s="11"/>
      <c r="B14" s="12">
        <v>6</v>
      </c>
      <c r="C14" s="14" t="s">
        <v>23</v>
      </c>
      <c r="D14" s="213"/>
      <c r="E14" s="10" t="s">
        <v>17</v>
      </c>
      <c r="F14" s="281"/>
      <c r="G14" s="282"/>
      <c r="H14" s="283"/>
    </row>
    <row r="15" spans="1:9" ht="20.100000000000001" customHeight="1">
      <c r="A15" s="15"/>
      <c r="B15" s="16">
        <v>7</v>
      </c>
      <c r="C15" s="12" t="s">
        <v>24</v>
      </c>
      <c r="D15" s="213"/>
      <c r="E15" s="10" t="s">
        <v>17</v>
      </c>
      <c r="F15" s="281"/>
      <c r="G15" s="282"/>
      <c r="H15" s="283"/>
    </row>
    <row r="16" spans="1:9" ht="20.100000000000001" customHeight="1">
      <c r="A16" s="15"/>
      <c r="B16" s="16">
        <v>8</v>
      </c>
      <c r="C16" s="12" t="s">
        <v>25</v>
      </c>
      <c r="D16" s="213"/>
      <c r="E16" s="10" t="s">
        <v>17</v>
      </c>
      <c r="F16" s="281"/>
      <c r="G16" s="282"/>
      <c r="H16" s="283"/>
    </row>
    <row r="17" spans="1:10" ht="20.100000000000001" customHeight="1">
      <c r="A17" s="287" t="s">
        <v>26</v>
      </c>
      <c r="B17" s="288"/>
      <c r="C17" s="289"/>
      <c r="D17" s="213"/>
      <c r="E17" s="17"/>
      <c r="F17" s="281"/>
      <c r="G17" s="282"/>
      <c r="H17" s="283"/>
      <c r="J17" s="18"/>
    </row>
    <row r="18" spans="1:10" ht="20.100000000000001" customHeight="1">
      <c r="A18" s="19">
        <v>2</v>
      </c>
      <c r="B18" s="20" t="s">
        <v>27</v>
      </c>
      <c r="C18" s="21"/>
      <c r="D18" s="213"/>
      <c r="E18" s="17"/>
      <c r="F18" s="281"/>
      <c r="G18" s="282"/>
      <c r="H18" s="283"/>
    </row>
    <row r="19" spans="1:10" ht="20.100000000000001" customHeight="1">
      <c r="A19" s="22"/>
      <c r="B19" s="23"/>
      <c r="C19" s="24" t="s">
        <v>28</v>
      </c>
      <c r="D19" s="213"/>
      <c r="E19" s="10" t="s">
        <v>17</v>
      </c>
      <c r="F19" s="281"/>
      <c r="G19" s="282"/>
      <c r="H19" s="283"/>
    </row>
    <row r="20" spans="1:10" ht="20.100000000000001" customHeight="1">
      <c r="A20" s="22"/>
      <c r="B20" s="23"/>
      <c r="C20" s="24" t="s">
        <v>29</v>
      </c>
      <c r="D20" s="213"/>
      <c r="E20" s="10" t="s">
        <v>17</v>
      </c>
      <c r="F20" s="281"/>
      <c r="G20" s="282"/>
      <c r="H20" s="283"/>
    </row>
    <row r="21" spans="1:10" ht="20.100000000000001" customHeight="1">
      <c r="A21" s="11"/>
      <c r="B21" s="25"/>
      <c r="C21" s="14" t="s">
        <v>30</v>
      </c>
      <c r="D21" s="213"/>
      <c r="E21" s="10" t="s">
        <v>17</v>
      </c>
      <c r="F21" s="281"/>
      <c r="G21" s="282"/>
      <c r="H21" s="283"/>
    </row>
    <row r="22" spans="1:10" ht="20.100000000000001" customHeight="1">
      <c r="A22" s="11"/>
      <c r="B22" s="26"/>
      <c r="C22" s="14" t="s">
        <v>31</v>
      </c>
      <c r="D22" s="214" t="s">
        <v>32</v>
      </c>
      <c r="E22" s="10"/>
      <c r="F22" s="281"/>
      <c r="G22" s="282"/>
      <c r="H22" s="283"/>
    </row>
    <row r="23" spans="1:10" ht="20.100000000000001" customHeight="1">
      <c r="A23" s="19">
        <v>3</v>
      </c>
      <c r="B23" s="27" t="s">
        <v>33</v>
      </c>
      <c r="C23" s="21"/>
      <c r="D23" s="213"/>
      <c r="E23" s="17"/>
      <c r="F23" s="281"/>
      <c r="G23" s="282"/>
      <c r="H23" s="283"/>
    </row>
    <row r="24" spans="1:10" ht="20.100000000000001" customHeight="1">
      <c r="A24" s="11"/>
      <c r="B24" s="28"/>
      <c r="C24" s="14" t="s">
        <v>34</v>
      </c>
      <c r="D24" s="226" t="s">
        <v>32</v>
      </c>
      <c r="E24" s="10" t="s">
        <v>17</v>
      </c>
      <c r="F24" s="281"/>
      <c r="G24" s="282"/>
      <c r="H24" s="283"/>
    </row>
    <row r="25" spans="1:10" ht="20.100000000000001" customHeight="1">
      <c r="A25" s="19">
        <v>4</v>
      </c>
      <c r="B25" s="27" t="s">
        <v>35</v>
      </c>
      <c r="C25" s="27"/>
      <c r="D25" s="213"/>
      <c r="E25" s="10"/>
      <c r="F25" s="281"/>
      <c r="G25" s="282"/>
      <c r="H25" s="283"/>
    </row>
    <row r="26" spans="1:10" ht="20.100000000000001" customHeight="1">
      <c r="A26" s="22"/>
      <c r="B26" s="23"/>
      <c r="C26" s="24" t="s">
        <v>36</v>
      </c>
      <c r="D26" s="214" t="s">
        <v>32</v>
      </c>
      <c r="E26" s="10"/>
      <c r="F26" s="281"/>
      <c r="G26" s="282"/>
      <c r="H26" s="283"/>
    </row>
    <row r="27" spans="1:10" ht="20.100000000000001" customHeight="1">
      <c r="A27" s="11"/>
      <c r="B27" s="25"/>
      <c r="C27" s="14" t="s">
        <v>37</v>
      </c>
      <c r="D27" s="214" t="s">
        <v>32</v>
      </c>
      <c r="E27" s="10" t="s">
        <v>17</v>
      </c>
      <c r="F27" s="281"/>
      <c r="G27" s="282"/>
      <c r="H27" s="283"/>
    </row>
    <row r="28" spans="1:10" ht="20.100000000000001" customHeight="1">
      <c r="A28" s="11"/>
      <c r="B28" s="26"/>
      <c r="C28" s="14" t="s">
        <v>38</v>
      </c>
      <c r="D28" s="214" t="s">
        <v>32</v>
      </c>
      <c r="E28" s="10"/>
      <c r="F28" s="281"/>
      <c r="G28" s="282"/>
      <c r="H28" s="283"/>
    </row>
    <row r="29" spans="1:10" ht="20.100000000000001" customHeight="1">
      <c r="A29" s="11"/>
      <c r="B29" s="26"/>
      <c r="C29" s="14" t="s">
        <v>39</v>
      </c>
      <c r="D29" s="214" t="s">
        <v>32</v>
      </c>
      <c r="E29" s="10" t="s">
        <v>17</v>
      </c>
      <c r="F29" s="281"/>
      <c r="G29" s="282"/>
      <c r="H29" s="283"/>
    </row>
    <row r="30" spans="1:10" ht="20.100000000000001" customHeight="1">
      <c r="A30" s="11"/>
      <c r="B30" s="26"/>
      <c r="C30" s="14" t="s">
        <v>40</v>
      </c>
      <c r="D30" s="214" t="s">
        <v>32</v>
      </c>
      <c r="E30" s="10"/>
      <c r="F30" s="281"/>
      <c r="G30" s="282"/>
      <c r="H30" s="283"/>
    </row>
    <row r="31" spans="1:10" ht="20.100000000000001" customHeight="1">
      <c r="A31" s="19">
        <v>5</v>
      </c>
      <c r="B31" s="27" t="s">
        <v>41</v>
      </c>
      <c r="C31" s="27"/>
      <c r="D31" s="213"/>
      <c r="E31" s="10"/>
      <c r="F31" s="281"/>
      <c r="G31" s="282"/>
      <c r="H31" s="283"/>
    </row>
    <row r="32" spans="1:10" ht="20.100000000000001" customHeight="1">
      <c r="A32" s="22"/>
      <c r="B32" s="28"/>
      <c r="C32" s="14" t="s">
        <v>42</v>
      </c>
      <c r="D32" s="213"/>
      <c r="E32" s="10" t="s">
        <v>17</v>
      </c>
      <c r="F32" s="281"/>
      <c r="G32" s="282"/>
      <c r="H32" s="283"/>
    </row>
    <row r="33" spans="1:8" ht="20.100000000000001" customHeight="1">
      <c r="A33" s="11"/>
      <c r="B33" s="28"/>
      <c r="C33" s="14" t="s">
        <v>43</v>
      </c>
      <c r="D33" s="214" t="s">
        <v>32</v>
      </c>
      <c r="E33" s="10"/>
      <c r="F33" s="281"/>
      <c r="G33" s="282"/>
      <c r="H33" s="283"/>
    </row>
    <row r="34" spans="1:8" ht="20.100000000000001" customHeight="1">
      <c r="A34" s="11"/>
      <c r="B34" s="28"/>
      <c r="C34" s="14" t="s">
        <v>44</v>
      </c>
      <c r="D34" s="213"/>
      <c r="E34" s="10" t="s">
        <v>17</v>
      </c>
      <c r="F34" s="281"/>
      <c r="G34" s="282"/>
      <c r="H34" s="283"/>
    </row>
    <row r="35" spans="1:8" ht="20.100000000000001" customHeight="1">
      <c r="A35" s="11"/>
      <c r="B35" s="28"/>
      <c r="C35" s="14" t="s">
        <v>45</v>
      </c>
      <c r="D35" s="214" t="s">
        <v>32</v>
      </c>
      <c r="E35" s="10" t="s">
        <v>17</v>
      </c>
      <c r="F35" s="281"/>
      <c r="G35" s="282"/>
      <c r="H35" s="283"/>
    </row>
    <row r="36" spans="1:8" ht="20.100000000000001" customHeight="1">
      <c r="A36" s="11"/>
      <c r="B36" s="28"/>
      <c r="C36" s="14" t="s">
        <v>46</v>
      </c>
      <c r="D36" s="213"/>
      <c r="E36" s="10" t="s">
        <v>17</v>
      </c>
      <c r="F36" s="281"/>
      <c r="G36" s="282"/>
      <c r="H36" s="283"/>
    </row>
    <row r="37" spans="1:8" ht="20.100000000000001" customHeight="1">
      <c r="A37" s="11"/>
      <c r="B37" s="28"/>
      <c r="C37" s="14" t="s">
        <v>47</v>
      </c>
      <c r="D37" s="213"/>
      <c r="E37" s="10" t="s">
        <v>17</v>
      </c>
      <c r="F37" s="281"/>
      <c r="G37" s="282"/>
      <c r="H37" s="283"/>
    </row>
    <row r="38" spans="1:8" ht="20.100000000000001" customHeight="1">
      <c r="A38" s="11"/>
      <c r="B38" s="28"/>
      <c r="C38" s="14" t="s">
        <v>48</v>
      </c>
      <c r="D38" s="214" t="s">
        <v>32</v>
      </c>
      <c r="E38" s="10" t="s">
        <v>17</v>
      </c>
      <c r="F38" s="281"/>
      <c r="G38" s="282"/>
      <c r="H38" s="283"/>
    </row>
    <row r="39" spans="1:8" ht="20.100000000000001" customHeight="1">
      <c r="A39" s="19">
        <v>6</v>
      </c>
      <c r="B39" s="27" t="s">
        <v>49</v>
      </c>
      <c r="C39" s="27"/>
      <c r="D39" s="213"/>
      <c r="E39" s="10"/>
      <c r="F39" s="281"/>
      <c r="G39" s="282"/>
      <c r="H39" s="283"/>
    </row>
    <row r="40" spans="1:8" ht="20.100000000000001" customHeight="1">
      <c r="A40" s="11"/>
      <c r="B40" s="28"/>
      <c r="C40" s="14" t="s">
        <v>50</v>
      </c>
      <c r="D40" s="213"/>
      <c r="E40" s="17"/>
      <c r="F40" s="281"/>
      <c r="G40" s="282"/>
      <c r="H40" s="283"/>
    </row>
    <row r="41" spans="1:8" ht="20.100000000000001" customHeight="1">
      <c r="A41" s="11"/>
      <c r="B41" s="28"/>
      <c r="C41" s="14" t="s">
        <v>51</v>
      </c>
      <c r="D41" s="213"/>
      <c r="E41" s="17"/>
      <c r="F41" s="281"/>
      <c r="G41" s="282"/>
      <c r="H41" s="283"/>
    </row>
    <row r="42" spans="1:8" ht="20.100000000000001" customHeight="1">
      <c r="A42" s="11"/>
      <c r="B42" s="28"/>
      <c r="C42" s="14" t="s">
        <v>52</v>
      </c>
      <c r="D42" s="213"/>
      <c r="E42" s="17"/>
      <c r="F42" s="281"/>
      <c r="G42" s="282"/>
      <c r="H42" s="283"/>
    </row>
    <row r="43" spans="1:8" ht="20.100000000000001" customHeight="1">
      <c r="A43" s="11"/>
      <c r="B43" s="28"/>
      <c r="C43" s="14" t="s">
        <v>53</v>
      </c>
      <c r="D43" s="213"/>
      <c r="E43" s="10" t="s">
        <v>17</v>
      </c>
      <c r="F43" s="281"/>
      <c r="G43" s="282"/>
      <c r="H43" s="283"/>
    </row>
    <row r="44" spans="1:8" ht="20.100000000000001" customHeight="1">
      <c r="A44" s="11"/>
      <c r="B44" s="28"/>
      <c r="C44" s="14" t="s">
        <v>54</v>
      </c>
      <c r="D44" s="213"/>
      <c r="E44" s="17"/>
      <c r="F44" s="281"/>
      <c r="G44" s="282"/>
      <c r="H44" s="283"/>
    </row>
    <row r="45" spans="1:8" ht="20.100000000000001" customHeight="1">
      <c r="A45" s="11"/>
      <c r="B45" s="28"/>
      <c r="C45" s="14" t="s">
        <v>55</v>
      </c>
      <c r="D45" s="213"/>
      <c r="E45" s="10" t="s">
        <v>17</v>
      </c>
      <c r="F45" s="281"/>
      <c r="G45" s="282"/>
      <c r="H45" s="283"/>
    </row>
    <row r="46" spans="1:8" ht="20.100000000000001" customHeight="1">
      <c r="A46" s="19">
        <v>7</v>
      </c>
      <c r="B46" s="27" t="s">
        <v>56</v>
      </c>
      <c r="C46" s="27"/>
      <c r="D46" s="213"/>
      <c r="E46" s="17"/>
      <c r="F46" s="281"/>
      <c r="G46" s="282"/>
      <c r="H46" s="283"/>
    </row>
    <row r="47" spans="1:8" ht="20.100000000000001" customHeight="1">
      <c r="A47" s="11"/>
      <c r="B47" s="28"/>
      <c r="C47" s="14" t="s">
        <v>57</v>
      </c>
      <c r="D47" s="214" t="s">
        <v>32</v>
      </c>
      <c r="E47" s="10" t="s">
        <v>17</v>
      </c>
      <c r="F47" s="281"/>
      <c r="G47" s="282"/>
      <c r="H47" s="283"/>
    </row>
    <row r="48" spans="1:8" ht="20.100000000000001" customHeight="1">
      <c r="A48" s="11"/>
      <c r="B48" s="29"/>
      <c r="C48" s="14" t="s">
        <v>58</v>
      </c>
      <c r="D48" s="213"/>
      <c r="E48" s="17"/>
      <c r="F48" s="281"/>
      <c r="G48" s="282"/>
      <c r="H48" s="283"/>
    </row>
    <row r="49" spans="1:8" ht="20.100000000000001" customHeight="1">
      <c r="A49" s="19">
        <v>8</v>
      </c>
      <c r="B49" s="27" t="s">
        <v>59</v>
      </c>
      <c r="C49" s="27"/>
      <c r="D49" s="213"/>
      <c r="E49" s="17"/>
      <c r="F49" s="281"/>
      <c r="G49" s="282"/>
      <c r="H49" s="283"/>
    </row>
    <row r="50" spans="1:8" ht="20.100000000000001" customHeight="1">
      <c r="A50" s="11"/>
      <c r="B50" s="28"/>
      <c r="C50" s="24" t="s">
        <v>60</v>
      </c>
      <c r="D50" s="213"/>
      <c r="E50" s="10"/>
      <c r="F50" s="281"/>
      <c r="G50" s="282"/>
      <c r="H50" s="283"/>
    </row>
    <row r="51" spans="1:8" ht="20.100000000000001" customHeight="1">
      <c r="A51" s="11"/>
      <c r="B51" s="30"/>
      <c r="C51" s="14" t="s">
        <v>61</v>
      </c>
      <c r="D51" s="214" t="s">
        <v>32</v>
      </c>
      <c r="E51" s="10" t="s">
        <v>17</v>
      </c>
      <c r="F51" s="281"/>
      <c r="G51" s="282"/>
      <c r="H51" s="283"/>
    </row>
    <row r="52" spans="1:8" ht="20.100000000000001" customHeight="1">
      <c r="A52" s="11"/>
      <c r="B52" s="30"/>
      <c r="C52" s="24" t="s">
        <v>62</v>
      </c>
      <c r="D52" s="213"/>
      <c r="E52" s="10"/>
      <c r="F52" s="281"/>
      <c r="G52" s="282"/>
      <c r="H52" s="283"/>
    </row>
    <row r="53" spans="1:8" ht="20.100000000000001" customHeight="1">
      <c r="A53" s="11"/>
      <c r="B53" s="30"/>
      <c r="C53" s="24" t="s">
        <v>63</v>
      </c>
      <c r="D53" s="214" t="s">
        <v>32</v>
      </c>
      <c r="E53" s="10"/>
      <c r="F53" s="281"/>
      <c r="G53" s="282"/>
      <c r="H53" s="283"/>
    </row>
    <row r="54" spans="1:8" ht="20.100000000000001" customHeight="1">
      <c r="A54" s="11"/>
      <c r="B54" s="30"/>
      <c r="C54" s="24" t="s">
        <v>64</v>
      </c>
      <c r="D54" s="214" t="s">
        <v>32</v>
      </c>
      <c r="E54" s="10" t="s">
        <v>17</v>
      </c>
      <c r="F54" s="281"/>
      <c r="G54" s="282"/>
      <c r="H54" s="283"/>
    </row>
    <row r="55" spans="1:8" ht="20.100000000000001" customHeight="1">
      <c r="A55" s="11"/>
      <c r="B55" s="30"/>
      <c r="C55" s="24" t="s">
        <v>65</v>
      </c>
      <c r="D55" s="213"/>
      <c r="E55" s="10" t="s">
        <v>17</v>
      </c>
      <c r="F55" s="281"/>
      <c r="G55" s="282"/>
      <c r="H55" s="283"/>
    </row>
    <row r="56" spans="1:8" ht="20.100000000000001" customHeight="1">
      <c r="A56" s="11"/>
      <c r="B56" s="30"/>
      <c r="C56" s="24" t="s">
        <v>66</v>
      </c>
      <c r="D56" s="213"/>
      <c r="E56" s="10" t="s">
        <v>17</v>
      </c>
      <c r="F56" s="281"/>
      <c r="G56" s="282"/>
      <c r="H56" s="283"/>
    </row>
    <row r="57" spans="1:8" ht="20.100000000000001" customHeight="1">
      <c r="A57" s="11"/>
      <c r="B57" s="30"/>
      <c r="C57" s="24" t="s">
        <v>67</v>
      </c>
      <c r="D57" s="213"/>
      <c r="E57" s="10"/>
      <c r="F57" s="281"/>
      <c r="G57" s="282"/>
      <c r="H57" s="283"/>
    </row>
    <row r="58" spans="1:8" ht="20.100000000000001" customHeight="1">
      <c r="A58" s="19">
        <v>9</v>
      </c>
      <c r="B58" s="27" t="s">
        <v>68</v>
      </c>
      <c r="C58" s="27"/>
      <c r="D58" s="213"/>
      <c r="E58" s="17"/>
      <c r="F58" s="281"/>
      <c r="G58" s="282"/>
      <c r="H58" s="283"/>
    </row>
    <row r="59" spans="1:8" ht="20.100000000000001" customHeight="1">
      <c r="A59" s="31"/>
      <c r="B59" s="26"/>
      <c r="C59" s="14" t="s">
        <v>69</v>
      </c>
      <c r="D59" s="214" t="s">
        <v>32</v>
      </c>
      <c r="E59" s="10" t="s">
        <v>17</v>
      </c>
      <c r="F59" s="281"/>
      <c r="G59" s="282"/>
      <c r="H59" s="283"/>
    </row>
    <row r="60" spans="1:8" ht="20.100000000000001" customHeight="1">
      <c r="A60" s="11"/>
      <c r="B60" s="26"/>
      <c r="C60" s="14" t="s">
        <v>70</v>
      </c>
      <c r="D60" s="213"/>
      <c r="E60" s="10" t="s">
        <v>17</v>
      </c>
      <c r="F60" s="281"/>
      <c r="G60" s="282"/>
      <c r="H60" s="283"/>
    </row>
    <row r="61" spans="1:8" ht="20.100000000000001" customHeight="1">
      <c r="A61" s="11"/>
      <c r="B61" s="26"/>
      <c r="C61" s="14" t="s">
        <v>71</v>
      </c>
      <c r="D61" s="214" t="s">
        <v>32</v>
      </c>
      <c r="E61" s="10" t="s">
        <v>17</v>
      </c>
      <c r="F61" s="281"/>
      <c r="G61" s="282"/>
      <c r="H61" s="283"/>
    </row>
    <row r="62" spans="1:8" ht="20.100000000000001" customHeight="1">
      <c r="A62" s="11"/>
      <c r="B62" s="30"/>
      <c r="C62" s="24" t="s">
        <v>48</v>
      </c>
      <c r="D62" s="213"/>
      <c r="E62" s="10" t="s">
        <v>17</v>
      </c>
      <c r="F62" s="281"/>
      <c r="G62" s="282"/>
      <c r="H62" s="283"/>
    </row>
    <row r="63" spans="1:8" ht="20.100000000000001" customHeight="1">
      <c r="A63" s="19">
        <v>10</v>
      </c>
      <c r="B63" s="27" t="s">
        <v>72</v>
      </c>
      <c r="C63" s="27"/>
      <c r="D63" s="213"/>
      <c r="E63" s="17"/>
      <c r="F63" s="284"/>
      <c r="G63" s="285"/>
      <c r="H63" s="286"/>
    </row>
    <row r="64" spans="1:8" ht="20.100000000000001" customHeight="1">
      <c r="A64" s="11"/>
      <c r="B64" s="30"/>
      <c r="C64" s="24" t="s">
        <v>73</v>
      </c>
      <c r="D64" s="213"/>
      <c r="E64" s="10" t="s">
        <v>17</v>
      </c>
      <c r="F64" s="281" t="s">
        <v>74</v>
      </c>
      <c r="G64" s="282"/>
      <c r="H64" s="283"/>
    </row>
    <row r="65" spans="1:8" ht="20.100000000000001" customHeight="1">
      <c r="A65" s="19">
        <v>11</v>
      </c>
      <c r="B65" s="27" t="s">
        <v>75</v>
      </c>
      <c r="C65" s="27"/>
      <c r="D65" s="213"/>
      <c r="E65" s="17"/>
      <c r="F65" s="281"/>
      <c r="G65" s="282"/>
      <c r="H65" s="283"/>
    </row>
    <row r="66" spans="1:8" ht="20.100000000000001" customHeight="1">
      <c r="A66" s="31"/>
      <c r="B66" s="26"/>
      <c r="C66" s="14" t="s">
        <v>76</v>
      </c>
      <c r="D66" s="214" t="s">
        <v>32</v>
      </c>
      <c r="E66" s="10" t="s">
        <v>17</v>
      </c>
      <c r="F66" s="281"/>
      <c r="G66" s="282"/>
      <c r="H66" s="283"/>
    </row>
    <row r="67" spans="1:8" ht="20.100000000000001" customHeight="1">
      <c r="A67" s="215"/>
      <c r="B67" s="216"/>
      <c r="C67" s="217" t="s">
        <v>77</v>
      </c>
      <c r="D67" s="218" t="s">
        <v>32</v>
      </c>
      <c r="E67" s="10" t="s">
        <v>17</v>
      </c>
      <c r="F67" s="278"/>
      <c r="G67" s="279"/>
      <c r="H67" s="280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24"/>
  <sheetViews>
    <sheetView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5"/>
      <c r="F4"/>
      <c r="G4" s="120"/>
      <c r="H4" s="65"/>
      <c r="I4" s="66"/>
    </row>
    <row r="5" spans="1:10" ht="18">
      <c r="A5" s="53" t="s">
        <v>267</v>
      </c>
      <c r="C5" s="57"/>
      <c r="G5" s="58"/>
      <c r="H5" s="65"/>
      <c r="J5" s="66"/>
    </row>
    <row r="6" spans="1:10" s="105" customFormat="1" ht="18">
      <c r="A6" s="62"/>
      <c r="B6" s="63"/>
      <c r="C6" s="106"/>
      <c r="D6" s="53"/>
      <c r="E6" s="53"/>
      <c r="F6" s="65"/>
      <c r="G6" s="65"/>
      <c r="H6" s="65"/>
      <c r="I6" s="107"/>
    </row>
    <row r="8" spans="1:10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300" t="s">
        <v>155</v>
      </c>
      <c r="H8" s="309"/>
      <c r="I8" s="310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t="s">
        <v>268</v>
      </c>
      <c r="F12" s="70">
        <v>5550</v>
      </c>
      <c r="G12" t="s">
        <v>269</v>
      </c>
    </row>
    <row r="13" spans="1:10">
      <c r="A13" s="71"/>
      <c r="B13" s="71"/>
      <c r="F13" s="70"/>
    </row>
    <row r="14" spans="1:10">
      <c r="A14" s="71"/>
      <c r="B14" s="71"/>
      <c r="F14" s="70"/>
    </row>
    <row r="15" spans="1:10">
      <c r="A15" s="77">
        <v>64500</v>
      </c>
      <c r="B15" s="77"/>
      <c r="C15" s="71" t="s">
        <v>39</v>
      </c>
    </row>
    <row r="16" spans="1:10">
      <c r="C16" t="s">
        <v>270</v>
      </c>
      <c r="F16" s="58">
        <v>297.39999999999998</v>
      </c>
      <c r="G16" t="s">
        <v>271</v>
      </c>
    </row>
    <row r="17" spans="3:6">
      <c r="C17" t="s">
        <v>272</v>
      </c>
      <c r="F17" s="58">
        <v>297.39999999999998</v>
      </c>
    </row>
    <row r="19" spans="3:6" ht="15.75" thickBot="1">
      <c r="F19" s="110">
        <f>SUM(F16:F18)</f>
        <v>594.79999999999995</v>
      </c>
    </row>
    <row r="22" spans="3:6">
      <c r="F22" s="80"/>
    </row>
    <row r="24" spans="3:6">
      <c r="C2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workbookViewId="0">
      <selection activeCell="F33" sqref="F3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24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273</v>
      </c>
      <c r="C5" s="57"/>
      <c r="G5" s="58"/>
      <c r="H5" s="65"/>
      <c r="J5" s="66"/>
    </row>
    <row r="6" spans="1:10" s="105" customFormat="1" ht="18">
      <c r="A6" s="62"/>
      <c r="B6" s="63"/>
      <c r="C6" s="106"/>
      <c r="D6" s="53"/>
      <c r="E6" s="53"/>
      <c r="F6" s="65"/>
      <c r="G6" s="65"/>
      <c r="H6" s="65"/>
      <c r="I6" s="107"/>
    </row>
    <row r="8" spans="1:10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300" t="s">
        <v>155</v>
      </c>
      <c r="H8" s="309"/>
      <c r="I8" s="310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274</v>
      </c>
      <c r="D12" t="s">
        <v>275</v>
      </c>
      <c r="F12" s="92">
        <v>1244.23</v>
      </c>
      <c r="G12" s="243" t="s">
        <v>276</v>
      </c>
      <c r="H12" s="219" t="s">
        <v>277</v>
      </c>
    </row>
    <row r="13" spans="1:10">
      <c r="C13" t="s">
        <v>278</v>
      </c>
      <c r="F13" s="92">
        <v>860.51</v>
      </c>
      <c r="G13" s="243" t="s">
        <v>279</v>
      </c>
    </row>
    <row r="14" spans="1:10" ht="15.75" thickBot="1">
      <c r="F14" s="110">
        <f>SUM(F12:F13)</f>
        <v>2104.7399999999998</v>
      </c>
    </row>
    <row r="17" spans="3:6">
      <c r="F17" s="80"/>
    </row>
    <row r="18" spans="3:6">
      <c r="F18" s="79"/>
    </row>
    <row r="19" spans="3:6">
      <c r="F19" s="70"/>
    </row>
    <row r="24" spans="3:6">
      <c r="C24" s="92"/>
    </row>
  </sheetData>
  <mergeCells count="5">
    <mergeCell ref="B8:E8"/>
    <mergeCell ref="G8:I8"/>
    <mergeCell ref="C1:E1"/>
    <mergeCell ref="C2:E2"/>
    <mergeCell ref="C3:E3"/>
  </mergeCells>
  <hyperlinks>
    <hyperlink ref="G12" r:id="rId1" display="../../../../../../../../:b:/s/HFBAccounting/EeEFL3uGRdBApbn2JfMIqYwBFLS2h2-F3skGc_lz4d8ZYA?e=LH76qI" xr:uid="{C92223F0-3127-4C6B-BCD5-59907ABEC050}"/>
    <hyperlink ref="G13" r:id="rId2" display="../../../../../../../../:b:/s/HFBAccounting/EYPgEs_zU6NHiuhuDz_3XlQB2TIrTvdcLbmiJh0MBZuRug?e=Jt1gDq" xr:uid="{57F8DCD4-93DF-4A29-9A9F-10A5D6AC3FB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6" workbookViewId="0">
      <selection activeCell="M60" sqref="M60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6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6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6" ht="18">
      <c r="D4" s="53"/>
      <c r="E4" s="53"/>
      <c r="F4" s="64"/>
      <c r="G4" s="65"/>
      <c r="I4" s="66"/>
    </row>
    <row r="5" spans="1:16" ht="18">
      <c r="A5" s="121" t="s">
        <v>280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3" t="s">
        <v>105</v>
      </c>
      <c r="B8" s="300" t="s">
        <v>106</v>
      </c>
      <c r="C8" s="302"/>
      <c r="D8" s="134" t="s">
        <v>107</v>
      </c>
      <c r="E8" s="134"/>
      <c r="F8" s="134"/>
      <c r="G8" s="134"/>
      <c r="H8" s="134" t="s">
        <v>107</v>
      </c>
      <c r="I8" s="300" t="s">
        <v>155</v>
      </c>
      <c r="J8" s="309"/>
      <c r="K8" s="310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 hidden="1">
      <c r="D11" s="47" t="s">
        <v>281</v>
      </c>
      <c r="E11" s="47" t="s">
        <v>281</v>
      </c>
      <c r="F11" s="47" t="s">
        <v>282</v>
      </c>
      <c r="G11" s="47" t="s">
        <v>283</v>
      </c>
      <c r="H11" s="72" t="s">
        <v>84</v>
      </c>
      <c r="J11" s="77"/>
    </row>
    <row r="12" spans="1:16" hidden="1">
      <c r="D12" s="47" t="s">
        <v>139</v>
      </c>
      <c r="E12" s="77" t="s">
        <v>284</v>
      </c>
      <c r="F12" s="47" t="s">
        <v>285</v>
      </c>
      <c r="G12" s="47"/>
      <c r="H12" s="58"/>
    </row>
    <row r="13" spans="1:16" hidden="1">
      <c r="H13" s="58"/>
      <c r="K13" s="47" t="s">
        <v>286</v>
      </c>
      <c r="L13" s="47" t="s">
        <v>287</v>
      </c>
      <c r="M13" s="47" t="s">
        <v>288</v>
      </c>
    </row>
    <row r="14" spans="1:16" hidden="1">
      <c r="C14" s="77" t="s">
        <v>289</v>
      </c>
      <c r="D14" s="92"/>
      <c r="E14" s="241"/>
      <c r="F14" s="92"/>
      <c r="G14" s="92"/>
      <c r="H14" s="92">
        <f t="shared" ref="H14:H27" si="0">SUM(D14:G14)</f>
        <v>0</v>
      </c>
      <c r="J14" t="s">
        <v>290</v>
      </c>
      <c r="K14" s="92">
        <f>+H40</f>
        <v>0</v>
      </c>
      <c r="L14" s="92"/>
      <c r="M14" s="92">
        <f>+K14-L14</f>
        <v>0</v>
      </c>
    </row>
    <row r="15" spans="1:16" hidden="1">
      <c r="C15" t="s">
        <v>291</v>
      </c>
      <c r="D15" s="92"/>
      <c r="E15" s="92"/>
      <c r="F15" s="92"/>
      <c r="G15" s="92"/>
      <c r="H15" s="92">
        <f t="shared" si="0"/>
        <v>0</v>
      </c>
      <c r="J15" t="s">
        <v>292</v>
      </c>
      <c r="K15" s="92">
        <f>+H26</f>
        <v>0</v>
      </c>
      <c r="L15" s="92"/>
      <c r="M15" s="92">
        <f t="shared" ref="M15:M27" si="1">+K15-L15</f>
        <v>0</v>
      </c>
    </row>
    <row r="16" spans="1:16" hidden="1">
      <c r="C16" t="s">
        <v>293</v>
      </c>
      <c r="D16" s="92"/>
      <c r="E16" s="92"/>
      <c r="F16" s="92"/>
      <c r="G16" s="92"/>
      <c r="H16" s="92">
        <f t="shared" si="0"/>
        <v>0</v>
      </c>
      <c r="J16" t="s">
        <v>294</v>
      </c>
      <c r="K16" s="92">
        <f>+H24+H25</f>
        <v>0</v>
      </c>
      <c r="L16" s="92"/>
      <c r="M16" s="92">
        <f t="shared" si="1"/>
        <v>0</v>
      </c>
    </row>
    <row r="17" spans="3:13" hidden="1">
      <c r="C17" s="135" t="s">
        <v>295</v>
      </c>
      <c r="D17" s="92"/>
      <c r="E17" s="92"/>
      <c r="F17" s="92"/>
      <c r="G17" s="92"/>
      <c r="H17" s="92">
        <f t="shared" si="0"/>
        <v>0</v>
      </c>
      <c r="J17" t="s">
        <v>296</v>
      </c>
      <c r="K17" s="92">
        <f>+H15+H28</f>
        <v>0</v>
      </c>
      <c r="L17" s="92"/>
      <c r="M17" s="92">
        <f t="shared" si="1"/>
        <v>0</v>
      </c>
    </row>
    <row r="18" spans="3:13" hidden="1">
      <c r="C18" s="135" t="s">
        <v>297</v>
      </c>
      <c r="D18" s="92"/>
      <c r="E18" s="92"/>
      <c r="F18" s="92"/>
      <c r="G18" s="92"/>
      <c r="H18" s="92">
        <f t="shared" si="0"/>
        <v>0</v>
      </c>
      <c r="J18" t="s">
        <v>298</v>
      </c>
      <c r="K18" s="92">
        <f>+H27</f>
        <v>0</v>
      </c>
      <c r="L18" s="92"/>
      <c r="M18" s="92">
        <f t="shared" si="1"/>
        <v>0</v>
      </c>
    </row>
    <row r="19" spans="3:13" hidden="1">
      <c r="C19" t="s">
        <v>299</v>
      </c>
      <c r="D19" s="92"/>
      <c r="E19" s="92"/>
      <c r="F19" s="92"/>
      <c r="G19" s="92"/>
      <c r="H19" s="92">
        <f t="shared" si="0"/>
        <v>0</v>
      </c>
      <c r="J19" t="s">
        <v>300</v>
      </c>
      <c r="K19" s="92">
        <f>+H20+H21-H36</f>
        <v>0</v>
      </c>
      <c r="L19" s="92"/>
      <c r="M19" s="92">
        <f t="shared" si="1"/>
        <v>0</v>
      </c>
    </row>
    <row r="20" spans="3:13" hidden="1">
      <c r="C20" s="135" t="s">
        <v>295</v>
      </c>
      <c r="D20" s="92"/>
      <c r="E20" s="92"/>
      <c r="F20" s="92"/>
      <c r="G20" s="92"/>
      <c r="H20" s="92">
        <f t="shared" si="0"/>
        <v>0</v>
      </c>
      <c r="J20" t="s">
        <v>301</v>
      </c>
      <c r="K20" s="92">
        <f>+H20+H21</f>
        <v>0</v>
      </c>
      <c r="L20" s="92"/>
      <c r="M20" s="92">
        <f t="shared" si="1"/>
        <v>0</v>
      </c>
    </row>
    <row r="21" spans="3:13" hidden="1">
      <c r="C21" s="135" t="s">
        <v>297</v>
      </c>
      <c r="D21" s="92"/>
      <c r="E21" s="92"/>
      <c r="F21" s="92"/>
      <c r="G21" s="92"/>
      <c r="H21" s="92">
        <f t="shared" si="0"/>
        <v>0</v>
      </c>
      <c r="J21" t="s">
        <v>302</v>
      </c>
      <c r="K21" s="92">
        <f>+H17+H18</f>
        <v>0</v>
      </c>
      <c r="L21" s="92"/>
      <c r="M21" s="92">
        <f t="shared" si="1"/>
        <v>0</v>
      </c>
    </row>
    <row r="22" spans="3:13" hidden="1">
      <c r="C22" t="s">
        <v>303</v>
      </c>
      <c r="D22" s="92"/>
      <c r="E22" s="92"/>
      <c r="F22" s="92"/>
      <c r="G22" s="92"/>
      <c r="H22" s="92">
        <f t="shared" si="0"/>
        <v>0</v>
      </c>
      <c r="J22" t="s">
        <v>304</v>
      </c>
      <c r="K22" s="92">
        <f>+H22-H35</f>
        <v>0</v>
      </c>
      <c r="L22" s="92"/>
      <c r="M22" s="92">
        <f t="shared" si="1"/>
        <v>0</v>
      </c>
    </row>
    <row r="23" spans="3:13" hidden="1">
      <c r="C23" t="s">
        <v>305</v>
      </c>
      <c r="D23" s="92"/>
      <c r="E23" s="92"/>
      <c r="F23" s="92"/>
      <c r="G23" s="92"/>
      <c r="H23" s="92">
        <f t="shared" si="0"/>
        <v>0</v>
      </c>
      <c r="J23" t="s">
        <v>306</v>
      </c>
      <c r="K23" s="92">
        <f>+H35+H36</f>
        <v>0</v>
      </c>
      <c r="L23" s="92"/>
      <c r="M23" s="92">
        <f t="shared" si="1"/>
        <v>0</v>
      </c>
    </row>
    <row r="24" spans="3:13" hidden="1">
      <c r="C24" s="135" t="s">
        <v>307</v>
      </c>
      <c r="D24" s="92"/>
      <c r="E24" s="92"/>
      <c r="F24" s="92"/>
      <c r="G24" s="92"/>
      <c r="H24" s="92">
        <f t="shared" si="0"/>
        <v>0</v>
      </c>
      <c r="J24" t="s">
        <v>308</v>
      </c>
      <c r="K24" s="92">
        <v>0</v>
      </c>
      <c r="L24" s="92"/>
      <c r="M24" s="92">
        <f t="shared" si="1"/>
        <v>0</v>
      </c>
    </row>
    <row r="25" spans="3:13" hidden="1">
      <c r="C25" s="135" t="s">
        <v>309</v>
      </c>
      <c r="D25" s="92"/>
      <c r="E25" s="92"/>
      <c r="F25" s="92"/>
      <c r="G25" s="92"/>
      <c r="H25" s="92">
        <f t="shared" si="0"/>
        <v>0</v>
      </c>
      <c r="J25" t="s">
        <v>310</v>
      </c>
      <c r="K25" s="92">
        <v>0</v>
      </c>
      <c r="L25" s="92"/>
      <c r="M25" s="92">
        <f t="shared" si="1"/>
        <v>0</v>
      </c>
    </row>
    <row r="26" spans="3:13" hidden="1">
      <c r="C26" s="135" t="s">
        <v>311</v>
      </c>
      <c r="D26" s="92"/>
      <c r="E26" s="241"/>
      <c r="F26" s="92"/>
      <c r="G26" s="92"/>
      <c r="H26" s="92">
        <f t="shared" si="0"/>
        <v>0</v>
      </c>
      <c r="J26" t="s">
        <v>312</v>
      </c>
      <c r="K26" s="92">
        <f>H31-H38</f>
        <v>0</v>
      </c>
      <c r="L26" s="92"/>
      <c r="M26" s="92">
        <f t="shared" si="1"/>
        <v>0</v>
      </c>
    </row>
    <row r="27" spans="3:13" hidden="1">
      <c r="C27" s="135" t="s">
        <v>313</v>
      </c>
      <c r="D27" s="92"/>
      <c r="E27" s="92"/>
      <c r="F27" s="92"/>
      <c r="G27" s="92"/>
      <c r="H27" s="92">
        <f t="shared" si="0"/>
        <v>0</v>
      </c>
      <c r="J27" t="s">
        <v>68</v>
      </c>
      <c r="K27" s="92">
        <f>+H33</f>
        <v>0</v>
      </c>
      <c r="L27" s="92"/>
      <c r="M27" s="92">
        <f t="shared" si="1"/>
        <v>0</v>
      </c>
    </row>
    <row r="28" spans="3:13" hidden="1">
      <c r="C28" t="s">
        <v>314</v>
      </c>
      <c r="D28" s="92"/>
      <c r="E28" s="92"/>
      <c r="F28" s="92"/>
      <c r="G28" s="92"/>
      <c r="H28" s="92">
        <f t="shared" ref="H28:H33" si="2">SUM(D28:G28)</f>
        <v>0</v>
      </c>
    </row>
    <row r="29" spans="3:13" hidden="1">
      <c r="C29" t="s">
        <v>301</v>
      </c>
      <c r="D29" s="92"/>
      <c r="E29" s="92"/>
      <c r="F29" s="92"/>
      <c r="G29" s="92"/>
      <c r="H29" s="92">
        <f t="shared" si="2"/>
        <v>0</v>
      </c>
      <c r="J29" t="s">
        <v>315</v>
      </c>
      <c r="K29" s="79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 hidden="1">
      <c r="C30" t="s">
        <v>310</v>
      </c>
      <c r="D30" s="92"/>
      <c r="E30" s="92"/>
      <c r="F30" s="92"/>
      <c r="G30" s="92"/>
      <c r="H30" s="92">
        <f t="shared" si="2"/>
        <v>0</v>
      </c>
    </row>
    <row r="31" spans="3:13" hidden="1">
      <c r="C31" t="s">
        <v>316</v>
      </c>
      <c r="D31" s="92"/>
      <c r="E31" s="92"/>
      <c r="F31" s="92"/>
      <c r="G31" s="92"/>
      <c r="H31" s="92">
        <f t="shared" si="2"/>
        <v>0</v>
      </c>
    </row>
    <row r="32" spans="3:13" hidden="1">
      <c r="C32" t="s">
        <v>308</v>
      </c>
      <c r="D32" s="92">
        <f>0+D38</f>
        <v>0</v>
      </c>
      <c r="E32" s="92"/>
      <c r="F32" s="92"/>
      <c r="G32" s="92"/>
      <c r="H32" s="92">
        <f t="shared" si="2"/>
        <v>0</v>
      </c>
      <c r="J32" s="136"/>
    </row>
    <row r="33" spans="3:10" hidden="1">
      <c r="C33" t="s">
        <v>68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 hidden="1">
      <c r="D34" s="92"/>
      <c r="E34" s="92"/>
      <c r="F34" s="92"/>
      <c r="G34" s="92"/>
      <c r="H34" s="92"/>
    </row>
    <row r="35" spans="3:10" hidden="1">
      <c r="C35" t="s">
        <v>306</v>
      </c>
      <c r="D35" s="92"/>
      <c r="E35" s="241"/>
      <c r="F35" s="92"/>
      <c r="G35" s="92"/>
      <c r="H35" s="92">
        <f>SUM(D35:G35)</f>
        <v>0</v>
      </c>
      <c r="J35" s="136"/>
    </row>
    <row r="36" spans="3:10" hidden="1">
      <c r="C36" t="s">
        <v>317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 hidden="1">
      <c r="C37" t="s">
        <v>318</v>
      </c>
      <c r="D37" s="92"/>
      <c r="E37" s="92"/>
      <c r="F37" s="92"/>
      <c r="G37" s="92"/>
      <c r="H37" s="92">
        <f>SUM(D37:G37)</f>
        <v>0</v>
      </c>
    </row>
    <row r="38" spans="3:10" hidden="1">
      <c r="C38" t="s">
        <v>319</v>
      </c>
      <c r="D38" s="92"/>
      <c r="E38" s="92"/>
      <c r="F38" s="92"/>
      <c r="G38" s="92"/>
      <c r="H38" s="92">
        <f>SUM(D38:G38)</f>
        <v>0</v>
      </c>
    </row>
    <row r="39" spans="3:10" hidden="1">
      <c r="D39" s="92"/>
      <c r="E39" s="92"/>
      <c r="F39" s="92"/>
      <c r="G39" s="92"/>
      <c r="H39" s="92"/>
    </row>
    <row r="40" spans="3:10" hidden="1">
      <c r="C40" s="77" t="s">
        <v>320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2">
        <f>SUM(D40:G40)</f>
        <v>0</v>
      </c>
    </row>
    <row r="41" spans="3:10">
      <c r="D41" s="79"/>
      <c r="E41" s="79"/>
      <c r="F41" s="79"/>
      <c r="G41" s="79"/>
      <c r="H41" s="92"/>
    </row>
    <row r="42" spans="3:10">
      <c r="D42" s="79"/>
      <c r="E42" s="79"/>
      <c r="F42" s="79"/>
      <c r="G42" s="79"/>
      <c r="H42" s="92"/>
    </row>
    <row r="43" spans="3:10" hidden="1">
      <c r="C43" s="77" t="s">
        <v>321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 hidden="1">
      <c r="C44" s="42" t="s">
        <v>190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9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9" ht="18">
      <c r="D4" s="53"/>
      <c r="E4" s="53"/>
      <c r="F4" s="64"/>
      <c r="G4" s="65"/>
      <c r="I4" s="66"/>
    </row>
    <row r="5" spans="1:9" ht="18">
      <c r="A5" s="121" t="s">
        <v>322</v>
      </c>
      <c r="D5" s="228"/>
      <c r="E5" s="228"/>
      <c r="F5" s="229"/>
      <c r="G5" s="230"/>
      <c r="I5" s="66"/>
    </row>
    <row r="6" spans="1:9" ht="18.75">
      <c r="D6" s="231"/>
      <c r="E6" s="231"/>
      <c r="F6" s="232"/>
      <c r="G6" s="233"/>
      <c r="I6" s="66"/>
    </row>
    <row r="7" spans="1:9">
      <c r="G7" s="92"/>
    </row>
    <row r="8" spans="1:9" s="69" customFormat="1" ht="25.5">
      <c r="A8" s="126" t="s">
        <v>105</v>
      </c>
      <c r="B8" s="338" t="s">
        <v>106</v>
      </c>
      <c r="C8" s="339"/>
      <c r="D8" s="234" t="s">
        <v>107</v>
      </c>
      <c r="E8" s="234" t="s">
        <v>107</v>
      </c>
      <c r="F8" s="234" t="s">
        <v>107</v>
      </c>
      <c r="G8" s="338" t="s">
        <v>155</v>
      </c>
      <c r="H8" s="309"/>
      <c r="I8" s="310"/>
    </row>
    <row r="10" spans="1:9">
      <c r="D10" s="235" t="s">
        <v>292</v>
      </c>
      <c r="E10" s="235" t="s">
        <v>323</v>
      </c>
      <c r="F10" s="235" t="s">
        <v>294</v>
      </c>
      <c r="G10" s="235" t="s">
        <v>324</v>
      </c>
      <c r="H10" s="235" t="s">
        <v>325</v>
      </c>
    </row>
    <row r="11" spans="1:9">
      <c r="B11" t="s">
        <v>326</v>
      </c>
      <c r="G11" s="92"/>
      <c r="H11" s="92"/>
    </row>
    <row r="12" spans="1:9">
      <c r="B12" t="s">
        <v>327</v>
      </c>
      <c r="G12" s="92"/>
      <c r="H12" s="92"/>
    </row>
    <row r="13" spans="1:9" s="42" customFormat="1">
      <c r="B13" s="42" t="s">
        <v>190</v>
      </c>
      <c r="D13" s="236">
        <f>D11-D12</f>
        <v>0</v>
      </c>
      <c r="E13" s="236">
        <f>E11-E12</f>
        <v>0</v>
      </c>
      <c r="F13" s="236">
        <f>F11-F12</f>
        <v>0</v>
      </c>
      <c r="G13" s="236">
        <f>G11-G12</f>
        <v>0</v>
      </c>
      <c r="H13" s="236">
        <f>H11-H12</f>
        <v>0</v>
      </c>
    </row>
    <row r="15" spans="1:9">
      <c r="A15" s="42" t="s">
        <v>328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G23" sqref="G2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G1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329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138"/>
      <c r="H8" s="300" t="s">
        <v>155</v>
      </c>
      <c r="I8" s="309"/>
      <c r="J8" s="310"/>
    </row>
    <row r="10" spans="1:10">
      <c r="A10" s="77" t="s">
        <v>330</v>
      </c>
      <c r="C10" s="47" t="s">
        <v>331</v>
      </c>
      <c r="D10" s="340" t="s">
        <v>332</v>
      </c>
      <c r="E10" s="340"/>
      <c r="F10" s="340"/>
      <c r="G10" s="99" t="s">
        <v>333</v>
      </c>
      <c r="H10" s="341" t="s">
        <v>334</v>
      </c>
      <c r="I10" s="341"/>
      <c r="J10" s="341"/>
    </row>
    <row r="11" spans="1:10">
      <c r="A11" s="71"/>
      <c r="B11" s="71"/>
      <c r="D11" s="47" t="s">
        <v>335</v>
      </c>
      <c r="E11" s="84" t="s">
        <v>336</v>
      </c>
      <c r="F11" s="72" t="s">
        <v>337</v>
      </c>
      <c r="G11" s="72"/>
      <c r="H11" s="47" t="s">
        <v>335</v>
      </c>
      <c r="I11" s="100" t="s">
        <v>336</v>
      </c>
      <c r="J11" s="101" t="s">
        <v>337</v>
      </c>
    </row>
    <row r="12" spans="1:10">
      <c r="A12" s="71"/>
      <c r="B12" s="71"/>
      <c r="D12" s="47"/>
      <c r="E12" s="84"/>
      <c r="F12" s="72"/>
      <c r="G12" s="72"/>
      <c r="H12" s="47"/>
      <c r="I12" s="100"/>
      <c r="J12" s="101"/>
    </row>
    <row r="13" spans="1:10">
      <c r="A13" s="71"/>
      <c r="C13" s="137"/>
      <c r="D13" s="80"/>
      <c r="E13" s="80"/>
      <c r="F13" s="80">
        <f>D13-E13</f>
        <v>0</v>
      </c>
      <c r="G13" s="102"/>
      <c r="H13" s="103">
        <f>D13*$G$13</f>
        <v>0</v>
      </c>
      <c r="I13" s="103">
        <f>E13*$G$13</f>
        <v>0</v>
      </c>
      <c r="J13" s="103">
        <f>F13*$G$13</f>
        <v>0</v>
      </c>
    </row>
    <row r="14" spans="1:10">
      <c r="C14" s="137"/>
      <c r="D14" s="80"/>
      <c r="E14" s="80"/>
      <c r="F14" s="80">
        <f>D14-E14</f>
        <v>0</v>
      </c>
      <c r="G14" s="102"/>
      <c r="H14" s="103">
        <f>D14*$G$14</f>
        <v>0</v>
      </c>
      <c r="I14" s="103">
        <f>E14*$G$14</f>
        <v>0</v>
      </c>
      <c r="J14" s="103">
        <f>F14*$G$14</f>
        <v>0</v>
      </c>
    </row>
    <row r="15" spans="1:10" ht="15.75" thickBot="1">
      <c r="D15" s="80"/>
      <c r="E15" s="80"/>
      <c r="F15" s="80"/>
      <c r="G15" s="70"/>
      <c r="H15" s="104">
        <f>SUM(H13:H14)</f>
        <v>0</v>
      </c>
      <c r="I15" s="104">
        <f>SUM(I13:I14)</f>
        <v>0</v>
      </c>
      <c r="J15" s="104">
        <f>SUM(J13:J14)</f>
        <v>0</v>
      </c>
    </row>
    <row r="16" spans="1:10">
      <c r="D16" s="80"/>
      <c r="E16" s="80"/>
      <c r="F16" s="80"/>
      <c r="G16" s="70"/>
      <c r="H16" s="103"/>
      <c r="I16" s="103"/>
      <c r="J16" s="103"/>
    </row>
    <row r="17" spans="1:10">
      <c r="D17" s="80"/>
      <c r="E17" s="80"/>
      <c r="F17" s="80"/>
      <c r="G17" s="70"/>
      <c r="H17" s="103"/>
      <c r="I17" s="103"/>
      <c r="J17" s="103"/>
    </row>
    <row r="18" spans="1:10">
      <c r="A18" s="77"/>
      <c r="C18" s="137"/>
      <c r="D18" s="80"/>
      <c r="E18" s="80"/>
      <c r="F18" s="80">
        <f>D18-E18</f>
        <v>0</v>
      </c>
      <c r="G18" s="102"/>
      <c r="H18" s="103">
        <f t="shared" ref="H18:J21" si="0">D18*$G$13</f>
        <v>0</v>
      </c>
      <c r="I18" s="103">
        <f t="shared" si="0"/>
        <v>0</v>
      </c>
      <c r="J18" s="103">
        <f t="shared" si="0"/>
        <v>0</v>
      </c>
    </row>
    <row r="19" spans="1:10">
      <c r="C19" s="137"/>
      <c r="D19" s="80"/>
      <c r="E19" s="80"/>
      <c r="F19" s="80">
        <f>D19-E19</f>
        <v>0</v>
      </c>
      <c r="G19" s="102"/>
      <c r="H19" s="103">
        <f t="shared" si="0"/>
        <v>0</v>
      </c>
      <c r="I19" s="103">
        <f t="shared" si="0"/>
        <v>0</v>
      </c>
      <c r="J19" s="103">
        <f t="shared" si="0"/>
        <v>0</v>
      </c>
    </row>
    <row r="20" spans="1:10">
      <c r="C20" s="137"/>
      <c r="D20" s="80"/>
      <c r="E20" s="80"/>
      <c r="F20" s="80">
        <f>D20-E20</f>
        <v>0</v>
      </c>
      <c r="G20" s="102"/>
      <c r="H20" s="103">
        <f t="shared" si="0"/>
        <v>0</v>
      </c>
      <c r="I20" s="103">
        <f t="shared" si="0"/>
        <v>0</v>
      </c>
      <c r="J20" s="103">
        <f t="shared" si="0"/>
        <v>0</v>
      </c>
    </row>
    <row r="21" spans="1:10">
      <c r="C21" s="137"/>
      <c r="D21" s="80"/>
      <c r="E21" s="80"/>
      <c r="F21" s="80">
        <f>D21-E21</f>
        <v>0</v>
      </c>
      <c r="G21" s="102"/>
      <c r="H21" s="103">
        <f t="shared" si="0"/>
        <v>0</v>
      </c>
      <c r="I21" s="103">
        <f t="shared" si="0"/>
        <v>0</v>
      </c>
      <c r="J21" s="103">
        <f t="shared" si="0"/>
        <v>0</v>
      </c>
    </row>
    <row r="22" spans="1:10" ht="15.75" thickBot="1">
      <c r="D22" s="80"/>
      <c r="E22" s="80"/>
      <c r="F22" s="80"/>
      <c r="G22" s="79"/>
      <c r="H22" s="104">
        <f t="shared" ref="H22:J22" si="1">SUM(H18:H21)</f>
        <v>0</v>
      </c>
      <c r="I22" s="104">
        <f t="shared" si="1"/>
        <v>0</v>
      </c>
      <c r="J22" s="104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M55"/>
  <sheetViews>
    <sheetView zoomScale="130" zoomScaleNormal="130" workbookViewId="0">
      <selection activeCell="J31" sqref="J31"/>
    </sheetView>
  </sheetViews>
  <sheetFormatPr defaultColWidth="8.7109375" defaultRowHeight="15"/>
  <cols>
    <col min="1" max="1" width="14.7109375" customWidth="1"/>
    <col min="2" max="2" width="11.7109375" customWidth="1"/>
    <col min="3" max="3" width="21.140625" customWidth="1"/>
    <col min="4" max="16" width="14.42578125" customWidth="1"/>
  </cols>
  <sheetData>
    <row r="1" spans="1:12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2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2" ht="18">
      <c r="D4" s="53"/>
      <c r="E4" s="53"/>
      <c r="F4" s="64"/>
      <c r="G4" s="65"/>
      <c r="I4" s="66"/>
    </row>
    <row r="5" spans="1:12" ht="18">
      <c r="A5" s="121" t="s">
        <v>338</v>
      </c>
      <c r="D5" s="53"/>
      <c r="E5" s="53"/>
      <c r="F5" s="64"/>
      <c r="G5" s="65"/>
      <c r="I5" s="66"/>
    </row>
    <row r="6" spans="1:12" ht="20.100000000000001" customHeight="1" thickBot="1"/>
    <row r="7" spans="1:12" ht="15.75" thickBot="1">
      <c r="A7" s="245"/>
      <c r="B7" s="246" t="s">
        <v>339</v>
      </c>
      <c r="C7" s="247" t="s">
        <v>340</v>
      </c>
      <c r="D7" s="247" t="s">
        <v>341</v>
      </c>
      <c r="E7" s="246" t="s">
        <v>342</v>
      </c>
      <c r="F7" s="344" t="s">
        <v>155</v>
      </c>
      <c r="G7" s="345"/>
      <c r="H7" s="346"/>
      <c r="I7" s="342" t="s">
        <v>327</v>
      </c>
      <c r="J7" s="343"/>
      <c r="K7" s="343"/>
    </row>
    <row r="8" spans="1:12">
      <c r="A8" s="248"/>
      <c r="B8" s="249"/>
      <c r="C8" s="249"/>
      <c r="D8" s="249"/>
      <c r="E8" s="249"/>
      <c r="F8" s="352"/>
      <c r="G8" s="353"/>
      <c r="H8" s="354"/>
    </row>
    <row r="9" spans="1:12">
      <c r="A9" s="250" t="s">
        <v>343</v>
      </c>
      <c r="B9" s="251"/>
      <c r="C9" s="251"/>
      <c r="D9" s="251"/>
      <c r="E9" s="251"/>
      <c r="F9" s="355"/>
      <c r="G9" s="356"/>
      <c r="H9" s="357"/>
      <c r="I9" s="47" t="s">
        <v>3</v>
      </c>
      <c r="J9" s="47" t="s">
        <v>84</v>
      </c>
      <c r="K9" s="47" t="s">
        <v>103</v>
      </c>
    </row>
    <row r="10" spans="1:12">
      <c r="A10" s="252" t="s">
        <v>344</v>
      </c>
      <c r="B10" s="271">
        <v>519.78</v>
      </c>
      <c r="C10" s="272">
        <f>205.61+D10</f>
        <v>371.87</v>
      </c>
      <c r="D10" s="253">
        <v>166.26</v>
      </c>
      <c r="E10" s="255">
        <f>B10-C10+D10</f>
        <v>314.16999999999996</v>
      </c>
      <c r="F10" s="355"/>
      <c r="G10" s="356"/>
      <c r="H10" s="357"/>
      <c r="I10" s="124">
        <v>44413</v>
      </c>
      <c r="J10" s="92">
        <v>628.34</v>
      </c>
      <c r="K10" s="92">
        <f t="shared" ref="K10:K22" si="0">+J10/2</f>
        <v>314.17</v>
      </c>
      <c r="L10" s="79">
        <f>+E10-K10</f>
        <v>0</v>
      </c>
    </row>
    <row r="11" spans="1:12">
      <c r="A11" s="252" t="s">
        <v>345</v>
      </c>
      <c r="B11" s="271">
        <v>519.78</v>
      </c>
      <c r="C11" s="254">
        <f>205.61+D10</f>
        <v>371.87</v>
      </c>
      <c r="D11" s="253">
        <v>166.26</v>
      </c>
      <c r="E11" s="255">
        <f t="shared" ref="E11:E12" si="1">B11-C11+D11</f>
        <v>314.16999999999996</v>
      </c>
      <c r="F11" s="355"/>
      <c r="G11" s="358"/>
      <c r="H11" s="359"/>
      <c r="I11" s="124">
        <v>44441</v>
      </c>
      <c r="J11" s="92">
        <v>628.34</v>
      </c>
      <c r="K11" s="92">
        <f t="shared" si="0"/>
        <v>314.17</v>
      </c>
      <c r="L11" s="79">
        <f t="shared" ref="L11:L12" si="2">+E11-K11</f>
        <v>0</v>
      </c>
    </row>
    <row r="12" spans="1:12">
      <c r="A12" s="252" t="s">
        <v>346</v>
      </c>
      <c r="B12" s="271">
        <v>1888.14</v>
      </c>
      <c r="C12" s="254"/>
      <c r="D12" s="253"/>
      <c r="E12" s="255">
        <f t="shared" si="1"/>
        <v>1888.14</v>
      </c>
      <c r="F12" s="355"/>
      <c r="G12" s="358"/>
      <c r="H12" s="359"/>
      <c r="I12" s="124">
        <v>44469</v>
      </c>
      <c r="J12" s="92">
        <v>3776.28</v>
      </c>
      <c r="K12" s="92">
        <f t="shared" si="0"/>
        <v>1888.14</v>
      </c>
      <c r="L12" s="79">
        <f t="shared" si="2"/>
        <v>0</v>
      </c>
    </row>
    <row r="13" spans="1:12">
      <c r="A13" s="273" t="s">
        <v>347</v>
      </c>
      <c r="B13" s="271">
        <v>503.01</v>
      </c>
      <c r="C13" s="254">
        <f t="shared" ref="C13:C22" si="3">205.61+D13</f>
        <v>371.87</v>
      </c>
      <c r="D13" s="253">
        <v>166.26</v>
      </c>
      <c r="E13" s="255">
        <f t="shared" ref="E13:E22" si="4">B13-C13+D13</f>
        <v>297.39999999999998</v>
      </c>
      <c r="F13" s="355"/>
      <c r="G13" s="356"/>
      <c r="H13" s="357"/>
      <c r="I13" s="124">
        <v>44476</v>
      </c>
      <c r="J13" s="92">
        <v>594.79999999999995</v>
      </c>
      <c r="K13" s="92">
        <f t="shared" si="0"/>
        <v>297.39999999999998</v>
      </c>
      <c r="L13" s="79">
        <f t="shared" ref="L13:L22" si="5">+E13-K13</f>
        <v>0</v>
      </c>
    </row>
    <row r="14" spans="1:12">
      <c r="A14" s="252" t="s">
        <v>348</v>
      </c>
      <c r="B14" s="271">
        <v>519.78</v>
      </c>
      <c r="C14" s="254">
        <f t="shared" si="3"/>
        <v>371.87</v>
      </c>
      <c r="D14" s="253">
        <v>166.26</v>
      </c>
      <c r="E14" s="255">
        <f t="shared" si="4"/>
        <v>314.16999999999996</v>
      </c>
      <c r="F14" s="355"/>
      <c r="G14" s="358"/>
      <c r="H14" s="359"/>
      <c r="I14" s="124">
        <v>44502</v>
      </c>
      <c r="J14" s="92">
        <v>628.34</v>
      </c>
      <c r="K14" s="92">
        <f t="shared" si="0"/>
        <v>314.17</v>
      </c>
      <c r="L14" s="79">
        <f t="shared" si="5"/>
        <v>0</v>
      </c>
    </row>
    <row r="15" spans="1:12">
      <c r="A15" s="252" t="s">
        <v>349</v>
      </c>
      <c r="B15" s="271">
        <v>503.01</v>
      </c>
      <c r="C15" s="254">
        <f t="shared" si="3"/>
        <v>371.87</v>
      </c>
      <c r="D15" s="253">
        <v>166.26</v>
      </c>
      <c r="E15" s="255">
        <f t="shared" si="4"/>
        <v>297.39999999999998</v>
      </c>
      <c r="F15" s="355"/>
      <c r="G15" s="358"/>
      <c r="H15" s="359"/>
      <c r="I15" s="124">
        <v>44532</v>
      </c>
      <c r="J15" s="92">
        <v>594.79999999999995</v>
      </c>
      <c r="K15" s="92">
        <f t="shared" si="0"/>
        <v>297.39999999999998</v>
      </c>
      <c r="L15" s="79">
        <f t="shared" si="5"/>
        <v>0</v>
      </c>
    </row>
    <row r="16" spans="1:12">
      <c r="A16" s="252" t="s">
        <v>350</v>
      </c>
      <c r="B16" s="271">
        <v>519.78</v>
      </c>
      <c r="C16" s="254">
        <f t="shared" si="3"/>
        <v>371.87</v>
      </c>
      <c r="D16" s="253">
        <v>166.26</v>
      </c>
      <c r="E16" s="255">
        <f t="shared" si="4"/>
        <v>314.16999999999996</v>
      </c>
      <c r="F16" s="355"/>
      <c r="G16" s="358"/>
      <c r="H16" s="359"/>
      <c r="I16" s="124">
        <v>44565</v>
      </c>
      <c r="J16" s="92">
        <v>628.34</v>
      </c>
      <c r="K16" s="92">
        <f t="shared" si="0"/>
        <v>314.17</v>
      </c>
      <c r="L16" s="79">
        <f t="shared" si="5"/>
        <v>0</v>
      </c>
    </row>
    <row r="17" spans="1:13">
      <c r="A17" s="252" t="s">
        <v>351</v>
      </c>
      <c r="B17" s="271">
        <v>519.78</v>
      </c>
      <c r="C17" s="254">
        <f t="shared" si="3"/>
        <v>371.87</v>
      </c>
      <c r="D17" s="253">
        <v>166.26</v>
      </c>
      <c r="E17" s="255">
        <f t="shared" si="4"/>
        <v>314.16999999999996</v>
      </c>
      <c r="F17" s="355"/>
      <c r="G17" s="358"/>
      <c r="H17" s="359"/>
      <c r="I17" s="124">
        <v>44595</v>
      </c>
      <c r="J17" s="92">
        <v>628.34</v>
      </c>
      <c r="K17" s="92">
        <f t="shared" si="0"/>
        <v>314.17</v>
      </c>
      <c r="L17" s="79">
        <f t="shared" si="5"/>
        <v>0</v>
      </c>
    </row>
    <row r="18" spans="1:13">
      <c r="A18" s="252" t="s">
        <v>352</v>
      </c>
      <c r="B18" s="271">
        <v>469.48</v>
      </c>
      <c r="C18" s="254">
        <f t="shared" si="3"/>
        <v>371.87</v>
      </c>
      <c r="D18" s="253">
        <v>166.26</v>
      </c>
      <c r="E18" s="255">
        <f t="shared" si="4"/>
        <v>263.87</v>
      </c>
      <c r="F18" s="355"/>
      <c r="G18" s="358"/>
      <c r="H18" s="359"/>
      <c r="I18" s="124">
        <v>44623</v>
      </c>
      <c r="J18" s="92">
        <v>527.74</v>
      </c>
      <c r="K18" s="92">
        <f t="shared" si="0"/>
        <v>263.87</v>
      </c>
      <c r="L18" s="79">
        <f t="shared" si="5"/>
        <v>0</v>
      </c>
    </row>
    <row r="19" spans="1:13">
      <c r="A19" s="252" t="s">
        <v>353</v>
      </c>
      <c r="B19" s="253">
        <v>519.78</v>
      </c>
      <c r="C19" s="254">
        <f t="shared" si="3"/>
        <v>371.87</v>
      </c>
      <c r="D19" s="253">
        <v>166.26</v>
      </c>
      <c r="E19" s="255">
        <f t="shared" si="4"/>
        <v>314.16999999999996</v>
      </c>
      <c r="F19" s="355"/>
      <c r="G19" s="358"/>
      <c r="H19" s="359"/>
      <c r="I19" s="124">
        <v>44655</v>
      </c>
      <c r="J19" s="92">
        <v>628.34</v>
      </c>
      <c r="K19" s="92">
        <f t="shared" si="0"/>
        <v>314.17</v>
      </c>
      <c r="L19" s="79">
        <f t="shared" si="5"/>
        <v>0</v>
      </c>
    </row>
    <row r="20" spans="1:13">
      <c r="A20" s="252" t="s">
        <v>354</v>
      </c>
      <c r="B20" s="253">
        <v>503.01</v>
      </c>
      <c r="C20" s="254">
        <f t="shared" si="3"/>
        <v>371.87</v>
      </c>
      <c r="D20" s="253">
        <v>166.26</v>
      </c>
      <c r="E20" s="255">
        <f t="shared" si="4"/>
        <v>297.39999999999998</v>
      </c>
      <c r="F20" s="355"/>
      <c r="G20" s="358"/>
      <c r="H20" s="359"/>
      <c r="I20" s="124">
        <v>44685</v>
      </c>
      <c r="J20" s="92">
        <v>594.79999999999995</v>
      </c>
      <c r="K20" s="92">
        <f t="shared" si="0"/>
        <v>297.39999999999998</v>
      </c>
      <c r="L20" s="79">
        <f t="shared" si="5"/>
        <v>0</v>
      </c>
    </row>
    <row r="21" spans="1:13">
      <c r="A21" s="252" t="s">
        <v>355</v>
      </c>
      <c r="B21" s="253">
        <v>519.78</v>
      </c>
      <c r="C21" s="254">
        <f t="shared" si="3"/>
        <v>371.87</v>
      </c>
      <c r="D21" s="253">
        <v>166.26</v>
      </c>
      <c r="E21" s="255">
        <f t="shared" si="4"/>
        <v>314.16999999999996</v>
      </c>
      <c r="F21" s="355"/>
      <c r="G21" s="358"/>
      <c r="H21" s="359"/>
      <c r="I21" s="124">
        <v>44718</v>
      </c>
      <c r="J21" s="92">
        <v>628.34</v>
      </c>
      <c r="K21" s="92">
        <f t="shared" si="0"/>
        <v>314.17</v>
      </c>
      <c r="L21" s="79">
        <f t="shared" si="5"/>
        <v>0</v>
      </c>
    </row>
    <row r="22" spans="1:13">
      <c r="A22" s="252" t="s">
        <v>356</v>
      </c>
      <c r="B22" s="274">
        <v>503.01</v>
      </c>
      <c r="C22" s="254">
        <f t="shared" si="3"/>
        <v>372.87</v>
      </c>
      <c r="D22" s="253">
        <v>167.26</v>
      </c>
      <c r="E22" s="255">
        <f t="shared" si="4"/>
        <v>297.39999999999998</v>
      </c>
      <c r="F22" s="355"/>
      <c r="G22" s="358"/>
      <c r="H22" s="359"/>
      <c r="I22" s="124">
        <v>44749</v>
      </c>
      <c r="J22" s="92">
        <v>594.79999999999995</v>
      </c>
      <c r="K22" s="92">
        <f t="shared" si="0"/>
        <v>297.39999999999998</v>
      </c>
      <c r="L22" s="79">
        <f t="shared" si="5"/>
        <v>0</v>
      </c>
      <c r="M22" t="s">
        <v>357</v>
      </c>
    </row>
    <row r="23" spans="1:13">
      <c r="A23" s="256" t="s">
        <v>84</v>
      </c>
      <c r="B23" s="257">
        <f>SUM(B10:B22)</f>
        <v>8008.119999999999</v>
      </c>
      <c r="C23" s="257">
        <f>SUM(C10:C22)</f>
        <v>4463.4399999999996</v>
      </c>
      <c r="D23" s="257">
        <f>SUM(D10:D22)</f>
        <v>1996.12</v>
      </c>
      <c r="E23" s="257">
        <f>SUM(E10:E22)</f>
        <v>5540.8</v>
      </c>
      <c r="F23" s="355"/>
      <c r="G23" s="358"/>
      <c r="H23" s="359"/>
    </row>
    <row r="24" spans="1:13">
      <c r="A24" s="252"/>
      <c r="B24" s="253"/>
      <c r="C24" s="254"/>
      <c r="D24" s="254"/>
      <c r="E24" s="258"/>
      <c r="F24" s="355"/>
      <c r="G24" s="356"/>
      <c r="H24" s="357"/>
    </row>
    <row r="25" spans="1:13">
      <c r="A25" s="259"/>
      <c r="B25" s="253"/>
      <c r="C25" s="253"/>
      <c r="D25" s="253"/>
      <c r="E25" s="258"/>
      <c r="F25" s="355"/>
      <c r="G25" s="356"/>
      <c r="H25" s="357"/>
    </row>
    <row r="26" spans="1:13">
      <c r="A26" s="261" t="s">
        <v>358</v>
      </c>
      <c r="B26" s="253"/>
      <c r="C26" s="254"/>
      <c r="D26" s="254"/>
      <c r="E26" s="260"/>
      <c r="F26" s="355"/>
      <c r="G26" s="356"/>
      <c r="H26" s="357"/>
    </row>
    <row r="27" spans="1:13">
      <c r="A27" s="252" t="s">
        <v>344</v>
      </c>
      <c r="B27" s="271">
        <f>+B10</f>
        <v>519.78</v>
      </c>
      <c r="C27" s="254">
        <f>+C10</f>
        <v>371.87</v>
      </c>
      <c r="D27" s="253">
        <f>+D10</f>
        <v>166.26</v>
      </c>
      <c r="E27" s="255">
        <f>B27-C27+D27</f>
        <v>314.16999999999996</v>
      </c>
      <c r="F27" s="355"/>
      <c r="G27" s="356"/>
      <c r="H27" s="357"/>
    </row>
    <row r="28" spans="1:13">
      <c r="A28" s="252" t="s">
        <v>345</v>
      </c>
      <c r="B28" s="271">
        <f t="shared" ref="B28:D28" si="6">+B11</f>
        <v>519.78</v>
      </c>
      <c r="C28" s="254">
        <f t="shared" si="6"/>
        <v>371.87</v>
      </c>
      <c r="D28" s="253">
        <f t="shared" si="6"/>
        <v>166.26</v>
      </c>
      <c r="E28" s="255">
        <f t="shared" ref="E28:E39" si="7">B28-C28+D28</f>
        <v>314.16999999999996</v>
      </c>
      <c r="F28" s="355"/>
      <c r="G28" s="358"/>
      <c r="H28" s="359"/>
    </row>
    <row r="29" spans="1:13">
      <c r="A29" s="252" t="s">
        <v>359</v>
      </c>
      <c r="B29" s="271">
        <f t="shared" ref="B29:D29" si="8">+B12</f>
        <v>1888.14</v>
      </c>
      <c r="C29" s="254">
        <f t="shared" si="8"/>
        <v>0</v>
      </c>
      <c r="D29" s="253">
        <f t="shared" si="8"/>
        <v>0</v>
      </c>
      <c r="E29" s="255">
        <f t="shared" si="7"/>
        <v>1888.14</v>
      </c>
      <c r="F29" s="355"/>
      <c r="G29" s="356"/>
      <c r="H29" s="357"/>
    </row>
    <row r="30" spans="1:13">
      <c r="A30" s="252" t="s">
        <v>360</v>
      </c>
      <c r="B30" s="271">
        <f t="shared" ref="B30:D30" si="9">+B13</f>
        <v>503.01</v>
      </c>
      <c r="C30" s="254">
        <f t="shared" si="9"/>
        <v>371.87</v>
      </c>
      <c r="D30" s="253">
        <f t="shared" si="9"/>
        <v>166.26</v>
      </c>
      <c r="E30" s="255">
        <f t="shared" si="7"/>
        <v>297.39999999999998</v>
      </c>
      <c r="F30" s="355"/>
      <c r="G30" s="358"/>
      <c r="H30" s="359"/>
    </row>
    <row r="31" spans="1:13">
      <c r="A31" s="252" t="s">
        <v>348</v>
      </c>
      <c r="B31" s="271">
        <f t="shared" ref="B31:D31" si="10">+B14</f>
        <v>519.78</v>
      </c>
      <c r="C31" s="254">
        <f t="shared" si="10"/>
        <v>371.87</v>
      </c>
      <c r="D31" s="253">
        <f t="shared" si="10"/>
        <v>166.26</v>
      </c>
      <c r="E31" s="255">
        <f t="shared" si="7"/>
        <v>314.16999999999996</v>
      </c>
      <c r="F31" s="355"/>
      <c r="G31" s="358"/>
      <c r="H31" s="359"/>
    </row>
    <row r="32" spans="1:13">
      <c r="A32" s="252" t="s">
        <v>349</v>
      </c>
      <c r="B32" s="271">
        <f t="shared" ref="B32:D32" si="11">+B15</f>
        <v>503.01</v>
      </c>
      <c r="C32" s="254">
        <f t="shared" si="11"/>
        <v>371.87</v>
      </c>
      <c r="D32" s="253">
        <f t="shared" si="11"/>
        <v>166.26</v>
      </c>
      <c r="E32" s="255">
        <f t="shared" si="7"/>
        <v>297.39999999999998</v>
      </c>
      <c r="F32" s="355"/>
      <c r="G32" s="358"/>
      <c r="H32" s="359"/>
    </row>
    <row r="33" spans="1:8">
      <c r="A33" s="252" t="s">
        <v>350</v>
      </c>
      <c r="B33" s="271">
        <f t="shared" ref="B33:D33" si="12">+B16</f>
        <v>519.78</v>
      </c>
      <c r="C33" s="254">
        <f t="shared" si="12"/>
        <v>371.87</v>
      </c>
      <c r="D33" s="253">
        <f t="shared" si="12"/>
        <v>166.26</v>
      </c>
      <c r="E33" s="255">
        <f t="shared" si="7"/>
        <v>314.16999999999996</v>
      </c>
      <c r="F33" s="355"/>
      <c r="G33" s="358"/>
      <c r="H33" s="359"/>
    </row>
    <row r="34" spans="1:8">
      <c r="A34" s="252" t="s">
        <v>351</v>
      </c>
      <c r="B34" s="271">
        <f t="shared" ref="B34:D34" si="13">+B17</f>
        <v>519.78</v>
      </c>
      <c r="C34" s="254">
        <f t="shared" si="13"/>
        <v>371.87</v>
      </c>
      <c r="D34" s="253">
        <f t="shared" si="13"/>
        <v>166.26</v>
      </c>
      <c r="E34" s="255">
        <f t="shared" si="7"/>
        <v>314.16999999999996</v>
      </c>
      <c r="F34" s="355"/>
      <c r="G34" s="358"/>
      <c r="H34" s="359"/>
    </row>
    <row r="35" spans="1:8">
      <c r="A35" s="252" t="s">
        <v>352</v>
      </c>
      <c r="B35" s="271">
        <f t="shared" ref="B35:D35" si="14">+B18</f>
        <v>469.48</v>
      </c>
      <c r="C35" s="254">
        <f t="shared" si="14"/>
        <v>371.87</v>
      </c>
      <c r="D35" s="253">
        <f t="shared" si="14"/>
        <v>166.26</v>
      </c>
      <c r="E35" s="255">
        <f t="shared" si="7"/>
        <v>263.87</v>
      </c>
      <c r="F35" s="355"/>
      <c r="G35" s="358"/>
      <c r="H35" s="359"/>
    </row>
    <row r="36" spans="1:8">
      <c r="A36" s="252" t="s">
        <v>353</v>
      </c>
      <c r="B36" s="271">
        <f t="shared" ref="B36:D36" si="15">+B19</f>
        <v>519.78</v>
      </c>
      <c r="C36" s="254">
        <f t="shared" si="15"/>
        <v>371.87</v>
      </c>
      <c r="D36" s="253">
        <f t="shared" si="15"/>
        <v>166.26</v>
      </c>
      <c r="E36" s="255">
        <f t="shared" si="7"/>
        <v>314.16999999999996</v>
      </c>
      <c r="F36" s="355"/>
      <c r="G36" s="358"/>
      <c r="H36" s="359"/>
    </row>
    <row r="37" spans="1:8">
      <c r="A37" s="252" t="s">
        <v>354</v>
      </c>
      <c r="B37" s="271">
        <f t="shared" ref="B37:D37" si="16">+B20</f>
        <v>503.01</v>
      </c>
      <c r="C37" s="254">
        <f t="shared" si="16"/>
        <v>371.87</v>
      </c>
      <c r="D37" s="253">
        <f t="shared" si="16"/>
        <v>166.26</v>
      </c>
      <c r="E37" s="255">
        <f t="shared" si="7"/>
        <v>297.39999999999998</v>
      </c>
      <c r="F37" s="355"/>
      <c r="G37" s="358"/>
      <c r="H37" s="359"/>
    </row>
    <row r="38" spans="1:8">
      <c r="A38" s="252" t="s">
        <v>355</v>
      </c>
      <c r="B38" s="271">
        <f t="shared" ref="B38:D38" si="17">+B21</f>
        <v>519.78</v>
      </c>
      <c r="C38" s="254">
        <f t="shared" si="17"/>
        <v>371.87</v>
      </c>
      <c r="D38" s="253">
        <f t="shared" si="17"/>
        <v>166.26</v>
      </c>
      <c r="E38" s="255">
        <f t="shared" si="7"/>
        <v>314.16999999999996</v>
      </c>
      <c r="F38" s="355"/>
      <c r="G38" s="356"/>
      <c r="H38" s="357"/>
    </row>
    <row r="39" spans="1:8">
      <c r="A39" s="252" t="s">
        <v>356</v>
      </c>
      <c r="B39" s="271">
        <f t="shared" ref="B39:D39" si="18">+B22</f>
        <v>503.01</v>
      </c>
      <c r="C39" s="254">
        <f t="shared" si="18"/>
        <v>372.87</v>
      </c>
      <c r="D39" s="253">
        <f t="shared" si="18"/>
        <v>167.26</v>
      </c>
      <c r="E39" s="255">
        <f t="shared" si="7"/>
        <v>297.39999999999998</v>
      </c>
      <c r="F39" s="355"/>
      <c r="G39" s="356"/>
      <c r="H39" s="357"/>
    </row>
    <row r="40" spans="1:8">
      <c r="A40" s="262" t="s">
        <v>84</v>
      </c>
      <c r="B40" s="263">
        <f>SUM(B27:B39)</f>
        <v>8008.119999999999</v>
      </c>
      <c r="C40" s="263">
        <f>SUM(C27:C39)</f>
        <v>4463.4399999999996</v>
      </c>
      <c r="D40" s="263">
        <f>SUM(D27:D39)</f>
        <v>1996.12</v>
      </c>
      <c r="E40" s="264">
        <f>SUM(E27:E39)</f>
        <v>5540.8</v>
      </c>
      <c r="F40" s="355"/>
      <c r="G40" s="356"/>
      <c r="H40" s="357"/>
    </row>
    <row r="41" spans="1:8">
      <c r="A41" s="265"/>
      <c r="B41" s="266"/>
      <c r="C41" s="266"/>
      <c r="D41" s="266"/>
      <c r="E41" s="266"/>
      <c r="F41" s="355"/>
      <c r="G41" s="356"/>
      <c r="H41" s="357"/>
    </row>
    <row r="42" spans="1:8">
      <c r="A42" s="259"/>
      <c r="B42" s="275"/>
      <c r="C42" s="275"/>
      <c r="D42" s="275"/>
      <c r="E42" s="275"/>
      <c r="F42" s="355"/>
      <c r="G42" s="356"/>
      <c r="H42" s="357"/>
    </row>
    <row r="43" spans="1:8">
      <c r="A43" s="265"/>
      <c r="B43" s="266"/>
      <c r="C43" s="266"/>
      <c r="D43" s="266"/>
      <c r="E43" s="266"/>
      <c r="F43" s="355"/>
      <c r="G43" s="356"/>
      <c r="H43" s="357"/>
    </row>
    <row r="44" spans="1:8" ht="15.75" thickBot="1">
      <c r="A44" s="267"/>
      <c r="B44" s="268"/>
      <c r="C44" s="268"/>
      <c r="D44" s="268"/>
      <c r="E44" s="268"/>
      <c r="F44" s="360"/>
      <c r="G44" s="361"/>
      <c r="H44" s="362"/>
    </row>
    <row r="45" spans="1:8">
      <c r="D45" s="9"/>
    </row>
    <row r="46" spans="1:8">
      <c r="D46" s="9"/>
    </row>
    <row r="47" spans="1:8">
      <c r="E47" s="112"/>
      <c r="F47" s="112"/>
    </row>
    <row r="48" spans="1:8">
      <c r="E48" s="112"/>
      <c r="F48" s="112"/>
    </row>
    <row r="49" spans="5:6">
      <c r="E49" s="112"/>
      <c r="F49" s="112"/>
    </row>
    <row r="50" spans="5:6">
      <c r="E50" s="112"/>
      <c r="F50" s="112"/>
    </row>
    <row r="51" spans="5:6">
      <c r="E51" s="112"/>
      <c r="F51" s="112"/>
    </row>
    <row r="52" spans="5:6">
      <c r="E52" s="112"/>
      <c r="F52" s="112"/>
    </row>
    <row r="53" spans="5:6">
      <c r="E53" s="112"/>
      <c r="F53" s="112"/>
    </row>
    <row r="54" spans="5:6">
      <c r="E54" s="112"/>
      <c r="F54" s="112"/>
    </row>
    <row r="55" spans="5:6">
      <c r="E55" s="112"/>
      <c r="F55" s="112"/>
    </row>
  </sheetData>
  <mergeCells count="42">
    <mergeCell ref="F43:H43"/>
    <mergeCell ref="F44:H44"/>
    <mergeCell ref="F12:H12"/>
    <mergeCell ref="F37:H37"/>
    <mergeCell ref="F38:H38"/>
    <mergeCell ref="F40:H40"/>
    <mergeCell ref="F41:H41"/>
    <mergeCell ref="F42:H42"/>
    <mergeCell ref="F33:H33"/>
    <mergeCell ref="F34:H34"/>
    <mergeCell ref="F35:H35"/>
    <mergeCell ref="F36:H36"/>
    <mergeCell ref="F24:H24"/>
    <mergeCell ref="F25:H25"/>
    <mergeCell ref="C1:E1"/>
    <mergeCell ref="C2:E2"/>
    <mergeCell ref="C3:E3"/>
    <mergeCell ref="F7:H7"/>
    <mergeCell ref="F27:H27"/>
    <mergeCell ref="F8:H8"/>
    <mergeCell ref="F9:H9"/>
    <mergeCell ref="F10:H10"/>
    <mergeCell ref="F11:H11"/>
    <mergeCell ref="F13:H13"/>
    <mergeCell ref="F14:H14"/>
    <mergeCell ref="F15:H15"/>
    <mergeCell ref="F16:H16"/>
    <mergeCell ref="F17:H17"/>
    <mergeCell ref="F18:H18"/>
    <mergeCell ref="F26:H26"/>
    <mergeCell ref="I7:K7"/>
    <mergeCell ref="F22:H22"/>
    <mergeCell ref="F39:H39"/>
    <mergeCell ref="F28:H28"/>
    <mergeCell ref="F29:H29"/>
    <mergeCell ref="F30:H30"/>
    <mergeCell ref="F31:H31"/>
    <mergeCell ref="F32:H32"/>
    <mergeCell ref="F19:H19"/>
    <mergeCell ref="F20:H20"/>
    <mergeCell ref="F21:H21"/>
    <mergeCell ref="F23:H23"/>
  </mergeCells>
  <phoneticPr fontId="1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H21" sqref="H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4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4" ht="18">
      <c r="D4" s="53"/>
      <c r="E4" s="53"/>
      <c r="F4" s="64"/>
      <c r="G4" s="65"/>
      <c r="I4" s="66"/>
    </row>
    <row r="5" spans="1:14" ht="18">
      <c r="A5" s="121" t="s">
        <v>280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105</v>
      </c>
      <c r="B8" s="347" t="s">
        <v>106</v>
      </c>
      <c r="C8" s="348"/>
      <c r="D8" s="348"/>
      <c r="E8" s="349"/>
      <c r="F8" s="68" t="s">
        <v>107</v>
      </c>
      <c r="G8" s="347" t="s">
        <v>155</v>
      </c>
      <c r="H8" s="309"/>
      <c r="I8" s="310"/>
    </row>
    <row r="10" spans="1:14">
      <c r="F10" s="70"/>
    </row>
    <row r="11" spans="1:14">
      <c r="A11" s="65"/>
      <c r="B11" s="65"/>
      <c r="C11" s="65" t="s">
        <v>361</v>
      </c>
      <c r="G11" s="84" t="s">
        <v>84</v>
      </c>
      <c r="I11" s="47" t="s">
        <v>362</v>
      </c>
    </row>
    <row r="12" spans="1:14">
      <c r="A12" s="65"/>
      <c r="B12" s="65"/>
      <c r="C12" t="s">
        <v>363</v>
      </c>
      <c r="G12" s="85"/>
      <c r="I12" s="58">
        <v>0</v>
      </c>
    </row>
    <row r="13" spans="1:14">
      <c r="A13" s="65"/>
      <c r="B13" s="65"/>
      <c r="C13" t="s">
        <v>364</v>
      </c>
      <c r="G13" s="85"/>
      <c r="I13" s="58">
        <f>+G13/11*0.75</f>
        <v>0</v>
      </c>
    </row>
    <row r="14" spans="1:14">
      <c r="C14" t="s">
        <v>365</v>
      </c>
      <c r="G14" s="85"/>
      <c r="I14" s="58">
        <v>0</v>
      </c>
    </row>
    <row r="15" spans="1:14">
      <c r="C15" t="s">
        <v>366</v>
      </c>
      <c r="G15" s="86"/>
      <c r="I15" s="87">
        <f>+G15/11*0.75</f>
        <v>0</v>
      </c>
      <c r="K15" t="s">
        <v>367</v>
      </c>
      <c r="N15" s="88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368</v>
      </c>
      <c r="N16" s="89"/>
    </row>
    <row r="17" spans="1:14">
      <c r="A17" s="65"/>
      <c r="B17" s="65"/>
      <c r="C17" s="65"/>
      <c r="F17" s="70"/>
      <c r="K17" t="s">
        <v>369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370</v>
      </c>
      <c r="N18" t="e">
        <f>ROUNDDOWN(N16*N15,0)</f>
        <v>#DIV/0!</v>
      </c>
    </row>
    <row r="19" spans="1:14">
      <c r="C19" s="77" t="s">
        <v>371</v>
      </c>
      <c r="E19" s="47" t="s">
        <v>369</v>
      </c>
      <c r="F19" s="84" t="s">
        <v>370</v>
      </c>
      <c r="G19" s="47" t="s">
        <v>84</v>
      </c>
      <c r="I19" s="47" t="s">
        <v>372</v>
      </c>
    </row>
    <row r="20" spans="1:14">
      <c r="C20" s="73">
        <v>44105</v>
      </c>
      <c r="E20" s="85"/>
      <c r="F20" s="85"/>
      <c r="G20" s="90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0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0">
        <f>SUM(E22:F22)</f>
        <v>0</v>
      </c>
      <c r="I22" s="70">
        <f>+F22/11*0.75</f>
        <v>0</v>
      </c>
    </row>
    <row r="23" spans="1:14">
      <c r="C23" s="73">
        <v>44378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70"/>
    </row>
    <row r="26" spans="1:14">
      <c r="C26" s="77" t="s">
        <v>373</v>
      </c>
      <c r="F26" s="80"/>
    </row>
    <row r="27" spans="1:14">
      <c r="C27" t="s">
        <v>374</v>
      </c>
      <c r="G27" s="90">
        <f>+G12</f>
        <v>0</v>
      </c>
    </row>
    <row r="28" spans="1:14">
      <c r="C28" t="s">
        <v>375</v>
      </c>
      <c r="F28" s="80"/>
      <c r="G28" s="90">
        <f>+G13</f>
        <v>0</v>
      </c>
      <c r="I28" s="58">
        <f>+G28/11*0.75</f>
        <v>0</v>
      </c>
    </row>
    <row r="29" spans="1:14">
      <c r="C29" t="s">
        <v>369</v>
      </c>
      <c r="F29" s="79"/>
      <c r="G29" s="90">
        <f>+G14-E24</f>
        <v>0</v>
      </c>
    </row>
    <row r="30" spans="1:14">
      <c r="C30" t="s">
        <v>370</v>
      </c>
      <c r="F30" s="70"/>
      <c r="G30" s="91">
        <f>+G15-F24</f>
        <v>0</v>
      </c>
      <c r="I30" s="87">
        <f>+G30/11*0.75</f>
        <v>0</v>
      </c>
    </row>
    <row r="31" spans="1:14">
      <c r="G31" s="90">
        <f>SUM(G27:G30)</f>
        <v>0</v>
      </c>
      <c r="I31" s="58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J16"/>
  <sheetViews>
    <sheetView workbookViewId="0">
      <selection activeCell="F17" sqref="F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  <c r="J1" s="227"/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  <c r="J2" s="66"/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  <c r="J3" s="66"/>
    </row>
    <row r="4" spans="1:10" ht="18">
      <c r="D4" s="53"/>
      <c r="E4" s="53"/>
      <c r="F4" s="64"/>
      <c r="G4" s="65"/>
      <c r="I4" s="66"/>
      <c r="J4" s="66"/>
    </row>
    <row r="5" spans="1:10" ht="18">
      <c r="A5" s="121" t="s">
        <v>376</v>
      </c>
      <c r="D5" s="53"/>
      <c r="E5" s="53"/>
      <c r="F5" s="64"/>
      <c r="G5" s="65"/>
      <c r="I5" s="66"/>
      <c r="J5" s="66"/>
    </row>
    <row r="6" spans="1:10" ht="18.75">
      <c r="D6" s="1"/>
      <c r="E6" s="1"/>
      <c r="F6" s="132"/>
      <c r="G6" s="4"/>
      <c r="I6" s="66"/>
      <c r="J6" s="66"/>
    </row>
    <row r="8" spans="1:10" s="69" customFormat="1" ht="25.5">
      <c r="A8" s="126" t="s">
        <v>105</v>
      </c>
      <c r="B8" s="338" t="s">
        <v>106</v>
      </c>
      <c r="C8" s="339"/>
      <c r="D8" s="339"/>
      <c r="E8" s="350"/>
      <c r="F8" s="127" t="s">
        <v>107</v>
      </c>
      <c r="G8" s="338" t="s">
        <v>155</v>
      </c>
      <c r="H8" s="309"/>
      <c r="I8" s="310"/>
    </row>
    <row r="10" spans="1:10">
      <c r="F10" s="70"/>
    </row>
    <row r="11" spans="1:10">
      <c r="A11" s="77">
        <v>30900</v>
      </c>
      <c r="B11" s="77"/>
      <c r="C11" s="77" t="s">
        <v>377</v>
      </c>
      <c r="F11" s="70"/>
    </row>
    <row r="12" spans="1:10">
      <c r="C12" t="s">
        <v>274</v>
      </c>
      <c r="D12" t="s">
        <v>378</v>
      </c>
      <c r="F12" s="92">
        <v>1341.51</v>
      </c>
    </row>
    <row r="13" spans="1:10">
      <c r="C13" t="s">
        <v>274</v>
      </c>
      <c r="D13" t="s">
        <v>379</v>
      </c>
      <c r="F13" s="92">
        <v>1334.35</v>
      </c>
    </row>
    <row r="14" spans="1:10">
      <c r="C14" t="s">
        <v>274</v>
      </c>
      <c r="D14" t="s">
        <v>380</v>
      </c>
      <c r="F14" s="92">
        <v>1324.5</v>
      </c>
    </row>
    <row r="15" spans="1:10">
      <c r="C15" t="s">
        <v>274</v>
      </c>
      <c r="D15" t="s">
        <v>275</v>
      </c>
      <c r="F15" s="92">
        <v>1244.23</v>
      </c>
      <c r="G15" s="219" t="s">
        <v>381</v>
      </c>
    </row>
    <row r="16" spans="1:10">
      <c r="F16" s="224">
        <f>SUM(F12:F15)</f>
        <v>5244.59</v>
      </c>
      <c r="G16" s="243" t="s">
        <v>382</v>
      </c>
    </row>
  </sheetData>
  <mergeCells count="5">
    <mergeCell ref="B8:E8"/>
    <mergeCell ref="G8:I8"/>
    <mergeCell ref="C1:E1"/>
    <mergeCell ref="C2:E2"/>
    <mergeCell ref="C3:E3"/>
  </mergeCells>
  <hyperlinks>
    <hyperlink ref="G16" r:id="rId1" display="../../../../../../../../:b:/s/HFBAccounting/EWTY9455RiRMkpSh7gZr9F4BvwvwrG41Xy3bspPh3DfJ9A?e=yrS2hn" xr:uid="{3727CCF7-E0A6-4049-923F-DBFA740BC07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92D050"/>
  </sheetPr>
  <dimension ref="A1:N37"/>
  <sheetViews>
    <sheetView topLeftCell="A8" workbookViewId="0">
      <selection activeCell="Q25" sqref="Q25"/>
    </sheetView>
  </sheetViews>
  <sheetFormatPr defaultRowHeight="15"/>
  <cols>
    <col min="3" max="3" width="14" customWidth="1"/>
    <col min="4" max="5" width="15.7109375" customWidth="1"/>
    <col min="6" max="6" width="12.42578125" hidden="1" customWidth="1"/>
    <col min="7" max="7" width="12.42578125" customWidth="1"/>
    <col min="8" max="8" width="6.140625" customWidth="1"/>
    <col min="9" max="10" width="15.7109375" customWidth="1"/>
    <col min="11" max="11" width="12.42578125" hidden="1" customWidth="1"/>
    <col min="12" max="12" width="12.42578125" customWidth="1"/>
    <col min="13" max="13" width="4.7109375" customWidth="1"/>
    <col min="14" max="14" width="13" customWidth="1"/>
  </cols>
  <sheetData>
    <row r="1" spans="1:14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4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4" ht="18">
      <c r="D4" s="53"/>
      <c r="E4" s="53"/>
      <c r="F4" s="64"/>
      <c r="G4" s="65"/>
      <c r="I4" s="66"/>
    </row>
    <row r="5" spans="1:14" ht="18">
      <c r="A5" s="121" t="s">
        <v>78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2"/>
    </row>
    <row r="8" spans="1:14">
      <c r="H8" s="47"/>
    </row>
    <row r="9" spans="1:14">
      <c r="B9" t="s">
        <v>79</v>
      </c>
      <c r="D9" s="297" t="s">
        <v>80</v>
      </c>
      <c r="E9" s="297"/>
      <c r="F9" s="297"/>
      <c r="G9" s="297"/>
      <c r="I9" s="297" t="s">
        <v>81</v>
      </c>
      <c r="J9" s="297"/>
      <c r="K9" s="297"/>
      <c r="L9" s="297"/>
      <c r="N9" s="296" t="s">
        <v>82</v>
      </c>
    </row>
    <row r="10" spans="1:14">
      <c r="B10" t="s">
        <v>83</v>
      </c>
      <c r="D10" s="123">
        <v>18656</v>
      </c>
      <c r="E10" s="124">
        <f>+D10</f>
        <v>18656</v>
      </c>
      <c r="F10" s="124">
        <f>+D10</f>
        <v>18656</v>
      </c>
      <c r="G10" s="47" t="s">
        <v>84</v>
      </c>
      <c r="I10" s="123">
        <v>18945</v>
      </c>
      <c r="J10" s="124">
        <f>+I10</f>
        <v>18945</v>
      </c>
      <c r="K10" s="124">
        <f>+I10</f>
        <v>18945</v>
      </c>
      <c r="L10" s="47" t="s">
        <v>84</v>
      </c>
      <c r="N10" s="296"/>
    </row>
    <row r="11" spans="1:14">
      <c r="B11" t="s">
        <v>85</v>
      </c>
      <c r="D11" s="125">
        <f>(D14-D10)/365.25</f>
        <v>71.422313483915133</v>
      </c>
      <c r="E11" s="125">
        <f>(E14-E10)/365.25</f>
        <v>71.422313483915133</v>
      </c>
      <c r="F11" s="125">
        <f>(F14-F10)/365.25</f>
        <v>71.422313483915133</v>
      </c>
      <c r="G11" s="125"/>
      <c r="I11" s="125">
        <f>(I14-I10)/365.25</f>
        <v>70.631074606433955</v>
      </c>
      <c r="J11" s="125">
        <f>(J14-J10)/365.25</f>
        <v>70.631074606433955</v>
      </c>
      <c r="K11" s="125">
        <f>(K14-K10)/365.25</f>
        <v>70.631074606433955</v>
      </c>
      <c r="N11" s="296"/>
    </row>
    <row r="14" spans="1:14">
      <c r="B14" t="s">
        <v>86</v>
      </c>
      <c r="D14" s="124">
        <v>44743</v>
      </c>
      <c r="E14" s="124">
        <v>44743</v>
      </c>
      <c r="F14" s="124">
        <v>44743</v>
      </c>
      <c r="G14" s="124"/>
      <c r="I14" s="124">
        <v>44743</v>
      </c>
      <c r="J14" s="124">
        <v>44743</v>
      </c>
      <c r="K14" s="124">
        <v>44743</v>
      </c>
    </row>
    <row r="16" spans="1:14">
      <c r="B16" t="s">
        <v>87</v>
      </c>
      <c r="D16" s="220" t="s">
        <v>88</v>
      </c>
      <c r="E16" s="220" t="s">
        <v>89</v>
      </c>
      <c r="F16" s="220"/>
      <c r="I16" s="220" t="s">
        <v>90</v>
      </c>
      <c r="J16" s="220" t="s">
        <v>91</v>
      </c>
      <c r="K16" s="220"/>
    </row>
    <row r="17" spans="1:14">
      <c r="B17" t="s">
        <v>92</v>
      </c>
      <c r="D17" s="220" t="s">
        <v>93</v>
      </c>
      <c r="E17" s="220" t="s">
        <v>93</v>
      </c>
      <c r="F17" s="220" t="s">
        <v>93</v>
      </c>
      <c r="I17" s="220" t="s">
        <v>93</v>
      </c>
      <c r="J17" s="220" t="s">
        <v>93</v>
      </c>
      <c r="K17" s="220" t="s">
        <v>93</v>
      </c>
    </row>
    <row r="18" spans="1:14">
      <c r="B18" t="s">
        <v>94</v>
      </c>
      <c r="D18" s="220">
        <v>114876.61</v>
      </c>
      <c r="E18" s="220">
        <v>2263518.86</v>
      </c>
      <c r="F18" s="220"/>
      <c r="G18" s="221"/>
      <c r="I18" s="220">
        <v>94932.66</v>
      </c>
      <c r="J18" s="220">
        <v>2284253.7999999998</v>
      </c>
      <c r="K18" s="220"/>
    </row>
    <row r="20" spans="1:14">
      <c r="B20" t="s">
        <v>95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96</v>
      </c>
      <c r="D22" s="90">
        <f>D18*D20</f>
        <v>5743.8305</v>
      </c>
      <c r="E22" s="90">
        <f>E18*E20</f>
        <v>113175.943</v>
      </c>
      <c r="F22" s="90">
        <f>F18*F20</f>
        <v>0</v>
      </c>
      <c r="G22" s="90"/>
      <c r="I22" s="90">
        <f>I18*I20</f>
        <v>4746.6330000000007</v>
      </c>
      <c r="J22" s="90">
        <f>J18*J20</f>
        <v>114212.69</v>
      </c>
      <c r="K22" s="90">
        <f>K18*K20</f>
        <v>0</v>
      </c>
    </row>
    <row r="23" spans="1:14" s="42" customFormat="1">
      <c r="B23" s="42" t="s">
        <v>97</v>
      </c>
      <c r="D23" s="43">
        <f>D18*(D20/2)</f>
        <v>2871.91525</v>
      </c>
      <c r="E23" s="43">
        <f>E18*(E20/2)</f>
        <v>56587.9715</v>
      </c>
      <c r="F23" s="43">
        <f>F18*(F20/2)</f>
        <v>0</v>
      </c>
      <c r="G23" s="43"/>
      <c r="I23" s="43">
        <f>I18*(I20/2)</f>
        <v>2373.3165000000004</v>
      </c>
      <c r="J23" s="43">
        <f>J18*(J20/2)</f>
        <v>57106.345000000001</v>
      </c>
      <c r="K23" s="43">
        <f>K18*(K20/2)</f>
        <v>0</v>
      </c>
    </row>
    <row r="24" spans="1:14" s="44" customFormat="1" ht="15.75" thickBot="1">
      <c r="B24" s="44" t="s">
        <v>98</v>
      </c>
      <c r="D24" s="51">
        <f>ROUND(D23,-1)</f>
        <v>2870</v>
      </c>
      <c r="E24" s="51">
        <f>ROUND(E23,-1)</f>
        <v>56590</v>
      </c>
      <c r="F24" s="51">
        <f>ROUND(F23,-1)</f>
        <v>0</v>
      </c>
      <c r="G24" s="46">
        <f>SUM(D24:F24)</f>
        <v>59460</v>
      </c>
      <c r="I24" s="51">
        <f>ROUND(I23,-1)</f>
        <v>2370</v>
      </c>
      <c r="J24" s="51">
        <f>ROUND(J23,-1)</f>
        <v>57110</v>
      </c>
      <c r="K24" s="51">
        <f>ROUND(K23,-1)</f>
        <v>0</v>
      </c>
      <c r="L24" s="46">
        <f>SUM(I24:K24)</f>
        <v>59480</v>
      </c>
      <c r="N24" s="52">
        <f>G24+L24</f>
        <v>118940</v>
      </c>
    </row>
    <row r="25" spans="1:14" ht="15.75" thickTop="1"/>
    <row r="26" spans="1:14">
      <c r="B26" t="s">
        <v>99</v>
      </c>
      <c r="D26" s="90">
        <f>IF(D17="ABP",D18,D18*0.1)</f>
        <v>114876.61</v>
      </c>
      <c r="E26" s="90">
        <f t="shared" ref="E26:F26" si="0">IF(E17="ABP",E18,E18*0.1)</f>
        <v>2263518.86</v>
      </c>
      <c r="F26" s="90">
        <f t="shared" si="0"/>
        <v>0</v>
      </c>
      <c r="G26" s="90"/>
      <c r="I26" s="90">
        <f t="shared" ref="I26:K26" si="1">IF(I17="ABP",I18,I18*0.1)</f>
        <v>94932.66</v>
      </c>
      <c r="J26" s="90">
        <f t="shared" si="1"/>
        <v>2284253.7999999998</v>
      </c>
      <c r="K26" s="90">
        <f t="shared" si="1"/>
        <v>0</v>
      </c>
    </row>
    <row r="30" spans="1:14">
      <c r="A30" s="49" t="s">
        <v>100</v>
      </c>
      <c r="B30" s="49" t="s">
        <v>101</v>
      </c>
      <c r="C30" s="49" t="s">
        <v>102</v>
      </c>
      <c r="D30" s="49" t="s">
        <v>103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92D050"/>
  </sheetPr>
  <dimension ref="A1:L43"/>
  <sheetViews>
    <sheetView tabSelected="1" topLeftCell="A25" workbookViewId="0">
      <selection activeCell="G36" sqref="G3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9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9" ht="18">
      <c r="D4" s="53"/>
      <c r="E4" s="53"/>
      <c r="F4" s="64"/>
      <c r="G4" s="65"/>
      <c r="I4" s="66"/>
    </row>
    <row r="5" spans="1:9" ht="18">
      <c r="A5" s="121" t="s">
        <v>104</v>
      </c>
      <c r="D5" s="53"/>
      <c r="E5" s="53"/>
      <c r="F5" s="64"/>
      <c r="G5" s="65"/>
      <c r="I5" s="66"/>
    </row>
    <row r="6" spans="1:9" ht="18">
      <c r="A6" s="121"/>
      <c r="D6" s="53"/>
      <c r="E6" s="53"/>
      <c r="F6" s="64"/>
      <c r="G6" s="65"/>
      <c r="I6" s="66"/>
    </row>
    <row r="8" spans="1:9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134" t="s">
        <v>107</v>
      </c>
      <c r="H8" s="134" t="s">
        <v>107</v>
      </c>
      <c r="I8" s="83"/>
    </row>
    <row r="10" spans="1:9">
      <c r="F10" s="70"/>
    </row>
    <row r="11" spans="1:9">
      <c r="A11" s="71"/>
      <c r="B11" s="71"/>
      <c r="C11" s="71" t="s">
        <v>108</v>
      </c>
      <c r="F11" s="72" t="s">
        <v>109</v>
      </c>
      <c r="G11" s="47" t="s">
        <v>110</v>
      </c>
      <c r="H11" s="47" t="s">
        <v>84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28">
        <v>390</v>
      </c>
      <c r="H13" s="129">
        <f>SUM(F13:G13)</f>
        <v>390</v>
      </c>
      <c r="I13" t="s">
        <v>111</v>
      </c>
    </row>
    <row r="14" spans="1:9">
      <c r="C14" s="73">
        <v>44896</v>
      </c>
      <c r="F14" s="74">
        <v>0</v>
      </c>
      <c r="G14" s="128">
        <v>390</v>
      </c>
      <c r="H14" s="129">
        <f>SUM(F14:G14)</f>
        <v>390</v>
      </c>
      <c r="I14" t="s">
        <v>112</v>
      </c>
    </row>
    <row r="15" spans="1:9">
      <c r="C15" s="73">
        <v>44986</v>
      </c>
      <c r="F15" s="74"/>
      <c r="G15" s="128"/>
      <c r="H15" s="129">
        <f>SUM(F15:G15)</f>
        <v>0</v>
      </c>
      <c r="I15" t="s">
        <v>113</v>
      </c>
    </row>
    <row r="16" spans="1:9">
      <c r="F16" s="75"/>
      <c r="G16" s="129"/>
      <c r="H16" s="129"/>
      <c r="I16" t="s">
        <v>114</v>
      </c>
    </row>
    <row r="17" spans="3:9" ht="15.75" thickBot="1">
      <c r="F17" s="76">
        <f>SUM(F13:F16)</f>
        <v>0</v>
      </c>
      <c r="G17" s="76">
        <f>SUM(G13:G16)</f>
        <v>780</v>
      </c>
      <c r="H17" s="76">
        <f>SUM(H13:H16)</f>
        <v>780</v>
      </c>
    </row>
    <row r="19" spans="3:9">
      <c r="C19" s="77" t="s">
        <v>115</v>
      </c>
      <c r="F19">
        <f>COUNT(F13:F15)</f>
        <v>2</v>
      </c>
      <c r="G19">
        <f>COUNT(G13:G15)</f>
        <v>2</v>
      </c>
    </row>
    <row r="21" spans="3:9">
      <c r="C21" t="s">
        <v>116</v>
      </c>
      <c r="F21" s="74"/>
      <c r="I21" t="s">
        <v>117</v>
      </c>
    </row>
    <row r="23" spans="3:9">
      <c r="C23" t="s">
        <v>118</v>
      </c>
      <c r="F23" s="78"/>
      <c r="G23" s="130">
        <v>1590.75</v>
      </c>
      <c r="H23" s="79"/>
      <c r="I23" t="s">
        <v>119</v>
      </c>
    </row>
    <row r="24" spans="3:9">
      <c r="C24" t="s">
        <v>120</v>
      </c>
      <c r="F24" s="80"/>
      <c r="G24" s="130"/>
      <c r="H24" s="79"/>
    </row>
    <row r="25" spans="3:9">
      <c r="C25" t="s">
        <v>121</v>
      </c>
      <c r="F25" s="79"/>
      <c r="G25" s="131"/>
      <c r="H25" s="79"/>
    </row>
    <row r="26" spans="3:9">
      <c r="C26" t="s">
        <v>122</v>
      </c>
      <c r="F26" s="81"/>
      <c r="G26" s="79">
        <f>G23-SUM(G24:G25)</f>
        <v>1590.75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123</v>
      </c>
      <c r="F29" s="75">
        <f>ROUND(F21/4,0)</f>
        <v>0</v>
      </c>
      <c r="G29" s="129">
        <f>ROUND(G26/4,0)</f>
        <v>398</v>
      </c>
      <c r="H29" s="79"/>
    </row>
    <row r="30" spans="3:9">
      <c r="C30" t="s">
        <v>124</v>
      </c>
      <c r="F30" s="75">
        <f>(F29*F19)-F17</f>
        <v>0</v>
      </c>
      <c r="G30" s="75">
        <f>(G29*G19)-G17</f>
        <v>16</v>
      </c>
      <c r="H30" s="79"/>
    </row>
    <row r="31" spans="3:9">
      <c r="F31" s="78"/>
      <c r="G31" s="79"/>
      <c r="H31" s="79"/>
    </row>
    <row r="32" spans="3:9">
      <c r="C32" s="77" t="s">
        <v>125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v>390</v>
      </c>
      <c r="H33" s="129">
        <f t="shared" ref="H33:H36" si="0">SUM(F33:G33)</f>
        <v>390</v>
      </c>
      <c r="L33" s="129"/>
    </row>
    <row r="34" spans="3:12">
      <c r="C34" s="73">
        <v>44896</v>
      </c>
      <c r="F34" s="82">
        <f>IF(F19=1,F29+F30,F14)</f>
        <v>0</v>
      </c>
      <c r="G34" s="82">
        <v>390</v>
      </c>
      <c r="H34" s="129">
        <f t="shared" si="0"/>
        <v>390</v>
      </c>
      <c r="L34" s="129"/>
    </row>
    <row r="35" spans="3:12">
      <c r="C35" s="73">
        <v>44986</v>
      </c>
      <c r="F35" s="82">
        <f>IF(F19=1,F29,IF(F19=2,F29+F30,F14))</f>
        <v>0</v>
      </c>
      <c r="G35" s="82">
        <f>+G29+G30</f>
        <v>414</v>
      </c>
      <c r="H35" s="129">
        <f t="shared" si="0"/>
        <v>414</v>
      </c>
    </row>
    <row r="36" spans="3:12">
      <c r="C36" s="73">
        <v>45078</v>
      </c>
      <c r="F36" s="82">
        <f>F21-SUM(F33:F35)</f>
        <v>0</v>
      </c>
      <c r="G36" s="82">
        <f>+G29</f>
        <v>398</v>
      </c>
      <c r="H36" s="129">
        <f t="shared" si="0"/>
        <v>398</v>
      </c>
    </row>
    <row r="38" spans="3:12" ht="15.75" thickBot="1">
      <c r="F38" s="76">
        <f>SUM(F33:F37)</f>
        <v>0</v>
      </c>
      <c r="G38" s="76">
        <f>SUM(G33:G37)</f>
        <v>1592</v>
      </c>
      <c r="H38" s="76">
        <f>SUM(H33:H37)</f>
        <v>1592</v>
      </c>
    </row>
    <row r="41" spans="3:12">
      <c r="G41" s="79">
        <f>+G26-G17</f>
        <v>810.75</v>
      </c>
    </row>
    <row r="43" spans="3:12">
      <c r="G43">
        <f>+G41/3</f>
        <v>270.25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32" sqref="D32"/>
    </sheetView>
  </sheetViews>
  <sheetFormatPr defaultColWidth="11.42578125" defaultRowHeight="16.5"/>
  <cols>
    <col min="1" max="1" width="13.7109375" style="108" customWidth="1"/>
    <col min="2" max="2" width="34.7109375" style="105" customWidth="1"/>
    <col min="3" max="8" width="14.5703125" style="105" customWidth="1"/>
    <col min="9" max="9" width="14.5703125" style="109" customWidth="1"/>
    <col min="10" max="10" width="15.28515625" style="105" customWidth="1"/>
    <col min="11" max="16384" width="11.42578125" style="105"/>
  </cols>
  <sheetData>
    <row r="1" spans="1:10" customFormat="1" ht="18">
      <c r="A1" s="119" t="s">
        <v>0</v>
      </c>
      <c r="B1" s="298" t="str">
        <f>Index!$C$1</f>
        <v>MASTERTON SUPERANNUATION FUND</v>
      </c>
      <c r="C1" s="298"/>
      <c r="D1" s="298"/>
      <c r="F1" s="54"/>
      <c r="H1" s="56" t="s">
        <v>2</v>
      </c>
      <c r="I1" s="56" t="s">
        <v>3</v>
      </c>
    </row>
    <row r="2" spans="1:10" customFormat="1" ht="18">
      <c r="A2" s="119" t="s">
        <v>4</v>
      </c>
      <c r="B2" s="298" t="str">
        <f>Index!$C$2</f>
        <v>9MASW</v>
      </c>
      <c r="C2" s="298"/>
      <c r="D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customFormat="1" ht="18">
      <c r="A3" s="119" t="s">
        <v>8</v>
      </c>
      <c r="B3" s="299">
        <f>Index!$C$3</f>
        <v>44742</v>
      </c>
      <c r="C3" s="299"/>
      <c r="D3" s="299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customFormat="1" ht="18">
      <c r="A4" s="119"/>
      <c r="B4" s="53"/>
      <c r="D4" s="53"/>
      <c r="E4" s="53"/>
      <c r="F4" s="55"/>
      <c r="G4" s="120"/>
      <c r="H4" s="65"/>
      <c r="I4" s="66"/>
    </row>
    <row r="5" spans="1:10" customFormat="1" ht="18">
      <c r="A5" s="53" t="s">
        <v>126</v>
      </c>
      <c r="C5" s="57"/>
      <c r="F5" s="58"/>
      <c r="G5" s="58"/>
      <c r="H5" s="65"/>
      <c r="J5" s="66"/>
    </row>
    <row r="6" spans="1:10" ht="18">
      <c r="A6" s="62"/>
      <c r="B6" s="63"/>
      <c r="C6" s="106"/>
      <c r="D6" s="53"/>
      <c r="E6" s="53"/>
      <c r="F6" s="65"/>
      <c r="G6" s="65"/>
      <c r="H6" s="65"/>
      <c r="I6" s="107"/>
    </row>
    <row r="7" spans="1:10" s="140" customFormat="1" ht="15.75" thickBot="1">
      <c r="A7" s="142"/>
      <c r="C7" s="159"/>
      <c r="D7" s="159"/>
      <c r="E7" s="159"/>
      <c r="F7" s="112"/>
      <c r="G7" s="159"/>
      <c r="H7" s="159"/>
      <c r="I7" s="159"/>
    </row>
    <row r="8" spans="1:10" s="140" customFormat="1" ht="30.75" thickBot="1">
      <c r="A8" s="305" t="s">
        <v>127</v>
      </c>
      <c r="B8" s="306"/>
      <c r="C8" s="160" t="s">
        <v>128</v>
      </c>
      <c r="D8" s="160" t="s">
        <v>129</v>
      </c>
      <c r="E8" s="160" t="s">
        <v>130</v>
      </c>
      <c r="F8" s="160" t="s">
        <v>131</v>
      </c>
      <c r="G8" s="160" t="s">
        <v>132</v>
      </c>
      <c r="H8" s="160" t="s">
        <v>133</v>
      </c>
      <c r="I8" s="161" t="s">
        <v>134</v>
      </c>
    </row>
    <row r="9" spans="1:10" s="140" customFormat="1" ht="15">
      <c r="A9" s="162" t="s">
        <v>135</v>
      </c>
      <c r="B9" s="163"/>
      <c r="C9" s="164">
        <v>0</v>
      </c>
      <c r="D9" s="164">
        <v>0</v>
      </c>
      <c r="E9" s="164"/>
      <c r="F9" s="165">
        <v>0</v>
      </c>
      <c r="G9" s="164"/>
      <c r="H9" s="164"/>
      <c r="I9" s="164">
        <f>C9-D9+E9+F9+G9+H9</f>
        <v>0</v>
      </c>
    </row>
    <row r="10" spans="1:10" s="140" customFormat="1" ht="15">
      <c r="A10" s="166" t="s">
        <v>136</v>
      </c>
      <c r="B10" s="167"/>
      <c r="C10" s="164">
        <v>0</v>
      </c>
      <c r="D10" s="168">
        <v>0</v>
      </c>
      <c r="E10" s="168"/>
      <c r="F10" s="169">
        <v>0</v>
      </c>
      <c r="G10" s="168"/>
      <c r="H10" s="168"/>
      <c r="I10" s="164">
        <f>C10-D10+E10+F10+G10+H10</f>
        <v>0</v>
      </c>
    </row>
    <row r="11" spans="1:10" s="140" customFormat="1" ht="15">
      <c r="A11" s="166" t="s">
        <v>137</v>
      </c>
      <c r="B11" s="167"/>
      <c r="C11" s="164">
        <v>0</v>
      </c>
      <c r="D11" s="168">
        <v>0</v>
      </c>
      <c r="E11" s="168"/>
      <c r="F11" s="169">
        <v>0</v>
      </c>
      <c r="G11" s="168"/>
      <c r="H11" s="168"/>
      <c r="I11" s="164">
        <f>C11-D11+E11+F11+G11+H11</f>
        <v>0</v>
      </c>
    </row>
    <row r="12" spans="1:10" s="140" customFormat="1" ht="15">
      <c r="A12" s="166" t="s">
        <v>138</v>
      </c>
      <c r="B12" s="167"/>
      <c r="C12" s="164">
        <v>0</v>
      </c>
      <c r="D12" s="168">
        <v>0</v>
      </c>
      <c r="E12" s="168"/>
      <c r="F12" s="169">
        <v>0</v>
      </c>
      <c r="G12" s="168"/>
      <c r="H12" s="168"/>
      <c r="I12" s="164">
        <f>C12-D12+E12+F12+G12+H12</f>
        <v>0</v>
      </c>
    </row>
    <row r="13" spans="1:10" s="140" customFormat="1" ht="15">
      <c r="A13" s="170"/>
      <c r="B13" s="159" t="s">
        <v>139</v>
      </c>
      <c r="C13" s="171">
        <f t="shared" ref="C13:I13" si="0">SUM(C9:C12)</f>
        <v>0</v>
      </c>
      <c r="D13" s="171">
        <f t="shared" si="0"/>
        <v>0</v>
      </c>
      <c r="E13" s="171">
        <f t="shared" si="0"/>
        <v>0</v>
      </c>
      <c r="F13" s="171">
        <f t="shared" si="0"/>
        <v>0</v>
      </c>
      <c r="G13" s="171">
        <f t="shared" si="0"/>
        <v>0</v>
      </c>
      <c r="H13" s="171">
        <f t="shared" si="0"/>
        <v>0</v>
      </c>
      <c r="I13" s="171">
        <f t="shared" si="0"/>
        <v>0</v>
      </c>
    </row>
    <row r="14" spans="1:10" s="140" customFormat="1" ht="15.75" thickBot="1">
      <c r="A14" s="170"/>
      <c r="B14" s="170"/>
      <c r="C14" s="159"/>
      <c r="D14" s="159"/>
      <c r="E14" s="159"/>
      <c r="F14" s="112"/>
      <c r="G14" s="159"/>
      <c r="H14" s="159"/>
      <c r="I14" s="159"/>
    </row>
    <row r="15" spans="1:10" s="140" customFormat="1" ht="30.75" thickBot="1">
      <c r="A15" s="305" t="s">
        <v>140</v>
      </c>
      <c r="B15" s="351"/>
      <c r="C15" s="160" t="s">
        <v>128</v>
      </c>
      <c r="D15" s="160" t="s">
        <v>129</v>
      </c>
      <c r="E15" s="160" t="s">
        <v>130</v>
      </c>
      <c r="F15" s="160" t="s">
        <v>131</v>
      </c>
      <c r="G15" s="160" t="s">
        <v>132</v>
      </c>
      <c r="H15" s="160" t="s">
        <v>133</v>
      </c>
      <c r="I15" s="161" t="s">
        <v>134</v>
      </c>
    </row>
    <row r="16" spans="1:10" s="140" customFormat="1" ht="15">
      <c r="A16" s="172" t="s">
        <v>135</v>
      </c>
      <c r="B16" s="163"/>
      <c r="C16" s="164"/>
      <c r="D16" s="164"/>
      <c r="E16" s="164"/>
      <c r="F16" s="165"/>
      <c r="G16" s="164"/>
      <c r="H16" s="164"/>
      <c r="I16" s="164">
        <f>C16-D16+E16+F16+G16+H16</f>
        <v>0</v>
      </c>
    </row>
    <row r="17" spans="1:9" s="140" customFormat="1" ht="15">
      <c r="A17" s="173" t="s">
        <v>136</v>
      </c>
      <c r="B17" s="167"/>
      <c r="C17" s="164"/>
      <c r="D17" s="168"/>
      <c r="E17" s="168"/>
      <c r="F17" s="169"/>
      <c r="G17" s="168"/>
      <c r="H17" s="168"/>
      <c r="I17" s="164">
        <f>C17-D17+E17+F17+G17+H17</f>
        <v>0</v>
      </c>
    </row>
    <row r="18" spans="1:9" s="140" customFormat="1" ht="15">
      <c r="A18" s="173" t="s">
        <v>137</v>
      </c>
      <c r="B18" s="167"/>
      <c r="C18" s="164"/>
      <c r="D18" s="168"/>
      <c r="E18" s="168"/>
      <c r="F18" s="169"/>
      <c r="G18" s="168"/>
      <c r="H18" s="168"/>
      <c r="I18" s="164">
        <f>C18-D18+E18+F18+G18+H18</f>
        <v>0</v>
      </c>
    </row>
    <row r="19" spans="1:9" s="140" customFormat="1" ht="15">
      <c r="A19" s="173" t="s">
        <v>141</v>
      </c>
      <c r="B19" s="167"/>
      <c r="C19" s="164"/>
      <c r="D19" s="168"/>
      <c r="E19" s="168"/>
      <c r="F19" s="169"/>
      <c r="G19" s="168"/>
      <c r="H19" s="168"/>
      <c r="I19" s="164">
        <f>C19-D19+E19+F19+G19+H19</f>
        <v>0</v>
      </c>
    </row>
    <row r="20" spans="1:9" s="140" customFormat="1" ht="15">
      <c r="A20" s="170"/>
      <c r="B20" s="159" t="s">
        <v>139</v>
      </c>
      <c r="C20" s="174">
        <f t="shared" ref="C20:I20" si="1">SUM(C16:C19)</f>
        <v>0</v>
      </c>
      <c r="D20" s="174">
        <f t="shared" si="1"/>
        <v>0</v>
      </c>
      <c r="E20" s="174">
        <f t="shared" si="1"/>
        <v>0</v>
      </c>
      <c r="F20" s="174">
        <f t="shared" si="1"/>
        <v>0</v>
      </c>
      <c r="G20" s="174">
        <f t="shared" si="1"/>
        <v>0</v>
      </c>
      <c r="H20" s="174">
        <f t="shared" si="1"/>
        <v>0</v>
      </c>
      <c r="I20" s="174">
        <f t="shared" si="1"/>
        <v>0</v>
      </c>
    </row>
    <row r="21" spans="1:9" s="140" customFormat="1" ht="15">
      <c r="A21" s="142"/>
    </row>
    <row r="22" spans="1:9" s="140" customFormat="1" ht="15">
      <c r="A22" s="307" t="s">
        <v>142</v>
      </c>
      <c r="B22" s="308"/>
      <c r="C22" s="175">
        <f t="shared" ref="C22:I22" si="2">+C13-C20</f>
        <v>0</v>
      </c>
      <c r="D22" s="175">
        <f>+D13-D20</f>
        <v>0</v>
      </c>
      <c r="E22" s="175">
        <f t="shared" si="2"/>
        <v>0</v>
      </c>
      <c r="F22" s="175">
        <f t="shared" si="2"/>
        <v>0</v>
      </c>
      <c r="G22" s="175">
        <f t="shared" si="2"/>
        <v>0</v>
      </c>
      <c r="H22" s="175">
        <f t="shared" si="2"/>
        <v>0</v>
      </c>
      <c r="I22" s="175">
        <f t="shared" si="2"/>
        <v>0</v>
      </c>
    </row>
    <row r="23" spans="1:9" s="140" customFormat="1" ht="15">
      <c r="A23" s="142"/>
    </row>
    <row r="24" spans="1:9" s="140" customFormat="1" ht="15">
      <c r="A24" s="140" t="s">
        <v>143</v>
      </c>
      <c r="B24" s="141"/>
      <c r="G24" s="141"/>
    </row>
    <row r="25" spans="1:9" s="140" customFormat="1" ht="15">
      <c r="B25" s="141"/>
      <c r="C25" s="303" t="s">
        <v>144</v>
      </c>
      <c r="D25" s="303"/>
      <c r="E25" s="303" t="s">
        <v>145</v>
      </c>
      <c r="F25" s="303"/>
      <c r="G25" s="304" t="s">
        <v>146</v>
      </c>
      <c r="H25" s="304"/>
    </row>
    <row r="26" spans="1:9" s="140" customFormat="1" ht="15">
      <c r="A26" s="142" t="s">
        <v>3</v>
      </c>
      <c r="B26" s="140" t="s">
        <v>147</v>
      </c>
      <c r="C26" s="140" t="s">
        <v>128</v>
      </c>
      <c r="D26" s="140" t="s">
        <v>129</v>
      </c>
      <c r="E26" s="140" t="s">
        <v>128</v>
      </c>
      <c r="F26" s="140" t="s">
        <v>129</v>
      </c>
      <c r="G26" s="140" t="s">
        <v>128</v>
      </c>
      <c r="H26" s="140" t="s">
        <v>129</v>
      </c>
    </row>
    <row r="27" spans="1:9" s="140" customFormat="1" ht="15">
      <c r="A27" s="143"/>
      <c r="C27" s="144"/>
      <c r="D27" s="144"/>
      <c r="E27" s="144"/>
      <c r="F27" s="144"/>
      <c r="G27" s="144"/>
      <c r="H27" s="144">
        <f>D27-F27</f>
        <v>0</v>
      </c>
    </row>
    <row r="28" spans="1:9" s="140" customFormat="1" ht="15">
      <c r="A28" s="145"/>
      <c r="C28" s="144"/>
      <c r="D28" s="144"/>
      <c r="E28" s="144"/>
      <c r="F28" s="144"/>
      <c r="G28" s="144"/>
      <c r="H28" s="144">
        <f t="shared" ref="H28:H40" si="3">D28-F28</f>
        <v>0</v>
      </c>
    </row>
    <row r="29" spans="1:9" s="140" customFormat="1" ht="15">
      <c r="A29" s="143"/>
      <c r="B29" s="146"/>
      <c r="C29" s="144"/>
      <c r="D29" s="144"/>
      <c r="E29" s="144"/>
      <c r="F29" s="144"/>
      <c r="G29" s="144"/>
      <c r="H29" s="144">
        <f t="shared" si="3"/>
        <v>0</v>
      </c>
    </row>
    <row r="30" spans="1:9" s="140" customFormat="1" ht="15">
      <c r="A30" s="145"/>
      <c r="C30" s="144"/>
      <c r="D30" s="144"/>
      <c r="E30" s="144"/>
      <c r="F30" s="144"/>
      <c r="G30" s="144"/>
      <c r="H30" s="144">
        <f t="shared" si="3"/>
        <v>0</v>
      </c>
    </row>
    <row r="31" spans="1:9" s="140" customFormat="1" ht="15">
      <c r="A31" s="143"/>
      <c r="B31" s="146"/>
      <c r="C31" s="144"/>
      <c r="D31" s="144"/>
      <c r="E31" s="144"/>
      <c r="F31" s="144"/>
      <c r="G31" s="144"/>
      <c r="H31" s="144">
        <f t="shared" si="3"/>
        <v>0</v>
      </c>
    </row>
    <row r="32" spans="1:9" s="140" customFormat="1" ht="15">
      <c r="A32" s="145"/>
      <c r="B32" s="146"/>
      <c r="C32" s="144"/>
      <c r="D32" s="144"/>
      <c r="E32" s="144"/>
      <c r="F32" s="144"/>
      <c r="G32" s="144"/>
      <c r="H32" s="144">
        <f t="shared" si="3"/>
        <v>0</v>
      </c>
    </row>
    <row r="33" spans="1:8" s="140" customFormat="1" ht="15">
      <c r="A33" s="143"/>
      <c r="B33" s="146"/>
      <c r="C33" s="144"/>
      <c r="D33" s="144"/>
      <c r="E33" s="144"/>
      <c r="F33" s="144"/>
      <c r="G33" s="144"/>
      <c r="H33" s="144">
        <f t="shared" si="3"/>
        <v>0</v>
      </c>
    </row>
    <row r="34" spans="1:8" s="140" customFormat="1" ht="15">
      <c r="A34" s="142"/>
      <c r="B34" s="146"/>
      <c r="C34" s="144"/>
      <c r="D34" s="144"/>
      <c r="E34" s="144"/>
      <c r="F34" s="144"/>
      <c r="G34" s="144"/>
      <c r="H34" s="144">
        <f t="shared" si="3"/>
        <v>0</v>
      </c>
    </row>
    <row r="35" spans="1:8" s="140" customFormat="1" ht="15">
      <c r="A35" s="143"/>
      <c r="C35" s="144"/>
      <c r="D35" s="144"/>
      <c r="E35" s="144"/>
      <c r="F35" s="144"/>
      <c r="G35" s="144"/>
      <c r="H35" s="144">
        <f t="shared" si="3"/>
        <v>0</v>
      </c>
    </row>
    <row r="36" spans="1:8" s="140" customFormat="1" ht="15">
      <c r="A36" s="142"/>
      <c r="C36" s="144"/>
      <c r="D36" s="144"/>
      <c r="E36" s="144"/>
      <c r="F36" s="144"/>
      <c r="G36" s="144"/>
      <c r="H36" s="144">
        <f t="shared" si="3"/>
        <v>0</v>
      </c>
    </row>
    <row r="37" spans="1:8" s="140" customFormat="1" ht="15">
      <c r="A37" s="142"/>
      <c r="B37" s="146"/>
      <c r="C37" s="144"/>
      <c r="D37" s="144"/>
      <c r="E37" s="144"/>
      <c r="F37" s="144"/>
      <c r="G37" s="144"/>
      <c r="H37" s="144">
        <f>E37-C37</f>
        <v>0</v>
      </c>
    </row>
    <row r="38" spans="1:8" s="140" customFormat="1" ht="15">
      <c r="A38" s="142"/>
      <c r="C38" s="144"/>
      <c r="D38" s="144"/>
      <c r="E38" s="144"/>
      <c r="F38" s="144"/>
      <c r="G38" s="144"/>
      <c r="H38" s="144">
        <f t="shared" si="3"/>
        <v>0</v>
      </c>
    </row>
    <row r="39" spans="1:8" s="140" customFormat="1" ht="15">
      <c r="A39" s="142"/>
      <c r="B39" s="147" t="s">
        <v>84</v>
      </c>
      <c r="H39" s="148">
        <f>SUM(H27:H38)</f>
        <v>0</v>
      </c>
    </row>
    <row r="40" spans="1:8" s="140" customFormat="1" ht="15">
      <c r="A40" s="142"/>
      <c r="H40" s="140">
        <f t="shared" si="3"/>
        <v>0</v>
      </c>
    </row>
    <row r="41" spans="1:8" s="140" customFormat="1" ht="15.75" thickBot="1">
      <c r="A41" s="142"/>
      <c r="G41" s="140" t="s">
        <v>148</v>
      </c>
      <c r="H41" s="149">
        <f>I22+H39</f>
        <v>0</v>
      </c>
    </row>
    <row r="42" spans="1:8" s="140" customFormat="1" ht="15">
      <c r="A42" s="142"/>
      <c r="B42" s="150" t="s">
        <v>149</v>
      </c>
      <c r="C42" s="151">
        <f>I13</f>
        <v>0</v>
      </c>
      <c r="D42" s="152"/>
    </row>
    <row r="43" spans="1:8" s="140" customFormat="1" ht="15">
      <c r="A43" s="142"/>
      <c r="B43" s="153" t="s">
        <v>150</v>
      </c>
      <c r="C43" s="148">
        <f>I20</f>
        <v>0</v>
      </c>
      <c r="D43" s="154"/>
    </row>
    <row r="44" spans="1:8" s="140" customFormat="1" ht="15">
      <c r="A44" s="142"/>
      <c r="B44" s="155" t="s">
        <v>146</v>
      </c>
      <c r="C44" s="149">
        <f>C42-C43</f>
        <v>0</v>
      </c>
      <c r="D44" s="154"/>
    </row>
    <row r="45" spans="1:8" s="140" customFormat="1" ht="15">
      <c r="A45" s="142"/>
      <c r="B45" s="153"/>
      <c r="D45" s="154"/>
    </row>
    <row r="46" spans="1:8" s="140" customFormat="1" ht="15">
      <c r="A46" s="142"/>
      <c r="B46" s="153" t="s">
        <v>151</v>
      </c>
      <c r="C46" s="149">
        <v>0</v>
      </c>
      <c r="D46" s="154"/>
    </row>
    <row r="47" spans="1:8" s="140" customFormat="1" ht="15.75" thickBot="1">
      <c r="A47" s="142"/>
      <c r="B47" s="156" t="s">
        <v>152</v>
      </c>
      <c r="C47" s="157">
        <f>C46-C44</f>
        <v>0</v>
      </c>
      <c r="D47" s="158" t="s">
        <v>153</v>
      </c>
    </row>
    <row r="48" spans="1:8" s="140" customFormat="1" ht="15">
      <c r="A48" s="142"/>
    </row>
    <row r="49" spans="1:1" s="140" customFormat="1" ht="15">
      <c r="A49" s="142"/>
    </row>
    <row r="50" spans="1:1" s="140" customFormat="1" ht="15">
      <c r="A50" s="142"/>
    </row>
    <row r="51" spans="1:1" s="140" customFormat="1" ht="15">
      <c r="A51" s="142"/>
    </row>
    <row r="52" spans="1:1" s="140" customFormat="1" ht="15">
      <c r="A52" s="142"/>
    </row>
    <row r="53" spans="1:1" s="140" customFormat="1" ht="15">
      <c r="A53" s="142"/>
    </row>
    <row r="54" spans="1:1" s="140" customFormat="1" ht="15">
      <c r="A54" s="142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22"/>
  <sheetViews>
    <sheetView zoomScale="145" zoomScaleNormal="145" workbookViewId="0">
      <selection activeCell="F14" sqref="F14"/>
    </sheetView>
  </sheetViews>
  <sheetFormatPr defaultColWidth="8.7109375" defaultRowHeight="15"/>
  <cols>
    <col min="1" max="1" width="15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154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105</v>
      </c>
      <c r="B8" s="300" t="s">
        <v>106</v>
      </c>
      <c r="C8" s="301"/>
      <c r="D8" s="302"/>
      <c r="E8" s="134" t="s">
        <v>107</v>
      </c>
      <c r="F8" s="134" t="s">
        <v>107</v>
      </c>
      <c r="G8" s="134" t="s">
        <v>107</v>
      </c>
      <c r="H8" s="300" t="s">
        <v>155</v>
      </c>
      <c r="I8" s="302"/>
    </row>
    <row r="11" spans="1:10">
      <c r="A11" s="77">
        <v>60400</v>
      </c>
      <c r="B11" s="77"/>
      <c r="C11" s="77" t="s">
        <v>156</v>
      </c>
      <c r="E11" s="47" t="s">
        <v>157</v>
      </c>
      <c r="F11" s="84" t="s">
        <v>158</v>
      </c>
      <c r="G11" s="84" t="s">
        <v>159</v>
      </c>
    </row>
    <row r="12" spans="1:10">
      <c r="A12" s="276" t="s">
        <v>160</v>
      </c>
      <c r="C12" t="s">
        <v>161</v>
      </c>
      <c r="E12" s="92">
        <v>1393.82</v>
      </c>
      <c r="F12" s="92">
        <v>1393.82</v>
      </c>
      <c r="G12" s="277">
        <f>+E12-F12</f>
        <v>0</v>
      </c>
      <c r="H12" s="92"/>
    </row>
    <row r="13" spans="1:10">
      <c r="A13" s="276" t="s">
        <v>162</v>
      </c>
      <c r="C13" t="s">
        <v>163</v>
      </c>
      <c r="E13" s="92">
        <v>50709.27</v>
      </c>
      <c r="F13" s="92">
        <v>50709.27</v>
      </c>
      <c r="G13" s="277">
        <f>+E13-F13</f>
        <v>0</v>
      </c>
      <c r="H13" s="92"/>
    </row>
    <row r="14" spans="1:10">
      <c r="A14" s="276" t="s">
        <v>164</v>
      </c>
      <c r="C14" t="s">
        <v>165</v>
      </c>
      <c r="E14" s="92">
        <v>628</v>
      </c>
      <c r="F14" s="92">
        <v>628</v>
      </c>
      <c r="G14" s="277">
        <f t="shared" ref="G14:G18" si="0">+E14-F14</f>
        <v>0</v>
      </c>
      <c r="H14" s="92"/>
    </row>
    <row r="15" spans="1:10">
      <c r="A15" s="276" t="s">
        <v>166</v>
      </c>
      <c r="C15" t="s">
        <v>167</v>
      </c>
      <c r="E15" s="92">
        <v>225436.57</v>
      </c>
      <c r="F15" s="92">
        <v>225436.57</v>
      </c>
      <c r="G15" s="277">
        <f t="shared" si="0"/>
        <v>0</v>
      </c>
      <c r="H15" s="92"/>
    </row>
    <row r="16" spans="1:10">
      <c r="A16" s="276" t="s">
        <v>168</v>
      </c>
      <c r="C16" t="s">
        <v>169</v>
      </c>
      <c r="E16" s="92">
        <v>2249.0700000000002</v>
      </c>
      <c r="F16" s="92">
        <v>2249.0700000000002</v>
      </c>
      <c r="G16" s="277">
        <f t="shared" si="0"/>
        <v>0</v>
      </c>
      <c r="H16" s="92"/>
    </row>
    <row r="17" spans="1:8">
      <c r="A17" s="276" t="s">
        <v>170</v>
      </c>
      <c r="C17" t="s">
        <v>171</v>
      </c>
      <c r="E17" s="92">
        <v>32212.21</v>
      </c>
      <c r="F17" s="92">
        <v>32212.21</v>
      </c>
      <c r="G17" s="277">
        <f t="shared" si="0"/>
        <v>0</v>
      </c>
      <c r="H17" s="92"/>
    </row>
    <row r="18" spans="1:8">
      <c r="A18" s="276" t="s">
        <v>172</v>
      </c>
      <c r="C18" t="s">
        <v>173</v>
      </c>
      <c r="E18" s="92">
        <v>361039.59</v>
      </c>
      <c r="F18" s="92">
        <v>361039.59</v>
      </c>
      <c r="G18" s="277">
        <f t="shared" si="0"/>
        <v>0</v>
      </c>
      <c r="H18" s="92"/>
    </row>
    <row r="19" spans="1:8">
      <c r="A19" s="276"/>
      <c r="E19" s="92"/>
      <c r="F19" s="92"/>
      <c r="G19" s="92"/>
      <c r="H19" s="92"/>
    </row>
    <row r="20" spans="1:8">
      <c r="E20" s="92"/>
      <c r="F20" s="92"/>
      <c r="G20" s="92"/>
      <c r="H20" s="92"/>
    </row>
    <row r="21" spans="1:8">
      <c r="E21" s="92"/>
      <c r="F21" s="92"/>
      <c r="G21" s="92"/>
      <c r="H21" s="92"/>
    </row>
    <row r="22" spans="1:8">
      <c r="E22" s="92"/>
      <c r="F22" s="92"/>
      <c r="G22" s="92"/>
      <c r="H22" s="9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174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300" t="s">
        <v>155</v>
      </c>
      <c r="H8" s="309"/>
      <c r="I8" s="310"/>
    </row>
    <row r="10" spans="1:10">
      <c r="F10" s="80"/>
    </row>
    <row r="11" spans="1:10">
      <c r="C11" t="s">
        <v>175</v>
      </c>
      <c r="F11" s="92"/>
      <c r="G11" s="42" t="s">
        <v>176</v>
      </c>
    </row>
    <row r="12" spans="1:10">
      <c r="C12" t="s">
        <v>177</v>
      </c>
      <c r="F12" s="113"/>
    </row>
    <row r="13" spans="1:10">
      <c r="C13" t="s">
        <v>178</v>
      </c>
      <c r="F13" s="92">
        <f>+F11-F12</f>
        <v>0</v>
      </c>
      <c r="H13" t="s">
        <v>179</v>
      </c>
      <c r="I13" s="95" t="e">
        <f>+F13/F12</f>
        <v>#DIV/0!</v>
      </c>
    </row>
    <row r="14" spans="1:10">
      <c r="C14" s="237" t="s">
        <v>180</v>
      </c>
      <c r="F14" s="239">
        <f>G45</f>
        <v>0</v>
      </c>
    </row>
    <row r="15" spans="1:10">
      <c r="C15" s="42" t="s">
        <v>181</v>
      </c>
      <c r="F15" s="238"/>
      <c r="H15" s="42" t="s">
        <v>182</v>
      </c>
      <c r="I15" s="42" t="e">
        <f>+F15/F12</f>
        <v>#DIV/0!</v>
      </c>
      <c r="J15" s="42" t="s">
        <v>183</v>
      </c>
    </row>
    <row r="16" spans="1:10">
      <c r="F16" s="94"/>
      <c r="H16" s="42"/>
      <c r="I16" s="96"/>
    </row>
    <row r="17" spans="3:7">
      <c r="C17" t="s">
        <v>184</v>
      </c>
      <c r="F17"/>
    </row>
    <row r="18" spans="3:7">
      <c r="C18" t="s">
        <v>185</v>
      </c>
    </row>
    <row r="19" spans="3:7">
      <c r="C19" t="s">
        <v>186</v>
      </c>
    </row>
    <row r="22" spans="3:7">
      <c r="C22" s="97" t="s">
        <v>187</v>
      </c>
      <c r="E22" s="47" t="s">
        <v>188</v>
      </c>
      <c r="F22" s="47" t="s">
        <v>189</v>
      </c>
      <c r="G22" s="98" t="s">
        <v>190</v>
      </c>
    </row>
    <row r="23" spans="3:7">
      <c r="C23" t="s">
        <v>191</v>
      </c>
      <c r="E23" s="92"/>
      <c r="F23" s="92"/>
      <c r="G23" s="92">
        <f t="shared" ref="G23:G44" si="0">+E23-F23</f>
        <v>0</v>
      </c>
    </row>
    <row r="24" spans="3:7">
      <c r="C24" t="s">
        <v>192</v>
      </c>
      <c r="E24" s="92"/>
      <c r="F24" s="92"/>
      <c r="G24" s="92">
        <f t="shared" si="0"/>
        <v>0</v>
      </c>
    </row>
    <row r="25" spans="3:7">
      <c r="C25" t="s">
        <v>193</v>
      </c>
      <c r="E25" s="92"/>
      <c r="F25" s="92"/>
      <c r="G25" s="92">
        <f t="shared" si="0"/>
        <v>0</v>
      </c>
    </row>
    <row r="26" spans="3:7">
      <c r="C26" t="s">
        <v>194</v>
      </c>
      <c r="E26" s="92"/>
      <c r="F26" s="92"/>
      <c r="G26" s="92">
        <f t="shared" si="0"/>
        <v>0</v>
      </c>
    </row>
    <row r="27" spans="3:7">
      <c r="C27" t="s">
        <v>195</v>
      </c>
      <c r="E27" s="92"/>
      <c r="F27" s="92"/>
      <c r="G27" s="92">
        <f t="shared" si="0"/>
        <v>0</v>
      </c>
    </row>
    <row r="28" spans="3:7">
      <c r="C28" t="s">
        <v>196</v>
      </c>
      <c r="E28" s="92"/>
      <c r="F28" s="92"/>
      <c r="G28" s="92">
        <f t="shared" si="0"/>
        <v>0</v>
      </c>
    </row>
    <row r="29" spans="3:7">
      <c r="C29" t="s">
        <v>197</v>
      </c>
      <c r="E29" s="92"/>
      <c r="F29" s="92"/>
      <c r="G29" s="92">
        <f t="shared" si="0"/>
        <v>0</v>
      </c>
    </row>
    <row r="30" spans="3:7">
      <c r="C30" t="s">
        <v>198</v>
      </c>
      <c r="E30" s="92"/>
      <c r="F30" s="92"/>
      <c r="G30" s="92">
        <f t="shared" si="0"/>
        <v>0</v>
      </c>
    </row>
    <row r="31" spans="3:7">
      <c r="C31" t="s">
        <v>199</v>
      </c>
      <c r="E31" s="92"/>
      <c r="F31" s="92"/>
      <c r="G31" s="92">
        <f t="shared" si="0"/>
        <v>0</v>
      </c>
    </row>
    <row r="32" spans="3:7">
      <c r="C32" t="s">
        <v>200</v>
      </c>
      <c r="E32" s="92"/>
      <c r="F32" s="92"/>
      <c r="G32" s="92">
        <f t="shared" si="0"/>
        <v>0</v>
      </c>
    </row>
    <row r="33" spans="3:7">
      <c r="C33" t="s">
        <v>201</v>
      </c>
      <c r="E33" s="92"/>
      <c r="F33" s="92"/>
      <c r="G33" s="92">
        <f t="shared" si="0"/>
        <v>0</v>
      </c>
    </row>
    <row r="34" spans="3:7">
      <c r="C34" t="s">
        <v>202</v>
      </c>
      <c r="E34" s="92"/>
      <c r="F34" s="92"/>
      <c r="G34" s="92">
        <f t="shared" si="0"/>
        <v>0</v>
      </c>
    </row>
    <row r="35" spans="3:7">
      <c r="C35" t="s">
        <v>203</v>
      </c>
      <c r="E35" s="92"/>
      <c r="F35" s="92"/>
      <c r="G35" s="92">
        <f t="shared" si="0"/>
        <v>0</v>
      </c>
    </row>
    <row r="36" spans="3:7">
      <c r="C36" t="s">
        <v>204</v>
      </c>
      <c r="E36" s="92"/>
      <c r="F36" s="92"/>
      <c r="G36" s="92">
        <f t="shared" si="0"/>
        <v>0</v>
      </c>
    </row>
    <row r="37" spans="3:7">
      <c r="C37" t="s">
        <v>205</v>
      </c>
      <c r="E37" s="92"/>
      <c r="F37" s="92"/>
      <c r="G37" s="92">
        <f t="shared" si="0"/>
        <v>0</v>
      </c>
    </row>
    <row r="38" spans="3:7">
      <c r="C38" t="s">
        <v>206</v>
      </c>
      <c r="E38" s="92"/>
      <c r="F38" s="92"/>
      <c r="G38" s="92">
        <f t="shared" si="0"/>
        <v>0</v>
      </c>
    </row>
    <row r="39" spans="3:7">
      <c r="C39" t="s">
        <v>207</v>
      </c>
      <c r="E39" s="92"/>
      <c r="F39" s="92"/>
      <c r="G39" s="92">
        <f t="shared" si="0"/>
        <v>0</v>
      </c>
    </row>
    <row r="40" spans="3:7">
      <c r="C40" t="s">
        <v>208</v>
      </c>
      <c r="E40" s="92"/>
      <c r="F40" s="92"/>
      <c r="G40" s="92">
        <f t="shared" si="0"/>
        <v>0</v>
      </c>
    </row>
    <row r="41" spans="3:7">
      <c r="C41" t="s">
        <v>209</v>
      </c>
      <c r="E41" s="92"/>
      <c r="F41" s="92"/>
      <c r="G41" s="92">
        <f t="shared" si="0"/>
        <v>0</v>
      </c>
    </row>
    <row r="42" spans="3:7">
      <c r="C42" t="s">
        <v>210</v>
      </c>
      <c r="E42" s="92"/>
      <c r="F42" s="92"/>
      <c r="G42" s="92">
        <f t="shared" si="0"/>
        <v>0</v>
      </c>
    </row>
    <row r="43" spans="3:7">
      <c r="C43" t="s">
        <v>211</v>
      </c>
      <c r="E43" s="92"/>
      <c r="F43" s="92"/>
      <c r="G43" s="92">
        <f t="shared" si="0"/>
        <v>0</v>
      </c>
    </row>
    <row r="44" spans="3:7">
      <c r="C44" t="s">
        <v>212</v>
      </c>
      <c r="E44" s="223"/>
      <c r="F44" s="223"/>
      <c r="G44" s="92">
        <f t="shared" si="0"/>
        <v>0</v>
      </c>
    </row>
    <row r="45" spans="3:7" ht="15.75" thickBot="1">
      <c r="E45" s="222">
        <f>SUM(E23:E44)</f>
        <v>0</v>
      </c>
      <c r="F45" s="222">
        <f>SUM(F23:F44)</f>
        <v>0</v>
      </c>
      <c r="G45" s="222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36"/>
  <sheetViews>
    <sheetView topLeftCell="A7" workbookViewId="0">
      <selection activeCell="E12" sqref="E12"/>
    </sheetView>
  </sheetViews>
  <sheetFormatPr defaultColWidth="8.7109375" defaultRowHeight="15"/>
  <cols>
    <col min="1" max="1" width="11.85546875" customWidth="1"/>
    <col min="2" max="2" width="3" customWidth="1"/>
    <col min="3" max="3" width="32.28515625" customWidth="1"/>
    <col min="4" max="4" width="14.7109375" customWidth="1"/>
    <col min="5" max="5" width="18.28515625" bestFit="1" customWidth="1"/>
    <col min="6" max="6" width="16.85546875" style="58" bestFit="1" customWidth="1"/>
    <col min="7" max="7" width="9.7109375" customWidth="1"/>
    <col min="8" max="8" width="18.5703125" customWidth="1"/>
    <col min="9" max="9" width="15.7109375" customWidth="1"/>
    <col min="10" max="10" width="14.42578125" customWidth="1"/>
  </cols>
  <sheetData>
    <row r="1" spans="1:10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0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213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105</v>
      </c>
      <c r="B8" s="300" t="s">
        <v>106</v>
      </c>
      <c r="C8" s="301"/>
      <c r="D8" s="301"/>
      <c r="E8" s="302"/>
      <c r="F8" s="134" t="s">
        <v>107</v>
      </c>
      <c r="G8" s="300" t="s">
        <v>155</v>
      </c>
      <c r="H8" s="309"/>
      <c r="I8" s="310"/>
    </row>
    <row r="10" spans="1:10">
      <c r="A10" s="225"/>
      <c r="F10" s="70"/>
    </row>
    <row r="11" spans="1:10">
      <c r="C11" s="77" t="s">
        <v>214</v>
      </c>
      <c r="F11" s="70"/>
    </row>
    <row r="12" spans="1:10">
      <c r="C12" t="s">
        <v>215</v>
      </c>
      <c r="F12" s="80">
        <v>1254.6199999999999</v>
      </c>
    </row>
    <row r="13" spans="1:10">
      <c r="C13" t="s">
        <v>216</v>
      </c>
      <c r="F13" s="80">
        <v>0.81</v>
      </c>
    </row>
    <row r="14" spans="1:10">
      <c r="C14" t="s">
        <v>217</v>
      </c>
      <c r="F14" s="80">
        <v>446064.7</v>
      </c>
    </row>
    <row r="15" spans="1:10">
      <c r="C15" t="s">
        <v>218</v>
      </c>
      <c r="F15" s="80">
        <v>5600000</v>
      </c>
    </row>
    <row r="16" spans="1:10">
      <c r="C16" t="s">
        <v>219</v>
      </c>
      <c r="F16" s="80">
        <v>2732692.63</v>
      </c>
    </row>
    <row r="17" spans="3:7">
      <c r="C17" t="s">
        <v>220</v>
      </c>
      <c r="F17" s="80">
        <v>392496</v>
      </c>
    </row>
    <row r="18" spans="3:7">
      <c r="C18" t="s">
        <v>221</v>
      </c>
      <c r="F18" s="92">
        <v>713749.92</v>
      </c>
    </row>
    <row r="19" spans="3:7">
      <c r="F19" s="224">
        <f>+SUM(F12:F18)</f>
        <v>9886258.6799999997</v>
      </c>
    </row>
    <row r="20" spans="3:7">
      <c r="F20" s="80"/>
    </row>
    <row r="21" spans="3:7">
      <c r="C21" s="77" t="s">
        <v>222</v>
      </c>
      <c r="D21" s="47" t="s">
        <v>223</v>
      </c>
      <c r="E21" s="47" t="s">
        <v>224</v>
      </c>
      <c r="F21" s="269" t="s">
        <v>84</v>
      </c>
    </row>
    <row r="22" spans="3:7">
      <c r="C22" t="s">
        <v>225</v>
      </c>
      <c r="D22" s="92">
        <v>1</v>
      </c>
      <c r="E22" s="92">
        <v>1254.6199999999999</v>
      </c>
      <c r="F22" s="80">
        <f>+D22*E22</f>
        <v>1254.6199999999999</v>
      </c>
      <c r="G22" s="243" t="s">
        <v>226</v>
      </c>
    </row>
    <row r="23" spans="3:7">
      <c r="C23" t="s">
        <v>227</v>
      </c>
      <c r="D23" s="92">
        <v>1</v>
      </c>
      <c r="E23" s="92">
        <v>130000</v>
      </c>
      <c r="F23" s="80">
        <f>+D23*E23</f>
        <v>130000</v>
      </c>
      <c r="G23" s="243" t="s">
        <v>228</v>
      </c>
    </row>
    <row r="24" spans="3:7">
      <c r="C24" t="s">
        <v>229</v>
      </c>
      <c r="D24" s="92">
        <v>1</v>
      </c>
      <c r="E24" s="92">
        <v>130000</v>
      </c>
      <c r="F24" s="80">
        <f>+D24*E24</f>
        <v>130000</v>
      </c>
      <c r="G24" s="243" t="s">
        <v>228</v>
      </c>
    </row>
    <row r="25" spans="3:7">
      <c r="C25" t="s">
        <v>230</v>
      </c>
      <c r="D25" s="92">
        <v>6288.09</v>
      </c>
      <c r="E25" s="92">
        <v>29.59</v>
      </c>
      <c r="F25" s="80">
        <f>+D25*E25</f>
        <v>186064.58309999999</v>
      </c>
      <c r="G25" s="243" t="s">
        <v>231</v>
      </c>
    </row>
    <row r="26" spans="3:7">
      <c r="C26" t="s">
        <v>232</v>
      </c>
      <c r="D26" s="92">
        <v>1</v>
      </c>
      <c r="E26" s="92">
        <f>+'Property Valn'!H13</f>
        <v>2100000</v>
      </c>
      <c r="F26" s="80">
        <f t="shared" ref="F26:F31" si="0">+D26*E26</f>
        <v>2100000</v>
      </c>
      <c r="G26" s="244" t="s">
        <v>233</v>
      </c>
    </row>
    <row r="27" spans="3:7">
      <c r="C27" t="s">
        <v>234</v>
      </c>
      <c r="D27" s="92">
        <v>1</v>
      </c>
      <c r="E27" s="92">
        <f>+'Property Valn'!H14</f>
        <v>3500000</v>
      </c>
      <c r="F27" s="80">
        <f t="shared" si="0"/>
        <v>3500000</v>
      </c>
      <c r="G27" s="244" t="s">
        <v>233</v>
      </c>
    </row>
    <row r="28" spans="3:7">
      <c r="C28" t="s">
        <v>235</v>
      </c>
      <c r="D28" s="92">
        <v>2331649</v>
      </c>
      <c r="E28" s="92">
        <v>1.1719999999999999</v>
      </c>
      <c r="F28" s="80">
        <f t="shared" si="0"/>
        <v>2732692.628</v>
      </c>
      <c r="G28" s="243" t="s">
        <v>236</v>
      </c>
    </row>
    <row r="29" spans="3:7">
      <c r="C29" t="s">
        <v>237</v>
      </c>
      <c r="D29" s="92">
        <v>1</v>
      </c>
      <c r="E29" s="92">
        <v>0.81</v>
      </c>
      <c r="F29" s="80">
        <f t="shared" si="0"/>
        <v>0.81</v>
      </c>
      <c r="G29" s="243" t="s">
        <v>238</v>
      </c>
    </row>
    <row r="30" spans="3:7">
      <c r="C30" t="s">
        <v>239</v>
      </c>
      <c r="D30" s="92">
        <v>2138</v>
      </c>
      <c r="E30" s="92">
        <f>+F30/D30</f>
        <v>333.83536014967257</v>
      </c>
      <c r="F30" s="80">
        <v>713740</v>
      </c>
      <c r="G30" s="243" t="s">
        <v>240</v>
      </c>
    </row>
    <row r="31" spans="3:7">
      <c r="C31" t="s">
        <v>241</v>
      </c>
      <c r="D31" s="92">
        <v>240000</v>
      </c>
      <c r="E31" s="92">
        <v>1.6354</v>
      </c>
      <c r="F31" s="80">
        <f t="shared" si="0"/>
        <v>392496</v>
      </c>
      <c r="G31" s="243" t="s">
        <v>240</v>
      </c>
    </row>
    <row r="32" spans="3:7">
      <c r="F32" s="224">
        <f>SUM(F22:F31)</f>
        <v>9886248.6411000006</v>
      </c>
    </row>
    <row r="33" spans="3:10">
      <c r="F33" s="80"/>
    </row>
    <row r="34" spans="3:10">
      <c r="C34" s="42" t="s">
        <v>181</v>
      </c>
      <c r="D34" s="42"/>
      <c r="E34" s="42"/>
      <c r="F34" s="270">
        <f>+F19-F32</f>
        <v>10.038899999111891</v>
      </c>
      <c r="G34" s="42"/>
      <c r="H34" s="42" t="s">
        <v>182</v>
      </c>
      <c r="I34" s="96">
        <f>F34/F19</f>
        <v>1.0154397456158704E-6</v>
      </c>
      <c r="J34" s="42" t="s">
        <v>183</v>
      </c>
    </row>
    <row r="35" spans="3:10">
      <c r="F35" s="80"/>
    </row>
    <row r="36" spans="3:10">
      <c r="F36" s="80"/>
    </row>
  </sheetData>
  <mergeCells count="5">
    <mergeCell ref="C1:E1"/>
    <mergeCell ref="C2:E2"/>
    <mergeCell ref="C3:E3"/>
    <mergeCell ref="B8:E8"/>
    <mergeCell ref="G8:I8"/>
  </mergeCells>
  <hyperlinks>
    <hyperlink ref="G22" r:id="rId1" display="../../../../../../../../:b:/s/HFBAccounting/EVdaCvXaF_dCsBiokhQy7cYB2wJ7luDAlTyXfTLmDzej7g?e=uF77wq" xr:uid="{A92AE808-691E-4499-A009-AB9C9CBAF1B4}"/>
    <hyperlink ref="G26" location="'Property Valn'!A1" display="'Property Valn'!A1" xr:uid="{D55B3601-4B05-4EAF-85FD-46C3DDC44230}"/>
    <hyperlink ref="G27" location="'Property Valn'!A1" display="'Property Valn'!A1" xr:uid="{19843886-0C77-4B84-A0D1-EDC6D2934855}"/>
    <hyperlink ref="G24" r:id="rId2" display="../../../../../../../../:b:/s/HFBAccounting/EQtKh0mICNZHreYZFyq6RA8Ba-iJt-V0nbntEI6Y5VZa7A?e=xt22aE" xr:uid="{EF612DF9-611F-4B33-B695-577A31DEC21B}"/>
    <hyperlink ref="G23" r:id="rId3" display="../../../../../../../../:b:/s/HFBAccounting/EQtKh0mICNZHreYZFyq6RA8Ba-iJt-V0nbntEI6Y5VZa7A?e=xt22aE" xr:uid="{5545ABBB-53D6-41F2-B246-4B3C205CA7E0}"/>
    <hyperlink ref="G25" r:id="rId4" display="../../../../../../../../:b:/s/HFBAccounting/EbxY_GEESUVKtKVXGEcPbTUBQigDCcZZK_tjjIXnZk7flg?e=cmce6n" xr:uid="{22651DFF-ED4C-4B7A-89C1-4C234C4F5E76}"/>
    <hyperlink ref="G29" r:id="rId5" display="../../../../../../../../:b:/s/HFBAccounting/Ef3DEq6kQcRPjpbq82qMk08BeJbT_gcYt7z5kwD6QZiJZg?e=PFj1p1" xr:uid="{ECDC46F7-1FF0-4DBF-B1E6-5E7B124F69EC}"/>
    <hyperlink ref="G28" r:id="rId6" display="../../../../../../../../:b:/s/HFBAccounting/EVtDCQg3p0NDh6ZATejgiswB_WUw5Bhz-3-UetIRTaDIyw?e=cjtXp5" xr:uid="{AD8C5760-C1CD-4DF3-A2C4-90632B5E7704}"/>
    <hyperlink ref="G30" r:id="rId7" display="../../../../../../../../:b:/s/HFBAccounting/EdYY6P8s2g9KmH9BAqq-mfQBV8m3oBSS31VEQ-vIt470hA?e=07HdQb" xr:uid="{C5F86EAF-102C-41A0-973C-6BF4DD0A6893}"/>
    <hyperlink ref="G31" r:id="rId8" display="../../../../../../../../:b:/s/HFBAccounting/EdYY6P8s2g9KmH9BAqq-mfQBV8m3oBSS31VEQ-vIt470hA?e=07HdQb" xr:uid="{3ADAC275-BF59-4792-BAA3-6D9E405815DD}"/>
  </hyperlinks>
  <pageMargins left="0.7" right="0.7" top="0.75" bottom="0.75" header="0.3" footer="0.3"/>
  <pageSetup paperSize="9" orientation="portrait"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2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2" ht="18">
      <c r="A4" s="119"/>
      <c r="B4" s="53"/>
      <c r="D4" s="55"/>
      <c r="G4" s="120"/>
      <c r="H4" s="65"/>
      <c r="I4" s="66"/>
    </row>
    <row r="5" spans="1:12" ht="18">
      <c r="A5" s="53" t="s">
        <v>213</v>
      </c>
      <c r="C5" s="57"/>
      <c r="F5" s="58"/>
      <c r="G5" s="58"/>
      <c r="H5" s="65"/>
      <c r="J5" s="66"/>
    </row>
    <row r="6" spans="1:12" s="105" customFormat="1" ht="18">
      <c r="A6" s="240" t="s">
        <v>242</v>
      </c>
      <c r="B6" s="63"/>
      <c r="C6" s="106"/>
      <c r="D6" s="53"/>
      <c r="E6" s="53"/>
      <c r="F6" s="65"/>
      <c r="G6" s="65"/>
      <c r="H6" s="65"/>
      <c r="I6" s="107"/>
    </row>
    <row r="7" spans="1:12" ht="20.100000000000001" customHeight="1" thickBot="1">
      <c r="A7" s="177"/>
      <c r="H7" s="328"/>
      <c r="I7" s="328"/>
      <c r="J7" s="328"/>
      <c r="K7" s="328"/>
      <c r="L7" s="328"/>
    </row>
    <row r="8" spans="1:12" ht="42.75" customHeight="1" thickBot="1">
      <c r="A8" s="178" t="s">
        <v>105</v>
      </c>
      <c r="B8" s="329" t="s">
        <v>243</v>
      </c>
      <c r="C8" s="330"/>
      <c r="D8" s="331"/>
      <c r="E8" s="179" t="s">
        <v>244</v>
      </c>
      <c r="F8" s="179" t="s">
        <v>245</v>
      </c>
      <c r="G8" s="180" t="s">
        <v>246</v>
      </c>
      <c r="H8" s="181"/>
      <c r="I8" s="181"/>
      <c r="J8" s="181"/>
      <c r="K8" s="182"/>
      <c r="L8" s="182"/>
    </row>
    <row r="9" spans="1:12" ht="15.95" customHeight="1">
      <c r="A9" s="183"/>
      <c r="B9" s="318"/>
      <c r="C9" s="318"/>
      <c r="D9" s="318"/>
      <c r="E9" s="184"/>
      <c r="F9" s="185"/>
      <c r="G9" s="186" t="str">
        <f t="shared" ref="G9:G20" si="0">IF(E9=0,IF(F9=0,"",F9),F9*E9)</f>
        <v/>
      </c>
      <c r="H9" s="187"/>
      <c r="I9" s="187"/>
      <c r="J9" s="187"/>
      <c r="K9" s="187"/>
      <c r="L9" s="187"/>
    </row>
    <row r="10" spans="1:12" ht="15.95" customHeight="1">
      <c r="A10" s="183"/>
      <c r="B10" s="332" t="s">
        <v>247</v>
      </c>
      <c r="C10" s="332"/>
      <c r="D10" s="332"/>
      <c r="E10" s="184"/>
      <c r="F10" s="185"/>
      <c r="G10" s="188" t="str">
        <f t="shared" si="0"/>
        <v/>
      </c>
      <c r="H10" s="187"/>
      <c r="I10" s="187"/>
      <c r="J10" s="187"/>
      <c r="K10" s="187"/>
      <c r="L10" s="187"/>
    </row>
    <row r="11" spans="1:12" ht="15.95" customHeight="1">
      <c r="A11" s="183"/>
      <c r="B11" s="325"/>
      <c r="C11" s="326"/>
      <c r="D11" s="327"/>
      <c r="E11" s="190"/>
      <c r="F11" s="185">
        <v>1</v>
      </c>
      <c r="G11" s="191">
        <f t="shared" si="0"/>
        <v>1</v>
      </c>
      <c r="H11" s="187"/>
      <c r="I11" s="187"/>
      <c r="J11" s="187"/>
      <c r="K11" s="187"/>
      <c r="L11" s="187"/>
    </row>
    <row r="12" spans="1:12" ht="15.95" customHeight="1">
      <c r="A12" s="183"/>
      <c r="B12" s="325"/>
      <c r="C12" s="326"/>
      <c r="D12" s="327"/>
      <c r="E12" s="190">
        <v>0</v>
      </c>
      <c r="F12" s="185">
        <v>1</v>
      </c>
      <c r="G12" s="191">
        <v>0</v>
      </c>
      <c r="H12" s="187"/>
      <c r="I12" s="187"/>
      <c r="J12" s="187"/>
      <c r="K12" s="187"/>
      <c r="L12" s="187"/>
    </row>
    <row r="13" spans="1:12" ht="15.95" customHeight="1">
      <c r="A13" s="183"/>
      <c r="B13" s="325"/>
      <c r="C13" s="326"/>
      <c r="D13" s="327"/>
      <c r="E13" s="190">
        <v>1</v>
      </c>
      <c r="F13" s="185"/>
      <c r="G13" s="191">
        <f t="shared" si="0"/>
        <v>0</v>
      </c>
      <c r="H13" s="187"/>
      <c r="I13" s="187"/>
      <c r="J13" s="187"/>
      <c r="K13" s="187"/>
      <c r="L13" s="187"/>
    </row>
    <row r="14" spans="1:12" ht="15.95" customHeight="1">
      <c r="A14" s="183"/>
      <c r="B14" s="333" t="s">
        <v>248</v>
      </c>
      <c r="C14" s="334"/>
      <c r="D14" s="335"/>
      <c r="E14" s="192"/>
      <c r="F14" s="193"/>
      <c r="G14" s="194">
        <f>SUM(G11:G13)</f>
        <v>1</v>
      </c>
      <c r="H14" s="187"/>
      <c r="I14" s="187"/>
      <c r="J14" s="187"/>
      <c r="K14" s="187"/>
      <c r="L14" s="187"/>
    </row>
    <row r="15" spans="1:12" ht="15.95" customHeight="1">
      <c r="A15" s="183"/>
      <c r="B15" s="315"/>
      <c r="C15" s="316"/>
      <c r="D15" s="317"/>
      <c r="E15" s="184"/>
      <c r="F15" s="185"/>
      <c r="G15" s="191" t="str">
        <f t="shared" si="0"/>
        <v/>
      </c>
      <c r="H15" s="187"/>
      <c r="I15" s="187"/>
      <c r="J15" s="187"/>
      <c r="K15" s="187"/>
      <c r="L15" s="187"/>
    </row>
    <row r="16" spans="1:12" ht="15.95" customHeight="1">
      <c r="A16" s="183"/>
      <c r="B16" s="332" t="s">
        <v>56</v>
      </c>
      <c r="C16" s="332"/>
      <c r="D16" s="332"/>
      <c r="E16" s="184"/>
      <c r="F16" s="185"/>
      <c r="G16" s="191" t="str">
        <f t="shared" si="0"/>
        <v/>
      </c>
      <c r="H16" s="187"/>
      <c r="I16" s="187"/>
      <c r="J16" s="187"/>
      <c r="K16" s="187"/>
      <c r="L16" s="187"/>
    </row>
    <row r="17" spans="1:12" ht="15.95" customHeight="1">
      <c r="A17" s="183"/>
      <c r="B17" s="336"/>
      <c r="C17" s="336"/>
      <c r="D17" s="336"/>
      <c r="E17" s="184"/>
      <c r="F17" s="185">
        <v>1</v>
      </c>
      <c r="G17" s="191">
        <f t="shared" si="0"/>
        <v>1</v>
      </c>
      <c r="H17" s="187"/>
      <c r="I17" s="187"/>
      <c r="J17" s="187"/>
      <c r="K17" s="187"/>
      <c r="L17" s="187"/>
    </row>
    <row r="18" spans="1:12" ht="15.95" customHeight="1">
      <c r="A18" s="183"/>
      <c r="B18" s="325"/>
      <c r="C18" s="326"/>
      <c r="D18" s="327"/>
      <c r="E18" s="184"/>
      <c r="F18" s="185">
        <v>1</v>
      </c>
      <c r="G18" s="191">
        <f t="shared" si="0"/>
        <v>1</v>
      </c>
      <c r="H18" s="187"/>
      <c r="I18" s="187"/>
      <c r="J18" s="187"/>
      <c r="K18" s="187"/>
      <c r="L18" s="187"/>
    </row>
    <row r="19" spans="1:12" ht="15.95" customHeight="1">
      <c r="A19" s="183"/>
      <c r="B19" s="319" t="s">
        <v>249</v>
      </c>
      <c r="C19" s="319"/>
      <c r="D19" s="319"/>
      <c r="E19" s="192"/>
      <c r="F19" s="193"/>
      <c r="G19" s="195">
        <f>SUM(G17:G18)</f>
        <v>2</v>
      </c>
      <c r="H19" s="187"/>
      <c r="I19" s="187"/>
      <c r="J19" s="187"/>
      <c r="K19" s="187"/>
      <c r="L19" s="187"/>
    </row>
    <row r="20" spans="1:12" ht="15.95" customHeight="1">
      <c r="A20" s="183"/>
      <c r="B20" s="315"/>
      <c r="C20" s="316"/>
      <c r="D20" s="317"/>
      <c r="E20" s="184"/>
      <c r="F20" s="185"/>
      <c r="G20" s="196" t="str">
        <f t="shared" si="0"/>
        <v/>
      </c>
      <c r="H20" s="187"/>
      <c r="I20" s="187"/>
      <c r="J20" s="187"/>
      <c r="K20" s="187"/>
      <c r="L20" s="187"/>
    </row>
    <row r="21" spans="1:12" ht="15.95" customHeight="1">
      <c r="A21" s="183"/>
      <c r="B21" s="320" t="s">
        <v>250</v>
      </c>
      <c r="C21" s="321"/>
      <c r="D21" s="322"/>
      <c r="E21" s="192"/>
      <c r="F21" s="193"/>
      <c r="G21" s="195">
        <f>G14-G19</f>
        <v>-1</v>
      </c>
      <c r="H21" s="187"/>
      <c r="I21" s="187"/>
      <c r="J21" s="187"/>
      <c r="K21" s="187"/>
      <c r="L21" s="187"/>
    </row>
    <row r="22" spans="1:12" ht="15.95" customHeight="1" thickBot="1">
      <c r="A22" s="183"/>
      <c r="B22" s="323"/>
      <c r="C22" s="323"/>
      <c r="D22" s="323"/>
      <c r="E22" s="184"/>
      <c r="F22" s="185"/>
      <c r="G22" s="197" t="str">
        <f t="shared" ref="G22:G32" si="1">IF(E22=0,IF(F22=0,"",F22),F22*E22)</f>
        <v/>
      </c>
      <c r="H22" s="187"/>
      <c r="I22" s="187"/>
      <c r="J22" s="187"/>
      <c r="K22" s="187"/>
      <c r="L22" s="187"/>
    </row>
    <row r="23" spans="1:12" ht="15.95" customHeight="1">
      <c r="A23" s="198"/>
      <c r="B23" s="312" t="s">
        <v>251</v>
      </c>
      <c r="C23" s="313"/>
      <c r="D23" s="314"/>
      <c r="E23" s="199"/>
      <c r="F23" s="185"/>
      <c r="G23" s="197" t="str">
        <f t="shared" si="1"/>
        <v/>
      </c>
      <c r="H23" s="187"/>
      <c r="I23" s="187"/>
      <c r="J23" s="187"/>
      <c r="K23" s="187"/>
      <c r="L23" s="187"/>
    </row>
    <row r="24" spans="1:12" ht="15.95" customHeight="1">
      <c r="A24" s="198"/>
      <c r="B24" s="183" t="s">
        <v>252</v>
      </c>
      <c r="C24" s="200"/>
      <c r="D24" s="201"/>
      <c r="E24" s="199"/>
      <c r="F24" s="185"/>
      <c r="G24" s="197" t="str">
        <f t="shared" si="1"/>
        <v/>
      </c>
      <c r="H24" s="187"/>
      <c r="I24" s="187"/>
      <c r="J24" s="187"/>
      <c r="K24" s="187"/>
      <c r="L24" s="187"/>
    </row>
    <row r="25" spans="1:12" ht="15.95" customHeight="1" thickBot="1">
      <c r="A25" s="198"/>
      <c r="B25" s="202" t="s">
        <v>253</v>
      </c>
      <c r="C25" s="203"/>
      <c r="D25" s="204" t="e">
        <f>G21/D24</f>
        <v>#DIV/0!</v>
      </c>
      <c r="E25" s="199"/>
      <c r="F25" s="185"/>
      <c r="G25" s="197" t="str">
        <f t="shared" si="1"/>
        <v/>
      </c>
      <c r="H25" s="187"/>
      <c r="I25" s="187"/>
      <c r="J25" s="187"/>
      <c r="K25" s="187"/>
      <c r="L25" s="187"/>
    </row>
    <row r="26" spans="1:12" ht="15.95" customHeight="1" thickBot="1">
      <c r="A26" s="183"/>
      <c r="B26" s="324"/>
      <c r="C26" s="324"/>
      <c r="D26" s="324"/>
      <c r="E26" s="184"/>
      <c r="F26" s="185"/>
      <c r="G26" s="197" t="str">
        <f t="shared" si="1"/>
        <v/>
      </c>
      <c r="H26" s="187"/>
      <c r="I26" s="187"/>
      <c r="J26" s="187"/>
      <c r="K26" s="187"/>
      <c r="L26" s="187"/>
    </row>
    <row r="27" spans="1:12" ht="15.95" customHeight="1">
      <c r="A27" s="198"/>
      <c r="B27" s="312" t="s">
        <v>254</v>
      </c>
      <c r="C27" s="313"/>
      <c r="D27" s="314"/>
      <c r="E27" s="199"/>
      <c r="F27" s="185"/>
      <c r="G27" s="197" t="str">
        <f t="shared" si="1"/>
        <v/>
      </c>
      <c r="H27" s="187"/>
      <c r="I27" s="187"/>
      <c r="J27" s="187"/>
      <c r="K27" s="187"/>
      <c r="L27" s="187"/>
    </row>
    <row r="28" spans="1:12" ht="15.95" customHeight="1">
      <c r="A28" s="198"/>
      <c r="B28" s="205" t="s">
        <v>33</v>
      </c>
      <c r="C28" s="189"/>
      <c r="D28" s="206">
        <f>(SUM(G11:G12))/G14</f>
        <v>1</v>
      </c>
      <c r="E28" s="199"/>
      <c r="F28" s="185"/>
      <c r="G28" s="197" t="str">
        <f t="shared" si="1"/>
        <v/>
      </c>
      <c r="H28" s="187"/>
      <c r="I28" s="187"/>
      <c r="J28" s="187"/>
      <c r="K28" s="187"/>
      <c r="L28" s="187"/>
    </row>
    <row r="29" spans="1:12" ht="15.95" customHeight="1" thickBot="1">
      <c r="A29" s="198"/>
      <c r="B29" s="207" t="s">
        <v>48</v>
      </c>
      <c r="C29" s="208"/>
      <c r="D29" s="209">
        <f>G13/G14</f>
        <v>0</v>
      </c>
      <c r="E29" s="199"/>
      <c r="F29" s="185"/>
      <c r="G29" s="197" t="str">
        <f t="shared" si="1"/>
        <v/>
      </c>
      <c r="H29" s="187"/>
      <c r="I29" s="187"/>
      <c r="J29" s="187"/>
      <c r="K29" s="187"/>
      <c r="L29" s="187"/>
    </row>
    <row r="30" spans="1:12" ht="15.95" customHeight="1">
      <c r="A30" s="183"/>
      <c r="B30" s="315"/>
      <c r="C30" s="316"/>
      <c r="D30" s="317"/>
      <c r="E30" s="184"/>
      <c r="F30" s="185"/>
      <c r="G30" s="197" t="str">
        <f t="shared" si="1"/>
        <v/>
      </c>
      <c r="H30" s="187"/>
      <c r="I30" s="187"/>
      <c r="J30" s="187"/>
      <c r="K30" s="187"/>
      <c r="L30" s="187"/>
    </row>
    <row r="31" spans="1:12" ht="15.95" customHeight="1">
      <c r="A31" s="183"/>
      <c r="B31" s="315"/>
      <c r="C31" s="316"/>
      <c r="D31" s="317"/>
      <c r="E31" s="184"/>
      <c r="F31" s="185"/>
      <c r="G31" s="197" t="str">
        <f t="shared" si="1"/>
        <v/>
      </c>
      <c r="H31" s="187"/>
      <c r="I31" s="187"/>
      <c r="J31" s="187"/>
      <c r="K31" s="187"/>
      <c r="L31" s="187"/>
    </row>
    <row r="32" spans="1:12" ht="15.95" customHeight="1">
      <c r="A32" s="183"/>
      <c r="B32" s="318"/>
      <c r="C32" s="318"/>
      <c r="D32" s="318"/>
      <c r="E32" s="184"/>
      <c r="F32" s="185"/>
      <c r="G32" s="197" t="str">
        <f t="shared" si="1"/>
        <v/>
      </c>
      <c r="H32" s="187"/>
      <c r="I32" s="187"/>
      <c r="J32" s="187"/>
      <c r="K32" s="187"/>
      <c r="L32" s="187"/>
    </row>
    <row r="33" spans="1:12">
      <c r="A33" s="183"/>
      <c r="B33" s="318"/>
      <c r="C33" s="318"/>
      <c r="D33" s="318"/>
      <c r="E33" s="184"/>
      <c r="F33" s="185"/>
      <c r="G33" s="197"/>
      <c r="H33" s="187"/>
      <c r="I33" s="187"/>
      <c r="J33" s="187"/>
      <c r="K33" s="187"/>
      <c r="L33" s="187"/>
    </row>
    <row r="34" spans="1:12">
      <c r="A34" s="183"/>
      <c r="B34" s="318"/>
      <c r="C34" s="318"/>
      <c r="D34" s="318"/>
      <c r="E34" s="184"/>
      <c r="F34" s="185"/>
      <c r="G34" s="197"/>
      <c r="H34" s="187"/>
      <c r="I34" s="187"/>
      <c r="J34" s="187"/>
      <c r="K34" s="187"/>
      <c r="L34" s="187"/>
    </row>
    <row r="35" spans="1:12" ht="15.75" thickBot="1">
      <c r="A35" s="202"/>
      <c r="B35" s="311"/>
      <c r="C35" s="311"/>
      <c r="D35" s="311"/>
      <c r="E35" s="210"/>
      <c r="F35" s="211"/>
      <c r="G35" s="212"/>
      <c r="H35" s="187"/>
      <c r="I35" s="187"/>
      <c r="J35" s="187"/>
      <c r="K35" s="187"/>
      <c r="L35" s="187"/>
    </row>
    <row r="36" spans="1:12" ht="15.9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2" ht="15.9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</row>
    <row r="38" spans="1:12" ht="15.95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</row>
    <row r="39" spans="1:12" ht="15.95" customHeight="1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</row>
    <row r="40" spans="1:12" ht="15.95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</row>
    <row r="41" spans="1:12" ht="15.95" customHeight="1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2" ht="15.95" customHeight="1">
      <c r="A42" s="112"/>
      <c r="B42" s="112"/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2" ht="15.95" customHeight="1">
      <c r="A43" s="112"/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2" ht="15.9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2" ht="15.95" customHeight="1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2" ht="15.95" customHeight="1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</row>
    <row r="47" spans="1:12" ht="15.95" customHeigh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</row>
    <row r="48" spans="1:12" ht="15.95" customHeight="1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</row>
    <row r="49" spans="1:11" ht="15.95" customHeight="1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</row>
    <row r="50" spans="1:11" ht="15.95" customHeight="1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</row>
    <row r="51" spans="1:11" ht="15.95" customHeight="1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</row>
    <row r="52" spans="1:11" ht="15.95" customHeight="1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</row>
    <row r="53" spans="1:11" ht="15.95" customHeight="1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</row>
    <row r="54" spans="1:11" ht="15.95" customHeight="1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5.95" customHeight="1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</row>
    <row r="56" spans="1:11" ht="15.95" customHeight="1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1" ht="15.95" customHeight="1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</row>
    <row r="58" spans="1:11" ht="15.95" customHeight="1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</row>
    <row r="59" spans="1:11" ht="15.95" customHeight="1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</row>
    <row r="60" spans="1:11" ht="15.95" customHeigh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</row>
    <row r="61" spans="1:11" ht="15.95" customHeight="1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5.95" customHeight="1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</row>
    <row r="63" spans="1:11" ht="15.95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</row>
    <row r="64" spans="1:11" ht="15.95" customHeight="1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</row>
    <row r="65" spans="1:11" ht="15.95" customHeight="1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</row>
    <row r="66" spans="1:11" ht="15.95" customHeight="1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</row>
    <row r="67" spans="1:11" ht="15.95" customHeight="1">
      <c r="A67" s="112"/>
      <c r="B67" s="112"/>
      <c r="C67" s="112"/>
      <c r="D67" s="112"/>
      <c r="E67" s="112"/>
      <c r="F67" s="112"/>
      <c r="G67" s="112"/>
      <c r="H67" s="112"/>
      <c r="I67" s="112"/>
      <c r="J67" s="112"/>
      <c r="K67" s="112"/>
    </row>
    <row r="68" spans="1:11" ht="15.95" customHeight="1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</row>
    <row r="69" spans="1:11" ht="15.95" customHeight="1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ht="15.95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1" ht="15.95" customHeight="1">
      <c r="A71" s="112"/>
      <c r="B71" s="112"/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1" ht="15.95" customHeight="1">
      <c r="A72" s="112"/>
      <c r="B72" s="112"/>
      <c r="C72" s="112"/>
      <c r="D72" s="112"/>
      <c r="E72" s="112"/>
      <c r="F72" s="112"/>
      <c r="G72" s="112"/>
      <c r="H72" s="112"/>
      <c r="I72" s="112"/>
      <c r="J72" s="112"/>
      <c r="K72" s="112"/>
    </row>
    <row r="73" spans="1:11" ht="15.95" customHeight="1">
      <c r="A73" s="112"/>
      <c r="B73" s="112"/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5.95" customHeight="1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</row>
    <row r="75" spans="1:11" ht="15.95" customHeight="1">
      <c r="A75" s="112"/>
      <c r="B75" s="112"/>
      <c r="C75" s="112"/>
      <c r="D75" s="112"/>
      <c r="E75" s="112"/>
      <c r="F75" s="112"/>
      <c r="G75" s="112"/>
      <c r="H75" s="112"/>
      <c r="I75" s="112"/>
      <c r="J75" s="112"/>
      <c r="K75" s="112"/>
    </row>
    <row r="76" spans="1:11" ht="15.95" customHeight="1">
      <c r="A76" s="112"/>
      <c r="B76" s="112"/>
      <c r="C76" s="112"/>
      <c r="D76" s="112"/>
      <c r="E76" s="112"/>
      <c r="F76" s="112"/>
      <c r="G76" s="112"/>
      <c r="H76" s="112"/>
      <c r="I76" s="112"/>
      <c r="J76" s="112"/>
      <c r="K76" s="112"/>
    </row>
    <row r="77" spans="1:11" ht="15.95" customHeight="1">
      <c r="A77" s="112"/>
      <c r="B77" s="112"/>
      <c r="C77" s="112"/>
      <c r="D77" s="112"/>
      <c r="E77" s="112"/>
      <c r="F77" s="112"/>
      <c r="G77" s="112"/>
      <c r="H77" s="112"/>
      <c r="I77" s="112"/>
      <c r="J77" s="112"/>
      <c r="K77" s="112"/>
    </row>
    <row r="78" spans="1:11" ht="15.95" customHeight="1">
      <c r="A78" s="112"/>
      <c r="B78" s="112"/>
      <c r="C78" s="112"/>
      <c r="D78" s="112"/>
      <c r="E78" s="112"/>
      <c r="F78" s="112"/>
      <c r="G78" s="112"/>
      <c r="H78" s="112"/>
      <c r="I78" s="112"/>
      <c r="J78" s="112"/>
      <c r="K78" s="112"/>
    </row>
    <row r="79" spans="1:11" ht="15.95" customHeight="1">
      <c r="A79" s="112"/>
      <c r="B79" s="112"/>
      <c r="C79" s="112"/>
      <c r="D79" s="112"/>
      <c r="E79" s="112"/>
      <c r="F79" s="112"/>
      <c r="G79" s="112"/>
      <c r="H79" s="112"/>
      <c r="I79" s="112"/>
      <c r="J79" s="112"/>
      <c r="K79" s="112"/>
    </row>
    <row r="80" spans="1:11" ht="15.95" customHeight="1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</row>
    <row r="81" spans="1:11" ht="15.95" customHeight="1">
      <c r="A81" s="112"/>
      <c r="B81" s="112"/>
      <c r="C81" s="112"/>
      <c r="D81" s="112"/>
      <c r="E81" s="112"/>
      <c r="F81" s="112"/>
      <c r="G81" s="112"/>
      <c r="H81" s="112"/>
      <c r="I81" s="112"/>
      <c r="J81" s="112"/>
      <c r="K81" s="112"/>
    </row>
    <row r="82" spans="1:11" ht="15.95" customHeight="1">
      <c r="A82" s="112"/>
      <c r="B82" s="112"/>
      <c r="C82" s="112"/>
      <c r="D82" s="112"/>
      <c r="E82" s="112"/>
      <c r="F82" s="112"/>
      <c r="G82" s="112"/>
      <c r="H82" s="112"/>
      <c r="I82" s="112"/>
      <c r="J82" s="112"/>
      <c r="K82" s="112"/>
    </row>
    <row r="83" spans="1:11" ht="15.95" customHeight="1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</row>
    <row r="84" spans="1:11" ht="15.95" customHeight="1">
      <c r="A84" s="112"/>
      <c r="B84" s="112"/>
      <c r="C84" s="112"/>
      <c r="D84" s="112"/>
      <c r="E84" s="112"/>
      <c r="F84" s="112"/>
      <c r="G84" s="112"/>
      <c r="H84" s="112"/>
      <c r="I84" s="112"/>
      <c r="J84" s="112"/>
      <c r="K84" s="112"/>
    </row>
    <row r="85" spans="1:11" ht="15.95" customHeight="1">
      <c r="A85" s="112"/>
      <c r="B85" s="112"/>
      <c r="C85" s="112"/>
      <c r="D85" s="112"/>
      <c r="E85" s="112"/>
      <c r="F85" s="112"/>
      <c r="G85" s="112"/>
      <c r="H85" s="112"/>
      <c r="I85" s="112"/>
      <c r="J85" s="112"/>
      <c r="K85" s="112"/>
    </row>
    <row r="86" spans="1:11" ht="15.95" customHeight="1">
      <c r="A86" s="112"/>
      <c r="B86" s="112"/>
      <c r="C86" s="112"/>
      <c r="D86" s="112"/>
      <c r="E86" s="112"/>
      <c r="F86" s="112"/>
      <c r="G86" s="112"/>
      <c r="H86" s="112"/>
      <c r="I86" s="112"/>
      <c r="J86" s="112"/>
      <c r="K86" s="112"/>
    </row>
    <row r="87" spans="1:11" ht="15.95" customHeight="1">
      <c r="A87" s="112"/>
      <c r="B87" s="112"/>
      <c r="C87" s="112"/>
      <c r="D87" s="112"/>
      <c r="E87" s="112"/>
      <c r="F87" s="112"/>
      <c r="G87" s="112"/>
      <c r="H87" s="112"/>
      <c r="I87" s="112"/>
      <c r="J87" s="112"/>
      <c r="K87" s="112"/>
    </row>
    <row r="88" spans="1:11" ht="15.95" customHeight="1">
      <c r="A88" s="112"/>
      <c r="B88" s="112"/>
      <c r="C88" s="112"/>
      <c r="D88" s="112"/>
      <c r="E88" s="112"/>
      <c r="F88" s="112"/>
      <c r="G88" s="112"/>
      <c r="H88" s="112"/>
      <c r="I88" s="112"/>
      <c r="J88" s="112"/>
      <c r="K88" s="112"/>
    </row>
    <row r="89" spans="1:11" ht="15.95" customHeight="1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</row>
    <row r="90" spans="1:11" ht="15.95" customHeight="1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</row>
    <row r="91" spans="1:11" ht="15.95" customHeight="1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</row>
    <row r="92" spans="1:11" ht="15.95" customHeight="1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</row>
    <row r="93" spans="1:11" ht="15.95" customHeight="1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</row>
    <row r="94" spans="1:11" ht="15.95" customHeight="1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</row>
    <row r="95" spans="1:11" ht="15.95" customHeight="1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</row>
    <row r="96" spans="1:11" ht="15.95" customHeight="1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</row>
    <row r="97" spans="1:11" ht="15.95" customHeight="1">
      <c r="A97" s="112"/>
      <c r="B97" s="112"/>
      <c r="C97" s="112"/>
      <c r="D97" s="112"/>
      <c r="E97" s="112"/>
      <c r="F97" s="112"/>
      <c r="G97" s="112"/>
      <c r="H97" s="112"/>
      <c r="I97" s="112"/>
      <c r="J97" s="112"/>
      <c r="K97" s="112"/>
    </row>
    <row r="98" spans="1:11" ht="15.95" customHeight="1">
      <c r="A98" s="112"/>
      <c r="B98" s="112"/>
      <c r="C98" s="112"/>
      <c r="D98" s="112"/>
      <c r="E98" s="112"/>
      <c r="F98" s="112"/>
      <c r="G98" s="112"/>
      <c r="H98" s="112"/>
      <c r="I98" s="112"/>
      <c r="J98" s="112"/>
      <c r="K98" s="112"/>
    </row>
    <row r="99" spans="1:11" ht="15.95" customHeight="1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</row>
    <row r="100" spans="1:11" ht="15.95" customHeight="1">
      <c r="A100" s="112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</row>
    <row r="101" spans="1:11" ht="15.95" customHeight="1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</row>
    <row r="102" spans="1:11" ht="15.95" customHeight="1">
      <c r="A102" s="112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</row>
    <row r="103" spans="1:11" ht="15.95" customHeight="1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</row>
    <row r="104" spans="1:11" ht="15.95" customHeight="1">
      <c r="A104" s="112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</row>
    <row r="105" spans="1:11" ht="15.95" customHeight="1">
      <c r="A105" s="112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</row>
    <row r="106" spans="1:11" ht="15.95" customHeight="1">
      <c r="A106" s="112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1" ht="15.95" customHeight="1">
      <c r="A107" s="112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</row>
    <row r="108" spans="1:11" ht="15.95" customHeight="1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</row>
    <row r="109" spans="1:11" ht="15.95" customHeight="1">
      <c r="A109" s="112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</row>
    <row r="110" spans="1:11" ht="15.95" customHeight="1">
      <c r="A110" s="112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</row>
    <row r="111" spans="1:11" ht="15.95" customHeight="1">
      <c r="A111" s="112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</row>
    <row r="112" spans="1:11" ht="15.95" customHeight="1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</row>
    <row r="113" spans="1:11" ht="15.95" customHeight="1">
      <c r="A113" s="112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</row>
    <row r="114" spans="1:11" ht="15.95" customHeight="1">
      <c r="A114" s="112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</row>
    <row r="115" spans="1:11" ht="15.95" customHeight="1">
      <c r="A115" s="112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</row>
    <row r="116" spans="1:11" ht="15.95" customHeight="1">
      <c r="A116" s="112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</row>
    <row r="117" spans="1:11" ht="15.95" customHeight="1">
      <c r="A117" s="112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</row>
    <row r="118" spans="1:11" ht="15.95" customHeight="1">
      <c r="A118" s="112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</row>
    <row r="119" spans="1:11" ht="15.95" customHeight="1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</row>
    <row r="120" spans="1:11" ht="15.95" customHeight="1">
      <c r="A120" s="112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</row>
    <row r="121" spans="1:11" ht="15.95" customHeight="1">
      <c r="A121" s="112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</row>
    <row r="122" spans="1:11" ht="15.95" customHeight="1">
      <c r="A122" s="112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</row>
    <row r="123" spans="1:11" ht="15.95" customHeight="1">
      <c r="A123" s="112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</row>
    <row r="124" spans="1:11" ht="15.95" customHeight="1">
      <c r="A124" s="112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</row>
    <row r="125" spans="1:11" ht="15.95" customHeight="1">
      <c r="A125" s="112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</row>
    <row r="126" spans="1:11" ht="15.95" customHeight="1">
      <c r="A126" s="112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</row>
    <row r="127" spans="1:11" ht="15.95" customHeight="1">
      <c r="A127" s="112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</row>
    <row r="128" spans="1:11" ht="15.95" customHeight="1">
      <c r="A128" s="112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</row>
    <row r="129" spans="1:11" ht="15.95" customHeight="1">
      <c r="A129" s="112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</row>
    <row r="130" spans="1:11" ht="15.95" customHeight="1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</row>
    <row r="131" spans="1:11" ht="15.95" customHeight="1">
      <c r="A131" s="112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</row>
    <row r="132" spans="1:11" ht="15.95" customHeight="1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</row>
    <row r="133" spans="1:11" ht="15.95" customHeight="1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</row>
    <row r="134" spans="1:11" ht="15.95" customHeight="1">
      <c r="A134" s="112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</row>
    <row r="135" spans="1:11" ht="15.95" customHeight="1">
      <c r="A135" s="112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</row>
    <row r="136" spans="1:11" ht="15.95" customHeight="1">
      <c r="A136" s="112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</row>
    <row r="137" spans="1:11" ht="15.95" customHeight="1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</row>
    <row r="138" spans="1:11" ht="15.95" customHeight="1">
      <c r="A138" s="112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</row>
    <row r="139" spans="1:11" ht="15.95" customHeight="1">
      <c r="A139" s="112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</row>
    <row r="140" spans="1:11" ht="15.95" customHeight="1">
      <c r="A140" s="112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</row>
    <row r="141" spans="1:11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</row>
    <row r="142" spans="1:11">
      <c r="A142" s="112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</row>
    <row r="143" spans="1:11">
      <c r="A143" s="112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</row>
    <row r="144" spans="1:11">
      <c r="A144" s="112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</row>
    <row r="145" spans="1:11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</row>
    <row r="146" spans="1:11">
      <c r="A146" s="112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</row>
    <row r="147" spans="1:11">
      <c r="A147" s="112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</row>
    <row r="148" spans="1:11">
      <c r="A148" s="112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</row>
    <row r="149" spans="1:11">
      <c r="A149" s="112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</row>
    <row r="150" spans="1:11">
      <c r="A150" s="112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</row>
    <row r="151" spans="1:11">
      <c r="A151" s="112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</row>
    <row r="152" spans="1:11">
      <c r="A152" s="112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</row>
    <row r="153" spans="1:11">
      <c r="A153" s="112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</row>
    <row r="154" spans="1:11">
      <c r="A154" s="112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</row>
    <row r="155" spans="1:11">
      <c r="A155" s="112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</row>
    <row r="156" spans="1:11">
      <c r="A156" s="112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</row>
    <row r="157" spans="1:11">
      <c r="A157" s="112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</row>
    <row r="158" spans="1:11">
      <c r="A158" s="112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</row>
    <row r="159" spans="1:11">
      <c r="A159" s="112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</row>
    <row r="160" spans="1:11">
      <c r="A160" s="112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</row>
    <row r="161" spans="1:11">
      <c r="A161" s="112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</row>
    <row r="162" spans="1:11">
      <c r="A162" s="112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</row>
    <row r="163" spans="1:11">
      <c r="A163" s="112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</row>
    <row r="164" spans="1:11">
      <c r="A164" s="112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</row>
    <row r="165" spans="1:11">
      <c r="A165" s="112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</row>
    <row r="166" spans="1:11">
      <c r="A166" s="112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</row>
    <row r="167" spans="1:11">
      <c r="A167" s="112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</row>
    <row r="168" spans="1:11">
      <c r="A168" s="112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</row>
    <row r="169" spans="1:11">
      <c r="A169" s="112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</row>
    <row r="170" spans="1:11">
      <c r="A170" s="112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</row>
    <row r="171" spans="1:11">
      <c r="A171" s="112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</row>
    <row r="172" spans="1:11">
      <c r="A172" s="112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</row>
    <row r="173" spans="1:11">
      <c r="A173" s="112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</row>
    <row r="174" spans="1:11">
      <c r="A174" s="112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</row>
    <row r="175" spans="1:11">
      <c r="A175" s="112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</row>
    <row r="176" spans="1:11">
      <c r="A176" s="112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</row>
    <row r="177" spans="1:11">
      <c r="A177" s="112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</row>
    <row r="178" spans="1:11">
      <c r="A178" s="112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</row>
    <row r="179" spans="1:11">
      <c r="A179" s="112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</row>
    <row r="180" spans="1:11">
      <c r="A180" s="112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</row>
    <row r="181" spans="1:11">
      <c r="A181" s="112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</row>
    <row r="182" spans="1:11">
      <c r="A182" s="112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</row>
    <row r="183" spans="1:11">
      <c r="A183" s="112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</row>
    <row r="184" spans="1:11">
      <c r="A184" s="112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</row>
    <row r="185" spans="1:11">
      <c r="A185" s="112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</row>
    <row r="186" spans="1:11">
      <c r="A186" s="112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</row>
    <row r="187" spans="1:11">
      <c r="A187" s="112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</row>
    <row r="188" spans="1:11">
      <c r="A188" s="112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</row>
    <row r="189" spans="1:11">
      <c r="A189" s="112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</row>
    <row r="190" spans="1:11">
      <c r="A190" s="112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</row>
    <row r="191" spans="1:11">
      <c r="A191" s="112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</row>
    <row r="192" spans="1:11">
      <c r="A192" s="112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</row>
    <row r="193" spans="1:11">
      <c r="A193" s="112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</row>
    <row r="194" spans="1:11">
      <c r="A194" s="112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</row>
    <row r="195" spans="1:11">
      <c r="A195" s="112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</row>
    <row r="196" spans="1:11">
      <c r="A196" s="112"/>
      <c r="B196" s="112"/>
      <c r="C196" s="112"/>
      <c r="D196" s="112"/>
      <c r="E196" s="112"/>
      <c r="F196" s="112"/>
      <c r="G196" s="112"/>
      <c r="H196" s="112"/>
    </row>
    <row r="197" spans="1:11">
      <c r="A197" s="112"/>
      <c r="B197" s="112"/>
      <c r="C197" s="112"/>
      <c r="D197" s="112"/>
      <c r="E197" s="112"/>
      <c r="F197" s="112"/>
      <c r="G197" s="112"/>
      <c r="H197" s="112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M33"/>
  <sheetViews>
    <sheetView workbookViewId="0">
      <selection activeCell="M15" sqref="M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3" ht="18">
      <c r="A1" s="119" t="s">
        <v>0</v>
      </c>
      <c r="B1" s="53"/>
      <c r="C1" s="298" t="str">
        <f>Index!$C$1</f>
        <v>MASTERTON SUPERANNUATION FUND</v>
      </c>
      <c r="D1" s="298"/>
      <c r="E1" s="298"/>
      <c r="F1" s="54"/>
      <c r="H1" s="56" t="s">
        <v>2</v>
      </c>
      <c r="I1" s="56" t="s">
        <v>3</v>
      </c>
    </row>
    <row r="2" spans="1:13" ht="18">
      <c r="A2" s="119" t="s">
        <v>4</v>
      </c>
      <c r="B2" s="53"/>
      <c r="C2" s="298" t="str">
        <f>Index!$C$2</f>
        <v>9MASW</v>
      </c>
      <c r="D2" s="298"/>
      <c r="E2" s="298"/>
      <c r="F2" s="55"/>
      <c r="G2" s="59" t="s">
        <v>6</v>
      </c>
      <c r="H2" s="60" t="str">
        <f>Index!$H$2</f>
        <v>CM</v>
      </c>
      <c r="I2" s="61">
        <f>Index!$I$2</f>
        <v>44915</v>
      </c>
    </row>
    <row r="3" spans="1:13" ht="18">
      <c r="A3" s="119" t="s">
        <v>8</v>
      </c>
      <c r="B3" s="53"/>
      <c r="C3" s="299">
        <f>Index!$C$3</f>
        <v>44742</v>
      </c>
      <c r="D3" s="298"/>
      <c r="E3" s="298"/>
      <c r="F3" s="55"/>
      <c r="G3" s="59" t="s">
        <v>9</v>
      </c>
      <c r="H3" s="60" t="str">
        <f>Index!$H$3</f>
        <v>DB</v>
      </c>
      <c r="I3" s="61">
        <f>Index!$I$3</f>
        <v>44935</v>
      </c>
    </row>
    <row r="4" spans="1:13" ht="18">
      <c r="A4" s="119"/>
      <c r="B4" s="53"/>
      <c r="D4" s="55"/>
      <c r="E4"/>
      <c r="G4" s="120"/>
      <c r="H4" s="65"/>
      <c r="I4" s="66"/>
    </row>
    <row r="5" spans="1:13" ht="18">
      <c r="A5" s="53" t="s">
        <v>255</v>
      </c>
      <c r="C5" s="57"/>
      <c r="E5"/>
      <c r="F5" s="58"/>
      <c r="G5" s="58"/>
      <c r="H5" s="65"/>
      <c r="J5" s="66"/>
    </row>
    <row r="6" spans="1:13" s="105" customFormat="1" ht="18">
      <c r="A6" s="62"/>
      <c r="B6" s="63"/>
      <c r="C6" s="106"/>
      <c r="D6" s="53"/>
      <c r="E6" s="53"/>
      <c r="F6" s="65"/>
      <c r="G6" s="65"/>
      <c r="H6" s="65"/>
      <c r="I6" s="107"/>
    </row>
    <row r="8" spans="1:13" s="69" customFormat="1" ht="30">
      <c r="A8" s="133" t="s">
        <v>105</v>
      </c>
      <c r="B8" s="300" t="s">
        <v>106</v>
      </c>
      <c r="C8" s="301"/>
      <c r="D8" s="302"/>
      <c r="E8" s="134" t="s">
        <v>107</v>
      </c>
      <c r="F8" s="300" t="s">
        <v>155</v>
      </c>
      <c r="G8" s="309"/>
      <c r="H8" s="310"/>
    </row>
    <row r="10" spans="1:13">
      <c r="D10" s="337" t="s">
        <v>145</v>
      </c>
      <c r="E10" s="337"/>
      <c r="F10" s="337"/>
    </row>
    <row r="11" spans="1:13" ht="30">
      <c r="D11" s="111" t="s">
        <v>256</v>
      </c>
      <c r="E11" s="176" t="s">
        <v>257</v>
      </c>
      <c r="F11" s="176" t="s">
        <v>84</v>
      </c>
      <c r="H11" t="s">
        <v>258</v>
      </c>
      <c r="J11" s="176" t="s">
        <v>259</v>
      </c>
      <c r="K11" s="176" t="s">
        <v>260</v>
      </c>
      <c r="L11" s="176" t="s">
        <v>261</v>
      </c>
    </row>
    <row r="12" spans="1:13">
      <c r="A12" s="71"/>
      <c r="B12" s="71"/>
      <c r="E12" s="70"/>
    </row>
    <row r="13" spans="1:13">
      <c r="A13" t="s">
        <v>262</v>
      </c>
      <c r="B13" s="71"/>
      <c r="C13" t="s">
        <v>263</v>
      </c>
      <c r="D13" s="223"/>
      <c r="E13" s="92">
        <f>+H13-D13</f>
        <v>2100000</v>
      </c>
      <c r="F13" s="92">
        <f>+D13+E13</f>
        <v>2100000</v>
      </c>
      <c r="G13" s="92"/>
      <c r="H13" s="92">
        <f>SUM(J13:K13)/2</f>
        <v>2100000</v>
      </c>
      <c r="I13" s="92"/>
      <c r="J13" s="223">
        <v>2100000</v>
      </c>
      <c r="K13" s="223">
        <v>2100000</v>
      </c>
      <c r="L13" s="242">
        <v>44725</v>
      </c>
      <c r="M13" s="243" t="s">
        <v>264</v>
      </c>
    </row>
    <row r="14" spans="1:13">
      <c r="A14" t="s">
        <v>265</v>
      </c>
      <c r="B14" s="71"/>
      <c r="C14" t="s">
        <v>266</v>
      </c>
      <c r="D14" s="223"/>
      <c r="E14" s="92">
        <f>+H14-D14</f>
        <v>3500000</v>
      </c>
      <c r="F14" s="92">
        <f>+D14+E14</f>
        <v>3500000</v>
      </c>
      <c r="G14" s="92"/>
      <c r="H14" s="92">
        <f>SUM(J14:K14)/2</f>
        <v>3500000</v>
      </c>
      <c r="I14" s="92"/>
      <c r="J14" s="223">
        <f>2200000+1300000</f>
        <v>3500000</v>
      </c>
      <c r="K14" s="223">
        <f>2200000+1300000</f>
        <v>3500000</v>
      </c>
      <c r="L14" s="242">
        <v>44725</v>
      </c>
      <c r="M14" s="243" t="s">
        <v>264</v>
      </c>
    </row>
    <row r="16" spans="1:13" ht="15.75" thickBot="1">
      <c r="D16" s="110">
        <f>SUM(D13:D15)</f>
        <v>0</v>
      </c>
      <c r="E16" s="110">
        <f>SUM(E13:E15)</f>
        <v>5600000</v>
      </c>
      <c r="F16" s="110">
        <f>SUM(F13:F15)</f>
        <v>5600000</v>
      </c>
      <c r="H16" s="110">
        <f>SUM(H13:H15)</f>
        <v>5600000</v>
      </c>
    </row>
    <row r="17" spans="1:5">
      <c r="E17" s="70"/>
    </row>
    <row r="18" spans="1:5">
      <c r="A18" s="71"/>
      <c r="B18" s="71"/>
      <c r="C18" s="71"/>
      <c r="E18" s="70"/>
    </row>
    <row r="19" spans="1:5">
      <c r="A19" s="77"/>
      <c r="B19" s="77"/>
      <c r="C19" s="71"/>
      <c r="E19" s="70"/>
    </row>
    <row r="20" spans="1:5">
      <c r="E20" s="70"/>
    </row>
    <row r="21" spans="1:5">
      <c r="E21" s="70"/>
    </row>
    <row r="22" spans="1:5">
      <c r="E22" s="70"/>
    </row>
    <row r="23" spans="1:5">
      <c r="E23" s="70"/>
    </row>
    <row r="24" spans="1:5">
      <c r="E24" s="70"/>
    </row>
    <row r="25" spans="1:5">
      <c r="E25" s="70"/>
    </row>
    <row r="26" spans="1:5">
      <c r="E26" s="80"/>
    </row>
    <row r="27" spans="1:5">
      <c r="E27" s="79"/>
    </row>
    <row r="28" spans="1:5">
      <c r="E28" s="70"/>
    </row>
    <row r="33" spans="3:3">
      <c r="C33" s="92"/>
    </row>
  </sheetData>
  <mergeCells count="6">
    <mergeCell ref="D10:F10"/>
    <mergeCell ref="C1:E1"/>
    <mergeCell ref="C2:E2"/>
    <mergeCell ref="C3:E3"/>
    <mergeCell ref="B8:D8"/>
    <mergeCell ref="F8:H8"/>
  </mergeCells>
  <hyperlinks>
    <hyperlink ref="M13" r:id="rId1" display="../../../../../../../../:b:/s/HFBAccounting/EfT-IbRY8-hJljpNEzwP-lMBaGWcGOGQmXEOyh9KmifoXg?e=70VbxL" xr:uid="{687899AF-F62D-422F-8374-7940BF52C01C}"/>
    <hyperlink ref="M14" r:id="rId2" display="../../../../../../../../:b:/s/HFBAccounting/EfT-IbRY8-hJljpNEzwP-lMBaGWcGOGQmXEOyh9KmifoXg?e=70VbxL" xr:uid="{70A021C3-8E41-48E3-B3BC-2975ED816ACC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2023-01-10T05:14:21Z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