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OST\HSoft\Doc\DocBase\Clients\VEDO0001\2020\Year End\"/>
    </mc:Choice>
  </mc:AlternateContent>
  <xr:revisionPtr revIDLastSave="0" documentId="13_ncr:1_{D593651E-6394-4AFD-A485-FBDAB72EE268}" xr6:coauthVersionLast="46" xr6:coauthVersionMax="46" xr10:uidLastSave="{00000000-0000-0000-0000-000000000000}"/>
  <bookViews>
    <workbookView xWindow="-120" yWindow="-120" windowWidth="29040" windowHeight="15840" xr2:uid="{58F198EC-5FBF-4192-9507-F290D111F1A4}"/>
  </bookViews>
  <sheets>
    <sheet name="Sheet1" sheetId="1" r:id="rId1"/>
    <sheet name="Renovation Expenses Takeup" sheetId="2" state="hidden" r:id="rId2"/>
    <sheet name="Different between GST ATO vs QB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C10" i="1"/>
  <c r="B10" i="1"/>
  <c r="C25" i="3"/>
  <c r="B25" i="3"/>
  <c r="B13" i="3"/>
  <c r="E7" i="3"/>
  <c r="E8" i="3"/>
  <c r="E9" i="3"/>
  <c r="E6" i="3"/>
  <c r="B9" i="3"/>
  <c r="B8" i="3"/>
  <c r="B7" i="3"/>
  <c r="K20" i="3"/>
  <c r="I20" i="3"/>
  <c r="H20" i="3"/>
  <c r="E20" i="3"/>
  <c r="B20" i="3"/>
  <c r="D10" i="1" l="1"/>
  <c r="L19" i="3"/>
  <c r="K19" i="3"/>
  <c r="I19" i="3"/>
  <c r="H19" i="3"/>
  <c r="F19" i="3"/>
  <c r="E19" i="3"/>
  <c r="C19" i="3"/>
  <c r="B19" i="3"/>
  <c r="M20" i="3" l="1"/>
  <c r="M19" i="3"/>
  <c r="E21" i="3"/>
  <c r="F21" i="3"/>
  <c r="H21" i="3"/>
  <c r="I21" i="3"/>
  <c r="K21" i="3"/>
  <c r="L21" i="3"/>
  <c r="C21" i="3"/>
  <c r="B21" i="3"/>
  <c r="G19" i="3"/>
  <c r="G30" i="2"/>
  <c r="J19" i="3"/>
  <c r="G20" i="3"/>
  <c r="D20" i="3"/>
  <c r="D19" i="3"/>
  <c r="M21" i="3" l="1"/>
  <c r="J21" i="3"/>
  <c r="D21" i="3"/>
  <c r="G21" i="3"/>
  <c r="J20" i="3"/>
  <c r="K10" i="3" l="1"/>
  <c r="B12" i="3"/>
  <c r="E10" i="3"/>
  <c r="C92" i="2"/>
  <c r="C93" i="2"/>
  <c r="C91" i="2"/>
  <c r="B93" i="2"/>
  <c r="B92" i="2"/>
  <c r="B91" i="2"/>
  <c r="B11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tc={5C55B7B9-A9C9-4523-9AC3-049BEB940B07}</author>
    <author>tc={97569DF8-2D58-42E0-AE6F-8239EC65BD1B}</author>
    <author>tc={0DA59118-F49E-4FB1-9F04-AB1EEC73547A}</author>
  </authors>
  <commentList>
    <comment ref="B7" authorId="0" shapeId="0" xr:uid="{5C55B7B9-A9C9-4523-9AC3-049BEB940B07}">
      <text>
        <t>[Threaded comment]
Your version of Excel allows you to read this threaded comment; however, any edits to it will get removed if the file is opened in a newer version of Excel. Learn more: https://go.microsoft.com/fwlink/?linkid=870924
Comment:
    3,937.00 PAYG Instalment</t>
      </text>
    </comment>
    <comment ref="B8" authorId="1" shapeId="0" xr:uid="{97569DF8-2D58-42E0-AE6F-8239EC65BD1B}">
      <text>
        <t>[Threaded comment]
Your version of Excel allows you to read this threaded comment; however, any edits to it will get removed if the file is opened in a newer version of Excel. Learn more: https://go.microsoft.com/fwlink/?linkid=870924
Comment:
    $3,937.00 PAYGI</t>
      </text>
    </comment>
    <comment ref="B9" authorId="2" shapeId="0" xr:uid="{0DA59118-F49E-4FB1-9F04-AB1EEC73547A}">
      <text>
        <t>[Threaded comment]
Your version of Excel allows you to read this threaded comment; however, any edits to it will get removed if the file is opened in a newer version of Excel. Learn more: https://go.microsoft.com/fwlink/?linkid=870924
Comment:
    3,937.00 PAYG Instalment</t>
      </text>
    </comment>
  </commentList>
</comments>
</file>

<file path=xl/sharedStrings.xml><?xml version="1.0" encoding="utf-8"?>
<sst xmlns="http://schemas.openxmlformats.org/spreadsheetml/2006/main" count="147" uniqueCount="52">
  <si>
    <t xml:space="preserve">ATO - Business Activity Statements </t>
  </si>
  <si>
    <t>Quarter</t>
  </si>
  <si>
    <t>September 18'</t>
  </si>
  <si>
    <t>December 18'</t>
  </si>
  <si>
    <t>March 19'</t>
  </si>
  <si>
    <t>June 19'</t>
  </si>
  <si>
    <t>Collected</t>
  </si>
  <si>
    <t>Paid</t>
  </si>
  <si>
    <t>Net</t>
  </si>
  <si>
    <t>TOTAL</t>
  </si>
  <si>
    <t>Date Lodged</t>
  </si>
  <si>
    <t>super</t>
  </si>
  <si>
    <t>Expenses already taken up</t>
  </si>
  <si>
    <t>VEDO0001 - Reno expenses on Quickbooks.pdf</t>
  </si>
  <si>
    <t>Remaining Expense to be taken up as contributions</t>
  </si>
  <si>
    <t>Non conecessional contribution for both David and Venerando</t>
  </si>
  <si>
    <t>Total</t>
  </si>
  <si>
    <t>Total (Super)</t>
  </si>
  <si>
    <t>Total (No Super)</t>
  </si>
  <si>
    <t>Quickbooks</t>
  </si>
  <si>
    <t>Net amount</t>
  </si>
  <si>
    <t>Total GST ATO</t>
  </si>
  <si>
    <t>Total Quickbooks</t>
  </si>
  <si>
    <t>Balance on BGL</t>
  </si>
  <si>
    <t>BGL</t>
  </si>
  <si>
    <t>ATO</t>
  </si>
  <si>
    <t>Difference</t>
  </si>
  <si>
    <t>Difference BGL and ATO</t>
  </si>
  <si>
    <t xml:space="preserve">Total </t>
  </si>
  <si>
    <t>Balance</t>
  </si>
  <si>
    <t>Renovation expenses takeup during Sep 2018</t>
  </si>
  <si>
    <t>Renovation expenses takeup (remain)</t>
  </si>
  <si>
    <t>Over GST paid in Dec 18' due to Agilis</t>
  </si>
  <si>
    <t>Under GST collected in Dec 18'</t>
  </si>
  <si>
    <t>September 19'</t>
  </si>
  <si>
    <t>December 19'</t>
  </si>
  <si>
    <t>March 20'</t>
  </si>
  <si>
    <t>June 20'</t>
  </si>
  <si>
    <t>September 19' BAS</t>
  </si>
  <si>
    <t>December 19' BAS</t>
  </si>
  <si>
    <t>March 20' BAS</t>
  </si>
  <si>
    <t>September 20' BAS</t>
  </si>
  <si>
    <t>Balance amount</t>
  </si>
  <si>
    <t>PAYGI</t>
  </si>
  <si>
    <t>ATO Business Activity Statements</t>
  </si>
  <si>
    <t>Qtr</t>
  </si>
  <si>
    <t>Sept 19'</t>
  </si>
  <si>
    <t>Dec 19'</t>
  </si>
  <si>
    <t>Mar 20'</t>
  </si>
  <si>
    <t>Jun 20'</t>
  </si>
  <si>
    <t>Link</t>
  </si>
  <si>
    <t>VEDO0001 - Activity Statements 2020.pdf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</si>
</sst>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</cellStyleXfs>
  <cellXfs count="50">
    <xf numFmtId="0" fontId="0" fillId="0" borderId="0" xfId="0"/>
    <xf numFmtId="43" fontId="0" fillId="0" borderId="0" xfId="1" applyFont="1"/>
    <xf numFmtId="0" fontId="3" fillId="0" borderId="0" xfId="0" applyFont="1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4" fillId="0" borderId="0" xfId="2"/>
    <xf numFmtId="0" fontId="2" fillId="0" borderId="0" xfId="0" applyFont="1" applyBorder="1" applyAlignment="1">
      <alignment horizontal="center"/>
    </xf>
    <xf numFmtId="43" fontId="0" fillId="0" borderId="0" xfId="1" applyFont="1" applyBorder="1"/>
    <xf numFmtId="0" fontId="3" fillId="0" borderId="0" xfId="0" applyFont="1" applyAlignment="1"/>
    <xf numFmtId="0" fontId="2" fillId="0" borderId="0" xfId="0" applyFont="1" applyBorder="1"/>
    <xf numFmtId="14" fontId="0" fillId="0" borderId="0" xfId="1" quotePrefix="1" applyNumberFormat="1" applyFont="1" applyBorder="1" applyAlignment="1">
      <alignment horizontal="center" vertical="center"/>
    </xf>
    <xf numFmtId="14" fontId="0" fillId="0" borderId="0" xfId="1" applyNumberFormat="1" applyFont="1" applyBorder="1" applyAlignment="1">
      <alignment horizontal="center" vertical="center"/>
    </xf>
    <xf numFmtId="0" fontId="0" fillId="0" borderId="0" xfId="0" applyFill="1" applyBorder="1"/>
    <xf numFmtId="43" fontId="2" fillId="0" borderId="0" xfId="0" applyNumberFormat="1" applyFont="1" applyBorder="1"/>
    <xf numFmtId="164" fontId="0" fillId="0" borderId="0" xfId="0" applyNumberFormat="1"/>
    <xf numFmtId="2" fontId="0" fillId="0" borderId="0" xfId="0" applyNumberFormat="1"/>
    <xf numFmtId="0" fontId="2" fillId="0" borderId="0" xfId="0" applyFont="1" applyAlignment="1">
      <alignment horizontal="left" indent="2"/>
    </xf>
    <xf numFmtId="43" fontId="5" fillId="0" borderId="0" xfId="1" applyFont="1" applyBorder="1"/>
    <xf numFmtId="43" fontId="0" fillId="0" borderId="5" xfId="1" applyFont="1" applyBorder="1"/>
    <xf numFmtId="43" fontId="0" fillId="0" borderId="6" xfId="1" applyFont="1" applyBorder="1"/>
    <xf numFmtId="43" fontId="0" fillId="0" borderId="7" xfId="1" applyFont="1" applyBorder="1"/>
    <xf numFmtId="43" fontId="0" fillId="0" borderId="8" xfId="1" applyFont="1" applyBorder="1"/>
    <xf numFmtId="43" fontId="2" fillId="0" borderId="0" xfId="1" applyFont="1" applyBorder="1"/>
    <xf numFmtId="0" fontId="2" fillId="0" borderId="4" xfId="0" applyFont="1" applyBorder="1"/>
    <xf numFmtId="0" fontId="2" fillId="0" borderId="5" xfId="0" applyFont="1" applyBorder="1"/>
    <xf numFmtId="43" fontId="2" fillId="0" borderId="8" xfId="1" applyFont="1" applyBorder="1"/>
    <xf numFmtId="43" fontId="6" fillId="2" borderId="0" xfId="3" applyNumberFormat="1" applyBorder="1"/>
    <xf numFmtId="43" fontId="6" fillId="2" borderId="4" xfId="3" applyNumberFormat="1" applyBorder="1"/>
    <xf numFmtId="43" fontId="7" fillId="3" borderId="4" xfId="4" applyNumberFormat="1" applyBorder="1"/>
    <xf numFmtId="43" fontId="7" fillId="3" borderId="0" xfId="4" applyNumberFormat="1" applyBorder="1"/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4" fontId="0" fillId="0" borderId="0" xfId="0" applyNumberFormat="1"/>
    <xf numFmtId="43" fontId="2" fillId="0" borderId="0" xfId="1" applyFont="1"/>
  </cellXfs>
  <cellStyles count="5">
    <cellStyle name="Bad" xfId="4" builtinId="27"/>
    <cellStyle name="Comma" xfId="1" builtinId="3"/>
    <cellStyle name="Good" xfId="3" builtinId="26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ill Luu" id="{A18CC378-9B0B-4719-9EAF-13A4EE35BB10}" userId="S::bill.luu@macrogroup.com.au::483e09ba-c182-4ac0-b41f-3e30861ef2c9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7" dT="2021-04-20T05:32:08.52" personId="{A18CC378-9B0B-4719-9EAF-13A4EE35BB10}" id="{5C55B7B9-A9C9-4523-9AC3-049BEB940B07}">
    <text>3,937.00 PAYG Instalment</text>
  </threadedComment>
  <threadedComment ref="B8" dT="2021-04-20T05:32:59.85" personId="{A18CC378-9B0B-4719-9EAF-13A4EE35BB10}" id="{97569DF8-2D58-42E0-AE6F-8239EC65BD1B}">
    <text>$3,937.00 PAYGI</text>
  </threadedComment>
  <threadedComment ref="B9" dT="2021-04-20T05:33:55.80" personId="{A18CC378-9B0B-4719-9EAF-13A4EE35BB10}" id="{0DA59118-F49E-4FB1-9F04-AB1EEC73547A}">
    <text>3,937.00 PAYG Instalment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VEDO0001%20-%20Activity%20Statements%202020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../../../../../../Doc/DocBase/Clients/VEDO0001/2019/Year%20End/VEDO0001%20-%20Reno%20expenses%20on%20Quickbooks.pd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44EF5-08BD-43F4-B161-2994F9688F27}">
  <dimension ref="A1:G11"/>
  <sheetViews>
    <sheetView tabSelected="1" workbookViewId="0">
      <selection activeCell="H12" sqref="H12"/>
    </sheetView>
  </sheetViews>
  <sheetFormatPr defaultRowHeight="15" x14ac:dyDescent="0.25"/>
  <cols>
    <col min="2" max="2" width="10.5703125" customWidth="1"/>
    <col min="3" max="4" width="9.5703125" bestFit="1" customWidth="1"/>
    <col min="5" max="5" width="12" bestFit="1" customWidth="1"/>
    <col min="6" max="6" width="10.7109375" bestFit="1" customWidth="1"/>
    <col min="7" max="7" width="9.5703125" bestFit="1" customWidth="1"/>
  </cols>
  <sheetData>
    <row r="1" spans="1:7" x14ac:dyDescent="0.25">
      <c r="A1" s="2" t="s">
        <v>44</v>
      </c>
    </row>
    <row r="2" spans="1:7" s="5" customFormat="1" x14ac:dyDescent="0.25">
      <c r="A2" s="2"/>
    </row>
    <row r="3" spans="1:7" s="5" customFormat="1" x14ac:dyDescent="0.25">
      <c r="A3" s="15" t="s">
        <v>50</v>
      </c>
      <c r="B3" s="16" t="s">
        <v>51</v>
      </c>
    </row>
    <row r="5" spans="1:7" x14ac:dyDescent="0.25">
      <c r="A5" s="15" t="s">
        <v>45</v>
      </c>
      <c r="B5" s="3" t="s">
        <v>6</v>
      </c>
      <c r="C5" s="3" t="s">
        <v>7</v>
      </c>
      <c r="D5" s="3" t="s">
        <v>8</v>
      </c>
      <c r="E5" s="3" t="s">
        <v>10</v>
      </c>
      <c r="F5" s="3"/>
      <c r="G5" s="3" t="s">
        <v>43</v>
      </c>
    </row>
    <row r="6" spans="1:7" x14ac:dyDescent="0.25">
      <c r="A6" t="s">
        <v>46</v>
      </c>
      <c r="B6" s="1">
        <v>7885</v>
      </c>
      <c r="C6" s="1">
        <v>0</v>
      </c>
      <c r="D6" s="1">
        <f>+B6-C6</f>
        <v>7885</v>
      </c>
      <c r="E6" s="48">
        <v>44181</v>
      </c>
      <c r="G6" s="1">
        <v>0</v>
      </c>
    </row>
    <row r="7" spans="1:7" x14ac:dyDescent="0.25">
      <c r="A7" t="s">
        <v>47</v>
      </c>
      <c r="B7" s="1">
        <v>600</v>
      </c>
      <c r="C7" s="1">
        <v>0</v>
      </c>
      <c r="D7" s="1">
        <f>+B7-C7</f>
        <v>600</v>
      </c>
      <c r="E7" s="48">
        <v>43906</v>
      </c>
      <c r="G7" s="1">
        <v>3937</v>
      </c>
    </row>
    <row r="8" spans="1:7" x14ac:dyDescent="0.25">
      <c r="A8" t="s">
        <v>48</v>
      </c>
      <c r="B8" s="1">
        <v>1800</v>
      </c>
      <c r="C8" s="1">
        <v>2911</v>
      </c>
      <c r="D8" s="1">
        <f>+B8-C8</f>
        <v>-1111</v>
      </c>
      <c r="E8" s="48">
        <v>44111</v>
      </c>
      <c r="G8" s="1">
        <v>3937</v>
      </c>
    </row>
    <row r="9" spans="1:7" x14ac:dyDescent="0.25">
      <c r="A9" t="s">
        <v>49</v>
      </c>
      <c r="B9" s="1">
        <v>2000</v>
      </c>
      <c r="C9" s="1">
        <v>0</v>
      </c>
      <c r="D9" s="1">
        <f>+B9-C9</f>
        <v>2000</v>
      </c>
      <c r="E9" s="48">
        <v>44111</v>
      </c>
      <c r="F9" s="48"/>
      <c r="G9" s="1">
        <v>3937</v>
      </c>
    </row>
    <row r="10" spans="1:7" x14ac:dyDescent="0.25">
      <c r="A10" s="15" t="s">
        <v>9</v>
      </c>
      <c r="B10" s="49">
        <f>SUM(B6:B9)</f>
        <v>12285</v>
      </c>
      <c r="C10" s="49">
        <f t="shared" ref="C10:D10" si="0">SUM(C6:C9)</f>
        <v>2911</v>
      </c>
      <c r="D10" s="49">
        <f t="shared" si="0"/>
        <v>9374</v>
      </c>
      <c r="G10" s="1"/>
    </row>
    <row r="11" spans="1:7" x14ac:dyDescent="0.25">
      <c r="B11" s="1"/>
      <c r="C11" s="1"/>
      <c r="D11" s="1"/>
      <c r="G11" s="1"/>
    </row>
  </sheetData>
  <hyperlinks>
    <hyperlink ref="B3" r:id="rId1" xr:uid="{57D3E3A5-4022-4479-B155-E15923D5017F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EBDBB-D0C9-43B0-9971-18AC7C233DAA}">
  <dimension ref="A1:K93"/>
  <sheetViews>
    <sheetView topLeftCell="A52" workbookViewId="0">
      <selection activeCell="G30" sqref="G30"/>
    </sheetView>
  </sheetViews>
  <sheetFormatPr defaultRowHeight="15" x14ac:dyDescent="0.25"/>
  <cols>
    <col min="1" max="1" width="15.5703125" bestFit="1" customWidth="1"/>
    <col min="7" max="7" width="9.5703125" bestFit="1" customWidth="1"/>
    <col min="10" max="10" width="19.7109375" customWidth="1"/>
  </cols>
  <sheetData>
    <row r="1" spans="2:9" ht="15.75" thickBot="1" x14ac:dyDescent="0.3">
      <c r="B1" s="5"/>
      <c r="C1" s="5"/>
      <c r="D1" s="5"/>
      <c r="E1" s="5"/>
      <c r="F1" s="5"/>
      <c r="G1" s="5"/>
      <c r="H1" s="5"/>
      <c r="I1" s="5"/>
    </row>
    <row r="2" spans="2:9" x14ac:dyDescent="0.25">
      <c r="B2" s="6">
        <v>2106.7199999999998</v>
      </c>
      <c r="C2" s="7" t="s">
        <v>11</v>
      </c>
      <c r="D2" s="8">
        <v>1053.3599999999999</v>
      </c>
      <c r="E2" s="5"/>
      <c r="F2" s="5"/>
      <c r="G2" s="5"/>
      <c r="H2" s="5"/>
      <c r="I2" s="5"/>
    </row>
    <row r="3" spans="2:9" x14ac:dyDescent="0.25">
      <c r="B3" s="9">
        <v>472.6</v>
      </c>
      <c r="C3" s="10" t="s">
        <v>11</v>
      </c>
      <c r="D3" s="11">
        <v>236.3</v>
      </c>
      <c r="E3" s="5"/>
      <c r="F3" s="5"/>
      <c r="G3" s="5"/>
      <c r="H3" s="5"/>
      <c r="I3" s="5"/>
    </row>
    <row r="4" spans="2:9" x14ac:dyDescent="0.25">
      <c r="B4" s="9">
        <v>165</v>
      </c>
      <c r="C4" s="10"/>
      <c r="D4" s="11">
        <v>82.5</v>
      </c>
      <c r="E4" s="5"/>
      <c r="F4" s="15" t="s">
        <v>12</v>
      </c>
      <c r="G4" s="5"/>
      <c r="H4" s="5"/>
      <c r="I4" s="16" t="s">
        <v>13</v>
      </c>
    </row>
    <row r="5" spans="2:9" x14ac:dyDescent="0.25">
      <c r="B5" s="9">
        <v>2249</v>
      </c>
      <c r="C5" s="10"/>
      <c r="D5" s="11">
        <v>1124.5</v>
      </c>
      <c r="E5" s="5"/>
      <c r="F5" s="5"/>
      <c r="G5" s="5"/>
      <c r="H5" s="5"/>
      <c r="I5" s="5"/>
    </row>
    <row r="6" spans="2:9" x14ac:dyDescent="0.25">
      <c r="B6" s="9">
        <v>168.68</v>
      </c>
      <c r="C6" s="10" t="s">
        <v>11</v>
      </c>
      <c r="D6" s="11">
        <v>84.34</v>
      </c>
      <c r="E6" s="5"/>
      <c r="F6" s="5"/>
      <c r="G6" s="5"/>
      <c r="H6" s="5"/>
      <c r="I6" s="5"/>
    </row>
    <row r="7" spans="2:9" x14ac:dyDescent="0.25">
      <c r="B7" s="9">
        <v>263.68</v>
      </c>
      <c r="C7" s="10" t="s">
        <v>11</v>
      </c>
      <c r="D7" s="11">
        <v>131.84</v>
      </c>
      <c r="E7" s="5"/>
      <c r="F7" s="5"/>
      <c r="G7" s="5"/>
      <c r="H7" s="5"/>
      <c r="I7" s="5"/>
    </row>
    <row r="8" spans="2:9" ht="15.75" thickBot="1" x14ac:dyDescent="0.3">
      <c r="B8" s="12">
        <v>168.7</v>
      </c>
      <c r="C8" s="13" t="s">
        <v>11</v>
      </c>
      <c r="D8" s="14">
        <v>84.35</v>
      </c>
      <c r="E8" s="5"/>
      <c r="F8" s="5"/>
      <c r="G8" s="5"/>
      <c r="H8" s="5"/>
      <c r="I8" s="5"/>
    </row>
    <row r="9" spans="2:9" x14ac:dyDescent="0.25">
      <c r="B9" s="6">
        <v>82.6</v>
      </c>
      <c r="C9" s="7" t="s">
        <v>11</v>
      </c>
      <c r="D9" s="8">
        <v>41.3</v>
      </c>
      <c r="E9" s="5"/>
      <c r="F9" s="5"/>
      <c r="G9" s="5"/>
      <c r="H9" s="5"/>
      <c r="I9" s="5"/>
    </row>
    <row r="10" spans="2:9" x14ac:dyDescent="0.25">
      <c r="B10" s="9">
        <v>250</v>
      </c>
      <c r="C10" s="10" t="s">
        <v>11</v>
      </c>
      <c r="D10" s="11">
        <v>125</v>
      </c>
      <c r="E10" s="5"/>
      <c r="F10" s="5"/>
      <c r="G10" s="5"/>
      <c r="H10" s="5"/>
      <c r="I10" s="5"/>
    </row>
    <row r="11" spans="2:9" x14ac:dyDescent="0.25">
      <c r="B11" s="9">
        <v>952.11</v>
      </c>
      <c r="C11" s="10" t="s">
        <v>11</v>
      </c>
      <c r="D11" s="11">
        <v>476.05500000000001</v>
      </c>
      <c r="E11" s="5"/>
      <c r="F11" s="5"/>
      <c r="G11" s="5"/>
      <c r="H11" s="5"/>
      <c r="I11" s="5"/>
    </row>
    <row r="12" spans="2:9" x14ac:dyDescent="0.25">
      <c r="B12" s="9">
        <v>263.89999999999998</v>
      </c>
      <c r="C12" s="10" t="s">
        <v>11</v>
      </c>
      <c r="D12" s="11">
        <v>131.94999999999999</v>
      </c>
      <c r="E12" s="5"/>
      <c r="F12" s="5"/>
      <c r="G12" s="5"/>
      <c r="H12" s="5"/>
      <c r="I12" s="5"/>
    </row>
    <row r="13" spans="2:9" x14ac:dyDescent="0.25">
      <c r="B13" s="9">
        <v>1210</v>
      </c>
      <c r="C13" s="10"/>
      <c r="D13" s="11">
        <v>605</v>
      </c>
      <c r="E13" s="5"/>
      <c r="F13" s="5"/>
      <c r="G13" s="5"/>
      <c r="H13" s="5"/>
      <c r="I13" s="5"/>
    </row>
    <row r="14" spans="2:9" x14ac:dyDescent="0.25">
      <c r="B14" s="9">
        <v>250</v>
      </c>
      <c r="C14" s="10" t="s">
        <v>11</v>
      </c>
      <c r="D14" s="11">
        <v>125</v>
      </c>
      <c r="E14" s="5"/>
      <c r="F14" s="5"/>
      <c r="G14" s="5"/>
      <c r="H14" s="5"/>
      <c r="I14" s="5"/>
    </row>
    <row r="15" spans="2:9" x14ac:dyDescent="0.25">
      <c r="B15" s="9">
        <v>346.4</v>
      </c>
      <c r="C15" s="10" t="s">
        <v>11</v>
      </c>
      <c r="D15" s="11">
        <v>173.2</v>
      </c>
      <c r="E15" s="5"/>
      <c r="F15" s="5"/>
      <c r="G15" s="5"/>
      <c r="H15" s="5"/>
      <c r="I15" s="5"/>
    </row>
    <row r="16" spans="2:9" x14ac:dyDescent="0.25">
      <c r="B16" s="9">
        <v>35.9</v>
      </c>
      <c r="C16" s="10" t="s">
        <v>11</v>
      </c>
      <c r="D16" s="11">
        <v>17.95</v>
      </c>
      <c r="E16" s="5"/>
      <c r="F16" s="5"/>
      <c r="G16" s="5"/>
      <c r="H16" s="5"/>
      <c r="I16" s="5"/>
    </row>
    <row r="17" spans="2:11" x14ac:dyDescent="0.25">
      <c r="B17" s="9">
        <v>393.3</v>
      </c>
      <c r="C17" s="10" t="s">
        <v>11</v>
      </c>
      <c r="D17" s="11">
        <v>196.65</v>
      </c>
      <c r="E17" s="5"/>
      <c r="F17" s="5"/>
      <c r="G17" s="5"/>
      <c r="H17" s="5"/>
      <c r="I17" s="5"/>
      <c r="J17" s="5"/>
      <c r="K17" s="5"/>
    </row>
    <row r="18" spans="2:11" x14ac:dyDescent="0.25">
      <c r="B18" s="9">
        <v>237.7</v>
      </c>
      <c r="C18" s="10" t="s">
        <v>11</v>
      </c>
      <c r="D18" s="11">
        <v>118.85</v>
      </c>
      <c r="E18" s="5"/>
      <c r="F18" s="5"/>
      <c r="G18" s="5"/>
      <c r="H18" s="5"/>
      <c r="I18" s="5"/>
      <c r="J18" s="5"/>
      <c r="K18" s="5"/>
    </row>
    <row r="19" spans="2:11" x14ac:dyDescent="0.25">
      <c r="B19" s="9">
        <v>25.74</v>
      </c>
      <c r="C19" s="10" t="s">
        <v>11</v>
      </c>
      <c r="D19" s="11">
        <v>12.87</v>
      </c>
      <c r="E19" s="5"/>
      <c r="F19" s="5"/>
      <c r="G19" s="5"/>
      <c r="H19" s="5"/>
      <c r="I19" s="5"/>
      <c r="J19" s="5"/>
      <c r="K19" s="5"/>
    </row>
    <row r="20" spans="2:11" x14ac:dyDescent="0.25">
      <c r="B20" s="9">
        <v>1306.4000000000001</v>
      </c>
      <c r="C20" s="10" t="s">
        <v>11</v>
      </c>
      <c r="D20" s="11">
        <v>653.20000000000005</v>
      </c>
      <c r="E20" s="5"/>
      <c r="F20" s="5"/>
      <c r="G20" s="5"/>
      <c r="H20" s="5"/>
      <c r="I20" s="5"/>
      <c r="J20" s="5"/>
      <c r="K20" s="5"/>
    </row>
    <row r="21" spans="2:11" x14ac:dyDescent="0.25">
      <c r="B21" s="9">
        <v>30.18</v>
      </c>
      <c r="C21" s="10" t="s">
        <v>11</v>
      </c>
      <c r="D21" s="11">
        <v>15.09</v>
      </c>
      <c r="E21" s="5"/>
      <c r="F21" s="5"/>
      <c r="G21" s="5"/>
      <c r="H21" s="5"/>
      <c r="I21" s="5"/>
      <c r="J21" s="5"/>
      <c r="K21" s="5"/>
    </row>
    <row r="22" spans="2:11" x14ac:dyDescent="0.25">
      <c r="B22" s="9">
        <v>137.75</v>
      </c>
      <c r="C22" s="10" t="s">
        <v>11</v>
      </c>
      <c r="D22" s="11">
        <v>68.875</v>
      </c>
      <c r="E22" s="5"/>
      <c r="F22" s="15" t="s">
        <v>14</v>
      </c>
      <c r="G22" s="15"/>
      <c r="H22" s="15"/>
      <c r="I22" s="15"/>
      <c r="J22" s="15"/>
      <c r="K22" s="15">
        <v>74582.040000000008</v>
      </c>
    </row>
    <row r="23" spans="2:11" x14ac:dyDescent="0.25">
      <c r="B23" s="9">
        <v>27.2</v>
      </c>
      <c r="C23" s="10" t="s">
        <v>11</v>
      </c>
      <c r="D23" s="11">
        <v>13.6</v>
      </c>
      <c r="E23" s="5"/>
      <c r="F23" s="15" t="s">
        <v>15</v>
      </c>
      <c r="G23" s="15"/>
      <c r="H23" s="15"/>
      <c r="I23" s="15"/>
      <c r="J23" s="15"/>
      <c r="K23" s="15">
        <v>37291.020000000004</v>
      </c>
    </row>
    <row r="24" spans="2:11" x14ac:dyDescent="0.25">
      <c r="B24" s="9">
        <v>759</v>
      </c>
      <c r="C24" s="10" t="s">
        <v>11</v>
      </c>
      <c r="D24" s="11">
        <v>379.5</v>
      </c>
      <c r="E24" s="5"/>
      <c r="F24" s="5"/>
      <c r="G24" s="5"/>
      <c r="H24" s="5"/>
      <c r="I24" s="5"/>
      <c r="J24" s="5"/>
      <c r="K24" s="5"/>
    </row>
    <row r="25" spans="2:11" x14ac:dyDescent="0.25">
      <c r="B25" s="9">
        <v>33.200000000000003</v>
      </c>
      <c r="C25" s="10" t="s">
        <v>11</v>
      </c>
      <c r="D25" s="11">
        <v>16.600000000000001</v>
      </c>
      <c r="E25" s="5"/>
      <c r="F25" s="5"/>
      <c r="G25" s="5"/>
      <c r="H25" s="5"/>
      <c r="I25" s="5"/>
      <c r="J25" s="5"/>
      <c r="K25" s="5"/>
    </row>
    <row r="26" spans="2:11" x14ac:dyDescent="0.25">
      <c r="B26" s="9">
        <v>11399.42</v>
      </c>
      <c r="C26" s="10" t="s">
        <v>11</v>
      </c>
      <c r="D26" s="11">
        <v>5699.71</v>
      </c>
      <c r="E26" s="5"/>
      <c r="F26" s="5"/>
      <c r="G26" s="5"/>
      <c r="H26" s="5"/>
      <c r="I26" s="5"/>
      <c r="J26" s="5"/>
      <c r="K26" s="5"/>
    </row>
    <row r="27" spans="2:11" x14ac:dyDescent="0.25">
      <c r="B27" s="9">
        <v>235.16</v>
      </c>
      <c r="C27" s="10" t="s">
        <v>11</v>
      </c>
      <c r="D27" s="11">
        <v>117.58</v>
      </c>
      <c r="E27" s="5"/>
      <c r="F27" s="5"/>
      <c r="G27" s="5"/>
      <c r="H27" s="5"/>
      <c r="I27" s="5"/>
      <c r="J27" s="5"/>
      <c r="K27" s="5"/>
    </row>
    <row r="28" spans="2:11" x14ac:dyDescent="0.25">
      <c r="B28" s="9">
        <v>105.55</v>
      </c>
      <c r="C28" s="10" t="s">
        <v>11</v>
      </c>
      <c r="D28" s="11">
        <v>52.774999999999999</v>
      </c>
      <c r="E28" s="5"/>
      <c r="F28" s="5"/>
      <c r="G28" s="5"/>
      <c r="H28" s="5"/>
      <c r="I28" s="5"/>
      <c r="J28" s="5"/>
      <c r="K28" s="5"/>
    </row>
    <row r="29" spans="2:11" x14ac:dyDescent="0.25">
      <c r="B29" s="9">
        <v>172.88</v>
      </c>
      <c r="C29" s="10" t="s">
        <v>11</v>
      </c>
      <c r="D29" s="11">
        <v>86.44</v>
      </c>
      <c r="E29" s="5"/>
      <c r="F29" s="5"/>
      <c r="G29" s="5"/>
      <c r="H29" s="5"/>
      <c r="I29" s="5"/>
      <c r="J29" s="5"/>
      <c r="K29" s="5"/>
    </row>
    <row r="30" spans="2:11" x14ac:dyDescent="0.25">
      <c r="B30" s="9">
        <v>495</v>
      </c>
      <c r="C30" s="10" t="s">
        <v>11</v>
      </c>
      <c r="D30" s="11">
        <v>247.5</v>
      </c>
      <c r="E30" s="5"/>
      <c r="F30" s="5" t="s">
        <v>28</v>
      </c>
      <c r="G30" s="26">
        <f>+SUM(B9:B90)/11</f>
        <v>6780.1854545454553</v>
      </c>
      <c r="H30" s="5"/>
      <c r="I30" s="5"/>
      <c r="J30" s="5"/>
      <c r="K30" s="5"/>
    </row>
    <row r="31" spans="2:11" x14ac:dyDescent="0.25">
      <c r="B31" s="9">
        <v>250</v>
      </c>
      <c r="C31" s="10" t="s">
        <v>11</v>
      </c>
      <c r="D31" s="11">
        <v>125</v>
      </c>
      <c r="E31" s="5"/>
      <c r="F31" s="5"/>
      <c r="G31" s="5"/>
      <c r="H31" s="5"/>
      <c r="I31" s="5"/>
      <c r="J31" s="5"/>
      <c r="K31" s="5"/>
    </row>
    <row r="32" spans="2:11" x14ac:dyDescent="0.25">
      <c r="B32" s="9">
        <v>13.12</v>
      </c>
      <c r="C32" s="10" t="s">
        <v>11</v>
      </c>
      <c r="D32" s="11">
        <v>6.56</v>
      </c>
      <c r="E32" s="5"/>
      <c r="F32" s="5"/>
      <c r="G32" s="5"/>
      <c r="H32" s="5"/>
      <c r="I32" s="5"/>
      <c r="J32" s="5"/>
      <c r="K32" s="5"/>
    </row>
    <row r="33" spans="2:4" x14ac:dyDescent="0.25">
      <c r="B33" s="9">
        <v>32.799999999999997</v>
      </c>
      <c r="C33" s="10" t="s">
        <v>11</v>
      </c>
      <c r="D33" s="11">
        <v>16.399999999999999</v>
      </c>
    </row>
    <row r="34" spans="2:4" x14ac:dyDescent="0.25">
      <c r="B34" s="9">
        <v>104</v>
      </c>
      <c r="C34" s="10" t="s">
        <v>11</v>
      </c>
      <c r="D34" s="11">
        <v>52</v>
      </c>
    </row>
    <row r="35" spans="2:4" x14ac:dyDescent="0.25">
      <c r="B35" s="9">
        <v>261.93</v>
      </c>
      <c r="C35" s="10" t="s">
        <v>11</v>
      </c>
      <c r="D35" s="11">
        <v>130.965</v>
      </c>
    </row>
    <row r="36" spans="2:4" x14ac:dyDescent="0.25">
      <c r="B36" s="9">
        <v>19.3</v>
      </c>
      <c r="C36" s="10" t="s">
        <v>11</v>
      </c>
      <c r="D36" s="11">
        <v>9.65</v>
      </c>
    </row>
    <row r="37" spans="2:4" x14ac:dyDescent="0.25">
      <c r="B37" s="9">
        <v>43.8</v>
      </c>
      <c r="C37" s="10" t="s">
        <v>11</v>
      </c>
      <c r="D37" s="11">
        <v>21.9</v>
      </c>
    </row>
    <row r="38" spans="2:4" x14ac:dyDescent="0.25">
      <c r="B38" s="9">
        <v>19</v>
      </c>
      <c r="C38" s="10" t="s">
        <v>11</v>
      </c>
      <c r="D38" s="11">
        <v>9.5</v>
      </c>
    </row>
    <row r="39" spans="2:4" x14ac:dyDescent="0.25">
      <c r="B39" s="9">
        <v>82.65</v>
      </c>
      <c r="C39" s="10" t="s">
        <v>11</v>
      </c>
      <c r="D39" s="11">
        <v>41.325000000000003</v>
      </c>
    </row>
    <row r="40" spans="2:4" x14ac:dyDescent="0.25">
      <c r="B40" s="9">
        <v>39.799999999999997</v>
      </c>
      <c r="C40" s="10" t="s">
        <v>11</v>
      </c>
      <c r="D40" s="11">
        <v>19.899999999999999</v>
      </c>
    </row>
    <row r="41" spans="2:4" x14ac:dyDescent="0.25">
      <c r="B41" s="9">
        <v>2665</v>
      </c>
      <c r="C41" s="10" t="s">
        <v>11</v>
      </c>
      <c r="D41" s="11">
        <v>1332.5</v>
      </c>
    </row>
    <row r="42" spans="2:4" x14ac:dyDescent="0.25">
      <c r="B42" s="9">
        <v>187.3</v>
      </c>
      <c r="C42" s="10" t="s">
        <v>11</v>
      </c>
      <c r="D42" s="11">
        <v>93.65</v>
      </c>
    </row>
    <row r="43" spans="2:4" x14ac:dyDescent="0.25">
      <c r="B43" s="9">
        <v>57.44</v>
      </c>
      <c r="C43" s="10" t="s">
        <v>11</v>
      </c>
      <c r="D43" s="11">
        <v>28.72</v>
      </c>
    </row>
    <row r="44" spans="2:4" x14ac:dyDescent="0.25">
      <c r="B44" s="9">
        <v>117.83</v>
      </c>
      <c r="C44" s="10" t="s">
        <v>11</v>
      </c>
      <c r="D44" s="11">
        <v>58.914999999999999</v>
      </c>
    </row>
    <row r="45" spans="2:4" x14ac:dyDescent="0.25">
      <c r="B45" s="9">
        <v>18.93</v>
      </c>
      <c r="C45" s="10" t="s">
        <v>11</v>
      </c>
      <c r="D45" s="11">
        <v>9.4649999999999999</v>
      </c>
    </row>
    <row r="46" spans="2:4" x14ac:dyDescent="0.25">
      <c r="B46" s="9">
        <v>112.43</v>
      </c>
      <c r="C46" s="10" t="s">
        <v>11</v>
      </c>
      <c r="D46" s="11">
        <v>56.215000000000003</v>
      </c>
    </row>
    <row r="47" spans="2:4" x14ac:dyDescent="0.25">
      <c r="B47" s="9">
        <v>19.75</v>
      </c>
      <c r="C47" s="10" t="s">
        <v>11</v>
      </c>
      <c r="D47" s="11">
        <v>9.875</v>
      </c>
    </row>
    <row r="48" spans="2:4" x14ac:dyDescent="0.25">
      <c r="B48" s="9">
        <v>532.09</v>
      </c>
      <c r="C48" s="10" t="s">
        <v>11</v>
      </c>
      <c r="D48" s="11">
        <v>266.04500000000002</v>
      </c>
    </row>
    <row r="49" spans="2:4" x14ac:dyDescent="0.25">
      <c r="B49" s="9">
        <v>16.7</v>
      </c>
      <c r="C49" s="10" t="s">
        <v>11</v>
      </c>
      <c r="D49" s="11">
        <v>8.35</v>
      </c>
    </row>
    <row r="50" spans="2:4" x14ac:dyDescent="0.25">
      <c r="B50" s="9">
        <v>9.77</v>
      </c>
      <c r="C50" s="10" t="s">
        <v>11</v>
      </c>
      <c r="D50" s="11">
        <v>4.8849999999999998</v>
      </c>
    </row>
    <row r="51" spans="2:4" x14ac:dyDescent="0.25">
      <c r="B51" s="9">
        <v>34</v>
      </c>
      <c r="C51" s="10" t="s">
        <v>11</v>
      </c>
      <c r="D51" s="11">
        <v>17</v>
      </c>
    </row>
    <row r="52" spans="2:4" x14ac:dyDescent="0.25">
      <c r="B52" s="9">
        <v>57</v>
      </c>
      <c r="C52" s="10"/>
      <c r="D52" s="11">
        <v>28.5</v>
      </c>
    </row>
    <row r="53" spans="2:4" x14ac:dyDescent="0.25">
      <c r="B53" s="9">
        <v>7.88</v>
      </c>
      <c r="C53" s="10"/>
      <c r="D53" s="11">
        <v>3.94</v>
      </c>
    </row>
    <row r="54" spans="2:4" x14ac:dyDescent="0.25">
      <c r="B54" s="9">
        <v>177.6</v>
      </c>
      <c r="C54" s="10" t="s">
        <v>11</v>
      </c>
      <c r="D54" s="11">
        <v>88.8</v>
      </c>
    </row>
    <row r="55" spans="2:4" x14ac:dyDescent="0.25">
      <c r="B55" s="9">
        <v>883.92</v>
      </c>
      <c r="C55" s="10" t="s">
        <v>11</v>
      </c>
      <c r="D55" s="11">
        <v>441.96</v>
      </c>
    </row>
    <row r="56" spans="2:4" x14ac:dyDescent="0.25">
      <c r="B56" s="9">
        <v>57</v>
      </c>
      <c r="C56" s="10" t="s">
        <v>11</v>
      </c>
      <c r="D56" s="11">
        <v>28.5</v>
      </c>
    </row>
    <row r="57" spans="2:4" x14ac:dyDescent="0.25">
      <c r="B57" s="9">
        <v>2585</v>
      </c>
      <c r="C57" s="10" t="s">
        <v>11</v>
      </c>
      <c r="D57" s="11">
        <v>1292.5</v>
      </c>
    </row>
    <row r="58" spans="2:4" x14ac:dyDescent="0.25">
      <c r="B58" s="9">
        <v>171.55</v>
      </c>
      <c r="C58" s="10" t="s">
        <v>11</v>
      </c>
      <c r="D58" s="11">
        <v>85.775000000000006</v>
      </c>
    </row>
    <row r="59" spans="2:4" x14ac:dyDescent="0.25">
      <c r="B59" s="9">
        <v>19.5</v>
      </c>
      <c r="C59" s="10" t="s">
        <v>11</v>
      </c>
      <c r="D59" s="11">
        <v>9.75</v>
      </c>
    </row>
    <row r="60" spans="2:4" x14ac:dyDescent="0.25">
      <c r="B60" s="9">
        <v>46.4</v>
      </c>
      <c r="C60" s="10" t="s">
        <v>11</v>
      </c>
      <c r="D60" s="11">
        <v>23.2</v>
      </c>
    </row>
    <row r="61" spans="2:4" x14ac:dyDescent="0.25">
      <c r="B61" s="9">
        <v>4.4000000000000004</v>
      </c>
      <c r="C61" s="10" t="s">
        <v>11</v>
      </c>
      <c r="D61" s="11">
        <v>2.2000000000000002</v>
      </c>
    </row>
    <row r="62" spans="2:4" x14ac:dyDescent="0.25">
      <c r="B62" s="9">
        <v>178.5</v>
      </c>
      <c r="C62" s="10" t="s">
        <v>11</v>
      </c>
      <c r="D62" s="11">
        <v>89.25</v>
      </c>
    </row>
    <row r="63" spans="2:4" x14ac:dyDescent="0.25">
      <c r="B63" s="9">
        <v>176</v>
      </c>
      <c r="C63" s="10" t="s">
        <v>11</v>
      </c>
      <c r="D63" s="11">
        <v>88</v>
      </c>
    </row>
    <row r="64" spans="2:4" x14ac:dyDescent="0.25">
      <c r="B64" s="9">
        <v>723.9</v>
      </c>
      <c r="C64" s="10" t="s">
        <v>11</v>
      </c>
      <c r="D64" s="11">
        <v>361.95</v>
      </c>
    </row>
    <row r="65" spans="2:4" x14ac:dyDescent="0.25">
      <c r="B65" s="9">
        <v>7.88</v>
      </c>
      <c r="C65" s="10" t="s">
        <v>11</v>
      </c>
      <c r="D65" s="11">
        <v>3.94</v>
      </c>
    </row>
    <row r="66" spans="2:4" x14ac:dyDescent="0.25">
      <c r="B66" s="9">
        <v>1520.24</v>
      </c>
      <c r="C66" s="10"/>
      <c r="D66" s="11">
        <v>760.12</v>
      </c>
    </row>
    <row r="67" spans="2:4" x14ac:dyDescent="0.25">
      <c r="B67" s="9">
        <v>77.349999999999994</v>
      </c>
      <c r="C67" s="10" t="s">
        <v>11</v>
      </c>
      <c r="D67" s="11">
        <v>38.674999999999997</v>
      </c>
    </row>
    <row r="68" spans="2:4" x14ac:dyDescent="0.25">
      <c r="B68" s="9">
        <v>74.3</v>
      </c>
      <c r="C68" s="10"/>
      <c r="D68" s="11">
        <v>37.15</v>
      </c>
    </row>
    <row r="69" spans="2:4" x14ac:dyDescent="0.25">
      <c r="B69" s="9">
        <v>22.05</v>
      </c>
      <c r="C69" s="10"/>
      <c r="D69" s="11">
        <v>11.025</v>
      </c>
    </row>
    <row r="70" spans="2:4" x14ac:dyDescent="0.25">
      <c r="B70" s="9">
        <v>475.18</v>
      </c>
      <c r="C70" s="10" t="s">
        <v>11</v>
      </c>
      <c r="D70" s="11">
        <v>237.59</v>
      </c>
    </row>
    <row r="71" spans="2:4" x14ac:dyDescent="0.25">
      <c r="B71" s="9">
        <v>284.56</v>
      </c>
      <c r="C71" s="10" t="s">
        <v>11</v>
      </c>
      <c r="D71" s="11">
        <v>142.28</v>
      </c>
    </row>
    <row r="72" spans="2:4" x14ac:dyDescent="0.25">
      <c r="B72" s="9">
        <v>43.81</v>
      </c>
      <c r="C72" s="10" t="s">
        <v>11</v>
      </c>
      <c r="D72" s="11">
        <v>21.905000000000001</v>
      </c>
    </row>
    <row r="73" spans="2:4" x14ac:dyDescent="0.25">
      <c r="B73" s="9">
        <v>369.82</v>
      </c>
      <c r="C73" s="10" t="s">
        <v>11</v>
      </c>
      <c r="D73" s="11">
        <v>184.91</v>
      </c>
    </row>
    <row r="74" spans="2:4" x14ac:dyDescent="0.25">
      <c r="B74" s="9">
        <v>21.4</v>
      </c>
      <c r="C74" s="10" t="s">
        <v>11</v>
      </c>
      <c r="D74" s="11">
        <v>10.7</v>
      </c>
    </row>
    <row r="75" spans="2:4" x14ac:dyDescent="0.25">
      <c r="B75" s="9">
        <v>336.54</v>
      </c>
      <c r="C75" s="10" t="s">
        <v>11</v>
      </c>
      <c r="D75" s="11">
        <v>168.27</v>
      </c>
    </row>
    <row r="76" spans="2:4" x14ac:dyDescent="0.25">
      <c r="B76" s="9">
        <v>1054</v>
      </c>
      <c r="C76" s="10" t="s">
        <v>11</v>
      </c>
      <c r="D76" s="11">
        <v>527</v>
      </c>
    </row>
    <row r="77" spans="2:4" x14ac:dyDescent="0.25">
      <c r="B77" s="9">
        <v>84.58</v>
      </c>
      <c r="C77" s="10" t="s">
        <v>11</v>
      </c>
      <c r="D77" s="11">
        <v>42.29</v>
      </c>
    </row>
    <row r="78" spans="2:4" x14ac:dyDescent="0.25">
      <c r="B78" s="9">
        <v>13.55</v>
      </c>
      <c r="C78" s="10"/>
      <c r="D78" s="11">
        <v>6.7750000000000004</v>
      </c>
    </row>
    <row r="79" spans="2:4" x14ac:dyDescent="0.25">
      <c r="B79" s="9">
        <v>7392.96</v>
      </c>
      <c r="C79" s="10" t="s">
        <v>11</v>
      </c>
      <c r="D79" s="11">
        <v>3696.48</v>
      </c>
    </row>
    <row r="80" spans="2:4" x14ac:dyDescent="0.25">
      <c r="B80" s="9">
        <v>23.37</v>
      </c>
      <c r="C80" s="10"/>
      <c r="D80" s="11">
        <v>11.685</v>
      </c>
    </row>
    <row r="81" spans="1:4" x14ac:dyDescent="0.25">
      <c r="A81" s="5"/>
      <c r="B81" s="9">
        <v>12.6</v>
      </c>
      <c r="C81" s="10"/>
      <c r="D81" s="11">
        <v>6.3</v>
      </c>
    </row>
    <row r="82" spans="1:4" x14ac:dyDescent="0.25">
      <c r="A82" s="5"/>
      <c r="B82" s="9">
        <v>615.66</v>
      </c>
      <c r="C82" s="10" t="s">
        <v>11</v>
      </c>
      <c r="D82" s="11">
        <v>307.83</v>
      </c>
    </row>
    <row r="83" spans="1:4" x14ac:dyDescent="0.25">
      <c r="A83" s="5"/>
      <c r="B83" s="9">
        <v>70</v>
      </c>
      <c r="C83" s="10"/>
      <c r="D83" s="11">
        <v>35</v>
      </c>
    </row>
    <row r="84" spans="1:4" x14ac:dyDescent="0.25">
      <c r="A84" s="5"/>
      <c r="B84" s="9">
        <v>1496.34</v>
      </c>
      <c r="C84" s="10" t="s">
        <v>11</v>
      </c>
      <c r="D84" s="11">
        <v>748.17</v>
      </c>
    </row>
    <row r="85" spans="1:4" x14ac:dyDescent="0.25">
      <c r="A85" s="5"/>
      <c r="B85" s="9">
        <v>40.9</v>
      </c>
      <c r="C85" s="10" t="s">
        <v>11</v>
      </c>
      <c r="D85" s="11">
        <v>20.45</v>
      </c>
    </row>
    <row r="86" spans="1:4" x14ac:dyDescent="0.25">
      <c r="A86" s="5"/>
      <c r="B86" s="9">
        <v>9876.42</v>
      </c>
      <c r="C86" s="10"/>
      <c r="D86" s="11">
        <v>4938.21</v>
      </c>
    </row>
    <row r="87" spans="1:4" x14ac:dyDescent="0.25">
      <c r="A87" s="5"/>
      <c r="B87" s="9">
        <v>242</v>
      </c>
      <c r="C87" s="10"/>
      <c r="D87" s="11">
        <v>121</v>
      </c>
    </row>
    <row r="88" spans="1:4" x14ac:dyDescent="0.25">
      <c r="A88" s="5"/>
      <c r="B88" s="9">
        <v>2770.85</v>
      </c>
      <c r="C88" s="10"/>
      <c r="D88" s="11">
        <v>1385.425</v>
      </c>
    </row>
    <row r="89" spans="1:4" x14ac:dyDescent="0.25">
      <c r="A89" s="5"/>
      <c r="B89" s="9">
        <v>7320</v>
      </c>
      <c r="C89" s="10"/>
      <c r="D89" s="11">
        <v>3660</v>
      </c>
    </row>
    <row r="90" spans="1:4" ht="15.75" thickBot="1" x14ac:dyDescent="0.3">
      <c r="A90" s="5"/>
      <c r="B90" s="12">
        <v>11860</v>
      </c>
      <c r="C90" s="13"/>
      <c r="D90" s="14">
        <v>5930</v>
      </c>
    </row>
    <row r="91" spans="1:4" x14ac:dyDescent="0.25">
      <c r="A91" s="5" t="s">
        <v>16</v>
      </c>
      <c r="B91" s="5">
        <f>SUM(B2:B90)</f>
        <v>80176.420000000013</v>
      </c>
      <c r="C91" s="5">
        <f>B91/11</f>
        <v>7288.7654545454561</v>
      </c>
      <c r="D91" s="5"/>
    </row>
    <row r="92" spans="1:4" x14ac:dyDescent="0.25">
      <c r="A92" s="5" t="s">
        <v>17</v>
      </c>
      <c r="B92" s="5">
        <f>SUMIF(C2:C90,"super",B2:B90)</f>
        <v>42682.16</v>
      </c>
      <c r="C92" s="5">
        <f t="shared" ref="C92:C93" si="0">B92/11</f>
        <v>3880.1963636363639</v>
      </c>
      <c r="D92" s="5"/>
    </row>
    <row r="93" spans="1:4" x14ac:dyDescent="0.25">
      <c r="A93" t="s">
        <v>18</v>
      </c>
      <c r="B93">
        <f>B91-B92</f>
        <v>37494.260000000009</v>
      </c>
      <c r="C93" s="5">
        <f t="shared" si="0"/>
        <v>3408.5690909090918</v>
      </c>
    </row>
  </sheetData>
  <hyperlinks>
    <hyperlink ref="I4" r:id="rId1" xr:uid="{3EF484FA-4C25-47C0-BA17-E50174B7CE7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8F8CE-768A-4772-BCCC-72A8F9C0FE9F}">
  <dimension ref="A2:V34"/>
  <sheetViews>
    <sheetView workbookViewId="0">
      <selection activeCell="L16" sqref="L16"/>
    </sheetView>
  </sheetViews>
  <sheetFormatPr defaultRowHeight="15" x14ac:dyDescent="0.25"/>
  <cols>
    <col min="1" max="1" width="46.85546875" customWidth="1"/>
    <col min="2" max="3" width="18" bestFit="1" customWidth="1"/>
    <col min="4" max="4" width="11.7109375" bestFit="1" customWidth="1"/>
    <col min="5" max="5" width="12.28515625" bestFit="1" customWidth="1"/>
    <col min="6" max="6" width="10.7109375" bestFit="1" customWidth="1"/>
    <col min="7" max="7" width="9.7109375" bestFit="1" customWidth="1"/>
    <col min="8" max="8" width="17.5703125" customWidth="1"/>
    <col min="9" max="9" width="10.7109375" bestFit="1" customWidth="1"/>
    <col min="10" max="10" width="9.7109375" bestFit="1" customWidth="1"/>
    <col min="11" max="11" width="11.7109375" bestFit="1" customWidth="1"/>
    <col min="12" max="12" width="9.7109375" bestFit="1" customWidth="1"/>
    <col min="13" max="13" width="10.5703125" bestFit="1" customWidth="1"/>
    <col min="14" max="14" width="13.85546875" bestFit="1" customWidth="1"/>
    <col min="15" max="15" width="10.5703125" bestFit="1" customWidth="1"/>
    <col min="17" max="17" width="15.28515625" bestFit="1" customWidth="1"/>
    <col min="18" max="18" width="10.5703125" bestFit="1" customWidth="1"/>
  </cols>
  <sheetData>
    <row r="2" spans="1:17" ht="15.75" thickBot="1" x14ac:dyDescent="0.3"/>
    <row r="3" spans="1:17" x14ac:dyDescent="0.25">
      <c r="A3" s="41" t="s">
        <v>0</v>
      </c>
      <c r="B3" s="41"/>
      <c r="C3" s="41"/>
      <c r="D3" s="41"/>
      <c r="E3" s="41"/>
      <c r="F3" s="10"/>
      <c r="G3" s="10"/>
      <c r="H3" s="41" t="s">
        <v>19</v>
      </c>
      <c r="I3" s="41"/>
      <c r="J3" s="41"/>
      <c r="K3" s="41"/>
      <c r="L3" s="19"/>
      <c r="N3" s="42" t="s">
        <v>24</v>
      </c>
      <c r="O3" s="43"/>
      <c r="P3" s="43"/>
      <c r="Q3" s="44"/>
    </row>
    <row r="4" spans="1:17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N4" s="9"/>
      <c r="O4" s="10"/>
      <c r="P4" s="10"/>
      <c r="Q4" s="11"/>
    </row>
    <row r="5" spans="1:17" x14ac:dyDescent="0.25">
      <c r="A5" s="20" t="s">
        <v>1</v>
      </c>
      <c r="B5" s="17" t="s">
        <v>6</v>
      </c>
      <c r="C5" t="s">
        <v>43</v>
      </c>
      <c r="D5" s="17" t="s">
        <v>7</v>
      </c>
      <c r="E5" s="17" t="s">
        <v>8</v>
      </c>
      <c r="F5" s="17" t="s">
        <v>10</v>
      </c>
      <c r="G5" s="10"/>
      <c r="H5" s="20" t="s">
        <v>1</v>
      </c>
      <c r="I5" s="20"/>
      <c r="J5" s="20"/>
      <c r="K5" s="20" t="s">
        <v>20</v>
      </c>
      <c r="N5" s="34" t="s">
        <v>1</v>
      </c>
      <c r="O5" s="20"/>
      <c r="P5" s="20"/>
      <c r="Q5" s="35" t="s">
        <v>42</v>
      </c>
    </row>
    <row r="6" spans="1:17" x14ac:dyDescent="0.25">
      <c r="A6" s="10" t="s">
        <v>34</v>
      </c>
      <c r="B6" s="18">
        <v>7885</v>
      </c>
      <c r="C6" s="1">
        <v>0</v>
      </c>
      <c r="D6" s="28">
        <v>0</v>
      </c>
      <c r="E6" s="18">
        <f>+B6+C6-D6</f>
        <v>7885</v>
      </c>
      <c r="F6" s="21">
        <v>44181</v>
      </c>
      <c r="G6" s="10"/>
      <c r="H6" s="10" t="s">
        <v>2</v>
      </c>
      <c r="I6" s="10"/>
      <c r="J6" s="10"/>
      <c r="K6" s="18">
        <v>0</v>
      </c>
      <c r="N6" s="9" t="s">
        <v>2</v>
      </c>
      <c r="O6" s="10"/>
      <c r="P6" s="10"/>
      <c r="Q6" s="29">
        <v>6196.06</v>
      </c>
    </row>
    <row r="7" spans="1:17" x14ac:dyDescent="0.25">
      <c r="A7" s="10" t="s">
        <v>35</v>
      </c>
      <c r="B7" s="28">
        <f>600</f>
        <v>600</v>
      </c>
      <c r="C7" s="1">
        <v>3937</v>
      </c>
      <c r="D7" s="18">
        <v>0</v>
      </c>
      <c r="E7" s="18">
        <f t="shared" ref="E7:E9" si="0">+B7+C7-D7</f>
        <v>4537</v>
      </c>
      <c r="F7" s="22">
        <v>43906</v>
      </c>
      <c r="G7" s="10"/>
      <c r="H7" s="10" t="s">
        <v>3</v>
      </c>
      <c r="I7" s="10"/>
      <c r="J7" s="10"/>
      <c r="K7" s="18">
        <v>0</v>
      </c>
      <c r="N7" s="9" t="s">
        <v>3</v>
      </c>
      <c r="O7" s="10"/>
      <c r="P7" s="10"/>
      <c r="Q7" s="29">
        <v>4697.0600000000004</v>
      </c>
    </row>
    <row r="8" spans="1:17" x14ac:dyDescent="0.25">
      <c r="A8" s="10" t="s">
        <v>36</v>
      </c>
      <c r="B8" s="18">
        <f>1800</f>
        <v>1800</v>
      </c>
      <c r="C8" s="1">
        <v>3937</v>
      </c>
      <c r="D8" s="18">
        <v>2911</v>
      </c>
      <c r="E8" s="18">
        <f t="shared" si="0"/>
        <v>2826</v>
      </c>
      <c r="F8" s="21">
        <v>44111</v>
      </c>
      <c r="G8" s="10"/>
      <c r="H8" s="10" t="s">
        <v>4</v>
      </c>
      <c r="I8" s="10"/>
      <c r="J8" s="10"/>
      <c r="K8" s="18">
        <v>0</v>
      </c>
      <c r="N8" s="9" t="s">
        <v>4</v>
      </c>
      <c r="O8" s="10"/>
      <c r="P8" s="10"/>
      <c r="Q8" s="29">
        <v>2986.03</v>
      </c>
    </row>
    <row r="9" spans="1:17" ht="15.75" thickBot="1" x14ac:dyDescent="0.3">
      <c r="A9" s="10" t="s">
        <v>37</v>
      </c>
      <c r="B9" s="18">
        <f>2000</f>
        <v>2000</v>
      </c>
      <c r="C9" s="1">
        <v>3937</v>
      </c>
      <c r="D9" s="18">
        <v>0</v>
      </c>
      <c r="E9" s="18">
        <f t="shared" si="0"/>
        <v>5937</v>
      </c>
      <c r="F9" s="21">
        <v>44111</v>
      </c>
      <c r="G9" s="10"/>
      <c r="H9" s="10" t="s">
        <v>5</v>
      </c>
      <c r="I9" s="10"/>
      <c r="J9" s="10"/>
      <c r="K9" s="18">
        <v>0</v>
      </c>
      <c r="N9" s="12" t="s">
        <v>5</v>
      </c>
      <c r="O9" s="13"/>
      <c r="P9" s="13"/>
      <c r="Q9" s="32">
        <v>4986.03</v>
      </c>
    </row>
    <row r="10" spans="1:17" x14ac:dyDescent="0.25">
      <c r="A10" s="23"/>
      <c r="B10" s="10"/>
      <c r="D10" s="10"/>
      <c r="E10" s="24">
        <f>SUM(E6:E9)</f>
        <v>21185</v>
      </c>
      <c r="F10" s="10"/>
      <c r="G10" s="10"/>
      <c r="H10" s="10"/>
      <c r="I10" s="10"/>
      <c r="J10" s="10"/>
      <c r="K10" s="24">
        <f>SUM(K6:K9)</f>
        <v>0</v>
      </c>
      <c r="Q10" s="33">
        <v>4986.03</v>
      </c>
    </row>
    <row r="11" spans="1:17" x14ac:dyDescent="0.25">
      <c r="A11" s="23" t="s">
        <v>21</v>
      </c>
      <c r="B11" s="4">
        <f>SUM(E6:E9)</f>
        <v>21185</v>
      </c>
    </row>
    <row r="12" spans="1:17" x14ac:dyDescent="0.25">
      <c r="A12" s="23" t="s">
        <v>22</v>
      </c>
      <c r="B12" s="4">
        <f>SUM(K6:K9)</f>
        <v>0</v>
      </c>
    </row>
    <row r="13" spans="1:17" x14ac:dyDescent="0.25">
      <c r="A13" s="23" t="s">
        <v>23</v>
      </c>
      <c r="B13" s="4">
        <f>D21+G21+J21</f>
        <v>-3529.97</v>
      </c>
    </row>
    <row r="14" spans="1:17" x14ac:dyDescent="0.25">
      <c r="D14" s="1"/>
    </row>
    <row r="16" spans="1:17" ht="15.75" thickBot="1" x14ac:dyDescent="0.3"/>
    <row r="17" spans="1:22" x14ac:dyDescent="0.25">
      <c r="B17" s="45" t="s">
        <v>38</v>
      </c>
      <c r="C17" s="46"/>
      <c r="D17" s="47"/>
      <c r="E17" s="45" t="s">
        <v>39</v>
      </c>
      <c r="F17" s="46"/>
      <c r="G17" s="47"/>
      <c r="H17" s="45" t="s">
        <v>40</v>
      </c>
      <c r="I17" s="46"/>
      <c r="J17" s="47"/>
      <c r="K17" s="45" t="s">
        <v>41</v>
      </c>
      <c r="L17" s="46"/>
      <c r="M17" s="47"/>
    </row>
    <row r="18" spans="1:22" x14ac:dyDescent="0.25">
      <c r="B18" s="9" t="s">
        <v>6</v>
      </c>
      <c r="C18" s="10" t="s">
        <v>7</v>
      </c>
      <c r="D18" s="11" t="s">
        <v>8</v>
      </c>
      <c r="E18" s="9" t="s">
        <v>6</v>
      </c>
      <c r="F18" s="10" t="s">
        <v>7</v>
      </c>
      <c r="G18" s="11" t="s">
        <v>8</v>
      </c>
      <c r="H18" s="9" t="s">
        <v>6</v>
      </c>
      <c r="I18" s="10" t="s">
        <v>7</v>
      </c>
      <c r="J18" s="11" t="s">
        <v>8</v>
      </c>
      <c r="K18" s="9" t="s">
        <v>6</v>
      </c>
      <c r="L18" s="10" t="s">
        <v>7</v>
      </c>
      <c r="M18" s="11" t="s">
        <v>8</v>
      </c>
    </row>
    <row r="19" spans="1:22" x14ac:dyDescent="0.25">
      <c r="A19" t="s">
        <v>25</v>
      </c>
      <c r="B19" s="39">
        <f>B6</f>
        <v>7885</v>
      </c>
      <c r="C19" s="40">
        <f>D6</f>
        <v>0</v>
      </c>
      <c r="D19" s="29">
        <f>B19-C19</f>
        <v>7885</v>
      </c>
      <c r="E19" s="39">
        <f>B7</f>
        <v>600</v>
      </c>
      <c r="F19" s="40">
        <f>D7</f>
        <v>0</v>
      </c>
      <c r="G19" s="29">
        <f>E19-F19</f>
        <v>600</v>
      </c>
      <c r="H19" s="38">
        <f>B8</f>
        <v>1800</v>
      </c>
      <c r="I19" s="40">
        <f>D8</f>
        <v>2911</v>
      </c>
      <c r="J19" s="29">
        <f>H19-I19</f>
        <v>-1111</v>
      </c>
      <c r="K19" s="38">
        <f>B9</f>
        <v>2000</v>
      </c>
      <c r="L19" s="37">
        <f>D9</f>
        <v>0</v>
      </c>
      <c r="M19" s="11">
        <f>K19-L19</f>
        <v>2000</v>
      </c>
    </row>
    <row r="20" spans="1:22" x14ac:dyDescent="0.25">
      <c r="A20" t="s">
        <v>24</v>
      </c>
      <c r="B20" s="39">
        <f>200+12393+1184+200+200+200+200+200+200+200+200+200</f>
        <v>15577</v>
      </c>
      <c r="C20" s="40">
        <v>1263</v>
      </c>
      <c r="D20" s="29">
        <f>B20-C20</f>
        <v>14314</v>
      </c>
      <c r="E20" s="39">
        <f>200+200</f>
        <v>400</v>
      </c>
      <c r="F20" s="40">
        <v>2099</v>
      </c>
      <c r="G20" s="29">
        <f>E20-F20</f>
        <v>-1699</v>
      </c>
      <c r="H20" s="38">
        <f>200+200+200+200+200+200+200+200+200</f>
        <v>1800</v>
      </c>
      <c r="I20" s="40">
        <f>2272.73+463.48+600+174.82</f>
        <v>3511.03</v>
      </c>
      <c r="J20" s="29">
        <f>H20-I20</f>
        <v>-1711.0300000000002</v>
      </c>
      <c r="K20" s="38">
        <f>200+200+200+200+200+200+200+200+200+200</f>
        <v>2000</v>
      </c>
      <c r="L20" s="37">
        <v>0</v>
      </c>
      <c r="M20" s="11">
        <f>K20-L20</f>
        <v>2000</v>
      </c>
    </row>
    <row r="21" spans="1:22" ht="15.75" thickBot="1" x14ac:dyDescent="0.3">
      <c r="A21" t="s">
        <v>26</v>
      </c>
      <c r="B21" s="30">
        <f>B19-B20</f>
        <v>-7692</v>
      </c>
      <c r="C21" s="31">
        <f>C19-C20</f>
        <v>-1263</v>
      </c>
      <c r="D21" s="36">
        <f>B21-C21</f>
        <v>-6429</v>
      </c>
      <c r="E21" s="30">
        <f>E19-E20</f>
        <v>200</v>
      </c>
      <c r="F21" s="31">
        <f>F19-F20</f>
        <v>-2099</v>
      </c>
      <c r="G21" s="32">
        <f>E21-F21</f>
        <v>2299</v>
      </c>
      <c r="H21" s="12">
        <f>H19-H20</f>
        <v>0</v>
      </c>
      <c r="I21" s="31">
        <f t="shared" ref="I21" si="1">I19-I20</f>
        <v>-600.0300000000002</v>
      </c>
      <c r="J21" s="32">
        <f>H21-I21</f>
        <v>600.0300000000002</v>
      </c>
      <c r="K21" s="12">
        <f>K19-K20</f>
        <v>0</v>
      </c>
      <c r="L21" s="13">
        <f t="shared" ref="L21" si="2">L19-L20</f>
        <v>0</v>
      </c>
      <c r="M21" s="14">
        <f>M19-M20</f>
        <v>0</v>
      </c>
    </row>
    <row r="23" spans="1:22" x14ac:dyDescent="0.25">
      <c r="O23" s="4"/>
      <c r="Q23" s="1"/>
    </row>
    <row r="24" spans="1:22" x14ac:dyDescent="0.25">
      <c r="C24" t="s">
        <v>29</v>
      </c>
      <c r="Q24" s="1"/>
      <c r="V24" s="1"/>
    </row>
    <row r="25" spans="1:22" x14ac:dyDescent="0.25">
      <c r="A25" s="23" t="s">
        <v>27</v>
      </c>
      <c r="B25" s="4">
        <f>B11-B13</f>
        <v>24714.97</v>
      </c>
      <c r="C25" s="4">
        <f>B11-B13</f>
        <v>24714.97</v>
      </c>
      <c r="Q25" s="1"/>
      <c r="V25" s="1"/>
    </row>
    <row r="26" spans="1:22" x14ac:dyDescent="0.25">
      <c r="A26" s="27" t="s">
        <v>31</v>
      </c>
    </row>
    <row r="27" spans="1:22" x14ac:dyDescent="0.25">
      <c r="A27" s="27" t="s">
        <v>30</v>
      </c>
      <c r="C27" s="5"/>
    </row>
    <row r="28" spans="1:22" x14ac:dyDescent="0.25">
      <c r="A28" s="27" t="s">
        <v>32</v>
      </c>
      <c r="R28" s="1"/>
    </row>
    <row r="29" spans="1:22" x14ac:dyDescent="0.25">
      <c r="A29" s="27" t="s">
        <v>33</v>
      </c>
      <c r="C29" s="5"/>
      <c r="R29" s="1"/>
    </row>
    <row r="30" spans="1:22" x14ac:dyDescent="0.25">
      <c r="O30" s="25"/>
      <c r="R30" s="1"/>
    </row>
    <row r="31" spans="1:22" x14ac:dyDescent="0.25">
      <c r="P31" s="25"/>
      <c r="R31" s="1"/>
    </row>
    <row r="32" spans="1:22" x14ac:dyDescent="0.25">
      <c r="P32" s="25"/>
      <c r="R32" s="1"/>
    </row>
    <row r="33" spans="1:18" x14ac:dyDescent="0.25">
      <c r="A33" s="27"/>
      <c r="C33" s="5"/>
      <c r="R33" s="1"/>
    </row>
    <row r="34" spans="1:18" x14ac:dyDescent="0.25">
      <c r="A34" s="27"/>
      <c r="C34" s="5"/>
    </row>
  </sheetData>
  <mergeCells count="7">
    <mergeCell ref="A3:E3"/>
    <mergeCell ref="H3:K3"/>
    <mergeCell ref="N3:Q3"/>
    <mergeCell ref="B17:D17"/>
    <mergeCell ref="E17:G17"/>
    <mergeCell ref="H17:J17"/>
    <mergeCell ref="K17:M17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Renovation Expenses Takeup</vt:lpstr>
      <vt:lpstr>Different between GST ATO vs QB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Luu</dc:creator>
  <cp:lastModifiedBy>Tom Hallam</cp:lastModifiedBy>
  <dcterms:created xsi:type="dcterms:W3CDTF">2021-04-13T01:37:49Z</dcterms:created>
  <dcterms:modified xsi:type="dcterms:W3CDTF">2021-05-27T04:45:20Z</dcterms:modified>
</cp:coreProperties>
</file>