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Bonanno Super Fund\2020\Share Holding Statements\"/>
    </mc:Choice>
  </mc:AlternateContent>
  <xr:revisionPtr revIDLastSave="0" documentId="8_{3E042F84-BC2E-4486-9B4E-3E35D7453C47}" xr6:coauthVersionLast="46" xr6:coauthVersionMax="46" xr10:uidLastSave="{00000000-0000-0000-0000-000000000000}"/>
  <bookViews>
    <workbookView xWindow="28680" yWindow="-120" windowWidth="29040" windowHeight="15840" xr2:uid="{1AE58E22-874F-4F0D-B944-FF3783198E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1" l="1"/>
  <c r="S13" i="1"/>
  <c r="S11" i="1"/>
  <c r="R15" i="1"/>
  <c r="P15" i="1"/>
  <c r="Q12" i="1"/>
  <c r="Q13" i="1"/>
  <c r="Q11" i="1"/>
  <c r="O12" i="1"/>
  <c r="O15" i="1" s="1"/>
  <c r="O13" i="1"/>
  <c r="O11" i="1"/>
  <c r="M15" i="1"/>
  <c r="N15" i="1"/>
  <c r="L15" i="1"/>
  <c r="S15" i="1" l="1"/>
  <c r="Q15" i="1"/>
  <c r="I12" i="1"/>
  <c r="I15" i="1"/>
  <c r="J15" i="1"/>
  <c r="K13" i="1"/>
  <c r="K11" i="1"/>
  <c r="K12" i="1"/>
  <c r="K15" i="1" s="1"/>
  <c r="H15" i="1"/>
  <c r="H13" i="1"/>
  <c r="H12" i="1"/>
  <c r="H11" i="1"/>
  <c r="H41" i="1"/>
  <c r="H40" i="1"/>
  <c r="H39" i="1"/>
  <c r="F41" i="1" l="1"/>
  <c r="C41" i="1"/>
  <c r="C40" i="1"/>
  <c r="C49" i="1" s="1"/>
  <c r="D15" i="1"/>
  <c r="E15" i="1" s="1"/>
  <c r="D57" i="1"/>
  <c r="C57" i="1"/>
  <c r="B57" i="1"/>
  <c r="E55" i="1"/>
  <c r="E54" i="1"/>
  <c r="E53" i="1"/>
  <c r="E52" i="1"/>
  <c r="D49" i="1"/>
  <c r="B49" i="1"/>
  <c r="E39" i="1"/>
  <c r="E43" i="1"/>
  <c r="E44" i="1"/>
  <c r="E38" i="1"/>
  <c r="D25" i="1"/>
  <c r="E25" i="1" s="1"/>
  <c r="D23" i="1"/>
  <c r="E23" i="1" s="1"/>
  <c r="E21" i="1"/>
  <c r="E11" i="1"/>
  <c r="D13" i="1"/>
  <c r="E13" i="1" s="1"/>
  <c r="E57" i="1" l="1"/>
  <c r="F16" i="1"/>
  <c r="E49" i="1"/>
  <c r="F26" i="1"/>
  <c r="F28" i="1" l="1"/>
  <c r="F32" i="1" s="1"/>
</calcChain>
</file>

<file path=xl/sharedStrings.xml><?xml version="1.0" encoding="utf-8"?>
<sst xmlns="http://schemas.openxmlformats.org/spreadsheetml/2006/main" count="71" uniqueCount="52">
  <si>
    <t>Bonanno Super Fund</t>
  </si>
  <si>
    <t>SHARE INVESTMENT VALUE</t>
  </si>
  <si>
    <t>Name</t>
  </si>
  <si>
    <t>Oned by</t>
  </si>
  <si>
    <t>Number</t>
  </si>
  <si>
    <t>Mkt Price</t>
  </si>
  <si>
    <t>GALAXY RESOURCES</t>
  </si>
  <si>
    <t>Dave</t>
  </si>
  <si>
    <t>Mary</t>
  </si>
  <si>
    <t>Ronnie</t>
  </si>
  <si>
    <t>LEPIDICO</t>
  </si>
  <si>
    <t>VALUE</t>
  </si>
  <si>
    <t>Costs per Ledger</t>
  </si>
  <si>
    <t>Mkt price movement for year</t>
  </si>
  <si>
    <t>see CHESS Holding Statements</t>
  </si>
  <si>
    <t>Year ended 30 June 2020</t>
  </si>
  <si>
    <t>UNIT NUMBERS</t>
  </si>
  <si>
    <t>Bal 1.7.2019</t>
  </si>
  <si>
    <t>TOTAL</t>
  </si>
  <si>
    <t>Sales</t>
  </si>
  <si>
    <t>Purchases</t>
  </si>
  <si>
    <t>Bal 30.6.2020</t>
  </si>
  <si>
    <t>Purchases 25.5.20</t>
  </si>
  <si>
    <t>$</t>
  </si>
  <si>
    <t>Purchases 08.01.20</t>
  </si>
  <si>
    <t>Purchases 10.02.20</t>
  </si>
  <si>
    <t xml:space="preserve"> - see NAB deal note</t>
  </si>
  <si>
    <t>at 30 June 2020</t>
  </si>
  <si>
    <t>Sales 10.01.20</t>
  </si>
  <si>
    <t>Purchases 9.09.2019</t>
  </si>
  <si>
    <t>sales 30.6.20</t>
  </si>
  <si>
    <t>Purchases 10.01.20</t>
  </si>
  <si>
    <t>- Sdee Holding statement</t>
  </si>
  <si>
    <t xml:space="preserve">Only deposited </t>
  </si>
  <si>
    <t>in bank 6/07/2020</t>
  </si>
  <si>
    <t>Date 20/4/2017</t>
  </si>
  <si>
    <t>Mary Cost Price</t>
  </si>
  <si>
    <t>Cost</t>
  </si>
  <si>
    <t>Net $7 251.92</t>
  </si>
  <si>
    <t>Qyt sold 30/6/20</t>
  </si>
  <si>
    <t>CGT Loss</t>
  </si>
  <si>
    <t>Shares</t>
  </si>
  <si>
    <t>Bank accounts</t>
  </si>
  <si>
    <t>Debtors</t>
  </si>
  <si>
    <t>Tax</t>
  </si>
  <si>
    <t>tax</t>
  </si>
  <si>
    <t>TOTALS</t>
  </si>
  <si>
    <t>Bal now</t>
  </si>
  <si>
    <t>Adj</t>
  </si>
  <si>
    <t>Profit</t>
  </si>
  <si>
    <t>new profit</t>
  </si>
  <si>
    <t>= agree to Bal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</si>
</sst>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00_-;\-* #,##0.0000_-;_-* &quot;-&quot;??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43" fontId="2" fillId="0" borderId="0" xfId="1" applyFont="1"/>
    <xf numFmtId="41" fontId="0" fillId="0" borderId="0" xfId="1" applyNumberFormat="1" applyFont="1"/>
    <xf numFmtId="164" fontId="0" fillId="0" borderId="0" xfId="1" applyNumberFormat="1" applyFont="1"/>
    <xf numFmtId="43" fontId="0" fillId="0" borderId="1" xfId="1" applyFont="1" applyBorder="1"/>
    <xf numFmtId="43" fontId="0" fillId="2" borderId="2" xfId="1" applyFont="1" applyFill="1" applyBorder="1"/>
    <xf numFmtId="43" fontId="3" fillId="0" borderId="0" xfId="1" applyFont="1"/>
    <xf numFmtId="15" fontId="0" fillId="0" borderId="0" xfId="1" applyNumberFormat="1" applyFont="1"/>
    <xf numFmtId="43" fontId="5" fillId="0" borderId="0" xfId="1" applyFont="1"/>
    <xf numFmtId="43" fontId="1" fillId="0" borderId="0" xfId="1" applyFont="1"/>
    <xf numFmtId="165" fontId="0" fillId="0" borderId="3" xfId="1" applyNumberFormat="1" applyFont="1" applyBorder="1"/>
    <xf numFmtId="165" fontId="0" fillId="0" borderId="2" xfId="1" applyNumberFormat="1" applyFont="1" applyBorder="1"/>
    <xf numFmtId="43" fontId="0" fillId="0" borderId="0" xfId="1" applyFont="1" applyFill="1"/>
    <xf numFmtId="43" fontId="0" fillId="3" borderId="0" xfId="1" applyFont="1" applyFill="1"/>
    <xf numFmtId="41" fontId="4" fillId="4" borderId="0" xfId="1" applyNumberFormat="1" applyFont="1" applyFill="1"/>
    <xf numFmtId="164" fontId="0" fillId="4" borderId="0" xfId="1" applyNumberFormat="1" applyFont="1" applyFill="1"/>
    <xf numFmtId="165" fontId="0" fillId="4" borderId="3" xfId="1" applyNumberFormat="1" applyFont="1" applyFill="1" applyBorder="1"/>
    <xf numFmtId="41" fontId="0" fillId="4" borderId="0" xfId="1" applyNumberFormat="1" applyFont="1" applyFill="1"/>
    <xf numFmtId="43" fontId="0" fillId="4" borderId="0" xfId="1" applyFont="1" applyFill="1"/>
    <xf numFmtId="43" fontId="0" fillId="0" borderId="0" xfId="1" quotePrefix="1" applyFont="1"/>
    <xf numFmtId="43" fontId="0" fillId="3" borderId="5" xfId="1" applyFont="1" applyFill="1" applyBorder="1"/>
    <xf numFmtId="43" fontId="0" fillId="3" borderId="6" xfId="1" applyFont="1" applyFill="1" applyBorder="1"/>
    <xf numFmtId="43" fontId="0" fillId="2" borderId="0" xfId="1" applyFont="1" applyFill="1"/>
    <xf numFmtId="14" fontId="0" fillId="2" borderId="0" xfId="1" applyNumberFormat="1" applyFont="1" applyFill="1"/>
    <xf numFmtId="43" fontId="0" fillId="0" borderId="4" xfId="1" applyFont="1" applyBorder="1"/>
    <xf numFmtId="43" fontId="0" fillId="0" borderId="3" xfId="1" applyFont="1" applyBorder="1"/>
    <xf numFmtId="43" fontId="2" fillId="0" borderId="3" xfId="1" applyFont="1" applyBorder="1"/>
    <xf numFmtId="43" fontId="2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3672-69ED-4FDD-BFF9-DD91A1884419}">
  <sheetPr>
    <pageSetUpPr fitToPage="1"/>
  </sheetPr>
  <dimension ref="A2:S60"/>
  <sheetViews>
    <sheetView tabSelected="1" topLeftCell="A13" workbookViewId="0">
      <selection sqref="A1:S60"/>
    </sheetView>
  </sheetViews>
  <sheetFormatPr defaultRowHeight="15" x14ac:dyDescent="0.25"/>
  <cols>
    <col min="1" max="1" width="20.140625" style="2" customWidth="1"/>
    <col min="2" max="2" width="14.140625" style="1" customWidth="1"/>
    <col min="3" max="3" width="12.85546875" style="3" customWidth="1"/>
    <col min="4" max="4" width="12.85546875" style="4" customWidth="1"/>
    <col min="5" max="6" width="12.85546875" style="1" customWidth="1"/>
    <col min="7" max="7" width="17.42578125" style="1" customWidth="1"/>
    <col min="8" max="8" width="12.85546875" style="1" customWidth="1"/>
    <col min="9" max="9" width="15.85546875" style="1" customWidth="1"/>
    <col min="10" max="10" width="12.85546875" style="1" customWidth="1"/>
    <col min="11" max="11" width="11.42578125" style="1" customWidth="1"/>
    <col min="12" max="12" width="9.5703125" style="1" bestFit="1" customWidth="1"/>
    <col min="13" max="14" width="9.140625" style="1"/>
    <col min="15" max="15" width="12.7109375" style="1" customWidth="1"/>
    <col min="16" max="16" width="12.28515625" style="1" customWidth="1"/>
    <col min="17" max="17" width="9.5703125" style="1" bestFit="1" customWidth="1"/>
    <col min="18" max="18" width="10.5703125" style="1" bestFit="1" customWidth="1"/>
    <col min="19" max="19" width="11.140625" style="1" customWidth="1"/>
    <col min="20" max="16384" width="9.140625" style="1"/>
  </cols>
  <sheetData>
    <row r="2" spans="1:19" x14ac:dyDescent="0.25">
      <c r="B2" s="2" t="s">
        <v>0</v>
      </c>
    </row>
    <row r="3" spans="1:19" x14ac:dyDescent="0.25">
      <c r="B3" s="2"/>
    </row>
    <row r="4" spans="1:19" x14ac:dyDescent="0.25">
      <c r="B4" s="2" t="s">
        <v>15</v>
      </c>
    </row>
    <row r="5" spans="1:19" x14ac:dyDescent="0.25">
      <c r="B5" s="2"/>
    </row>
    <row r="6" spans="1:19" x14ac:dyDescent="0.25">
      <c r="B6" s="2" t="s">
        <v>1</v>
      </c>
    </row>
    <row r="8" spans="1:19" x14ac:dyDescent="0.25">
      <c r="A8" s="2" t="s">
        <v>2</v>
      </c>
      <c r="B8" s="1" t="s">
        <v>3</v>
      </c>
      <c r="C8" s="3" t="s">
        <v>4</v>
      </c>
      <c r="D8" s="4" t="s">
        <v>5</v>
      </c>
      <c r="E8" s="1" t="s">
        <v>11</v>
      </c>
    </row>
    <row r="9" spans="1:19" x14ac:dyDescent="0.25">
      <c r="H9" s="1" t="s">
        <v>41</v>
      </c>
      <c r="I9" s="1" t="s">
        <v>42</v>
      </c>
      <c r="J9" s="1" t="s">
        <v>43</v>
      </c>
      <c r="K9" s="1" t="s">
        <v>18</v>
      </c>
      <c r="L9" s="1" t="s">
        <v>44</v>
      </c>
      <c r="M9" s="1" t="s">
        <v>45</v>
      </c>
      <c r="O9" s="2" t="s">
        <v>46</v>
      </c>
      <c r="P9" s="1" t="s">
        <v>47</v>
      </c>
      <c r="Q9" s="1" t="s">
        <v>48</v>
      </c>
      <c r="R9" s="1" t="s">
        <v>49</v>
      </c>
      <c r="S9" s="1" t="s">
        <v>50</v>
      </c>
    </row>
    <row r="10" spans="1:19" x14ac:dyDescent="0.25">
      <c r="A10" s="2" t="s">
        <v>6</v>
      </c>
      <c r="B10" s="8" t="s">
        <v>27</v>
      </c>
      <c r="C10" s="15" t="s">
        <v>14</v>
      </c>
      <c r="D10" s="16"/>
      <c r="O10" s="2"/>
    </row>
    <row r="11" spans="1:19" x14ac:dyDescent="0.25">
      <c r="B11" s="1" t="s">
        <v>7</v>
      </c>
      <c r="C11" s="3">
        <v>46868</v>
      </c>
      <c r="D11" s="4">
        <v>0.77500000000000002</v>
      </c>
      <c r="E11" s="1">
        <f>ROUND((C11*D11),2)</f>
        <v>36322.699999999997</v>
      </c>
      <c r="G11" s="1" t="s">
        <v>7</v>
      </c>
      <c r="H11" s="1">
        <f>E11+E21</f>
        <v>40649.86</v>
      </c>
      <c r="I11" s="1">
        <v>750</v>
      </c>
      <c r="K11" s="1">
        <f>SUM(H11:J11)</f>
        <v>41399.86</v>
      </c>
      <c r="L11" s="1">
        <v>-853.13</v>
      </c>
      <c r="M11" s="1">
        <v>71.8</v>
      </c>
      <c r="O11" s="28">
        <f>SUM(K11:N11)</f>
        <v>40618.530000000006</v>
      </c>
      <c r="P11" s="1">
        <v>42955.09</v>
      </c>
      <c r="Q11" s="1">
        <f>O11-P11</f>
        <v>-2336.5599999999904</v>
      </c>
      <c r="R11" s="1">
        <v>-17238.45</v>
      </c>
      <c r="S11" s="1">
        <f>R11+Q11</f>
        <v>-19575.009999999991</v>
      </c>
    </row>
    <row r="12" spans="1:19" x14ac:dyDescent="0.25">
      <c r="G12" s="1" t="s">
        <v>8</v>
      </c>
      <c r="H12" s="1">
        <f>E13+E23</f>
        <v>31652.68</v>
      </c>
      <c r="I12" s="1">
        <f>3682.31+2960.7</f>
        <v>6643.01</v>
      </c>
      <c r="J12" s="1">
        <v>7251.92</v>
      </c>
      <c r="K12" s="1">
        <f>SUM(H12:J12)</f>
        <v>45547.61</v>
      </c>
      <c r="L12" s="1">
        <v>-719.24</v>
      </c>
      <c r="O12" s="28">
        <f t="shared" ref="O12:O13" si="0">SUM(K12:N12)</f>
        <v>44828.37</v>
      </c>
      <c r="P12" s="1">
        <v>50024.81</v>
      </c>
      <c r="Q12" s="1">
        <f t="shared" ref="Q12:Q13" si="1">O12-P12</f>
        <v>-5196.4399999999951</v>
      </c>
      <c r="R12" s="1">
        <v>-22696.28</v>
      </c>
      <c r="S12" s="1">
        <f t="shared" ref="S12:S13" si="2">R12+Q12</f>
        <v>-27892.719999999994</v>
      </c>
    </row>
    <row r="13" spans="1:19" x14ac:dyDescent="0.25">
      <c r="B13" s="1" t="s">
        <v>8</v>
      </c>
      <c r="C13" s="3">
        <v>35461</v>
      </c>
      <c r="D13" s="4">
        <f>D11</f>
        <v>0.77500000000000002</v>
      </c>
      <c r="E13" s="1">
        <f>ROUND((C13*D13),2)</f>
        <v>27482.28</v>
      </c>
      <c r="G13" s="1" t="s">
        <v>9</v>
      </c>
      <c r="H13" s="1">
        <f>E15</f>
        <v>85127.55</v>
      </c>
      <c r="I13" s="1">
        <v>5782.06</v>
      </c>
      <c r="K13" s="1">
        <f>SUM(H13:J13)</f>
        <v>90909.61</v>
      </c>
      <c r="L13" s="1">
        <v>-2595.98</v>
      </c>
      <c r="O13" s="28">
        <f t="shared" si="0"/>
        <v>88313.63</v>
      </c>
      <c r="P13" s="1">
        <v>80780.63</v>
      </c>
      <c r="Q13" s="1">
        <f t="shared" si="1"/>
        <v>7533</v>
      </c>
      <c r="R13" s="1">
        <v>-23910.67</v>
      </c>
      <c r="S13" s="1">
        <f t="shared" si="2"/>
        <v>-16377.669999999998</v>
      </c>
    </row>
    <row r="14" spans="1:19" x14ac:dyDescent="0.25">
      <c r="O14" s="2"/>
    </row>
    <row r="15" spans="1:19" x14ac:dyDescent="0.25">
      <c r="A15" s="7"/>
      <c r="B15" s="1" t="s">
        <v>9</v>
      </c>
      <c r="C15" s="3">
        <v>109842</v>
      </c>
      <c r="D15" s="4">
        <f>D11</f>
        <v>0.77500000000000002</v>
      </c>
      <c r="E15" s="5">
        <f>ROUND((C15*D15),2)</f>
        <v>85127.55</v>
      </c>
      <c r="H15" s="26">
        <f>SUM(H11:H14)</f>
        <v>157430.09000000003</v>
      </c>
      <c r="I15" s="26">
        <f t="shared" ref="I15:L15" si="3">SUM(I11:I14)</f>
        <v>13175.07</v>
      </c>
      <c r="J15" s="26">
        <f t="shared" si="3"/>
        <v>7251.92</v>
      </c>
      <c r="K15" s="26">
        <f t="shared" si="3"/>
        <v>177857.08000000002</v>
      </c>
      <c r="L15" s="26">
        <f t="shared" si="3"/>
        <v>-4168.3500000000004</v>
      </c>
      <c r="M15" s="26">
        <f t="shared" ref="M15" si="4">SUM(M11:M14)</f>
        <v>71.8</v>
      </c>
      <c r="N15" s="26">
        <f t="shared" ref="N15:O15" si="5">SUM(N11:N14)</f>
        <v>0</v>
      </c>
      <c r="O15" s="27">
        <f t="shared" si="5"/>
        <v>173760.53000000003</v>
      </c>
      <c r="P15" s="26">
        <f t="shared" ref="P15" si="6">SUM(P11:P14)</f>
        <v>173760.53</v>
      </c>
      <c r="Q15" s="26">
        <f t="shared" ref="Q15" si="7">SUM(Q11:Q14)</f>
        <v>1.4551915228366852E-11</v>
      </c>
      <c r="R15" s="26">
        <f t="shared" ref="R15" si="8">SUM(R11:R14)</f>
        <v>-63845.399999999994</v>
      </c>
      <c r="S15" s="26">
        <f t="shared" ref="S15" si="9">SUM(S11:S14)</f>
        <v>-63845.39999999998</v>
      </c>
    </row>
    <row r="16" spans="1:19" x14ac:dyDescent="0.25">
      <c r="F16" s="1">
        <f>SUM(E10:E15)</f>
        <v>148932.53</v>
      </c>
    </row>
    <row r="18" spans="1:16" x14ac:dyDescent="0.25">
      <c r="O18" s="23"/>
      <c r="P18" s="20" t="s">
        <v>51</v>
      </c>
    </row>
    <row r="20" spans="1:16" x14ac:dyDescent="0.25">
      <c r="A20" s="2" t="s">
        <v>10</v>
      </c>
      <c r="B20" s="8" t="s">
        <v>27</v>
      </c>
      <c r="C20" s="15" t="s">
        <v>14</v>
      </c>
      <c r="D20" s="16"/>
    </row>
    <row r="21" spans="1:16" x14ac:dyDescent="0.25">
      <c r="B21" s="1" t="s">
        <v>7</v>
      </c>
      <c r="C21" s="3">
        <v>618165</v>
      </c>
      <c r="D21" s="4">
        <v>7.0000000000000001E-3</v>
      </c>
      <c r="E21" s="1">
        <f>ROUND((C21*D21),2)</f>
        <v>4327.16</v>
      </c>
    </row>
    <row r="23" spans="1:16" x14ac:dyDescent="0.25">
      <c r="B23" s="1" t="s">
        <v>8</v>
      </c>
      <c r="C23" s="3">
        <v>595771</v>
      </c>
      <c r="D23" s="4">
        <f>D21</f>
        <v>7.0000000000000001E-3</v>
      </c>
      <c r="E23" s="1">
        <f>ROUND((C23*D23),2)</f>
        <v>4170.3999999999996</v>
      </c>
    </row>
    <row r="25" spans="1:16" x14ac:dyDescent="0.25">
      <c r="B25" s="1" t="s">
        <v>9</v>
      </c>
      <c r="C25" s="3">
        <v>0</v>
      </c>
      <c r="D25" s="4">
        <f>D21</f>
        <v>7.0000000000000001E-3</v>
      </c>
      <c r="E25" s="5">
        <f>ROUND((C25*D25),2)</f>
        <v>0</v>
      </c>
    </row>
    <row r="26" spans="1:16" x14ac:dyDescent="0.25">
      <c r="F26" s="1">
        <f>SUM(E20:E25)</f>
        <v>8497.56</v>
      </c>
    </row>
    <row r="28" spans="1:16" ht="15.75" thickBot="1" x14ac:dyDescent="0.3">
      <c r="F28" s="6">
        <f>SUM(F15:F27)</f>
        <v>157430.09</v>
      </c>
    </row>
    <row r="29" spans="1:16" ht="15.75" thickTop="1" x14ac:dyDescent="0.25"/>
    <row r="30" spans="1:16" x14ac:dyDescent="0.25">
      <c r="A30" s="2" t="s">
        <v>12</v>
      </c>
      <c r="E30" s="1">
        <v>232375.58</v>
      </c>
    </row>
    <row r="32" spans="1:16" x14ac:dyDescent="0.25">
      <c r="A32" s="2" t="s">
        <v>13</v>
      </c>
      <c r="F32" s="13">
        <f>F28-E30</f>
        <v>-74945.489999999991</v>
      </c>
    </row>
    <row r="35" spans="1:9" x14ac:dyDescent="0.25">
      <c r="A35" s="9" t="s">
        <v>16</v>
      </c>
      <c r="B35" s="1" t="s">
        <v>7</v>
      </c>
      <c r="C35" s="3" t="s">
        <v>8</v>
      </c>
      <c r="D35" s="4" t="s">
        <v>9</v>
      </c>
      <c r="E35" s="1" t="s">
        <v>18</v>
      </c>
      <c r="F35" s="1" t="s">
        <v>23</v>
      </c>
      <c r="H35" s="1" t="s">
        <v>36</v>
      </c>
    </row>
    <row r="36" spans="1:9" ht="15.75" thickBot="1" x14ac:dyDescent="0.3">
      <c r="A36" s="9"/>
    </row>
    <row r="37" spans="1:9" ht="15.75" thickBot="1" x14ac:dyDescent="0.3">
      <c r="A37" s="2" t="s">
        <v>6</v>
      </c>
      <c r="I37" s="25" t="s">
        <v>38</v>
      </c>
    </row>
    <row r="38" spans="1:9" x14ac:dyDescent="0.25">
      <c r="A38" s="10" t="s">
        <v>17</v>
      </c>
      <c r="B38" s="18">
        <v>43987</v>
      </c>
      <c r="C38" s="18">
        <v>44339</v>
      </c>
      <c r="D38" s="3">
        <v>0</v>
      </c>
      <c r="E38" s="3">
        <f>SUM(B38:D38)</f>
        <v>88326</v>
      </c>
      <c r="H38" s="1">
        <v>101742.57</v>
      </c>
      <c r="I38" s="1" t="s">
        <v>35</v>
      </c>
    </row>
    <row r="39" spans="1:9" ht="15.75" thickBot="1" x14ac:dyDescent="0.3">
      <c r="A39" s="10" t="s">
        <v>28</v>
      </c>
      <c r="B39" s="3"/>
      <c r="D39" s="3"/>
      <c r="E39" s="3">
        <f t="shared" ref="E39:E44" si="10">SUM(B39:D39)</f>
        <v>0</v>
      </c>
      <c r="H39" s="1">
        <f>-C40-C41</f>
        <v>8878</v>
      </c>
      <c r="I39" s="1" t="s">
        <v>39</v>
      </c>
    </row>
    <row r="40" spans="1:9" x14ac:dyDescent="0.25">
      <c r="A40" s="10" t="s">
        <v>30</v>
      </c>
      <c r="B40" s="3"/>
      <c r="C40" s="3">
        <f>-8878+4000</f>
        <v>-4878</v>
      </c>
      <c r="D40" s="3"/>
      <c r="E40" s="3"/>
      <c r="F40" s="21">
        <v>3985.01</v>
      </c>
      <c r="G40" s="23" t="s">
        <v>33</v>
      </c>
      <c r="H40" s="1">
        <f>ROUND((H39*H38/C38),2)</f>
        <v>20371.919999999998</v>
      </c>
      <c r="I40" s="1" t="s">
        <v>37</v>
      </c>
    </row>
    <row r="41" spans="1:9" ht="15.75" thickBot="1" x14ac:dyDescent="0.3">
      <c r="A41" s="10" t="s">
        <v>30</v>
      </c>
      <c r="B41" s="3"/>
      <c r="C41" s="3">
        <f>-8878+4878</f>
        <v>-4000</v>
      </c>
      <c r="D41" s="3"/>
      <c r="E41" s="3"/>
      <c r="F41" s="22">
        <f>3265.05+1.86</f>
        <v>3266.9100000000003</v>
      </c>
      <c r="G41" s="24" t="s">
        <v>34</v>
      </c>
      <c r="H41" s="1">
        <f>H40-7251.92</f>
        <v>13119.999999999998</v>
      </c>
      <c r="I41" s="1" t="s">
        <v>40</v>
      </c>
    </row>
    <row r="42" spans="1:9" x14ac:dyDescent="0.25">
      <c r="A42" s="10"/>
      <c r="B42" s="3"/>
      <c r="D42" s="3"/>
      <c r="E42" s="3"/>
    </row>
    <row r="43" spans="1:9" x14ac:dyDescent="0.25">
      <c r="A43" s="10" t="s">
        <v>24</v>
      </c>
      <c r="B43" s="3">
        <v>2016</v>
      </c>
      <c r="D43" s="3"/>
      <c r="E43" s="3">
        <f t="shared" si="10"/>
        <v>2016</v>
      </c>
      <c r="F43" s="14">
        <v>2030.95</v>
      </c>
    </row>
    <row r="44" spans="1:9" x14ac:dyDescent="0.25">
      <c r="A44" s="10" t="s">
        <v>25</v>
      </c>
      <c r="B44" s="3">
        <v>865</v>
      </c>
      <c r="D44" s="3"/>
      <c r="E44" s="3">
        <f t="shared" si="10"/>
        <v>865</v>
      </c>
      <c r="F44" s="14">
        <v>1035.6500000000001</v>
      </c>
    </row>
    <row r="45" spans="1:9" x14ac:dyDescent="0.25">
      <c r="A45" s="10" t="s">
        <v>29</v>
      </c>
      <c r="B45" s="3"/>
      <c r="D45" s="3">
        <v>101365</v>
      </c>
      <c r="E45" s="3"/>
      <c r="F45" s="14">
        <v>107565.1</v>
      </c>
    </row>
    <row r="46" spans="1:9" x14ac:dyDescent="0.25">
      <c r="A46" s="10" t="s">
        <v>31</v>
      </c>
      <c r="B46" s="3"/>
      <c r="D46" s="3">
        <v>8477</v>
      </c>
      <c r="E46" s="3"/>
      <c r="F46" s="14">
        <v>8836.0300000000007</v>
      </c>
    </row>
    <row r="47" spans="1:9" x14ac:dyDescent="0.25">
      <c r="A47" s="10"/>
      <c r="B47" s="3"/>
      <c r="D47" s="3"/>
      <c r="E47" s="3"/>
    </row>
    <row r="48" spans="1:9" x14ac:dyDescent="0.25">
      <c r="A48" s="10" t="s">
        <v>20</v>
      </c>
      <c r="B48" s="3"/>
      <c r="D48" s="3"/>
      <c r="E48" s="3"/>
    </row>
    <row r="49" spans="1:7" ht="15.75" thickBot="1" x14ac:dyDescent="0.3">
      <c r="A49" s="10" t="s">
        <v>21</v>
      </c>
      <c r="B49" s="17">
        <f>SUM(B38:B48)</f>
        <v>46868</v>
      </c>
      <c r="C49" s="17">
        <f>SUM(C38:C48)</f>
        <v>35461</v>
      </c>
      <c r="D49" s="17">
        <f>SUM(D38:D48)</f>
        <v>109842</v>
      </c>
      <c r="E49" s="12">
        <f>SUM(E38:E48)</f>
        <v>91207</v>
      </c>
    </row>
    <row r="50" spans="1:7" ht="15.75" thickTop="1" x14ac:dyDescent="0.25"/>
    <row r="51" spans="1:7" x14ac:dyDescent="0.25">
      <c r="A51" s="2" t="s">
        <v>10</v>
      </c>
    </row>
    <row r="52" spans="1:7" x14ac:dyDescent="0.25">
      <c r="A52" s="10" t="s">
        <v>17</v>
      </c>
      <c r="B52" s="3">
        <v>295657</v>
      </c>
      <c r="C52" s="3">
        <v>595771</v>
      </c>
      <c r="D52" s="3">
        <v>0</v>
      </c>
      <c r="E52" s="3">
        <f>SUM(B52:D52)</f>
        <v>891428</v>
      </c>
    </row>
    <row r="53" spans="1:7" x14ac:dyDescent="0.25">
      <c r="A53" s="10" t="s">
        <v>19</v>
      </c>
      <c r="B53" s="3"/>
      <c r="D53" s="3"/>
      <c r="E53" s="3">
        <f t="shared" ref="E53:E55" si="11">SUM(B53:D53)</f>
        <v>0</v>
      </c>
    </row>
    <row r="54" spans="1:7" x14ac:dyDescent="0.25">
      <c r="A54" s="10" t="s">
        <v>22</v>
      </c>
      <c r="B54" s="3">
        <v>322508</v>
      </c>
      <c r="D54" s="3"/>
      <c r="E54" s="3">
        <f t="shared" si="11"/>
        <v>322508</v>
      </c>
      <c r="F54" s="14">
        <v>1950</v>
      </c>
    </row>
    <row r="55" spans="1:7" x14ac:dyDescent="0.25">
      <c r="A55" s="10" t="s">
        <v>20</v>
      </c>
      <c r="B55" s="3"/>
      <c r="D55" s="3"/>
      <c r="E55" s="3">
        <f t="shared" si="11"/>
        <v>0</v>
      </c>
    </row>
    <row r="56" spans="1:7" x14ac:dyDescent="0.25">
      <c r="A56" s="10" t="s">
        <v>20</v>
      </c>
      <c r="B56" s="3"/>
      <c r="D56" s="3"/>
      <c r="E56" s="3"/>
    </row>
    <row r="57" spans="1:7" ht="15.75" thickBot="1" x14ac:dyDescent="0.3">
      <c r="A57" s="10" t="s">
        <v>21</v>
      </c>
      <c r="B57" s="17">
        <f>SUM(B52:B56)</f>
        <v>618165</v>
      </c>
      <c r="C57" s="17">
        <f t="shared" ref="C57" si="12">SUM(C52:C56)</f>
        <v>595771</v>
      </c>
      <c r="D57" s="11">
        <f t="shared" ref="D57" si="13">SUM(D52:D56)</f>
        <v>0</v>
      </c>
      <c r="E57" s="12">
        <f t="shared" ref="E57" si="14">SUM(E52:E56)</f>
        <v>1213936</v>
      </c>
    </row>
    <row r="58" spans="1:7" ht="15.75" thickTop="1" x14ac:dyDescent="0.25"/>
    <row r="59" spans="1:7" x14ac:dyDescent="0.25">
      <c r="F59" s="14"/>
      <c r="G59" s="1" t="s">
        <v>26</v>
      </c>
    </row>
    <row r="60" spans="1:7" x14ac:dyDescent="0.25">
      <c r="F60" s="19"/>
      <c r="G60" s="20" t="s">
        <v>32</v>
      </c>
    </row>
  </sheetData>
  <phoneticPr fontId="6" type="noConversion"/>
  <printOptions horizontalCentered="1" verticalCentered="1"/>
  <pageMargins left="0.19685039370078741" right="0.19685039370078741" top="0.19685039370078741" bottom="0.19685039370078741" header="0.31496062992125984" footer="3.937007874015748E-2"/>
  <pageSetup paperSize="9" scale="59" orientation="landscape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2021-02-08T11:18:59Z</cp:lastPrinted>
  <dcterms:created xsi:type="dcterms:W3CDTF">2020-08-23T10:55:55Z</dcterms:created>
  <dcterms:modified xsi:type="dcterms:W3CDTF">2021-02-08T11:53:53Z</dcterms:modified>
</cp:coreProperties>
</file>