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\June 22 Tax Return working papers\Super Return 2022\"/>
    </mc:Choice>
  </mc:AlternateContent>
  <xr:revisionPtr revIDLastSave="1" documentId="8_{848C6F05-19CC-4AFF-B975-7D440499C399}" xr6:coauthVersionLast="47" xr6:coauthVersionMax="47" xr10:uidLastSave="{34944EBD-4E8B-4CED-BC40-148F673D691B}"/>
  <bookViews>
    <workbookView xWindow="5028" yWindow="372" windowWidth="24564" windowHeight="15876" firstSheet="1" activeTab="1" xr2:uid="{00000000-000D-0000-FFFF-FFFF00000000}"/>
  </bookViews>
  <sheets>
    <sheet name="Tax Return 21" sheetId="1" r:id="rId1"/>
    <sheet name="Tax Return 22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F33" i="4"/>
  <c r="E33" i="4"/>
  <c r="E28" i="4"/>
  <c r="I38" i="4"/>
  <c r="H38" i="4"/>
  <c r="J38" i="4"/>
  <c r="P37" i="4"/>
  <c r="O37" i="4"/>
  <c r="M37" i="4"/>
  <c r="G37" i="4"/>
  <c r="M36" i="4"/>
  <c r="G36" i="4"/>
  <c r="M35" i="4"/>
  <c r="G35" i="4"/>
  <c r="P34" i="4"/>
  <c r="O34" i="4"/>
  <c r="M34" i="4"/>
  <c r="G34" i="4"/>
  <c r="M33" i="4"/>
  <c r="M32" i="4"/>
  <c r="G32" i="4"/>
  <c r="P31" i="4"/>
  <c r="O31" i="4"/>
  <c r="M31" i="4"/>
  <c r="G31" i="4"/>
  <c r="M30" i="4"/>
  <c r="G30" i="4"/>
  <c r="L38" i="4"/>
  <c r="K38" i="4"/>
  <c r="G29" i="4"/>
  <c r="P28" i="4"/>
  <c r="O28" i="4"/>
  <c r="M28" i="4"/>
  <c r="G28" i="4"/>
  <c r="M27" i="4"/>
  <c r="M26" i="4"/>
  <c r="G26" i="4"/>
  <c r="K18" i="4"/>
  <c r="J18" i="4"/>
  <c r="E38" i="4" s="1"/>
  <c r="G38" i="4" s="1"/>
  <c r="L17" i="4"/>
  <c r="L16" i="4"/>
  <c r="L15" i="4"/>
  <c r="L14" i="4"/>
  <c r="F14" i="4"/>
  <c r="L13" i="4"/>
  <c r="L12" i="4"/>
  <c r="F12" i="4"/>
  <c r="L11" i="4"/>
  <c r="L10" i="4"/>
  <c r="L9" i="4"/>
  <c r="L8" i="4"/>
  <c r="F8" i="4"/>
  <c r="L7" i="4"/>
  <c r="L6" i="4"/>
  <c r="G39" i="1"/>
  <c r="F39" i="1"/>
  <c r="E39" i="1"/>
  <c r="E27" i="1"/>
  <c r="F33" i="1"/>
  <c r="E33" i="1"/>
  <c r="F25" i="1"/>
  <c r="G33" i="4" l="1"/>
  <c r="F39" i="4"/>
  <c r="Q28" i="4"/>
  <c r="Q34" i="4"/>
  <c r="Q31" i="4"/>
  <c r="Q37" i="4"/>
  <c r="O38" i="4"/>
  <c r="L18" i="4"/>
  <c r="L2" i="4" s="1"/>
  <c r="L3" i="4" s="1"/>
  <c r="G25" i="4"/>
  <c r="G27" i="4"/>
  <c r="M29" i="4"/>
  <c r="M38" i="4" s="1"/>
  <c r="P38" i="4"/>
  <c r="Q38" i="4" l="1"/>
  <c r="E39" i="4"/>
  <c r="G39" i="4"/>
  <c r="L17" i="1" l="1"/>
  <c r="L16" i="1"/>
  <c r="L15" i="1"/>
  <c r="L14" i="1"/>
  <c r="Q38" i="1"/>
  <c r="P38" i="1"/>
  <c r="O38" i="1"/>
  <c r="Q37" i="1"/>
  <c r="P37" i="1"/>
  <c r="O37" i="1"/>
  <c r="M38" i="1"/>
  <c r="L38" i="1"/>
  <c r="K38" i="1"/>
  <c r="J38" i="1"/>
  <c r="I38" i="1"/>
  <c r="H38" i="1"/>
  <c r="P34" i="1"/>
  <c r="O34" i="1"/>
  <c r="J36" i="1"/>
  <c r="J35" i="1"/>
  <c r="J34" i="1"/>
  <c r="Q34" i="1" l="1"/>
  <c r="Q31" i="1"/>
  <c r="P31" i="1"/>
  <c r="P28" i="1"/>
  <c r="Q28" i="1"/>
  <c r="O31" i="1"/>
  <c r="O28" i="1"/>
  <c r="E28" i="1"/>
  <c r="L29" i="1"/>
  <c r="K29" i="1"/>
  <c r="K18" i="1" l="1"/>
  <c r="J18" i="1"/>
  <c r="M26" i="1"/>
  <c r="G37" i="1" l="1"/>
  <c r="G36" i="1"/>
  <c r="G34" i="1"/>
  <c r="G32" i="1"/>
  <c r="G31" i="1"/>
  <c r="G30" i="1"/>
  <c r="G29" i="1"/>
  <c r="G28" i="1"/>
  <c r="G26" i="1"/>
  <c r="G27" i="1"/>
  <c r="G33" i="1"/>
  <c r="G35" i="1"/>
  <c r="M37" i="1" l="1"/>
  <c r="M36" i="1"/>
  <c r="M35" i="1"/>
  <c r="E38" i="1" l="1"/>
  <c r="G38" i="1" s="1"/>
  <c r="L13" i="1" l="1"/>
  <c r="L12" i="1"/>
  <c r="E25" i="1" l="1"/>
  <c r="G25" i="1" l="1"/>
  <c r="M34" i="1"/>
  <c r="M33" i="1"/>
  <c r="M32" i="1"/>
  <c r="M30" i="1" l="1"/>
  <c r="M31" i="1"/>
  <c r="M29" i="1"/>
  <c r="M28" i="1"/>
  <c r="M27" i="1"/>
  <c r="L11" i="1" l="1"/>
  <c r="L10" i="1"/>
  <c r="L9" i="1"/>
  <c r="L8" i="1"/>
  <c r="L7" i="1"/>
  <c r="L6" i="1"/>
  <c r="F12" i="1"/>
  <c r="F14" i="1" s="1"/>
  <c r="F8" i="1"/>
  <c r="L18" i="1" l="1"/>
  <c r="L2" i="1" s="1"/>
  <c r="L3" i="1" s="1"/>
</calcChain>
</file>

<file path=xl/sharedStrings.xml><?xml version="1.0" encoding="utf-8"?>
<sst xmlns="http://schemas.openxmlformats.org/spreadsheetml/2006/main" count="100" uniqueCount="52">
  <si>
    <t>Property Address</t>
  </si>
  <si>
    <t>62 Clear River Boulevard, Ashmore QLD 4214</t>
  </si>
  <si>
    <t xml:space="preserve">Macquarie Bank Loan                                            </t>
  </si>
  <si>
    <t xml:space="preserve">Property Acquisition Date </t>
  </si>
  <si>
    <t>Settlement Date</t>
  </si>
  <si>
    <t>A/C No</t>
  </si>
  <si>
    <t xml:space="preserve">Purchaser </t>
  </si>
  <si>
    <t>62 Clear River BLvd Pty Ltd ACN 621178890 Ashmore Trust</t>
  </si>
  <si>
    <t xml:space="preserve">Loan Balance </t>
  </si>
  <si>
    <t>INVESTMENT PROERTY DETAILS</t>
  </si>
  <si>
    <t>Loan Interest</t>
  </si>
  <si>
    <t>Payment</t>
  </si>
  <si>
    <t>Principal</t>
  </si>
  <si>
    <t>Property Value</t>
  </si>
  <si>
    <t>Stamp Duty</t>
  </si>
  <si>
    <t>QLD Titles  Office registration fee</t>
  </si>
  <si>
    <t>Loan Application Fee</t>
  </si>
  <si>
    <t>Banks Lawyer Fee</t>
  </si>
  <si>
    <t>Legal Fees (Conveyancing)</t>
  </si>
  <si>
    <t>Year</t>
  </si>
  <si>
    <t>2020/2021</t>
  </si>
  <si>
    <t>2020-2021</t>
  </si>
  <si>
    <t>GST</t>
  </si>
  <si>
    <t>Total</t>
  </si>
  <si>
    <t>Rental Income</t>
  </si>
  <si>
    <t xml:space="preserve">INVESTMENT EXPENSES </t>
  </si>
  <si>
    <t>Gross</t>
  </si>
  <si>
    <t xml:space="preserve">Sundries </t>
  </si>
  <si>
    <t>Commission</t>
  </si>
  <si>
    <t>GST PAID</t>
  </si>
  <si>
    <t>Expenses</t>
  </si>
  <si>
    <t>Net</t>
  </si>
  <si>
    <t>D/Bank</t>
  </si>
  <si>
    <t>Agent's Management Fees</t>
  </si>
  <si>
    <t>Reimb.</t>
  </si>
  <si>
    <t>Statement Fee</t>
  </si>
  <si>
    <t>Water Rates</t>
  </si>
  <si>
    <t>Council Rates</t>
  </si>
  <si>
    <t>Sundry Fee</t>
  </si>
  <si>
    <t>Setup QM Holdings &amp; Ashmore Trust</t>
  </si>
  <si>
    <t>Lease Fees</t>
  </si>
  <si>
    <t>GST on fees</t>
  </si>
  <si>
    <t>Repair &amp; Maintenance</t>
  </si>
  <si>
    <t>Valuation for Rent Review/Renewal of Lease</t>
  </si>
  <si>
    <t>Insurance</t>
  </si>
  <si>
    <t>Land Tax</t>
  </si>
  <si>
    <t>Bank Charges</t>
  </si>
  <si>
    <t>Deductible Investment Interest -Macquarie</t>
  </si>
  <si>
    <t>* The financial Summary's rent was increased by $2450 (Total of $27940) due to the inclusion of the July 1, 2021 rental statement. Money banked in 1/7/21. Therefore not included in June 21 tax return.</t>
  </si>
  <si>
    <t>2021/2022</t>
  </si>
  <si>
    <t>2021-2022</t>
  </si>
  <si>
    <t>* 2021-2022 Financial summary from PRD Real Estate included 1/7/22 Statement rental $2550 and excluded 1/7/21 statement $2450. Therefore caused a diff. of $100 for the yearly rent.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</si>
</sst>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23">
    <xf numFmtId="0" fontId="0" fillId="0" borderId="0" xfId="0"/>
    <xf numFmtId="0" fontId="18" fillId="0" borderId="0" xfId="0" applyFont="1"/>
    <xf numFmtId="15" fontId="0" fillId="0" borderId="0" xfId="0" applyNumberFormat="1"/>
    <xf numFmtId="0" fontId="18" fillId="0" borderId="0" xfId="0" applyFont="1" applyAlignment="1">
      <alignment horizontal="center"/>
    </xf>
    <xf numFmtId="14" fontId="0" fillId="0" borderId="0" xfId="0" applyNumberFormat="1"/>
    <xf numFmtId="0" fontId="19" fillId="0" borderId="0" xfId="41"/>
    <xf numFmtId="164" fontId="0" fillId="0" borderId="10" xfId="0" applyNumberFormat="1" applyBorder="1"/>
    <xf numFmtId="164" fontId="0" fillId="0" borderId="0" xfId="0" applyNumberFormat="1"/>
    <xf numFmtId="0" fontId="20" fillId="0" borderId="0" xfId="41" applyFont="1"/>
    <xf numFmtId="0" fontId="22" fillId="0" borderId="0" xfId="41" applyFont="1"/>
    <xf numFmtId="2" fontId="19" fillId="0" borderId="0" xfId="41" applyNumberFormat="1"/>
    <xf numFmtId="9" fontId="19" fillId="0" borderId="0" xfId="41" applyNumberFormat="1"/>
    <xf numFmtId="164" fontId="19" fillId="0" borderId="0" xfId="41" applyNumberFormat="1"/>
    <xf numFmtId="0" fontId="21" fillId="0" borderId="0" xfId="41" applyFont="1" applyAlignment="1">
      <alignment horizontal="right"/>
    </xf>
    <xf numFmtId="0" fontId="0" fillId="0" borderId="0" xfId="0" applyAlignment="1">
      <alignment horizontal="center"/>
    </xf>
    <xf numFmtId="164" fontId="19" fillId="0" borderId="10" xfId="41" applyNumberFormat="1" applyBorder="1"/>
    <xf numFmtId="164" fontId="23" fillId="0" borderId="0" xfId="0" applyNumberFormat="1" applyFont="1"/>
    <xf numFmtId="0" fontId="24" fillId="0" borderId="0" xfId="0" applyFont="1"/>
    <xf numFmtId="164" fontId="23" fillId="0" borderId="0" xfId="41" applyNumberFormat="1" applyFont="1"/>
    <xf numFmtId="14" fontId="23" fillId="0" borderId="0" xfId="41" applyNumberFormat="1" applyFont="1"/>
    <xf numFmtId="14" fontId="23" fillId="0" borderId="0" xfId="0" applyNumberFormat="1" applyFont="1"/>
    <xf numFmtId="1" fontId="0" fillId="0" borderId="0" xfId="0" applyNumberFormat="1"/>
    <xf numFmtId="1" fontId="19" fillId="0" borderId="0" xfId="41" applyNumberFormat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rmal 4" xfId="45" xr:uid="{00000000-0005-0000-0000-000028000000}"/>
    <cellStyle name="Normal 5" xfId="46" xr:uid="{00000000-0005-0000-0000-000029000000}"/>
    <cellStyle name="Normal 6" xfId="41" xr:uid="{00000000-0005-0000-0000-00002A000000}"/>
    <cellStyle name="Note 2" xfId="47" xr:uid="{00000000-0005-0000-0000-00002B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workbookViewId="0">
      <selection activeCell="S27" sqref="S27"/>
    </sheetView>
  </sheetViews>
  <sheetFormatPr defaultRowHeight="14.45"/>
  <cols>
    <col min="1" max="1" width="9.7109375" bestFit="1" customWidth="1"/>
    <col min="3" max="3" width="11.140625" bestFit="1" customWidth="1"/>
    <col min="5" max="5" width="10.140625" bestFit="1" customWidth="1"/>
    <col min="6" max="6" width="11.140625" bestFit="1" customWidth="1"/>
    <col min="7" max="8" width="10.42578125" bestFit="1" customWidth="1"/>
    <col min="9" max="9" width="12.140625" bestFit="1" customWidth="1"/>
    <col min="10" max="10" width="10.42578125" bestFit="1" customWidth="1"/>
    <col min="11" max="12" width="11.42578125" bestFit="1" customWidth="1"/>
    <col min="13" max="13" width="10.7109375" bestFit="1" customWidth="1"/>
    <col min="14" max="14" width="9.7109375" bestFit="1" customWidth="1"/>
    <col min="15" max="15" width="10.140625" bestFit="1" customWidth="1"/>
    <col min="17" max="17" width="10.140625" bestFit="1" customWidth="1"/>
  </cols>
  <sheetData>
    <row r="1" spans="1:12">
      <c r="A1" s="1" t="s">
        <v>0</v>
      </c>
      <c r="D1" t="s">
        <v>1</v>
      </c>
      <c r="I1" s="4">
        <v>44013</v>
      </c>
      <c r="J1" s="5" t="s">
        <v>2</v>
      </c>
      <c r="L1" s="12">
        <v>394309.57</v>
      </c>
    </row>
    <row r="2" spans="1:12">
      <c r="A2" s="1" t="s">
        <v>3</v>
      </c>
      <c r="D2" s="2">
        <v>43017</v>
      </c>
      <c r="E2" t="s">
        <v>4</v>
      </c>
      <c r="J2" s="5" t="s">
        <v>5</v>
      </c>
      <c r="K2" s="5">
        <v>39971079</v>
      </c>
      <c r="L2" s="7">
        <f>SUM(L18)</f>
        <v>6476.9699999999993</v>
      </c>
    </row>
    <row r="3" spans="1:12" ht="15" thickBot="1">
      <c r="A3" s="1" t="s">
        <v>6</v>
      </c>
      <c r="D3" t="s">
        <v>7</v>
      </c>
      <c r="I3" s="4">
        <v>44377</v>
      </c>
      <c r="J3" t="s">
        <v>8</v>
      </c>
      <c r="L3" s="6">
        <f>SUM(L1-L2)</f>
        <v>387832.60000000003</v>
      </c>
    </row>
    <row r="4" spans="1:12" ht="15" thickTop="1"/>
    <row r="5" spans="1:12">
      <c r="A5" t="s">
        <v>9</v>
      </c>
      <c r="J5" s="5" t="s">
        <v>10</v>
      </c>
      <c r="K5" t="s">
        <v>11</v>
      </c>
      <c r="L5" t="s">
        <v>12</v>
      </c>
    </row>
    <row r="6" spans="1:12">
      <c r="A6" t="s">
        <v>13</v>
      </c>
      <c r="F6" s="7">
        <v>510000</v>
      </c>
      <c r="I6" s="20">
        <v>44013</v>
      </c>
      <c r="J6" s="16">
        <v>1772.77</v>
      </c>
      <c r="K6" s="16">
        <v>2324.06</v>
      </c>
      <c r="L6" s="16">
        <f>SUM(K6-J6)</f>
        <v>551.29</v>
      </c>
    </row>
    <row r="7" spans="1:12">
      <c r="A7" t="s">
        <v>14</v>
      </c>
      <c r="F7" s="7">
        <v>16275</v>
      </c>
      <c r="I7" s="20">
        <v>44046</v>
      </c>
      <c r="J7" s="16">
        <v>1947.32</v>
      </c>
      <c r="K7" s="16">
        <v>2324.06</v>
      </c>
      <c r="L7" s="16">
        <f t="shared" ref="L7:L17" si="0">SUM(K7-J7)</f>
        <v>376.74</v>
      </c>
    </row>
    <row r="8" spans="1:12" ht="15" thickBot="1">
      <c r="F8" s="6">
        <f>SUM(F6:F7)</f>
        <v>526275</v>
      </c>
      <c r="I8" s="20">
        <v>44075</v>
      </c>
      <c r="J8" s="16">
        <v>1709.65</v>
      </c>
      <c r="K8" s="16">
        <v>2324.06</v>
      </c>
      <c r="L8" s="16">
        <f t="shared" si="0"/>
        <v>614.40999999999985</v>
      </c>
    </row>
    <row r="9" spans="1:12" ht="15" thickTop="1">
      <c r="F9" s="7"/>
      <c r="I9" s="20">
        <v>44105</v>
      </c>
      <c r="J9" s="16">
        <v>1765.84</v>
      </c>
      <c r="K9" s="16">
        <v>2324.06</v>
      </c>
      <c r="L9" s="16">
        <f t="shared" si="0"/>
        <v>558.22</v>
      </c>
    </row>
    <row r="10" spans="1:12">
      <c r="A10" t="s">
        <v>15</v>
      </c>
      <c r="F10" s="7">
        <v>1665</v>
      </c>
      <c r="I10" s="20">
        <v>44137</v>
      </c>
      <c r="J10" s="16">
        <v>1880.88</v>
      </c>
      <c r="K10" s="16">
        <v>2324.06</v>
      </c>
      <c r="L10" s="16">
        <f t="shared" si="0"/>
        <v>443.17999999999984</v>
      </c>
    </row>
    <row r="11" spans="1:12">
      <c r="A11" t="s">
        <v>16</v>
      </c>
      <c r="F11" s="7">
        <v>500</v>
      </c>
      <c r="I11" s="20">
        <v>44166</v>
      </c>
      <c r="J11" s="16">
        <v>1702.62</v>
      </c>
      <c r="K11" s="16">
        <v>2324.06</v>
      </c>
      <c r="L11" s="16">
        <f t="shared" si="0"/>
        <v>621.44000000000005</v>
      </c>
    </row>
    <row r="12" spans="1:12">
      <c r="A12" t="s">
        <v>17</v>
      </c>
      <c r="F12" s="7">
        <f>1430+250</f>
        <v>1680</v>
      </c>
      <c r="I12" s="4">
        <v>44200</v>
      </c>
      <c r="J12" s="16">
        <v>1993.01</v>
      </c>
      <c r="K12" s="16">
        <v>2324.06</v>
      </c>
      <c r="L12" s="16">
        <f t="shared" si="0"/>
        <v>331.04999999999995</v>
      </c>
    </row>
    <row r="13" spans="1:12">
      <c r="A13" t="s">
        <v>18</v>
      </c>
      <c r="F13" s="7">
        <v>1150</v>
      </c>
      <c r="I13" s="4">
        <v>44228</v>
      </c>
      <c r="J13" s="7">
        <v>1639.92</v>
      </c>
      <c r="K13" s="7">
        <v>2324.06</v>
      </c>
      <c r="L13" s="7">
        <f t="shared" si="0"/>
        <v>684.13999999999987</v>
      </c>
    </row>
    <row r="14" spans="1:12" ht="15" thickBot="1">
      <c r="F14" s="6">
        <f>SUM(F10:F13)</f>
        <v>4995</v>
      </c>
      <c r="I14" s="4">
        <v>44256</v>
      </c>
      <c r="J14" s="7">
        <v>1637.05</v>
      </c>
      <c r="K14" s="7">
        <v>2324.06</v>
      </c>
      <c r="L14" s="7">
        <f t="shared" si="0"/>
        <v>687.01</v>
      </c>
    </row>
    <row r="15" spans="1:12" ht="15" thickTop="1">
      <c r="F15" s="7"/>
      <c r="I15" s="4">
        <v>44287</v>
      </c>
      <c r="J15" s="7">
        <v>1809.25</v>
      </c>
      <c r="K15" s="7">
        <v>2324.06</v>
      </c>
      <c r="L15" s="7">
        <f t="shared" si="0"/>
        <v>514.80999999999995</v>
      </c>
    </row>
    <row r="16" spans="1:12">
      <c r="F16" s="7"/>
      <c r="I16" s="4">
        <v>44329</v>
      </c>
      <c r="J16" s="7">
        <v>1865.15</v>
      </c>
      <c r="K16" s="7">
        <v>2324.06</v>
      </c>
      <c r="L16" s="7">
        <f t="shared" si="0"/>
        <v>458.90999999999985</v>
      </c>
    </row>
    <row r="17" spans="1:17">
      <c r="F17" s="7"/>
      <c r="I17" s="4">
        <v>44348</v>
      </c>
      <c r="J17" s="7">
        <v>1688.29</v>
      </c>
      <c r="K17" s="7">
        <v>2324.06</v>
      </c>
      <c r="L17" s="7">
        <f t="shared" si="0"/>
        <v>635.77</v>
      </c>
    </row>
    <row r="18" spans="1:17" ht="15" thickBot="1">
      <c r="F18" s="7"/>
      <c r="I18" s="4"/>
      <c r="J18" s="6">
        <f>SUM(J6:J17)</f>
        <v>21411.75</v>
      </c>
      <c r="K18" s="6">
        <f>SUM(K6:K17)</f>
        <v>27888.720000000005</v>
      </c>
      <c r="L18" s="6">
        <f>SUM(L6:L17)</f>
        <v>6476.9699999999993</v>
      </c>
    </row>
    <row r="19" spans="1:17" ht="15" thickTop="1">
      <c r="I19" s="4"/>
      <c r="J19" s="7"/>
      <c r="K19" s="7"/>
      <c r="L19" s="7"/>
    </row>
    <row r="20" spans="1:17">
      <c r="I20" s="4"/>
      <c r="J20" s="7"/>
      <c r="K20" s="7"/>
      <c r="L20" s="7"/>
      <c r="M20" s="7"/>
    </row>
    <row r="21" spans="1:17">
      <c r="I21" s="4"/>
      <c r="J21" s="7"/>
      <c r="K21" s="7"/>
      <c r="L21" s="7"/>
    </row>
    <row r="22" spans="1:17">
      <c r="B22" s="5"/>
      <c r="C22" s="5"/>
      <c r="D22" s="13" t="s">
        <v>19</v>
      </c>
      <c r="E22" s="9" t="s">
        <v>20</v>
      </c>
      <c r="H22" s="13" t="s">
        <v>19</v>
      </c>
      <c r="I22" s="9" t="s">
        <v>21</v>
      </c>
    </row>
    <row r="23" spans="1:17">
      <c r="A23" s="5"/>
      <c r="B23" s="5"/>
      <c r="C23" s="5"/>
      <c r="D23" s="5"/>
      <c r="E23" s="5"/>
      <c r="F23" s="14" t="s">
        <v>22</v>
      </c>
      <c r="G23" s="14" t="s">
        <v>23</v>
      </c>
      <c r="H23" s="9" t="s">
        <v>24</v>
      </c>
      <c r="I23" s="11"/>
    </row>
    <row r="24" spans="1:17">
      <c r="A24" s="8" t="s">
        <v>25</v>
      </c>
      <c r="B24" s="5"/>
      <c r="C24" s="5"/>
      <c r="D24" s="5"/>
      <c r="E24" s="12"/>
      <c r="H24" s="3" t="s">
        <v>26</v>
      </c>
      <c r="I24" s="1" t="s">
        <v>27</v>
      </c>
      <c r="J24" t="s">
        <v>28</v>
      </c>
      <c r="K24" s="14" t="s">
        <v>29</v>
      </c>
      <c r="L24" s="3" t="s">
        <v>30</v>
      </c>
      <c r="M24" s="3" t="s">
        <v>31</v>
      </c>
      <c r="N24" t="s">
        <v>32</v>
      </c>
    </row>
    <row r="25" spans="1:17">
      <c r="A25" s="5" t="s">
        <v>33</v>
      </c>
      <c r="B25" s="5"/>
      <c r="C25" s="5"/>
      <c r="D25" s="5"/>
      <c r="E25" s="12">
        <f>SUM(J38)</f>
        <v>1784.3000000000002</v>
      </c>
      <c r="F25" s="7">
        <f>SUM(K38)</f>
        <v>187.44</v>
      </c>
      <c r="G25" s="7">
        <f>SUM(E25:F25)</f>
        <v>1971.7400000000002</v>
      </c>
      <c r="I25" s="1" t="s">
        <v>34</v>
      </c>
    </row>
    <row r="26" spans="1:17">
      <c r="A26" s="5" t="s">
        <v>35</v>
      </c>
      <c r="B26" s="5"/>
      <c r="C26" s="5"/>
      <c r="D26" s="5"/>
      <c r="E26" s="12">
        <v>0</v>
      </c>
      <c r="F26" s="21">
        <v>0</v>
      </c>
      <c r="G26" s="7">
        <f t="shared" ref="G26:G32" si="1">SUM(E26:F26)</f>
        <v>0</v>
      </c>
      <c r="H26" s="16">
        <v>1470</v>
      </c>
      <c r="I26" s="16">
        <v>147.85</v>
      </c>
      <c r="J26" s="16">
        <v>102.9</v>
      </c>
      <c r="K26" s="16">
        <v>10.29</v>
      </c>
      <c r="L26" s="16">
        <v>360.14</v>
      </c>
      <c r="M26" s="18">
        <f>SUM(H26+I26-J26-K26-L26)</f>
        <v>1144.52</v>
      </c>
      <c r="N26" s="19">
        <v>44013</v>
      </c>
    </row>
    <row r="27" spans="1:17">
      <c r="A27" s="5" t="s">
        <v>36</v>
      </c>
      <c r="B27" s="5"/>
      <c r="C27" s="5"/>
      <c r="D27" s="5"/>
      <c r="E27" s="12">
        <f>SUM(L26+L29+L33+L36)</f>
        <v>1687.57</v>
      </c>
      <c r="F27" s="21">
        <v>0</v>
      </c>
      <c r="G27" s="7">
        <f t="shared" si="1"/>
        <v>1687.57</v>
      </c>
      <c r="H27" s="16">
        <v>3440</v>
      </c>
      <c r="I27" s="16">
        <v>0</v>
      </c>
      <c r="J27" s="16">
        <v>240.8</v>
      </c>
      <c r="K27" s="16">
        <v>24.09</v>
      </c>
      <c r="L27" s="16">
        <v>0</v>
      </c>
      <c r="M27" s="18">
        <f t="shared" ref="M27:M37" si="2">SUM(H27+I27-J27-K27-L27)</f>
        <v>3175.1099999999997</v>
      </c>
      <c r="N27" s="19">
        <v>44046</v>
      </c>
    </row>
    <row r="28" spans="1:17">
      <c r="A28" s="5" t="s">
        <v>37</v>
      </c>
      <c r="B28" s="5"/>
      <c r="C28" s="5"/>
      <c r="D28" s="5"/>
      <c r="E28" s="12">
        <f>954.43+954.43</f>
        <v>1908.86</v>
      </c>
      <c r="F28" s="21">
        <v>0</v>
      </c>
      <c r="G28" s="7">
        <f t="shared" si="1"/>
        <v>1908.86</v>
      </c>
      <c r="H28" s="16">
        <v>1960</v>
      </c>
      <c r="I28" s="16">
        <v>0</v>
      </c>
      <c r="J28" s="16">
        <v>137.19999999999999</v>
      </c>
      <c r="K28" s="16">
        <v>13.72</v>
      </c>
      <c r="L28" s="16">
        <v>0</v>
      </c>
      <c r="M28" s="18">
        <f t="shared" si="2"/>
        <v>1809.08</v>
      </c>
      <c r="N28" s="19">
        <v>44075</v>
      </c>
      <c r="O28" s="7">
        <f>SUM(H26:H28)</f>
        <v>6870</v>
      </c>
      <c r="P28" s="7">
        <f>SUM(I26:I28)</f>
        <v>147.85</v>
      </c>
      <c r="Q28" s="7">
        <f>SUM(O28:P28)</f>
        <v>7017.85</v>
      </c>
    </row>
    <row r="29" spans="1:17">
      <c r="A29" s="5" t="s">
        <v>38</v>
      </c>
      <c r="B29" s="5"/>
      <c r="C29" s="5"/>
      <c r="D29" s="5"/>
      <c r="E29" s="12">
        <v>0</v>
      </c>
      <c r="F29" s="21">
        <v>0</v>
      </c>
      <c r="G29" s="7">
        <f t="shared" si="1"/>
        <v>0</v>
      </c>
      <c r="H29" s="16">
        <v>1960</v>
      </c>
      <c r="I29" s="16">
        <v>145.41999999999999</v>
      </c>
      <c r="J29" s="16">
        <v>137.19999999999999</v>
      </c>
      <c r="K29" s="16">
        <f>13.72+9</f>
        <v>22.72</v>
      </c>
      <c r="L29" s="16">
        <f>363.08+90</f>
        <v>453.08</v>
      </c>
      <c r="M29" s="18">
        <f t="shared" si="2"/>
        <v>1492.42</v>
      </c>
      <c r="N29" s="19">
        <v>44105</v>
      </c>
    </row>
    <row r="30" spans="1:17">
      <c r="A30" s="5" t="s">
        <v>39</v>
      </c>
      <c r="B30" s="5"/>
      <c r="C30" s="5"/>
      <c r="D30" s="5"/>
      <c r="E30" s="12">
        <v>0</v>
      </c>
      <c r="F30" s="21">
        <v>0</v>
      </c>
      <c r="G30" s="7">
        <f t="shared" si="1"/>
        <v>0</v>
      </c>
      <c r="H30" s="16">
        <v>1960</v>
      </c>
      <c r="I30" s="16">
        <v>0</v>
      </c>
      <c r="J30" s="16">
        <v>137.19999999999999</v>
      </c>
      <c r="K30" s="16">
        <v>13.72</v>
      </c>
      <c r="L30" s="16">
        <v>0</v>
      </c>
      <c r="M30" s="18">
        <f t="shared" si="2"/>
        <v>1809.08</v>
      </c>
      <c r="N30" s="19">
        <v>44137</v>
      </c>
    </row>
    <row r="31" spans="1:17">
      <c r="A31" s="5" t="s">
        <v>40</v>
      </c>
      <c r="B31" s="5"/>
      <c r="C31" s="5"/>
      <c r="D31" s="5"/>
      <c r="E31" s="12">
        <v>0</v>
      </c>
      <c r="F31" s="21">
        <v>0</v>
      </c>
      <c r="G31" s="7">
        <f t="shared" si="1"/>
        <v>0</v>
      </c>
      <c r="H31" s="16">
        <v>1960</v>
      </c>
      <c r="I31" s="16">
        <v>0</v>
      </c>
      <c r="J31" s="16">
        <v>137.19999999999999</v>
      </c>
      <c r="K31" s="16">
        <v>13.72</v>
      </c>
      <c r="L31" s="16">
        <v>0</v>
      </c>
      <c r="M31" s="18">
        <f t="shared" si="2"/>
        <v>1809.08</v>
      </c>
      <c r="N31" s="19">
        <v>44166</v>
      </c>
      <c r="O31" s="16">
        <f>SUM(H29:H31)</f>
        <v>5880</v>
      </c>
      <c r="P31" s="7">
        <f>SUM(I29:I31)</f>
        <v>145.41999999999999</v>
      </c>
      <c r="Q31" s="7">
        <f>SUM(O31:P31)</f>
        <v>6025.42</v>
      </c>
    </row>
    <row r="32" spans="1:17">
      <c r="A32" s="5" t="s">
        <v>41</v>
      </c>
      <c r="B32" s="5"/>
      <c r="C32" s="5"/>
      <c r="D32" s="5"/>
      <c r="E32" s="12">
        <v>0</v>
      </c>
      <c r="F32" s="21">
        <v>0</v>
      </c>
      <c r="G32" s="7">
        <f t="shared" si="1"/>
        <v>0</v>
      </c>
      <c r="H32" s="7">
        <v>2940</v>
      </c>
      <c r="I32" s="7">
        <v>0</v>
      </c>
      <c r="J32" s="7">
        <v>205.8</v>
      </c>
      <c r="K32" s="7">
        <v>20.58</v>
      </c>
      <c r="L32" s="7">
        <v>0</v>
      </c>
      <c r="M32" s="18">
        <f t="shared" si="2"/>
        <v>2713.62</v>
      </c>
      <c r="N32" s="19">
        <v>44200</v>
      </c>
    </row>
    <row r="33" spans="1:17">
      <c r="A33" s="5" t="s">
        <v>42</v>
      </c>
      <c r="B33" s="5"/>
      <c r="C33" s="5"/>
      <c r="D33" s="5"/>
      <c r="E33" s="12">
        <f>818.19+289+745.45</f>
        <v>1852.64</v>
      </c>
      <c r="F33" s="21">
        <f>81.81+29+74.55</f>
        <v>185.36</v>
      </c>
      <c r="G33" s="7">
        <f>SUM(E33:F33)</f>
        <v>2038</v>
      </c>
      <c r="H33" s="7">
        <v>1470</v>
      </c>
      <c r="I33" s="7">
        <v>0</v>
      </c>
      <c r="J33" s="7">
        <v>102.9</v>
      </c>
      <c r="K33" s="7">
        <v>10.29</v>
      </c>
      <c r="L33" s="7">
        <v>424.53</v>
      </c>
      <c r="M33" s="18">
        <f t="shared" si="2"/>
        <v>932.28</v>
      </c>
      <c r="N33" s="19">
        <v>44228</v>
      </c>
    </row>
    <row r="34" spans="1:17">
      <c r="A34" s="5" t="s">
        <v>43</v>
      </c>
      <c r="B34" s="5"/>
      <c r="C34" s="5"/>
      <c r="D34" s="5"/>
      <c r="E34" s="12">
        <v>0</v>
      </c>
      <c r="F34" s="21">
        <v>0</v>
      </c>
      <c r="G34" s="7">
        <f>SUM(E34:F34)</f>
        <v>0</v>
      </c>
      <c r="H34" s="18">
        <v>2450</v>
      </c>
      <c r="I34" s="7">
        <v>172.69</v>
      </c>
      <c r="J34" s="7">
        <f>188.65-17.15</f>
        <v>171.5</v>
      </c>
      <c r="K34" s="7">
        <v>17.149999999999999</v>
      </c>
      <c r="L34" s="7">
        <v>0</v>
      </c>
      <c r="M34" s="18">
        <f t="shared" si="2"/>
        <v>2434.04</v>
      </c>
      <c r="N34" s="4">
        <v>44256</v>
      </c>
      <c r="O34" s="16">
        <f>SUM(H32:H34)</f>
        <v>6860</v>
      </c>
      <c r="P34" s="7">
        <f>SUM(I32:I34)</f>
        <v>172.69</v>
      </c>
      <c r="Q34" s="7">
        <f>SUM(O34:P34)</f>
        <v>7032.69</v>
      </c>
    </row>
    <row r="35" spans="1:17">
      <c r="A35" s="5" t="s">
        <v>44</v>
      </c>
      <c r="B35" s="5"/>
      <c r="C35" s="5"/>
      <c r="D35" s="5"/>
      <c r="E35" s="12">
        <v>740.12</v>
      </c>
      <c r="F35" s="21">
        <v>67.349999999999994</v>
      </c>
      <c r="G35" s="7">
        <f>SUM(E35:F35)</f>
        <v>807.47</v>
      </c>
      <c r="H35" s="16">
        <v>1960</v>
      </c>
      <c r="I35" s="16">
        <v>0</v>
      </c>
      <c r="J35" s="16">
        <f>150.92-13.72</f>
        <v>137.19999999999999</v>
      </c>
      <c r="K35" s="16">
        <v>13.72</v>
      </c>
      <c r="L35" s="16">
        <v>0</v>
      </c>
      <c r="M35" s="18">
        <f t="shared" si="2"/>
        <v>1809.08</v>
      </c>
      <c r="N35" s="4">
        <v>44287</v>
      </c>
    </row>
    <row r="36" spans="1:17">
      <c r="A36" s="5" t="s">
        <v>45</v>
      </c>
      <c r="B36" s="5"/>
      <c r="C36" s="5"/>
      <c r="D36" s="5"/>
      <c r="E36" s="12">
        <v>0</v>
      </c>
      <c r="F36" s="22">
        <v>0</v>
      </c>
      <c r="G36" s="7">
        <f t="shared" ref="G36:G38" si="3">SUM(E36:F36)</f>
        <v>0</v>
      </c>
      <c r="H36" s="18">
        <v>1960</v>
      </c>
      <c r="I36" s="18">
        <v>0</v>
      </c>
      <c r="J36" s="18">
        <f>150.92-13.72</f>
        <v>137.19999999999999</v>
      </c>
      <c r="K36" s="16">
        <v>13.72</v>
      </c>
      <c r="L36" s="16">
        <v>449.82</v>
      </c>
      <c r="M36" s="18">
        <f t="shared" si="2"/>
        <v>1359.26</v>
      </c>
      <c r="N36" s="4">
        <v>44319</v>
      </c>
    </row>
    <row r="37" spans="1:17">
      <c r="A37" s="5" t="s">
        <v>46</v>
      </c>
      <c r="B37" s="5"/>
      <c r="C37" s="5"/>
      <c r="D37" s="5"/>
      <c r="E37" s="12">
        <v>0</v>
      </c>
      <c r="F37" s="22">
        <v>0</v>
      </c>
      <c r="G37" s="7">
        <f t="shared" si="3"/>
        <v>0</v>
      </c>
      <c r="H37" s="18">
        <v>1960</v>
      </c>
      <c r="I37" s="18">
        <v>210.6</v>
      </c>
      <c r="J37" s="18">
        <v>137.19999999999999</v>
      </c>
      <c r="K37" s="18">
        <v>13.72</v>
      </c>
      <c r="L37" s="18">
        <v>0</v>
      </c>
      <c r="M37" s="18">
        <f t="shared" si="2"/>
        <v>2019.6799999999998</v>
      </c>
      <c r="N37" s="4">
        <v>44348</v>
      </c>
      <c r="O37" s="7">
        <f>SUM(H35:H37)</f>
        <v>5880</v>
      </c>
      <c r="P37" s="7">
        <f>SUM(I35:I37)</f>
        <v>210.6</v>
      </c>
      <c r="Q37" s="7">
        <f>SUM(O37:P37)</f>
        <v>6090.6</v>
      </c>
    </row>
    <row r="38" spans="1:17" ht="15" thickBot="1">
      <c r="A38" s="5" t="s">
        <v>47</v>
      </c>
      <c r="B38" s="5"/>
      <c r="C38" s="5"/>
      <c r="D38" s="5"/>
      <c r="E38" s="12">
        <f>SUM(J18)</f>
        <v>21411.75</v>
      </c>
      <c r="F38" s="22">
        <v>0</v>
      </c>
      <c r="G38" s="7">
        <f t="shared" si="3"/>
        <v>21411.75</v>
      </c>
      <c r="H38" s="6">
        <f t="shared" ref="H38:M38" si="4">SUM(H26:H37)</f>
        <v>25490</v>
      </c>
      <c r="I38" s="6">
        <f t="shared" si="4"/>
        <v>676.56</v>
      </c>
      <c r="J38" s="6">
        <f t="shared" si="4"/>
        <v>1784.3000000000002</v>
      </c>
      <c r="K38" s="6">
        <f t="shared" si="4"/>
        <v>187.44</v>
      </c>
      <c r="L38" s="6">
        <f t="shared" si="4"/>
        <v>1687.57</v>
      </c>
      <c r="M38" s="6">
        <f t="shared" si="4"/>
        <v>22507.249999999996</v>
      </c>
      <c r="O38" s="6">
        <f>SUM(O37,O34,O31,O28)</f>
        <v>25490</v>
      </c>
      <c r="P38" s="6">
        <f>SUM(P37,P34,P31,P28)</f>
        <v>676.56</v>
      </c>
      <c r="Q38" s="6">
        <f>SUM(Q37,Q34,Q31,Q28)</f>
        <v>26166.559999999998</v>
      </c>
    </row>
    <row r="39" spans="1:17" ht="15.6" thickTop="1" thickBot="1">
      <c r="A39" s="5"/>
      <c r="B39" s="5"/>
      <c r="C39" s="5"/>
      <c r="D39" s="5"/>
      <c r="E39" s="15">
        <f>SUM(E25:E38)</f>
        <v>29385.239999999998</v>
      </c>
      <c r="F39" s="15">
        <f t="shared" ref="F39:G39" si="5">SUM(F25:F38)</f>
        <v>440.15</v>
      </c>
      <c r="G39" s="15">
        <f t="shared" si="5"/>
        <v>29825.39</v>
      </c>
      <c r="I39" s="10"/>
      <c r="J39" s="7"/>
    </row>
    <row r="40" spans="1:17" ht="15" thickTop="1">
      <c r="A40" s="5"/>
      <c r="G40" s="5"/>
      <c r="H40" s="5"/>
      <c r="I40" s="5"/>
      <c r="K40" s="7"/>
    </row>
    <row r="41" spans="1:17">
      <c r="A41" s="5" t="s">
        <v>48</v>
      </c>
      <c r="K41" s="7"/>
    </row>
    <row r="42" spans="1:17">
      <c r="K42" s="7"/>
    </row>
    <row r="43" spans="1:17">
      <c r="H43" s="7"/>
    </row>
    <row r="48" spans="1:17">
      <c r="J48" s="17"/>
    </row>
    <row r="51" spans="3:3">
      <c r="C51" s="7"/>
    </row>
    <row r="52" spans="3:3">
      <c r="C52" s="7"/>
    </row>
  </sheetData>
  <pageMargins left="0.31496062992125984" right="0.31496062992125984" top="0.55118110236220474" bottom="0.55118110236220474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B959-DC7F-4A26-A3A2-C63FA45A3E06}">
  <dimension ref="A1:Q41"/>
  <sheetViews>
    <sheetView tabSelected="1" topLeftCell="A26" workbookViewId="0">
      <selection activeCell="C36" sqref="C36"/>
    </sheetView>
  </sheetViews>
  <sheetFormatPr defaultRowHeight="14.45"/>
  <cols>
    <col min="1" max="1" width="9.7109375" bestFit="1" customWidth="1"/>
    <col min="3" max="3" width="11.140625" bestFit="1" customWidth="1"/>
    <col min="5" max="5" width="10.140625" bestFit="1" customWidth="1"/>
    <col min="6" max="6" width="11.140625" bestFit="1" customWidth="1"/>
    <col min="7" max="8" width="10.42578125" bestFit="1" customWidth="1"/>
    <col min="9" max="9" width="12.140625" bestFit="1" customWidth="1"/>
    <col min="10" max="10" width="10.42578125" bestFit="1" customWidth="1"/>
    <col min="11" max="12" width="11.42578125" bestFit="1" customWidth="1"/>
    <col min="13" max="13" width="10.7109375" bestFit="1" customWidth="1"/>
    <col min="14" max="14" width="9.7109375" bestFit="1" customWidth="1"/>
    <col min="15" max="15" width="10.140625" bestFit="1" customWidth="1"/>
    <col min="17" max="17" width="10.140625" bestFit="1" customWidth="1"/>
  </cols>
  <sheetData>
    <row r="1" spans="1:12">
      <c r="A1" s="1" t="s">
        <v>0</v>
      </c>
      <c r="D1" t="s">
        <v>1</v>
      </c>
      <c r="I1" s="4">
        <v>44378</v>
      </c>
      <c r="J1" s="5" t="s">
        <v>2</v>
      </c>
      <c r="L1" s="12">
        <v>387832.6</v>
      </c>
    </row>
    <row r="2" spans="1:12">
      <c r="A2" s="1" t="s">
        <v>3</v>
      </c>
      <c r="D2" s="2">
        <v>43017</v>
      </c>
      <c r="E2" t="s">
        <v>4</v>
      </c>
      <c r="J2" s="5" t="s">
        <v>5</v>
      </c>
      <c r="K2" s="5">
        <v>39971079</v>
      </c>
      <c r="L2" s="7">
        <f>SUM(L18)</f>
        <v>6791.630000000001</v>
      </c>
    </row>
    <row r="3" spans="1:12" ht="15" thickBot="1">
      <c r="A3" s="1" t="s">
        <v>6</v>
      </c>
      <c r="D3" t="s">
        <v>7</v>
      </c>
      <c r="I3" s="4">
        <v>44742</v>
      </c>
      <c r="J3" t="s">
        <v>8</v>
      </c>
      <c r="L3" s="6">
        <f>SUM(L1-L2)</f>
        <v>381040.97</v>
      </c>
    </row>
    <row r="4" spans="1:12" ht="15" thickTop="1"/>
    <row r="5" spans="1:12">
      <c r="A5" t="s">
        <v>9</v>
      </c>
      <c r="J5" s="5" t="s">
        <v>10</v>
      </c>
      <c r="K5" t="s">
        <v>11</v>
      </c>
      <c r="L5" t="s">
        <v>12</v>
      </c>
    </row>
    <row r="6" spans="1:12">
      <c r="A6" t="s">
        <v>13</v>
      </c>
      <c r="F6" s="7">
        <v>510000</v>
      </c>
      <c r="I6" s="20">
        <v>44378</v>
      </c>
      <c r="J6" s="16">
        <v>1743.65</v>
      </c>
      <c r="K6" s="16">
        <v>2324.06</v>
      </c>
      <c r="L6" s="16">
        <f>SUM(K6-J6)</f>
        <v>580.40999999999985</v>
      </c>
    </row>
    <row r="7" spans="1:12">
      <c r="A7" t="s">
        <v>14</v>
      </c>
      <c r="F7" s="7">
        <v>16275</v>
      </c>
      <c r="I7" s="20">
        <v>44410</v>
      </c>
      <c r="J7" s="16">
        <v>1857.11</v>
      </c>
      <c r="K7" s="16">
        <v>2324.06</v>
      </c>
      <c r="L7" s="16">
        <f t="shared" ref="L7:L17" si="0">SUM(K7-J7)</f>
        <v>466.95000000000005</v>
      </c>
    </row>
    <row r="8" spans="1:12" ht="15" thickBot="1">
      <c r="F8" s="6">
        <f>SUM(F6:F7)</f>
        <v>526275</v>
      </c>
      <c r="I8" s="20">
        <v>44440</v>
      </c>
      <c r="J8" s="16">
        <v>1738.94</v>
      </c>
      <c r="K8" s="16">
        <v>2324.06</v>
      </c>
      <c r="L8" s="16">
        <f t="shared" si="0"/>
        <v>585.11999999999989</v>
      </c>
    </row>
    <row r="9" spans="1:12" ht="15" thickTop="1">
      <c r="F9" s="7"/>
      <c r="I9" s="20">
        <v>44470</v>
      </c>
      <c r="J9" s="16">
        <v>1736.31</v>
      </c>
      <c r="K9" s="16">
        <v>2324.06</v>
      </c>
      <c r="L9" s="16">
        <f t="shared" si="0"/>
        <v>587.75</v>
      </c>
    </row>
    <row r="10" spans="1:12">
      <c r="A10" t="s">
        <v>15</v>
      </c>
      <c r="F10" s="7">
        <v>1665</v>
      </c>
      <c r="I10" s="20">
        <v>44501</v>
      </c>
      <c r="J10" s="16">
        <v>1791.46</v>
      </c>
      <c r="K10" s="16">
        <v>2324.06</v>
      </c>
      <c r="L10" s="16">
        <f t="shared" si="0"/>
        <v>532.59999999999991</v>
      </c>
    </row>
    <row r="11" spans="1:12">
      <c r="A11" t="s">
        <v>16</v>
      </c>
      <c r="F11" s="7">
        <v>500</v>
      </c>
      <c r="I11" s="20">
        <v>44531</v>
      </c>
      <c r="J11" s="16">
        <v>1731.28</v>
      </c>
      <c r="K11" s="16">
        <v>2324.06</v>
      </c>
      <c r="L11" s="16">
        <f t="shared" si="0"/>
        <v>592.78</v>
      </c>
    </row>
    <row r="12" spans="1:12">
      <c r="A12" t="s">
        <v>17</v>
      </c>
      <c r="F12" s="7">
        <f>1430+250</f>
        <v>1680</v>
      </c>
      <c r="I12" s="4">
        <v>44565</v>
      </c>
      <c r="J12" s="16">
        <v>1959.09</v>
      </c>
      <c r="K12" s="16">
        <v>2324.06</v>
      </c>
      <c r="L12" s="16">
        <f t="shared" si="0"/>
        <v>364.97</v>
      </c>
    </row>
    <row r="13" spans="1:12">
      <c r="A13" t="s">
        <v>18</v>
      </c>
      <c r="F13" s="7">
        <v>1150</v>
      </c>
      <c r="I13" s="4">
        <v>44593</v>
      </c>
      <c r="J13" s="7">
        <v>1611.84</v>
      </c>
      <c r="K13" s="7">
        <v>2324.06</v>
      </c>
      <c r="L13" s="7">
        <f t="shared" si="0"/>
        <v>712.22</v>
      </c>
    </row>
    <row r="14" spans="1:12" ht="15" thickBot="1">
      <c r="F14" s="6">
        <f>SUM(F10:F13)</f>
        <v>4995</v>
      </c>
      <c r="I14" s="4">
        <v>44621</v>
      </c>
      <c r="J14" s="7">
        <v>1608.85</v>
      </c>
      <c r="K14" s="7">
        <v>2324.06</v>
      </c>
      <c r="L14" s="7">
        <f t="shared" si="0"/>
        <v>715.21</v>
      </c>
    </row>
    <row r="15" spans="1:12" ht="15" thickTop="1">
      <c r="F15" s="7"/>
      <c r="I15" s="4">
        <v>44652</v>
      </c>
      <c r="J15" s="7">
        <v>1777.9</v>
      </c>
      <c r="K15" s="7">
        <v>2324.06</v>
      </c>
      <c r="L15" s="7">
        <f t="shared" si="0"/>
        <v>546.15999999999985</v>
      </c>
    </row>
    <row r="16" spans="1:12">
      <c r="F16" s="7"/>
      <c r="I16" s="4">
        <v>44683</v>
      </c>
      <c r="J16" s="7">
        <v>1775.37</v>
      </c>
      <c r="K16" s="7">
        <v>2324.06</v>
      </c>
      <c r="L16" s="7">
        <f t="shared" si="0"/>
        <v>548.69000000000005</v>
      </c>
    </row>
    <row r="17" spans="1:17">
      <c r="F17" s="7"/>
      <c r="I17" s="4">
        <v>44713</v>
      </c>
      <c r="J17" s="7">
        <v>1765.29</v>
      </c>
      <c r="K17" s="7">
        <v>2324.06</v>
      </c>
      <c r="L17" s="7">
        <f t="shared" si="0"/>
        <v>558.77</v>
      </c>
    </row>
    <row r="18" spans="1:17" ht="15" thickBot="1">
      <c r="F18" s="7"/>
      <c r="I18" s="4"/>
      <c r="J18" s="6">
        <f>SUM(J6:J17)</f>
        <v>21097.090000000004</v>
      </c>
      <c r="K18" s="6">
        <f>SUM(K6:K17)</f>
        <v>27888.720000000005</v>
      </c>
      <c r="L18" s="6">
        <f>SUM(L6:L17)</f>
        <v>6791.630000000001</v>
      </c>
    </row>
    <row r="19" spans="1:17" ht="15" thickTop="1">
      <c r="I19" s="4"/>
      <c r="J19" s="7"/>
      <c r="K19" s="7"/>
      <c r="L19" s="7"/>
    </row>
    <row r="20" spans="1:17">
      <c r="I20" s="4"/>
      <c r="J20" s="7"/>
      <c r="K20" s="7"/>
      <c r="L20" s="7"/>
      <c r="M20" s="7"/>
    </row>
    <row r="21" spans="1:17">
      <c r="I21" s="4"/>
      <c r="J21" s="7"/>
      <c r="K21" s="7"/>
      <c r="L21" s="7"/>
    </row>
    <row r="22" spans="1:17">
      <c r="B22" s="5"/>
      <c r="C22" s="5"/>
      <c r="D22" s="13" t="s">
        <v>19</v>
      </c>
      <c r="E22" s="9" t="s">
        <v>49</v>
      </c>
      <c r="H22" s="13" t="s">
        <v>19</v>
      </c>
      <c r="I22" s="9" t="s">
        <v>50</v>
      </c>
    </row>
    <row r="23" spans="1:17">
      <c r="A23" s="5"/>
      <c r="B23" s="5"/>
      <c r="C23" s="5"/>
      <c r="D23" s="5"/>
      <c r="E23" s="5"/>
      <c r="F23" s="14" t="s">
        <v>22</v>
      </c>
      <c r="G23" s="14" t="s">
        <v>23</v>
      </c>
      <c r="H23" s="9" t="s">
        <v>24</v>
      </c>
      <c r="I23" s="11"/>
    </row>
    <row r="24" spans="1:17">
      <c r="A24" s="8" t="s">
        <v>25</v>
      </c>
      <c r="B24" s="5"/>
      <c r="C24" s="5"/>
      <c r="D24" s="5"/>
      <c r="E24" s="12"/>
      <c r="H24" s="3" t="s">
        <v>26</v>
      </c>
      <c r="I24" s="1" t="s">
        <v>27</v>
      </c>
      <c r="J24" t="s">
        <v>28</v>
      </c>
      <c r="K24" s="14" t="s">
        <v>29</v>
      </c>
      <c r="L24" s="3" t="s">
        <v>30</v>
      </c>
      <c r="M24" s="3" t="s">
        <v>31</v>
      </c>
      <c r="N24" t="s">
        <v>32</v>
      </c>
    </row>
    <row r="25" spans="1:17">
      <c r="A25" s="5" t="s">
        <v>33</v>
      </c>
      <c r="B25" s="5"/>
      <c r="C25" s="5"/>
      <c r="D25" s="5"/>
      <c r="E25" s="12">
        <f>SUM(J38)</f>
        <v>2088.2399999999998</v>
      </c>
      <c r="F25" s="7">
        <v>0</v>
      </c>
      <c r="G25" s="7">
        <f>SUM(E25:F25)</f>
        <v>2088.2399999999998</v>
      </c>
      <c r="I25" s="1" t="s">
        <v>34</v>
      </c>
    </row>
    <row r="26" spans="1:17">
      <c r="A26" s="5" t="s">
        <v>35</v>
      </c>
      <c r="B26" s="5"/>
      <c r="C26" s="5"/>
      <c r="D26" s="5"/>
      <c r="E26" s="12">
        <v>0</v>
      </c>
      <c r="F26" s="21">
        <v>0</v>
      </c>
      <c r="G26" s="7">
        <f t="shared" ref="G26:G32" si="1">SUM(E26:F26)</f>
        <v>0</v>
      </c>
      <c r="H26" s="16">
        <v>2450</v>
      </c>
      <c r="I26" s="16">
        <v>0</v>
      </c>
      <c r="J26" s="16">
        <v>188.65</v>
      </c>
      <c r="K26" s="16">
        <v>0</v>
      </c>
      <c r="L26" s="16">
        <v>485.37</v>
      </c>
      <c r="M26" s="18">
        <f>SUM(H26+I26-J26-K26-L26)</f>
        <v>1775.98</v>
      </c>
      <c r="N26" s="19">
        <v>44378</v>
      </c>
    </row>
    <row r="27" spans="1:17">
      <c r="A27" s="5" t="s">
        <v>36</v>
      </c>
      <c r="B27" s="5"/>
      <c r="C27" s="5"/>
      <c r="D27" s="5"/>
      <c r="E27" s="12">
        <v>0</v>
      </c>
      <c r="F27" s="21">
        <v>0</v>
      </c>
      <c r="G27" s="7">
        <f t="shared" si="1"/>
        <v>0</v>
      </c>
      <c r="H27" s="16">
        <v>2450</v>
      </c>
      <c r="I27" s="16">
        <v>0</v>
      </c>
      <c r="J27" s="16">
        <v>188.65</v>
      </c>
      <c r="K27" s="16">
        <v>0</v>
      </c>
      <c r="L27" s="16">
        <v>0</v>
      </c>
      <c r="M27" s="18">
        <f t="shared" ref="M27:M37" si="2">SUM(H27+I27-J27-K27-L27)</f>
        <v>2261.35</v>
      </c>
      <c r="N27" s="19">
        <v>44410</v>
      </c>
    </row>
    <row r="28" spans="1:17">
      <c r="A28" s="5" t="s">
        <v>37</v>
      </c>
      <c r="B28" s="5"/>
      <c r="C28" s="5"/>
      <c r="D28" s="5"/>
      <c r="E28" s="12">
        <f>1038+1038</f>
        <v>2076</v>
      </c>
      <c r="F28" s="21">
        <v>0</v>
      </c>
      <c r="G28" s="7">
        <f t="shared" si="1"/>
        <v>2076</v>
      </c>
      <c r="H28" s="16">
        <v>1960</v>
      </c>
      <c r="I28" s="16">
        <v>244.29</v>
      </c>
      <c r="J28" s="16">
        <v>150.91999999999999</v>
      </c>
      <c r="K28" s="16">
        <v>0</v>
      </c>
      <c r="L28" s="16">
        <v>0</v>
      </c>
      <c r="M28" s="18">
        <f t="shared" si="2"/>
        <v>2053.37</v>
      </c>
      <c r="N28" s="19">
        <v>44440</v>
      </c>
      <c r="O28" s="7">
        <f>SUM(H26:H28)</f>
        <v>6860</v>
      </c>
      <c r="P28" s="7">
        <f>SUM(I26:I28)</f>
        <v>244.29</v>
      </c>
      <c r="Q28" s="7">
        <f>SUM(O28:P28)</f>
        <v>7104.29</v>
      </c>
    </row>
    <row r="29" spans="1:17">
      <c r="A29" s="5" t="s">
        <v>38</v>
      </c>
      <c r="B29" s="5"/>
      <c r="C29" s="5"/>
      <c r="D29" s="5"/>
      <c r="E29" s="12">
        <v>0</v>
      </c>
      <c r="F29" s="21">
        <v>0</v>
      </c>
      <c r="G29" s="7">
        <f t="shared" si="1"/>
        <v>0</v>
      </c>
      <c r="H29" s="16">
        <v>1960</v>
      </c>
      <c r="I29" s="16">
        <v>261.14</v>
      </c>
      <c r="J29" s="16">
        <v>150.91999999999999</v>
      </c>
      <c r="K29" s="16">
        <v>0</v>
      </c>
      <c r="L29" s="16">
        <v>99</v>
      </c>
      <c r="M29" s="18">
        <f t="shared" si="2"/>
        <v>1971.2199999999998</v>
      </c>
      <c r="N29" s="19">
        <v>44470</v>
      </c>
    </row>
    <row r="30" spans="1:17">
      <c r="A30" s="5" t="s">
        <v>39</v>
      </c>
      <c r="B30" s="5"/>
      <c r="C30" s="5"/>
      <c r="D30" s="5"/>
      <c r="E30" s="12">
        <v>0</v>
      </c>
      <c r="F30" s="21">
        <v>0</v>
      </c>
      <c r="G30" s="7">
        <f t="shared" si="1"/>
        <v>0</v>
      </c>
      <c r="H30" s="16">
        <v>2020</v>
      </c>
      <c r="I30" s="16">
        <v>0</v>
      </c>
      <c r="J30" s="16">
        <v>231</v>
      </c>
      <c r="K30" s="16">
        <v>0</v>
      </c>
      <c r="L30" s="16">
        <v>0</v>
      </c>
      <c r="M30" s="18">
        <f t="shared" si="2"/>
        <v>1789</v>
      </c>
      <c r="N30" s="19">
        <v>44502</v>
      </c>
    </row>
    <row r="31" spans="1:17">
      <c r="A31" s="5" t="s">
        <v>40</v>
      </c>
      <c r="B31" s="5"/>
      <c r="C31" s="5"/>
      <c r="D31" s="5"/>
      <c r="E31" s="12">
        <v>0</v>
      </c>
      <c r="F31" s="21">
        <v>0</v>
      </c>
      <c r="G31" s="7">
        <f t="shared" si="1"/>
        <v>0</v>
      </c>
      <c r="H31" s="16">
        <v>2040</v>
      </c>
      <c r="I31" s="16">
        <v>0</v>
      </c>
      <c r="J31" s="16">
        <v>157.08000000000001</v>
      </c>
      <c r="K31" s="16">
        <v>0</v>
      </c>
      <c r="L31" s="16">
        <v>0</v>
      </c>
      <c r="M31" s="18">
        <f t="shared" si="2"/>
        <v>1882.92</v>
      </c>
      <c r="N31" s="19">
        <v>44531</v>
      </c>
      <c r="O31" s="16">
        <f>SUM(H29:H31)</f>
        <v>6020</v>
      </c>
      <c r="P31" s="7">
        <f>SUM(I29:I31)</f>
        <v>261.14</v>
      </c>
      <c r="Q31" s="7">
        <f>SUM(O31:P31)</f>
        <v>6281.14</v>
      </c>
    </row>
    <row r="32" spans="1:17">
      <c r="A32" s="5" t="s">
        <v>41</v>
      </c>
      <c r="B32" s="5"/>
      <c r="C32" s="5"/>
      <c r="D32" s="5"/>
      <c r="E32" s="12">
        <v>0</v>
      </c>
      <c r="F32" s="21">
        <v>0</v>
      </c>
      <c r="G32" s="7">
        <f t="shared" si="1"/>
        <v>0</v>
      </c>
      <c r="H32" s="7">
        <v>3060</v>
      </c>
      <c r="I32" s="7">
        <v>0</v>
      </c>
      <c r="J32" s="7">
        <v>235.62</v>
      </c>
      <c r="K32" s="7">
        <v>0</v>
      </c>
      <c r="L32" s="7">
        <v>0</v>
      </c>
      <c r="M32" s="18">
        <f t="shared" si="2"/>
        <v>2824.38</v>
      </c>
      <c r="N32" s="19">
        <v>44565</v>
      </c>
    </row>
    <row r="33" spans="1:17">
      <c r="A33" s="5" t="s">
        <v>42</v>
      </c>
      <c r="B33" s="5"/>
      <c r="C33" s="5"/>
      <c r="D33" s="5"/>
      <c r="E33" s="12">
        <f>1630+1250</f>
        <v>2880</v>
      </c>
      <c r="F33" s="21">
        <f>163+125</f>
        <v>288</v>
      </c>
      <c r="G33" s="7">
        <f>SUM(E33:F33)</f>
        <v>3168</v>
      </c>
      <c r="H33" s="7">
        <v>2040</v>
      </c>
      <c r="I33" s="7">
        <v>200</v>
      </c>
      <c r="J33" s="7">
        <v>157.08000000000001</v>
      </c>
      <c r="K33" s="7">
        <v>0</v>
      </c>
      <c r="L33" s="7">
        <v>922.04</v>
      </c>
      <c r="M33" s="18">
        <f t="shared" si="2"/>
        <v>1160.8800000000001</v>
      </c>
      <c r="N33" s="19">
        <v>44593</v>
      </c>
    </row>
    <row r="34" spans="1:17">
      <c r="A34" s="5" t="s">
        <v>43</v>
      </c>
      <c r="B34" s="5"/>
      <c r="C34" s="5"/>
      <c r="D34" s="5"/>
      <c r="E34" s="12">
        <v>0</v>
      </c>
      <c r="F34" s="21">
        <v>0</v>
      </c>
      <c r="G34" s="7">
        <f>SUM(E34:F34)</f>
        <v>0</v>
      </c>
      <c r="H34" s="18">
        <v>2040</v>
      </c>
      <c r="I34" s="7">
        <v>0</v>
      </c>
      <c r="J34" s="7">
        <v>157.08000000000001</v>
      </c>
      <c r="K34" s="7">
        <v>0</v>
      </c>
      <c r="L34" s="7">
        <v>0</v>
      </c>
      <c r="M34" s="18">
        <f t="shared" si="2"/>
        <v>1882.92</v>
      </c>
      <c r="N34" s="4">
        <v>44621</v>
      </c>
      <c r="O34" s="16">
        <f>SUM(H32:H34)</f>
        <v>7140</v>
      </c>
      <c r="P34" s="7">
        <f>SUM(I32:I34)</f>
        <v>200</v>
      </c>
      <c r="Q34" s="7">
        <f>SUM(O34:P34)</f>
        <v>7340</v>
      </c>
    </row>
    <row r="35" spans="1:17">
      <c r="A35" s="5" t="s">
        <v>44</v>
      </c>
      <c r="B35" s="5"/>
      <c r="C35" s="5"/>
      <c r="D35" s="5"/>
      <c r="E35" s="12">
        <v>827.51</v>
      </c>
      <c r="F35" s="21">
        <v>75.3</v>
      </c>
      <c r="G35" s="7">
        <f>SUM(E35:F35)</f>
        <v>902.81</v>
      </c>
      <c r="H35" s="16">
        <v>2040</v>
      </c>
      <c r="I35" s="16">
        <v>191.3</v>
      </c>
      <c r="J35" s="16">
        <v>157.08000000000001</v>
      </c>
      <c r="K35" s="16">
        <v>0</v>
      </c>
      <c r="L35" s="16">
        <v>440.07</v>
      </c>
      <c r="M35" s="18">
        <f t="shared" si="2"/>
        <v>1634.1500000000003</v>
      </c>
      <c r="N35" s="4">
        <v>44652</v>
      </c>
    </row>
    <row r="36" spans="1:17">
      <c r="A36" s="5" t="s">
        <v>45</v>
      </c>
      <c r="B36" s="5"/>
      <c r="C36" s="5"/>
      <c r="D36" s="5"/>
      <c r="E36" s="12">
        <v>0</v>
      </c>
      <c r="F36" s="22">
        <v>0</v>
      </c>
      <c r="G36" s="7">
        <f t="shared" ref="G36:G38" si="3">SUM(E36:F36)</f>
        <v>0</v>
      </c>
      <c r="H36" s="18">
        <v>2040</v>
      </c>
      <c r="I36" s="18">
        <v>0</v>
      </c>
      <c r="J36" s="18">
        <v>157.08000000000001</v>
      </c>
      <c r="K36" s="16">
        <v>0</v>
      </c>
      <c r="L36" s="16">
        <v>0</v>
      </c>
      <c r="M36" s="18">
        <f t="shared" si="2"/>
        <v>1882.92</v>
      </c>
      <c r="N36" s="4">
        <v>44684</v>
      </c>
    </row>
    <row r="37" spans="1:17">
      <c r="A37" s="5" t="s">
        <v>46</v>
      </c>
      <c r="B37" s="5"/>
      <c r="C37" s="5"/>
      <c r="D37" s="5"/>
      <c r="E37" s="12">
        <v>0</v>
      </c>
      <c r="F37" s="22">
        <v>0</v>
      </c>
      <c r="G37" s="7">
        <f t="shared" si="3"/>
        <v>0</v>
      </c>
      <c r="H37" s="18">
        <v>2040</v>
      </c>
      <c r="I37" s="18">
        <v>0</v>
      </c>
      <c r="J37" s="18">
        <v>157.08000000000001</v>
      </c>
      <c r="K37" s="18">
        <v>0</v>
      </c>
      <c r="L37" s="18">
        <v>0</v>
      </c>
      <c r="M37" s="18">
        <f t="shared" si="2"/>
        <v>1882.92</v>
      </c>
      <c r="N37" s="4">
        <v>44713</v>
      </c>
      <c r="O37" s="7">
        <f>SUM(H35:H37)</f>
        <v>6120</v>
      </c>
      <c r="P37" s="7">
        <f>SUM(I35:I37)</f>
        <v>191.3</v>
      </c>
      <c r="Q37" s="7">
        <f>SUM(O37:P37)</f>
        <v>6311.3</v>
      </c>
    </row>
    <row r="38" spans="1:17" ht="15" thickBot="1">
      <c r="A38" s="5" t="s">
        <v>47</v>
      </c>
      <c r="B38" s="5"/>
      <c r="C38" s="5"/>
      <c r="D38" s="5"/>
      <c r="E38" s="12">
        <f>SUM(J18)</f>
        <v>21097.090000000004</v>
      </c>
      <c r="F38" s="22">
        <v>0</v>
      </c>
      <c r="G38" s="7">
        <f t="shared" si="3"/>
        <v>21097.090000000004</v>
      </c>
      <c r="H38" s="6">
        <f>SUM(H26:H37)</f>
        <v>26140</v>
      </c>
      <c r="I38" s="6">
        <f>SUM(I26:I37)</f>
        <v>896.73</v>
      </c>
      <c r="J38" s="6">
        <f t="shared" ref="J38:M38" si="4">SUM(J26:J37)</f>
        <v>2088.2399999999998</v>
      </c>
      <c r="K38" s="6">
        <f t="shared" si="4"/>
        <v>0</v>
      </c>
      <c r="L38" s="6">
        <f t="shared" si="4"/>
        <v>1946.4799999999998</v>
      </c>
      <c r="M38" s="6">
        <f t="shared" si="4"/>
        <v>23002.010000000002</v>
      </c>
      <c r="O38" s="6">
        <f>SUM(O37,O34,O31,O28)</f>
        <v>26140</v>
      </c>
      <c r="P38" s="6">
        <f>SUM(P37,P34,P31,P28)</f>
        <v>896.73</v>
      </c>
      <c r="Q38" s="6">
        <f>SUM(Q37,Q34,Q31,Q28)</f>
        <v>27036.73</v>
      </c>
    </row>
    <row r="39" spans="1:17" ht="15.6" thickTop="1" thickBot="1">
      <c r="A39" s="5"/>
      <c r="B39" s="5"/>
      <c r="C39" s="5"/>
      <c r="D39" s="5"/>
      <c r="E39" s="15">
        <f>SUM(E25:E38)</f>
        <v>28968.840000000004</v>
      </c>
      <c r="F39" s="15">
        <f t="shared" ref="F39:G39" si="5">SUM(F25:F38)</f>
        <v>363.3</v>
      </c>
      <c r="G39" s="15">
        <f t="shared" si="5"/>
        <v>29332.140000000003</v>
      </c>
      <c r="I39" s="10"/>
      <c r="J39" s="7"/>
    </row>
    <row r="40" spans="1:17" ht="15" thickTop="1"/>
    <row r="41" spans="1:17">
      <c r="A41" s="5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8a06668-66ed-47f3-857b-4d263d5d1e2d" xsi:nil="true"/>
    <JSONPreview xmlns="e8a06668-66ed-47f3-857b-4d263d5d1e2d" xsi:nil="true"/>
    <SharedDocumentAccessGuid xmlns="e8a06668-66ed-47f3-857b-4d263d5d1e2d" xsi:nil="true"/>
    <lcf76f155ced4ddcb4097134ff3c332f xmlns="e8a06668-66ed-47f3-857b-4d263d5d1e2d">
      <Terms xmlns="http://schemas.microsoft.com/office/infopath/2007/PartnerControls"/>
    </lcf76f155ced4ddcb4097134ff3c332f>
    <TaxCatchAll xmlns="5b435b62-0cc1-45ce-94ee-3630d1bc045c" xsi:nil="true"/>
    <MigratedSourceSystemLocation xmlns="e8a06668-66ed-47f3-857b-4d263d5d1e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99902C6A5EF4E8BF6BF9D543FF917" ma:contentTypeVersion="17" ma:contentTypeDescription="Create a new document." ma:contentTypeScope="" ma:versionID="0f13fbc74c9e2e16fc35e1d435f72b4b">
  <xsd:schema xmlns:xsd="http://www.w3.org/2001/XMLSchema" xmlns:xs="http://www.w3.org/2001/XMLSchema" xmlns:p="http://schemas.microsoft.com/office/2006/metadata/properties" xmlns:ns2="e8a06668-66ed-47f3-857b-4d263d5d1e2d" xmlns:ns3="5b435b62-0cc1-45ce-94ee-3630d1bc045c" targetNamespace="http://schemas.microsoft.com/office/2006/metadata/properties" ma:root="true" ma:fieldsID="e6886b47d3a33debbdd50d1f42a1a78b" ns2:_="" ns3:_="">
    <xsd:import namespace="e8a06668-66ed-47f3-857b-4d263d5d1e2d"/>
    <xsd:import namespace="5b435b62-0cc1-45ce-94ee-3630d1bc045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6668-66ed-47f3-857b-4d263d5d1e2d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35b62-0cc1-45ce-94ee-3630d1bc045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50c495a-2d46-47e3-bff1-bc9c3f8d72b0}" ma:internalName="TaxCatchAll" ma:showField="CatchAllData" ma:web="5b435b62-0cc1-45ce-94ee-3630d1bc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AA651-8675-4C08-AAB3-09CCED6E0671}"/>
</file>

<file path=customXml/itemProps2.xml><?xml version="1.0" encoding="utf-8"?>
<ds:datastoreItem xmlns:ds="http://schemas.openxmlformats.org/officeDocument/2006/customXml" ds:itemID="{3AF1ECC1-6552-4F4C-86BA-DA9CD1EBAFBA}"/>
</file>

<file path=customXml/itemProps3.xml><?xml version="1.0" encoding="utf-8"?>
<ds:datastoreItem xmlns:ds="http://schemas.openxmlformats.org/officeDocument/2006/customXml" ds:itemID="{56005BB1-C4CA-44F1-8081-5D7E5B206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ABCABCABC</dc:creator>
  <cp:keywords/>
  <dc:description/>
  <cp:lastModifiedBy>Kevin Zhu</cp:lastModifiedBy>
  <cp:revision/>
  <dcterms:created xsi:type="dcterms:W3CDTF">2019-05-04T01:44:37Z</dcterms:created>
  <dcterms:modified xsi:type="dcterms:W3CDTF">2023-06-30T02:21:34Z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0x010100FA799902C6A5EF4E8BF6BF9D543FF917</vt:lpwstr>
  </property>
  <property fmtid="{D5CDD505-2E9C-101B-9397-08002B2CF9AE}" pid="3" name="MediaServiceImageTags">
    <vt:lpwstr/>
  </property>
</Properties>
</file>