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M/MOLAB/2022/Workpapers/"/>
    </mc:Choice>
  </mc:AlternateContent>
  <xr:revisionPtr revIDLastSave="1157" documentId="8_{7DABB9F9-DAC7-48AF-95BF-A766060AAE59}" xr6:coauthVersionLast="47" xr6:coauthVersionMax="47" xr10:uidLastSave="{3210506C-DF65-40D7-9728-AAB06CFA490C}"/>
  <bookViews>
    <workbookView xWindow="28680" yWindow="-120" windowWidth="29040" windowHeight="15840" tabRatio="716" firstSheet="4" xr2:uid="{306213DB-740E-49D0-A494-BE82EF870239}"/>
  </bookViews>
  <sheets>
    <sheet name="Index" sheetId="2" r:id="rId1"/>
    <sheet name="Min Pension" sheetId="3" state="hidden" r:id="rId2"/>
    <sheet name="PAYG &amp; GST Instal" sheetId="4" r:id="rId3"/>
    <sheet name="GST Rec" sheetId="10" state="hidden" r:id="rId4"/>
    <sheet name="Bank Balance" sheetId="17" r:id="rId5"/>
    <sheet name="Investment Recon - BT" sheetId="8" r:id="rId6"/>
    <sheet name="Investment Recon - Other" sheetId="16" state="hidden" r:id="rId7"/>
    <sheet name="Borrowing Costs" sheetId="19" r:id="rId8"/>
    <sheet name="Property Valn" sheetId="12" r:id="rId9"/>
    <sheet name="Related UT " sheetId="14" state="hidden" r:id="rId10"/>
    <sheet name="Debtors" sheetId="13" r:id="rId11"/>
    <sheet name="Creditors" sheetId="11" r:id="rId12"/>
    <sheet name="Distbn Income " sheetId="7" r:id="rId13"/>
    <sheet name="Dividend Income" sheetId="18" state="hidden" r:id="rId14"/>
    <sheet name="Foreign Div" sheetId="9" state="hidden" r:id="rId15"/>
    <sheet name="Rental Income &amp; Exp" sheetId="15" r:id="rId16"/>
    <sheet name="Acc fees" sheetId="6" state="hidden" r:id="rId17"/>
    <sheet name="Advisor Fees" sheetId="5" r:id="rId18"/>
  </sheets>
  <externalReferences>
    <externalReference r:id="rId19"/>
    <externalReference r:id="rId20"/>
  </externalReferenc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5" l="1"/>
  <c r="G18" i="5"/>
  <c r="G43" i="4"/>
  <c r="G42" i="4"/>
  <c r="F20" i="11"/>
  <c r="E13" i="12"/>
  <c r="H3" i="12"/>
  <c r="H2" i="12"/>
  <c r="K32" i="15"/>
  <c r="J32" i="15"/>
  <c r="H32" i="15"/>
  <c r="I32" i="15"/>
  <c r="F10" i="15"/>
  <c r="F9" i="15"/>
  <c r="F12" i="15" s="1"/>
  <c r="J12" i="15"/>
  <c r="K12" i="15"/>
  <c r="L12" i="15"/>
  <c r="O9" i="15"/>
  <c r="O10" i="15"/>
  <c r="J3" i="15"/>
  <c r="J2" i="15"/>
  <c r="K3" i="15"/>
  <c r="K2" i="15"/>
  <c r="L3" i="15"/>
  <c r="L2" i="15"/>
  <c r="D12" i="15"/>
  <c r="D33" i="19"/>
  <c r="F33" i="19" s="1"/>
  <c r="E22" i="19"/>
  <c r="E21" i="19"/>
  <c r="F21" i="19" s="1"/>
  <c r="E20" i="19"/>
  <c r="D20" i="19"/>
  <c r="D21" i="19" s="1"/>
  <c r="D22" i="19" s="1"/>
  <c r="D23" i="19" s="1"/>
  <c r="D24" i="19" s="1"/>
  <c r="E19" i="19"/>
  <c r="E15" i="19"/>
  <c r="F22" i="19" s="1"/>
  <c r="I14" i="19"/>
  <c r="E23" i="19" s="1"/>
  <c r="P10" i="15" l="1"/>
  <c r="P9" i="15"/>
  <c r="E24" i="19"/>
  <c r="F24" i="19" s="1"/>
  <c r="F20" i="19"/>
  <c r="F23" i="19"/>
  <c r="F19" i="19"/>
  <c r="P12" i="15" l="1"/>
  <c r="G19" i="19"/>
  <c r="G20" i="19" s="1"/>
  <c r="G21" i="19" s="1"/>
  <c r="G22" i="19" s="1"/>
  <c r="G23" i="19" s="1"/>
  <c r="G24" i="19" s="1"/>
  <c r="F25" i="19"/>
  <c r="I3" i="19"/>
  <c r="H3" i="19"/>
  <c r="C3" i="19"/>
  <c r="I2" i="19"/>
  <c r="H2" i="19"/>
  <c r="C2" i="19"/>
  <c r="C1" i="19"/>
  <c r="G16" i="5"/>
  <c r="L13" i="5"/>
  <c r="G12" i="5" s="1"/>
  <c r="L14" i="5"/>
  <c r="G15" i="5" s="1"/>
  <c r="D32" i="7"/>
  <c r="N12" i="15"/>
  <c r="N16" i="15" s="1"/>
  <c r="M12" i="15"/>
  <c r="M16" i="15" s="1"/>
  <c r="H12" i="15"/>
  <c r="G12" i="15"/>
  <c r="E12" i="15"/>
  <c r="O12" i="15" l="1"/>
  <c r="I12" i="15"/>
  <c r="I16" i="15" s="1"/>
  <c r="F16" i="15" l="1"/>
  <c r="H13" i="18" l="1"/>
  <c r="I3" i="18"/>
  <c r="H3" i="18"/>
  <c r="C3" i="18"/>
  <c r="I2" i="18"/>
  <c r="H2" i="18"/>
  <c r="C2" i="18"/>
  <c r="C1" i="18"/>
  <c r="G13" i="18"/>
  <c r="F13" i="18"/>
  <c r="E13" i="18"/>
  <c r="D13" i="18"/>
  <c r="F26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M3" i="15"/>
  <c r="I3" i="15"/>
  <c r="C3" i="15"/>
  <c r="M2" i="15"/>
  <c r="I2" i="15"/>
  <c r="C2" i="15"/>
  <c r="C1" i="15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G24" i="3" l="1"/>
  <c r="L24" i="3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C3" i="12"/>
  <c r="I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8" i="13"/>
  <c r="F19" i="13" s="1"/>
  <c r="E13" i="13" s="1"/>
  <c r="F13" i="13" s="1"/>
  <c r="F14" i="13" s="1"/>
  <c r="D14" i="12" l="1"/>
  <c r="E14" i="12" l="1"/>
  <c r="F13" i="12"/>
  <c r="F14" i="12" s="1"/>
  <c r="F14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26" i="8"/>
  <c r="E26" i="8"/>
  <c r="G25" i="8"/>
  <c r="F13" i="8"/>
  <c r="G26" i="8" l="1"/>
  <c r="F14" i="8" s="1"/>
  <c r="F15" i="8" s="1"/>
  <c r="I15" i="8" s="1"/>
  <c r="I13" i="8"/>
  <c r="D43" i="7" l="1"/>
  <c r="D40" i="7"/>
  <c r="E36" i="7"/>
  <c r="E33" i="7"/>
  <c r="L29" i="7"/>
  <c r="M25" i="7"/>
  <c r="M24" i="7"/>
  <c r="E43" i="7" l="1"/>
  <c r="E44" i="7" s="1"/>
  <c r="D44" i="7"/>
  <c r="G28" i="6" l="1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17" i="5"/>
  <c r="I23" i="6" l="1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F33" i="4"/>
  <c r="G33" i="4"/>
  <c r="F34" i="4"/>
  <c r="H34" i="4" s="1"/>
  <c r="H35" i="4" l="1"/>
  <c r="H33" i="4"/>
  <c r="F36" i="4"/>
  <c r="G38" i="4"/>
  <c r="H36" i="4" l="1"/>
  <c r="H38" i="4" s="1"/>
  <c r="F38" i="4"/>
  <c r="M27" i="7"/>
  <c r="K27" i="7"/>
  <c r="F33" i="7"/>
  <c r="F29" i="7"/>
  <c r="F28" i="7"/>
  <c r="M14" i="7"/>
  <c r="K14" i="7"/>
  <c r="F40" i="7"/>
  <c r="M21" i="7"/>
  <c r="K21" i="7"/>
  <c r="F17" i="7"/>
  <c r="F25" i="7"/>
  <c r="M17" i="7"/>
  <c r="K17" i="7"/>
  <c r="F15" i="7"/>
  <c r="M26" i="7"/>
  <c r="K26" i="7"/>
  <c r="F31" i="7"/>
  <c r="F16" i="7"/>
  <c r="F30" i="7"/>
  <c r="M20" i="7"/>
  <c r="K20" i="7"/>
  <c r="F23" i="7"/>
  <c r="F37" i="7"/>
  <c r="F38" i="7"/>
  <c r="F20" i="7"/>
  <c r="K19" i="7"/>
  <c r="M19" i="7"/>
  <c r="F21" i="7"/>
  <c r="F19" i="7"/>
  <c r="F35" i="7"/>
  <c r="K23" i="7"/>
  <c r="M23" i="7"/>
  <c r="F14" i="7"/>
  <c r="M18" i="7"/>
  <c r="K18" i="7"/>
  <c r="F27" i="7"/>
  <c r="F22" i="7"/>
  <c r="K22" i="7"/>
  <c r="M22" i="7"/>
  <c r="F32" i="7"/>
  <c r="F24" i="7"/>
  <c r="K16" i="7"/>
  <c r="M16" i="7"/>
  <c r="F18" i="7"/>
  <c r="F36" i="7"/>
  <c r="M15" i="7"/>
  <c r="F26" i="7"/>
  <c r="K15" i="7"/>
  <c r="K29" i="7"/>
  <c r="M2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G17" authorId="0" shapeId="0" xr:uid="{9A81F1CC-8B40-4635-8D12-9B9F7EB5BD78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This table is set up for loans of 60 months. The table will need to be edited for loans of different periods. Log a support query on the Ask Support page of the </t>
        </r>
        <r>
          <rPr>
            <i/>
            <sz val="8"/>
            <color indexed="81"/>
            <rFont val="Tahoma"/>
            <family val="2"/>
          </rPr>
          <t>businessfitness</t>
        </r>
        <r>
          <rPr>
            <sz val="8"/>
            <color indexed="81"/>
            <rFont val="Tahoma"/>
            <family val="2"/>
          </rPr>
          <t xml:space="preserve"> website if you require assistance with this.
</t>
        </r>
        <r>
          <rPr>
            <b/>
            <sz val="8"/>
            <color indexed="81"/>
            <rFont val="Tahoma"/>
            <family val="2"/>
          </rPr>
          <t xml:space="preserve">Ask Support </t>
        </r>
        <r>
          <rPr>
            <sz val="8"/>
            <color indexed="81"/>
            <rFont val="Tahoma"/>
            <family val="2"/>
          </rPr>
          <t>webpage:
http://www.businessfitness.net/support/faqdatabase/Add.asp</t>
        </r>
      </text>
    </comment>
    <comment ref="D19" authorId="0" shapeId="0" xr:uid="{09F1D0CE-A111-4061-BE0F-DBA62D0D0EB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Edit years to suit.</t>
        </r>
      </text>
    </comment>
  </commentList>
</comments>
</file>

<file path=xl/sharedStrings.xml><?xml version="1.0" encoding="utf-8"?>
<sst xmlns="http://schemas.openxmlformats.org/spreadsheetml/2006/main" count="672" uniqueCount="367">
  <si>
    <t>Client</t>
  </si>
  <si>
    <t>MAXHALBU SUPERANNUATION FUND</t>
  </si>
  <si>
    <t>Initials</t>
  </si>
  <si>
    <t>Date</t>
  </si>
  <si>
    <t>Client Code</t>
  </si>
  <si>
    <t>9MOLAB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</si>
  <si>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</si>
  <si>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</si>
  <si>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</si>
  <si>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</si>
  <si>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</si>
  <si>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</si>
  <si>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</si>
  <si>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</si>
  <si>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</si>
  <si>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</si>
  <si>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</si>
  <si>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</si>
  <si>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</si>
  <si>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</si>
  <si>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</si>
  <si>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</si>
  <si>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</si>
  <si>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</si>
  <si>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</si>
  <si>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</si>
  <si>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</si>
  <si>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</si>
  <si>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</si>
  <si>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</si>
  <si>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</si>
  <si>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</si>
  <si>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</si>
  <si>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</si>
  <si>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</si>
  <si>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</si>
  <si>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</si>
  <si>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</si>
  <si>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</si>
  <si>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</si>
  <si>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</si>
  <si>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</si>
  <si>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</si>
  <si>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</si>
  <si>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</si>
  <si>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</si>
  <si>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</si>
  <si>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</si>
  <si>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Borrowing costs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</si>
  <si>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</si>
  <si>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</si>
  <si>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</si>
  <si>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</si>
  <si>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</si>
  <si>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</si>
  <si>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</si>
  <si>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</si>
  <si>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</si>
  <si>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</si>
  <si>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</si>
  <si>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</si>
  <si>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</si>
  <si>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Only distributed CGs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</si>
  <si>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</si>
  <si>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</si>
  <si>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</si>
  <si>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</si>
  <si>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</si>
  <si>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</si>
  <si>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</si>
  <si>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</si>
  <si>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</si>
  <si>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</si>
  <si>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</si>
  <si>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</si>
  <si>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</si>
  <si>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</si>
  <si>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</si>
  <si>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</si>
  <si>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</si>
  <si>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</si>
  <si>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</si>
  <si>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</si>
  <si>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</si>
  <si>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</si>
  <si>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</si>
  <si>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</si>
  <si>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</si>
  <si>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</si>
  <si>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</si>
  <si>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</si>
  <si>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</si>
  <si>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</si>
  <si>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</si>
  <si>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</si>
  <si>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</si>
  <si>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</si>
  <si>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</si>
  <si>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</si>
  <si>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</si>
  <si>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</si>
  <si>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</si>
  <si>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</si>
  <si>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</si>
  <si>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</si>
  <si>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</si>
  <si>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</si>
  <si>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</si>
  <si>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</si>
  <si>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</si>
  <si>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</si>
  <si>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</si>
  <si>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</si>
  <si>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</si>
  <si>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</si>
  <si>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</si>
  <si>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</si>
  <si>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</si>
  <si>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</si>
  <si>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</si>
  <si>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</si>
  <si>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</si>
  <si>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</si>
  <si>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</si>
  <si>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</si>
  <si>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</si>
  <si>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</si>
  <si>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</si>
  <si>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</si>
  <si>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</si>
  <si>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</si>
  <si>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</si>
  <si>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</si>
  <si>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</si>
  <si>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</si>
  <si>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</si>
  <si>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</si>
  <si>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</si>
  <si>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</si>
  <si>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</si>
  <si>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</si>
  <si>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</si>
  <si>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</si>
  <si>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</si>
  <si>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</si>
  <si>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</si>
  <si>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</si>
  <si>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</si>
  <si>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</si>
  <si>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</si>
  <si>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</si>
  <si>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</si>
  <si>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</si>
  <si>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</si>
  <si>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</si>
  <si>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</si>
  <si>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</si>
  <si>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</si>
  <si>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</si>
  <si>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ANZ318794621</t>
  </si>
  <si>
    <t>ANZ Cash Hub A/c</t>
  </si>
  <si>
    <t>BTA928528200</t>
  </si>
  <si>
    <t>BT Panorama Cash A/c</t>
  </si>
  <si>
    <t>INVESTMENT RECONCILIATION - BT</t>
  </si>
  <si>
    <t>Market value per BT Portfolio Valuation report</t>
  </si>
  <si>
    <t>Market value per accounts</t>
  </si>
  <si>
    <t xml:space="preserve">Variance </t>
  </si>
  <si>
    <t>Variance % =</t>
  </si>
  <si>
    <r>
      <t xml:space="preserve">Add back </t>
    </r>
    <r>
      <rPr>
        <sz val="11"/>
        <color theme="1"/>
        <rFont val="Calibri"/>
        <family val="2"/>
        <scheme val="minor"/>
      </rPr>
      <t>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</si>
  <si>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</si>
  <si>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</si>
  <si>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</si>
  <si>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</si>
  <si>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</si>
  <si>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</si>
  <si>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</si>
  <si>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</si>
  <si>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</si>
  <si>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</si>
  <si>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WHT8435 - Hyperion Global</t>
  </si>
  <si>
    <t>INVESTMENT RECONCILIATION</t>
  </si>
  <si>
    <t>IF YOU ALSO HAVE BT - COPY THIS INFORMATION BELOW THE BT REC PAGE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</si>
  <si>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</si>
  <si>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</si>
  <si>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</si>
  <si>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</si>
  <si>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</si>
  <si>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</si>
  <si>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</si>
  <si>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</si>
  <si>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</si>
  <si>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</si>
  <si>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</si>
  <si>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</si>
  <si>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</si>
  <si>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</si>
  <si>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</si>
  <si>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RENTAL INCOME</t>
  </si>
  <si>
    <t>Reviewed</t>
  </si>
  <si>
    <t>Schedule 
Ref.</t>
  </si>
  <si>
    <t xml:space="preserve">Original Borrowing </t>
  </si>
  <si>
    <t>Borrowing Fees</t>
  </si>
  <si>
    <t>Period of loan- Months</t>
  </si>
  <si>
    <t>Legend</t>
  </si>
  <si>
    <t>Legal</t>
  </si>
  <si>
    <t>Months eligible year 1</t>
  </si>
  <si>
    <t>Enter data</t>
  </si>
  <si>
    <t>Stamp Duty</t>
  </si>
  <si>
    <r>
      <t>Months eligible year 2 to</t>
    </r>
    <r>
      <rPr>
        <sz val="10"/>
        <rFont val="Arial"/>
        <family val="2"/>
      </rPr>
      <t xml:space="preserve"> 5</t>
    </r>
  </si>
  <si>
    <r>
      <t xml:space="preserve">Do </t>
    </r>
    <r>
      <rPr>
        <b/>
        <sz val="10"/>
        <rFont val="Arial"/>
        <family val="2"/>
      </rPr>
      <t>NOT</t>
    </r>
    <r>
      <rPr>
        <sz val="10"/>
        <rFont val="Arial"/>
        <family val="2"/>
      </rPr>
      <t xml:space="preserve"> enter data.</t>
    </r>
  </si>
  <si>
    <t>Trust Deed &amp; Consulting</t>
  </si>
  <si>
    <t>Months eligible final year</t>
  </si>
  <si>
    <t>TOTAL</t>
  </si>
  <si>
    <t>Balance and Expense Table</t>
  </si>
  <si>
    <t>Year</t>
  </si>
  <si>
    <t>% claimable</t>
  </si>
  <si>
    <t>Expense $</t>
  </si>
  <si>
    <t>Balance $</t>
  </si>
  <si>
    <t>Settlement Date</t>
  </si>
  <si>
    <t>FY</t>
  </si>
  <si>
    <t>Days (Pro rata)</t>
  </si>
  <si>
    <t>Days in year</t>
  </si>
  <si>
    <t>Days Period 1</t>
  </si>
  <si>
    <t>PROPERTY VALUATION</t>
  </si>
  <si>
    <t>Real Estate Properties (Australian - Residential)</t>
  </si>
  <si>
    <t>Fixtures &amp; Fittings</t>
  </si>
  <si>
    <t>Real Estate Property</t>
  </si>
  <si>
    <t>Lower Val</t>
  </si>
  <si>
    <t>Higher Val</t>
  </si>
  <si>
    <t>Valuation
Date</t>
  </si>
  <si>
    <t>MOLAB001</t>
  </si>
  <si>
    <t>Lot 2 "The Province", 5 McKenzie Road, Mango Hill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</si>
  <si>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</si>
  <si>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</si>
  <si>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</si>
  <si>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</si>
  <si>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</si>
  <si>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</si>
  <si>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</si>
  <si>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</si>
  <si>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</si>
  <si>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</si>
  <si>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</si>
  <si>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</si>
  <si>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</si>
  <si>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</si>
  <si>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</si>
  <si>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Non-Cash Attribution</t>
  </si>
  <si>
    <t>BT Report</t>
  </si>
  <si>
    <t>Fund Rec</t>
  </si>
  <si>
    <t>MGE0001</t>
  </si>
  <si>
    <t>June rent rec</t>
  </si>
  <si>
    <t>CREDITORS</t>
  </si>
  <si>
    <t>June 2022 PAYGI</t>
  </si>
  <si>
    <t>paid 14/7/22</t>
  </si>
  <si>
    <t>March 2022 PAYGI</t>
  </si>
  <si>
    <t>paid 30/8/22</t>
  </si>
  <si>
    <t>Lot 2 "The Province", 5 McKenzie Road</t>
  </si>
  <si>
    <t>ACCOUNTING FEES</t>
  </si>
  <si>
    <t>BT Panorama</t>
  </si>
  <si>
    <t>BNT0101 adj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</si>
  <si>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</si>
  <si>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</si>
  <si>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</si>
  <si>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</si>
  <si>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</si>
  <si>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</si>
  <si>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</si>
  <si>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</si>
  <si>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</si>
  <si>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</si>
  <si>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</si>
  <si>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</si>
  <si>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</si>
  <si>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</si>
  <si>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</si>
  <si>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</si>
  <si>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</si>
  <si>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</si>
  <si>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</si>
  <si>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</si>
  <si>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</si>
  <si>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</si>
  <si>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</si>
  <si>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</si>
  <si>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</si>
  <si>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</si>
  <si>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</si>
  <si>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</si>
  <si>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</si>
  <si>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</si>
  <si>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</si>
  <si>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</si>
  <si>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</si>
  <si>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</si>
  <si>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</si>
  <si>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</si>
  <si>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</si>
  <si>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</si>
  <si>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</si>
  <si>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</si>
  <si>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</si>
  <si>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</si>
  <si>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</si>
  <si>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</si>
  <si>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</si>
  <si>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</si>
  <si>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</si>
  <si>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</si>
  <si>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</si>
  <si>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</si>
  <si>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</si>
  <si>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</si>
  <si>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Income</t>
  </si>
  <si>
    <t>Rent Received</t>
  </si>
  <si>
    <t>Other Income</t>
  </si>
  <si>
    <t>Gross Rent</t>
  </si>
  <si>
    <t>Letting Fee</t>
  </si>
  <si>
    <t>Admin Fee</t>
  </si>
  <si>
    <t>Agent Fees</t>
  </si>
  <si>
    <t>R&amp;M - Smoke alarm mainten</t>
  </si>
  <si>
    <t>Maintenance Fee</t>
  </si>
  <si>
    <t>R&amp;M - Air con service</t>
  </si>
  <si>
    <t>R&amp;M</t>
  </si>
  <si>
    <t>Sundry</t>
  </si>
  <si>
    <t>Gross Exp</t>
  </si>
  <si>
    <t>Net Rent</t>
  </si>
  <si>
    <t>July - Sept</t>
  </si>
  <si>
    <t>This matches on BGL for these dates</t>
  </si>
  <si>
    <t>October - June</t>
  </si>
  <si>
    <t>This portion does not match agent stm. Assumed $133.76 agents fees not included</t>
  </si>
  <si>
    <t>Misc - add in</t>
  </si>
  <si>
    <t xml:space="preserve">   Acc Code</t>
  </si>
  <si>
    <t>EXTERNAL EXPENSES</t>
  </si>
  <si>
    <t>Council Rates</t>
  </si>
  <si>
    <t>Water</t>
  </si>
  <si>
    <t>Strata</t>
  </si>
  <si>
    <t>Fee</t>
  </si>
  <si>
    <t>client advised still to come</t>
  </si>
  <si>
    <t>&lt;matches BGL&gt;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</si>
  <si>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</si>
  <si>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</si>
  <si>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</si>
  <si>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</si>
  <si>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</si>
  <si>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</si>
  <si>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</si>
  <si>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</si>
  <si>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</si>
  <si>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</si>
  <si>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</si>
  <si>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</si>
  <si>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</si>
  <si>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</si>
  <si>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</si>
  <si>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</si>
  <si>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</si>
  <si>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</si>
  <si>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</si>
  <si>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Advice Fee</t>
  </si>
  <si>
    <t>Investment Expenses</t>
  </si>
  <si>
    <t>Administration Fee</t>
  </si>
  <si>
    <t>BT Panorama administration fees per fee summary report</t>
  </si>
  <si>
    <t>Expense Recovery</t>
  </si>
  <si>
    <t>BT Panorama expense recovery fee per fee summary report</t>
  </si>
  <si>
    <t>This needs to match total BT Fees</t>
  </si>
  <si>
    <t>Amortisation of borrowing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</si>
</sst>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  <numFmt numFmtId="171" formatCode="#,##0.00_ ;[Red]\-#,##0.00\ "/>
    <numFmt numFmtId="172" formatCode="0.0%"/>
    <numFmt numFmtId="173" formatCode="_([$$-409]* #,##0.00_);_([$$-409]* \(#,##0.00\);_([$$-409]* &quot;-&quot;??_);_(@_)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0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4" fontId="19" fillId="0" borderId="0" xfId="0" applyNumberFormat="1" applyFont="1"/>
    <xf numFmtId="164" fontId="18" fillId="0" borderId="29" xfId="0" applyNumberFormat="1" applyFont="1" applyBorder="1"/>
    <xf numFmtId="0" fontId="21" fillId="0" borderId="0" xfId="0" applyFont="1"/>
    <xf numFmtId="164" fontId="0" fillId="0" borderId="0" xfId="2" applyFont="1" applyFill="1" applyAlignment="1"/>
    <xf numFmtId="16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16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2" applyFont="1" applyBorder="1"/>
    <xf numFmtId="0" fontId="8" fillId="0" borderId="0" xfId="0" applyFont="1"/>
    <xf numFmtId="16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165" fontId="0" fillId="0" borderId="0" xfId="2" applyNumberFormat="1" applyFont="1"/>
    <xf numFmtId="165" fontId="0" fillId="0" borderId="0" xfId="0" applyNumberFormat="1"/>
    <xf numFmtId="165" fontId="0" fillId="0" borderId="0" xfId="1" applyFont="1" applyBorder="1"/>
    <xf numFmtId="165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164" fontId="3" fillId="0" borderId="0" xfId="2" applyFont="1" applyBorder="1" applyAlignment="1">
      <alignment horizontal="center"/>
    </xf>
    <xf numFmtId="164" fontId="0" fillId="5" borderId="0" xfId="2" applyFont="1" applyFill="1" applyBorder="1"/>
    <xf numFmtId="164" fontId="0" fillId="5" borderId="26" xfId="2" applyFont="1" applyFill="1" applyBorder="1"/>
    <xf numFmtId="164" fontId="0" fillId="0" borderId="26" xfId="2" applyFont="1" applyBorder="1"/>
    <xf numFmtId="9" fontId="0" fillId="0" borderId="0" xfId="3" applyFont="1"/>
    <xf numFmtId="0" fontId="0" fillId="5" borderId="0" xfId="0" applyFill="1"/>
    <xf numFmtId="164" fontId="0" fillId="0" borderId="0" xfId="0" applyNumberFormat="1"/>
    <xf numFmtId="164" fontId="0" fillId="0" borderId="26" xfId="0" applyNumberFormat="1" applyBorder="1"/>
    <xf numFmtId="165" fontId="0" fillId="0" borderId="0" xfId="1" applyFont="1"/>
    <xf numFmtId="165" fontId="2" fillId="0" borderId="0" xfId="0" applyNumberFormat="1" applyFont="1"/>
    <xf numFmtId="16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164" fontId="3" fillId="0" borderId="0" xfId="6" applyFont="1" applyAlignment="1">
      <alignment horizontal="center"/>
    </xf>
    <xf numFmtId="165" fontId="0" fillId="0" borderId="0" xfId="7" applyFont="1"/>
    <xf numFmtId="0" fontId="3" fillId="6" borderId="0" xfId="0" applyFont="1" applyFill="1" applyAlignment="1">
      <alignment horizontal="center"/>
    </xf>
    <xf numFmtId="164" fontId="3" fillId="0" borderId="0" xfId="2" applyFont="1" applyFill="1" applyBorder="1" applyAlignment="1">
      <alignment horizontal="center"/>
    </xf>
    <xf numFmtId="16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165" fontId="0" fillId="0" borderId="0" xfId="1" applyFont="1" applyFill="1"/>
    <xf numFmtId="165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4" fontId="0" fillId="0" borderId="30" xfId="2" applyFont="1" applyBorder="1"/>
    <xf numFmtId="0" fontId="29" fillId="0" borderId="0" xfId="0" applyFont="1"/>
    <xf numFmtId="164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165" fontId="0" fillId="5" borderId="0" xfId="0" applyNumberFormat="1" applyFill="1"/>
    <xf numFmtId="165" fontId="0" fillId="5" borderId="31" xfId="0" applyNumberFormat="1" applyFill="1" applyBorder="1"/>
    <xf numFmtId="16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4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4" fontId="8" fillId="0" borderId="11" xfId="2" applyFont="1" applyBorder="1" applyAlignment="1">
      <alignment horizontal="center" vertical="center" wrapText="1"/>
    </xf>
    <xf numFmtId="165" fontId="0" fillId="0" borderId="28" xfId="0" applyNumberFormat="1" applyBorder="1"/>
    <xf numFmtId="16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5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5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5" fontId="29" fillId="0" borderId="49" xfId="1" applyFont="1" applyBorder="1"/>
    <xf numFmtId="0" fontId="29" fillId="0" borderId="0" xfId="0" applyFont="1" applyAlignment="1">
      <alignment horizontal="center"/>
    </xf>
    <xf numFmtId="165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12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vertical="center" wrapText="1"/>
    </xf>
    <xf numFmtId="0" fontId="32" fillId="0" borderId="65" xfId="5" quotePrefix="1" applyFont="1" applyBorder="1" applyAlignment="1">
      <alignment horizontal="center" vertical="center" wrapText="1"/>
    </xf>
    <xf numFmtId="44" fontId="0" fillId="0" borderId="0" xfId="0" applyNumberFormat="1"/>
    <xf numFmtId="164" fontId="0" fillId="4" borderId="0" xfId="2" applyFont="1" applyFill="1"/>
    <xf numFmtId="164" fontId="0" fillId="0" borderId="0" xfId="2" applyFont="1" applyFill="1"/>
    <xf numFmtId="165" fontId="0" fillId="0" borderId="28" xfId="1" applyFont="1" applyBorder="1"/>
    <xf numFmtId="0" fontId="0" fillId="0" borderId="12" xfId="0" applyBorder="1" applyAlignment="1">
      <alignment vertic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4" fontId="3" fillId="0" borderId="0" xfId="6" applyFont="1" applyAlignment="1">
      <alignment horizontal="center" wrapText="1"/>
    </xf>
    <xf numFmtId="164" fontId="0" fillId="0" borderId="9" xfId="2" applyFont="1" applyBorder="1"/>
    <xf numFmtId="0" fontId="33" fillId="0" borderId="0" xfId="0" applyFont="1"/>
    <xf numFmtId="0" fontId="34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5" fontId="21" fillId="0" borderId="0" xfId="1" applyFont="1"/>
    <xf numFmtId="165" fontId="21" fillId="0" borderId="0" xfId="1" applyFont="1" applyFill="1"/>
    <xf numFmtId="165" fontId="22" fillId="0" borderId="0" xfId="1" applyFont="1"/>
    <xf numFmtId="165" fontId="5" fillId="0" borderId="0" xfId="1" applyFont="1"/>
    <xf numFmtId="165" fontId="5" fillId="0" borderId="0" xfId="1" applyFont="1" applyFill="1"/>
    <xf numFmtId="165" fontId="4" fillId="0" borderId="0" xfId="1" applyFont="1"/>
    <xf numFmtId="165" fontId="4" fillId="0" borderId="1" xfId="1" applyFont="1" applyBorder="1" applyAlignment="1">
      <alignment horizontal="center" vertical="center" wrapText="1"/>
    </xf>
    <xf numFmtId="165" fontId="3" fillId="0" borderId="0" xfId="1" applyFont="1" applyAlignment="1">
      <alignment horizontal="center"/>
    </xf>
    <xf numFmtId="165" fontId="2" fillId="0" borderId="9" xfId="1" applyFont="1" applyBorder="1"/>
    <xf numFmtId="0" fontId="0" fillId="6" borderId="0" xfId="0" applyFill="1"/>
    <xf numFmtId="165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5" fontId="3" fillId="6" borderId="0" xfId="1" applyFont="1" applyFill="1" applyAlignment="1">
      <alignment horizontal="center" vertical="center" wrapText="1"/>
    </xf>
    <xf numFmtId="165" fontId="0" fillId="4" borderId="1" xfId="0" applyNumberFormat="1" applyFill="1" applyBorder="1"/>
    <xf numFmtId="165" fontId="0" fillId="4" borderId="1" xfId="1" applyFont="1" applyFill="1" applyBorder="1"/>
    <xf numFmtId="165" fontId="0" fillId="7" borderId="1" xfId="1" applyFont="1" applyFill="1" applyBorder="1"/>
    <xf numFmtId="165" fontId="0" fillId="4" borderId="16" xfId="1" applyFont="1" applyFill="1" applyBorder="1"/>
    <xf numFmtId="165" fontId="0" fillId="7" borderId="16" xfId="1" applyFont="1" applyFill="1" applyBorder="1"/>
    <xf numFmtId="0" fontId="3" fillId="6" borderId="26" xfId="0" applyFont="1" applyFill="1" applyBorder="1"/>
    <xf numFmtId="0" fontId="3" fillId="6" borderId="12" xfId="0" applyFont="1" applyFill="1" applyBorder="1"/>
    <xf numFmtId="0" fontId="0" fillId="4" borderId="51" xfId="0" applyFill="1" applyBorder="1"/>
    <xf numFmtId="165" fontId="0" fillId="4" borderId="51" xfId="1" applyFont="1" applyFill="1" applyBorder="1"/>
    <xf numFmtId="165" fontId="0" fillId="7" borderId="51" xfId="1" applyFont="1" applyFill="1" applyBorder="1"/>
    <xf numFmtId="165" fontId="1" fillId="4" borderId="62" xfId="1" applyFont="1" applyFill="1" applyBorder="1" applyAlignment="1">
      <alignment horizontal="center" vertical="center"/>
    </xf>
    <xf numFmtId="165" fontId="1" fillId="7" borderId="62" xfId="1" applyFont="1" applyFill="1" applyBorder="1" applyAlignment="1">
      <alignment horizontal="center" vertical="center"/>
    </xf>
    <xf numFmtId="165" fontId="3" fillId="6" borderId="0" xfId="1" applyFont="1" applyFill="1" applyAlignment="1">
      <alignment vertical="center"/>
    </xf>
    <xf numFmtId="165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5" fontId="0" fillId="0" borderId="12" xfId="1" applyFont="1" applyFill="1" applyBorder="1" applyAlignment="1">
      <alignment horizontal="center" vertical="center"/>
    </xf>
    <xf numFmtId="165" fontId="0" fillId="0" borderId="12" xfId="1" applyFont="1" applyFill="1" applyBorder="1"/>
    <xf numFmtId="165" fontId="0" fillId="0" borderId="26" xfId="1" applyFont="1" applyFill="1" applyBorder="1" applyAlignment="1">
      <alignment horizontal="center" vertical="center"/>
    </xf>
    <xf numFmtId="165" fontId="0" fillId="0" borderId="26" xfId="1" applyFont="1" applyFill="1" applyBorder="1"/>
    <xf numFmtId="0" fontId="0" fillId="0" borderId="9" xfId="0" applyBorder="1"/>
    <xf numFmtId="165" fontId="1" fillId="0" borderId="9" xfId="1" applyFont="1" applyFill="1" applyBorder="1" applyAlignment="1">
      <alignment horizontal="center" vertical="center"/>
    </xf>
    <xf numFmtId="165" fontId="0" fillId="0" borderId="9" xfId="1" applyFont="1" applyFill="1" applyBorder="1"/>
    <xf numFmtId="165" fontId="1" fillId="0" borderId="43" xfId="1" applyFont="1" applyFill="1" applyBorder="1" applyAlignment="1">
      <alignment horizontal="center" vertical="center"/>
    </xf>
    <xf numFmtId="0" fontId="35" fillId="0" borderId="0" xfId="0" applyFont="1"/>
    <xf numFmtId="165" fontId="0" fillId="0" borderId="0" xfId="7" applyFont="1" applyFill="1"/>
    <xf numFmtId="14" fontId="0" fillId="0" borderId="0" xfId="1" applyNumberFormat="1" applyFont="1" applyFill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0" fillId="0" borderId="0" xfId="1" applyFont="1" applyAlignment="1">
      <alignment vertical="center"/>
    </xf>
    <xf numFmtId="164" fontId="0" fillId="0" borderId="0" xfId="2" applyFont="1" applyFill="1" applyBorder="1"/>
    <xf numFmtId="164" fontId="0" fillId="0" borderId="31" xfId="2" applyFont="1" applyFill="1" applyBorder="1"/>
    <xf numFmtId="0" fontId="0" fillId="0" borderId="0" xfId="0" applyAlignment="1">
      <alignment horizontal="left"/>
    </xf>
    <xf numFmtId="0" fontId="0" fillId="0" borderId="1" xfId="0" applyBorder="1" applyAlignment="1">
      <alignment vertical="center"/>
    </xf>
    <xf numFmtId="0" fontId="0" fillId="0" borderId="0" xfId="0" applyAlignment="1">
      <alignment horizontal="left" vertical="center"/>
    </xf>
    <xf numFmtId="171" fontId="0" fillId="2" borderId="1" xfId="0" applyNumberFormat="1" applyFill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vertical="center"/>
    </xf>
    <xf numFmtId="0" fontId="22" fillId="0" borderId="16" xfId="0" applyFont="1" applyBorder="1" applyAlignment="1">
      <alignment vertical="center"/>
    </xf>
    <xf numFmtId="0" fontId="22" fillId="3" borderId="1" xfId="0" applyFont="1" applyFill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2" fontId="22" fillId="0" borderId="1" xfId="0" applyNumberFormat="1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72" fontId="0" fillId="3" borderId="1" xfId="0" applyNumberFormat="1" applyFill="1" applyBorder="1" applyAlignment="1">
      <alignment horizontal="center" vertical="center"/>
    </xf>
    <xf numFmtId="165" fontId="0" fillId="3" borderId="16" xfId="1" applyFont="1" applyFill="1" applyBorder="1" applyAlignment="1">
      <alignment vertical="center"/>
    </xf>
    <xf numFmtId="165" fontId="0" fillId="3" borderId="1" xfId="1" applyFont="1" applyFill="1" applyBorder="1" applyAlignment="1">
      <alignment vertical="center"/>
    </xf>
    <xf numFmtId="0" fontId="0" fillId="11" borderId="1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172" fontId="0" fillId="11" borderId="1" xfId="0" applyNumberFormat="1" applyFill="1" applyBorder="1" applyAlignment="1">
      <alignment horizontal="center" vertical="center"/>
    </xf>
    <xf numFmtId="165" fontId="0" fillId="11" borderId="16" xfId="1" applyFont="1" applyFill="1" applyBorder="1" applyAlignment="1">
      <alignment vertical="center"/>
    </xf>
    <xf numFmtId="165" fontId="0" fillId="11" borderId="1" xfId="1" applyFont="1" applyFill="1" applyBorder="1" applyAlignment="1">
      <alignment vertical="center"/>
    </xf>
    <xf numFmtId="0" fontId="22" fillId="0" borderId="1" xfId="0" applyFont="1" applyBorder="1" applyAlignment="1">
      <alignment vertical="center"/>
    </xf>
    <xf numFmtId="165" fontId="22" fillId="3" borderId="1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4" fontId="0" fillId="0" borderId="0" xfId="0" applyNumberFormat="1" applyAlignment="1">
      <alignment vertical="center"/>
    </xf>
    <xf numFmtId="164" fontId="33" fillId="0" borderId="0" xfId="2" applyFont="1" applyBorder="1" applyAlignment="1">
      <alignment horizontal="center"/>
    </xf>
    <xf numFmtId="165" fontId="2" fillId="0" borderId="0" xfId="1" applyFont="1"/>
    <xf numFmtId="165" fontId="29" fillId="0" borderId="0" xfId="0" applyNumberFormat="1" applyFont="1"/>
    <xf numFmtId="165" fontId="0" fillId="0" borderId="9" xfId="1" applyFont="1" applyBorder="1"/>
    <xf numFmtId="165" fontId="0" fillId="0" borderId="0" xfId="1" applyFont="1" applyFill="1" applyBorder="1"/>
    <xf numFmtId="0" fontId="11" fillId="0" borderId="66" xfId="0" applyFont="1" applyBorder="1" applyAlignment="1">
      <alignment horizontal="left" vertical="center" wrapText="1"/>
    </xf>
    <xf numFmtId="0" fontId="11" fillId="0" borderId="67" xfId="0" applyFont="1" applyBorder="1" applyAlignment="1">
      <alignment horizontal="left" vertical="center" wrapText="1"/>
    </xf>
    <xf numFmtId="0" fontId="11" fillId="0" borderId="68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" fillId="0" borderId="0" xfId="0" applyFont="1" applyAlignment="1">
      <alignment horizont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5" fontId="3" fillId="6" borderId="0" xfId="1" applyFont="1" applyFill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3" fillId="6" borderId="0" xfId="1" applyFont="1" applyFill="1" applyAlignment="1">
      <alignment horizontal="center" vertical="center"/>
    </xf>
    <xf numFmtId="0" fontId="29" fillId="0" borderId="0" xfId="0" applyFont="1" applyAlignment="1">
      <alignment horizontal="center"/>
    </xf>
    <xf numFmtId="165" fontId="29" fillId="0" borderId="0" xfId="1" applyFont="1" applyFill="1" applyAlignment="1">
      <alignment horizontal="left"/>
    </xf>
    <xf numFmtId="165" fontId="0" fillId="0" borderId="0" xfId="1" applyFont="1" applyFill="1" applyAlignment="1">
      <alignment horizont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3" fontId="0" fillId="0" borderId="31" xfId="0" applyNumberFormat="1" applyBorder="1"/>
    <xf numFmtId="173" fontId="0" fillId="0" borderId="0" xfId="0" applyNumberFormat="1"/>
    <xf numFmtId="0" fontId="1" fillId="0" borderId="33" xfId="0" applyFont="1" applyBorder="1" applyAlignment="1"/>
    <xf numFmtId="0" fontId="0" fillId="0" borderId="12" xfId="0" applyBorder="1" applyAlignment="1"/>
    <xf numFmtId="0" fontId="0" fillId="0" borderId="19" xfId="0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ntal%20Income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ntal Income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topLeftCell="A24" workbookViewId="0">
      <selection activeCell="E64" sqref="E6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28515625" bestFit="1" customWidth="1"/>
  </cols>
  <sheetData>
    <row r="1" spans="1:9" ht="18">
      <c r="A1" s="114" t="s">
        <v>0</v>
      </c>
      <c r="B1" s="117"/>
      <c r="C1" s="115" t="s">
        <v>1</v>
      </c>
      <c r="F1" s="54"/>
      <c r="H1" s="56" t="s">
        <v>2</v>
      </c>
      <c r="I1" s="56" t="s">
        <v>3</v>
      </c>
    </row>
    <row r="2" spans="1:9" ht="18">
      <c r="A2" s="114" t="s">
        <v>4</v>
      </c>
      <c r="B2" s="118"/>
      <c r="C2" s="115" t="s">
        <v>5</v>
      </c>
      <c r="D2" s="53"/>
      <c r="E2" s="53"/>
      <c r="F2" s="55"/>
      <c r="G2" s="59" t="s">
        <v>6</v>
      </c>
      <c r="H2" s="60" t="s">
        <v>7</v>
      </c>
      <c r="I2" s="61">
        <v>44897</v>
      </c>
    </row>
    <row r="3" spans="1:9" ht="18">
      <c r="A3" s="114" t="s">
        <v>8</v>
      </c>
      <c r="B3" s="118"/>
      <c r="C3" s="116">
        <v>44742</v>
      </c>
      <c r="D3" s="53"/>
      <c r="E3" s="53"/>
      <c r="F3" s="55"/>
      <c r="G3" s="59" t="s">
        <v>9</v>
      </c>
      <c r="H3" s="60" t="s">
        <v>10</v>
      </c>
      <c r="I3" s="61">
        <v>44992</v>
      </c>
    </row>
    <row r="4" spans="1:9" ht="18">
      <c r="A4" s="119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8" t="s">
        <v>15</v>
      </c>
      <c r="G7" s="329"/>
      <c r="H7" s="330"/>
    </row>
    <row r="8" spans="1:9" ht="20.100000000000001" customHeight="1">
      <c r="A8" s="331" t="s">
        <v>16</v>
      </c>
      <c r="B8" s="332"/>
      <c r="C8" s="333"/>
      <c r="D8" s="214"/>
      <c r="E8" s="10" t="s">
        <v>17</v>
      </c>
      <c r="F8" s="319"/>
      <c r="G8" s="320"/>
      <c r="H8" s="321"/>
    </row>
    <row r="9" spans="1:9" ht="20.100000000000001" customHeight="1">
      <c r="A9" s="11"/>
      <c r="B9" s="12">
        <v>1</v>
      </c>
      <c r="C9" s="13" t="s">
        <v>18</v>
      </c>
      <c r="D9" s="214"/>
      <c r="E9" s="10" t="s">
        <v>17</v>
      </c>
      <c r="F9" s="319"/>
      <c r="G9" s="320"/>
      <c r="H9" s="321"/>
    </row>
    <row r="10" spans="1:9" ht="20.100000000000001" customHeight="1">
      <c r="A10" s="11"/>
      <c r="B10" s="12">
        <v>2</v>
      </c>
      <c r="C10" s="13" t="s">
        <v>19</v>
      </c>
      <c r="D10" s="214"/>
      <c r="E10" s="10" t="s">
        <v>17</v>
      </c>
      <c r="F10" s="319"/>
      <c r="G10" s="320"/>
      <c r="H10" s="321"/>
    </row>
    <row r="11" spans="1:9" ht="20.100000000000001" customHeight="1">
      <c r="A11" s="11"/>
      <c r="B11" s="12">
        <v>3</v>
      </c>
      <c r="C11" s="13" t="s">
        <v>20</v>
      </c>
      <c r="D11" s="214"/>
      <c r="E11" s="10" t="s">
        <v>17</v>
      </c>
      <c r="F11" s="319"/>
      <c r="G11" s="320"/>
      <c r="H11" s="321"/>
    </row>
    <row r="12" spans="1:9" ht="20.100000000000001" customHeight="1">
      <c r="A12" s="11"/>
      <c r="B12" s="12">
        <v>4</v>
      </c>
      <c r="C12" s="13" t="s">
        <v>21</v>
      </c>
      <c r="D12" s="214"/>
      <c r="E12" s="10" t="s">
        <v>17</v>
      </c>
      <c r="F12" s="319"/>
      <c r="G12" s="320"/>
      <c r="H12" s="321"/>
    </row>
    <row r="13" spans="1:9" ht="20.100000000000001" customHeight="1">
      <c r="A13" s="11"/>
      <c r="B13" s="12">
        <v>5</v>
      </c>
      <c r="C13" s="12" t="s">
        <v>22</v>
      </c>
      <c r="D13" s="214"/>
      <c r="E13" s="10" t="s">
        <v>17</v>
      </c>
      <c r="F13" s="319"/>
      <c r="G13" s="320"/>
      <c r="H13" s="321"/>
    </row>
    <row r="14" spans="1:9" ht="20.100000000000001" customHeight="1">
      <c r="A14" s="11"/>
      <c r="B14" s="12">
        <v>6</v>
      </c>
      <c r="C14" s="14" t="s">
        <v>23</v>
      </c>
      <c r="D14" s="214"/>
      <c r="E14" s="10" t="s">
        <v>17</v>
      </c>
      <c r="F14" s="319"/>
      <c r="G14" s="320"/>
      <c r="H14" s="321"/>
    </row>
    <row r="15" spans="1:9" ht="20.100000000000001" customHeight="1">
      <c r="A15" s="15"/>
      <c r="B15" s="16">
        <v>7</v>
      </c>
      <c r="C15" s="12" t="s">
        <v>24</v>
      </c>
      <c r="D15" s="214"/>
      <c r="E15" s="10" t="s">
        <v>17</v>
      </c>
      <c r="F15" s="319"/>
      <c r="G15" s="320"/>
      <c r="H15" s="321"/>
    </row>
    <row r="16" spans="1:9" ht="20.100000000000001" customHeight="1">
      <c r="A16" s="15"/>
      <c r="B16" s="16">
        <v>8</v>
      </c>
      <c r="C16" s="12" t="s">
        <v>25</v>
      </c>
      <c r="D16" s="214"/>
      <c r="E16" s="10" t="s">
        <v>17</v>
      </c>
      <c r="F16" s="319"/>
      <c r="G16" s="320"/>
      <c r="H16" s="321"/>
    </row>
    <row r="17" spans="1:10" ht="20.100000000000001" customHeight="1">
      <c r="A17" s="325" t="s">
        <v>26</v>
      </c>
      <c r="B17" s="326"/>
      <c r="C17" s="327"/>
      <c r="D17" s="214"/>
      <c r="E17" s="17"/>
      <c r="F17" s="319"/>
      <c r="G17" s="320"/>
      <c r="H17" s="321"/>
      <c r="J17" s="18"/>
    </row>
    <row r="18" spans="1:10" ht="20.100000000000001" customHeight="1">
      <c r="A18" s="19">
        <v>2</v>
      </c>
      <c r="B18" s="20" t="s">
        <v>27</v>
      </c>
      <c r="C18" s="21"/>
      <c r="D18" s="214"/>
      <c r="E18" s="17"/>
      <c r="F18" s="319"/>
      <c r="G18" s="320"/>
      <c r="H18" s="321"/>
    </row>
    <row r="19" spans="1:10" ht="20.100000000000001" customHeight="1">
      <c r="A19" s="22"/>
      <c r="B19" s="23"/>
      <c r="C19" s="24" t="s">
        <v>28</v>
      </c>
      <c r="D19" s="214"/>
      <c r="E19" s="10" t="s">
        <v>17</v>
      </c>
      <c r="F19" s="319"/>
      <c r="G19" s="320"/>
      <c r="H19" s="321"/>
    </row>
    <row r="20" spans="1:10" ht="20.100000000000001" customHeight="1">
      <c r="A20" s="22"/>
      <c r="B20" s="23"/>
      <c r="C20" s="24" t="s">
        <v>29</v>
      </c>
      <c r="D20" s="214"/>
      <c r="E20" s="17"/>
      <c r="F20" s="319"/>
      <c r="G20" s="320"/>
      <c r="H20" s="321"/>
    </row>
    <row r="21" spans="1:10" ht="20.100000000000001" customHeight="1">
      <c r="A21" s="11"/>
      <c r="B21" s="25"/>
      <c r="C21" s="14" t="s">
        <v>30</v>
      </c>
      <c r="D21" s="214"/>
      <c r="E21" s="10" t="s">
        <v>17</v>
      </c>
      <c r="F21" s="319"/>
      <c r="G21" s="320"/>
      <c r="H21" s="321"/>
    </row>
    <row r="22" spans="1:10" ht="20.100000000000001" customHeight="1">
      <c r="A22" s="11"/>
      <c r="B22" s="26"/>
      <c r="C22" s="14" t="s">
        <v>31</v>
      </c>
      <c r="D22" s="215" t="s">
        <v>32</v>
      </c>
      <c r="E22" s="10"/>
      <c r="F22" s="319"/>
      <c r="G22" s="320"/>
      <c r="H22" s="321"/>
    </row>
    <row r="23" spans="1:10" ht="20.100000000000001" customHeight="1">
      <c r="A23" s="19">
        <v>3</v>
      </c>
      <c r="B23" s="27" t="s">
        <v>33</v>
      </c>
      <c r="C23" s="21"/>
      <c r="D23" s="214"/>
      <c r="E23" s="17"/>
      <c r="F23" s="319"/>
      <c r="G23" s="320"/>
      <c r="H23" s="321"/>
    </row>
    <row r="24" spans="1:10" ht="20.100000000000001" customHeight="1">
      <c r="A24" s="11"/>
      <c r="B24" s="28"/>
      <c r="C24" s="14" t="s">
        <v>34</v>
      </c>
      <c r="D24" s="233" t="s">
        <v>32</v>
      </c>
      <c r="E24" s="10" t="s">
        <v>17</v>
      </c>
      <c r="F24" s="319"/>
      <c r="G24" s="320"/>
      <c r="H24" s="321"/>
    </row>
    <row r="25" spans="1:10" ht="20.100000000000001" customHeight="1">
      <c r="A25" s="19">
        <v>4</v>
      </c>
      <c r="B25" s="27" t="s">
        <v>35</v>
      </c>
      <c r="C25" s="27"/>
      <c r="D25" s="214"/>
      <c r="E25" s="10"/>
      <c r="F25" s="319"/>
      <c r="G25" s="320"/>
      <c r="H25" s="321"/>
    </row>
    <row r="26" spans="1:10" ht="20.100000000000001" customHeight="1">
      <c r="A26" s="22"/>
      <c r="B26" s="23"/>
      <c r="C26" s="24" t="s">
        <v>36</v>
      </c>
      <c r="D26" s="215" t="s">
        <v>32</v>
      </c>
      <c r="E26" s="10"/>
      <c r="F26" s="319"/>
      <c r="G26" s="320"/>
      <c r="H26" s="321"/>
    </row>
    <row r="27" spans="1:10" ht="20.100000000000001" customHeight="1">
      <c r="A27" s="11"/>
      <c r="B27" s="25"/>
      <c r="C27" s="14" t="s">
        <v>37</v>
      </c>
      <c r="D27" s="215" t="s">
        <v>32</v>
      </c>
      <c r="E27" s="10" t="s">
        <v>17</v>
      </c>
      <c r="F27" s="319"/>
      <c r="G27" s="320"/>
      <c r="H27" s="321"/>
    </row>
    <row r="28" spans="1:10" ht="20.100000000000001" customHeight="1">
      <c r="A28" s="11"/>
      <c r="B28" s="26"/>
      <c r="C28" s="14" t="s">
        <v>38</v>
      </c>
      <c r="D28" s="215" t="s">
        <v>32</v>
      </c>
      <c r="E28" s="10"/>
      <c r="F28" s="319"/>
      <c r="G28" s="320"/>
      <c r="H28" s="321"/>
    </row>
    <row r="29" spans="1:10" ht="20.100000000000001" customHeight="1">
      <c r="A29" s="11"/>
      <c r="B29" s="26"/>
      <c r="C29" s="14" t="s">
        <v>39</v>
      </c>
      <c r="D29" s="215" t="s">
        <v>32</v>
      </c>
      <c r="E29" s="10" t="s">
        <v>17</v>
      </c>
      <c r="F29" s="319"/>
      <c r="G29" s="320"/>
      <c r="H29" s="321"/>
    </row>
    <row r="30" spans="1:10" ht="20.100000000000001" customHeight="1">
      <c r="A30" s="11"/>
      <c r="B30" s="26"/>
      <c r="C30" s="14" t="s">
        <v>40</v>
      </c>
      <c r="D30" s="215" t="s">
        <v>32</v>
      </c>
      <c r="E30" s="10"/>
      <c r="F30" s="319"/>
      <c r="G30" s="320"/>
      <c r="H30" s="321"/>
    </row>
    <row r="31" spans="1:10" ht="20.100000000000001" customHeight="1">
      <c r="A31" s="19">
        <v>5</v>
      </c>
      <c r="B31" s="27" t="s">
        <v>41</v>
      </c>
      <c r="C31" s="27"/>
      <c r="D31" s="214"/>
      <c r="E31" s="10"/>
      <c r="F31" s="319"/>
      <c r="G31" s="320"/>
      <c r="H31" s="321"/>
    </row>
    <row r="32" spans="1:10" ht="20.100000000000001" customHeight="1">
      <c r="A32" s="22"/>
      <c r="B32" s="28"/>
      <c r="C32" s="14" t="s">
        <v>42</v>
      </c>
      <c r="D32" s="214"/>
      <c r="E32" s="10"/>
      <c r="F32" s="319"/>
      <c r="G32" s="320"/>
      <c r="H32" s="321"/>
    </row>
    <row r="33" spans="1:8" ht="20.100000000000001" customHeight="1">
      <c r="A33" s="11"/>
      <c r="B33" s="28"/>
      <c r="C33" s="14" t="s">
        <v>43</v>
      </c>
      <c r="D33" s="215" t="s">
        <v>32</v>
      </c>
      <c r="E33" s="10"/>
      <c r="F33" s="319"/>
      <c r="G33" s="320"/>
      <c r="H33" s="321"/>
    </row>
    <row r="34" spans="1:8" ht="20.100000000000001" customHeight="1">
      <c r="A34" s="11"/>
      <c r="B34" s="28"/>
      <c r="C34" s="14" t="s">
        <v>44</v>
      </c>
      <c r="D34" s="214"/>
      <c r="E34" s="17"/>
      <c r="F34" s="319"/>
      <c r="G34" s="320"/>
      <c r="H34" s="321"/>
    </row>
    <row r="35" spans="1:8" ht="20.100000000000001" customHeight="1">
      <c r="A35" s="11"/>
      <c r="B35" s="28"/>
      <c r="C35" s="14" t="s">
        <v>45</v>
      </c>
      <c r="D35" s="215" t="s">
        <v>32</v>
      </c>
      <c r="E35" s="10" t="s">
        <v>17</v>
      </c>
      <c r="F35" s="319"/>
      <c r="G35" s="320"/>
      <c r="H35" s="321"/>
    </row>
    <row r="36" spans="1:8" ht="20.100000000000001" customHeight="1">
      <c r="A36" s="11"/>
      <c r="B36" s="28"/>
      <c r="C36" s="14" t="s">
        <v>46</v>
      </c>
      <c r="D36" s="214"/>
      <c r="E36" s="10"/>
      <c r="F36" s="319"/>
      <c r="G36" s="320"/>
      <c r="H36" s="321"/>
    </row>
    <row r="37" spans="1:8" ht="20.100000000000001" customHeight="1">
      <c r="A37" s="11"/>
      <c r="B37" s="28"/>
      <c r="C37" s="14" t="s">
        <v>47</v>
      </c>
      <c r="D37" s="214"/>
      <c r="E37" s="10" t="s">
        <v>17</v>
      </c>
      <c r="F37" s="319" t="s">
        <v>48</v>
      </c>
      <c r="G37" s="320"/>
      <c r="H37" s="321"/>
    </row>
    <row r="38" spans="1:8" ht="20.100000000000001" customHeight="1">
      <c r="A38" s="11"/>
      <c r="B38" s="28"/>
      <c r="C38" s="14" t="s">
        <v>49</v>
      </c>
      <c r="D38" s="215" t="s">
        <v>32</v>
      </c>
      <c r="E38" s="10" t="s">
        <v>17</v>
      </c>
      <c r="F38" s="319"/>
      <c r="G38" s="320"/>
      <c r="H38" s="321"/>
    </row>
    <row r="39" spans="1:8" ht="20.100000000000001" customHeight="1">
      <c r="A39" s="19">
        <v>6</v>
      </c>
      <c r="B39" s="27" t="s">
        <v>50</v>
      </c>
      <c r="C39" s="27"/>
      <c r="D39" s="214"/>
      <c r="E39" s="10"/>
      <c r="F39" s="319"/>
      <c r="G39" s="320"/>
      <c r="H39" s="321"/>
    </row>
    <row r="40" spans="1:8" ht="20.100000000000001" customHeight="1">
      <c r="A40" s="11"/>
      <c r="B40" s="28"/>
      <c r="C40" s="14" t="s">
        <v>51</v>
      </c>
      <c r="D40" s="214"/>
      <c r="E40" s="10" t="s">
        <v>17</v>
      </c>
      <c r="F40" s="319"/>
      <c r="G40" s="320"/>
      <c r="H40" s="321"/>
    </row>
    <row r="41" spans="1:8" ht="20.100000000000001" customHeight="1">
      <c r="A41" s="11"/>
      <c r="B41" s="28"/>
      <c r="C41" s="14" t="s">
        <v>52</v>
      </c>
      <c r="D41" s="214"/>
      <c r="E41" s="17"/>
      <c r="F41" s="319"/>
      <c r="G41" s="320"/>
      <c r="H41" s="321"/>
    </row>
    <row r="42" spans="1:8" ht="20.100000000000001" customHeight="1">
      <c r="A42" s="11"/>
      <c r="B42" s="28"/>
      <c r="C42" s="14" t="s">
        <v>53</v>
      </c>
      <c r="D42" s="214"/>
      <c r="E42" s="10" t="s">
        <v>17</v>
      </c>
      <c r="F42" s="319"/>
      <c r="G42" s="320"/>
      <c r="H42" s="321"/>
    </row>
    <row r="43" spans="1:8" ht="20.100000000000001" customHeight="1">
      <c r="A43" s="11"/>
      <c r="B43" s="28"/>
      <c r="C43" s="14" t="s">
        <v>54</v>
      </c>
      <c r="D43" s="214"/>
      <c r="E43" s="17"/>
      <c r="F43" s="319"/>
      <c r="G43" s="320"/>
      <c r="H43" s="321"/>
    </row>
    <row r="44" spans="1:8" ht="20.100000000000001" customHeight="1">
      <c r="A44" s="11"/>
      <c r="B44" s="28"/>
      <c r="C44" s="14" t="s">
        <v>55</v>
      </c>
      <c r="D44" s="214"/>
      <c r="E44" s="10" t="s">
        <v>17</v>
      </c>
      <c r="F44" s="319"/>
      <c r="G44" s="320"/>
      <c r="H44" s="321"/>
    </row>
    <row r="45" spans="1:8" ht="20.100000000000001" customHeight="1">
      <c r="A45" s="11"/>
      <c r="B45" s="28"/>
      <c r="C45" s="14" t="s">
        <v>56</v>
      </c>
      <c r="D45" s="214"/>
      <c r="E45" s="10"/>
      <c r="F45" s="319"/>
      <c r="G45" s="320"/>
      <c r="H45" s="321"/>
    </row>
    <row r="46" spans="1:8" ht="20.100000000000001" customHeight="1">
      <c r="A46" s="19">
        <v>7</v>
      </c>
      <c r="B46" s="27" t="s">
        <v>57</v>
      </c>
      <c r="C46" s="27"/>
      <c r="D46" s="214"/>
      <c r="E46" s="17"/>
      <c r="F46" s="319"/>
      <c r="G46" s="320"/>
      <c r="H46" s="321"/>
    </row>
    <row r="47" spans="1:8" ht="20.100000000000001" customHeight="1">
      <c r="A47" s="11"/>
      <c r="B47" s="28"/>
      <c r="C47" s="14" t="s">
        <v>58</v>
      </c>
      <c r="D47" s="215" t="s">
        <v>32</v>
      </c>
      <c r="E47" s="10" t="s">
        <v>17</v>
      </c>
      <c r="F47" s="319"/>
      <c r="G47" s="320"/>
      <c r="H47" s="321"/>
    </row>
    <row r="48" spans="1:8" ht="20.100000000000001" customHeight="1">
      <c r="A48" s="11"/>
      <c r="B48" s="29"/>
      <c r="C48" s="14" t="s">
        <v>59</v>
      </c>
      <c r="D48" s="214"/>
      <c r="E48" s="10" t="s">
        <v>17</v>
      </c>
      <c r="F48" s="319"/>
      <c r="G48" s="320"/>
      <c r="H48" s="321"/>
    </row>
    <row r="49" spans="1:8" ht="20.100000000000001" customHeight="1">
      <c r="A49" s="19">
        <v>8</v>
      </c>
      <c r="B49" s="27" t="s">
        <v>60</v>
      </c>
      <c r="C49" s="27"/>
      <c r="D49" s="214"/>
      <c r="E49" s="17"/>
      <c r="F49" s="319"/>
      <c r="G49" s="320"/>
      <c r="H49" s="321"/>
    </row>
    <row r="50" spans="1:8" ht="20.100000000000001" customHeight="1">
      <c r="A50" s="11"/>
      <c r="B50" s="28"/>
      <c r="C50" s="24" t="s">
        <v>61</v>
      </c>
      <c r="D50" s="214"/>
      <c r="E50" s="10" t="s">
        <v>17</v>
      </c>
      <c r="F50" s="319" t="s">
        <v>62</v>
      </c>
      <c r="G50" s="320"/>
      <c r="H50" s="321"/>
    </row>
    <row r="51" spans="1:8" ht="20.100000000000001" customHeight="1">
      <c r="A51" s="11"/>
      <c r="B51" s="30"/>
      <c r="C51" s="14" t="s">
        <v>63</v>
      </c>
      <c r="D51" s="215" t="s">
        <v>32</v>
      </c>
      <c r="E51" s="10" t="s">
        <v>17</v>
      </c>
      <c r="F51" s="319"/>
      <c r="G51" s="320"/>
      <c r="H51" s="321"/>
    </row>
    <row r="52" spans="1:8" ht="20.100000000000001" customHeight="1">
      <c r="A52" s="11"/>
      <c r="B52" s="30"/>
      <c r="C52" s="24" t="s">
        <v>64</v>
      </c>
      <c r="D52" s="214"/>
      <c r="E52" s="10"/>
      <c r="F52" s="319"/>
      <c r="G52" s="320"/>
      <c r="H52" s="321"/>
    </row>
    <row r="53" spans="1:8" ht="20.100000000000001" customHeight="1">
      <c r="A53" s="11"/>
      <c r="B53" s="30"/>
      <c r="C53" s="24" t="s">
        <v>65</v>
      </c>
      <c r="D53" s="215" t="s">
        <v>32</v>
      </c>
      <c r="E53" s="10"/>
      <c r="F53" s="319"/>
      <c r="G53" s="320"/>
      <c r="H53" s="321"/>
    </row>
    <row r="54" spans="1:8" ht="20.100000000000001" customHeight="1">
      <c r="A54" s="11"/>
      <c r="B54" s="30"/>
      <c r="C54" s="24" t="s">
        <v>66</v>
      </c>
      <c r="D54" s="215" t="s">
        <v>32</v>
      </c>
      <c r="E54" s="10" t="s">
        <v>17</v>
      </c>
      <c r="F54" s="319"/>
      <c r="G54" s="320"/>
      <c r="H54" s="321"/>
    </row>
    <row r="55" spans="1:8" ht="20.100000000000001" customHeight="1">
      <c r="A55" s="11"/>
      <c r="B55" s="30"/>
      <c r="C55" s="24" t="s">
        <v>67</v>
      </c>
      <c r="D55" s="214"/>
      <c r="E55" s="10" t="s">
        <v>17</v>
      </c>
      <c r="F55" s="319"/>
      <c r="G55" s="320"/>
      <c r="H55" s="321"/>
    </row>
    <row r="56" spans="1:8" ht="20.100000000000001" customHeight="1">
      <c r="A56" s="11"/>
      <c r="B56" s="30"/>
      <c r="C56" s="24" t="s">
        <v>68</v>
      </c>
      <c r="D56" s="214"/>
      <c r="E56" s="10"/>
      <c r="F56" s="319"/>
      <c r="G56" s="320"/>
      <c r="H56" s="321"/>
    </row>
    <row r="57" spans="1:8" ht="20.100000000000001" customHeight="1">
      <c r="A57" s="11"/>
      <c r="B57" s="30"/>
      <c r="C57" s="24" t="s">
        <v>69</v>
      </c>
      <c r="D57" s="214"/>
      <c r="E57" s="10" t="s">
        <v>17</v>
      </c>
      <c r="F57" s="319"/>
      <c r="G57" s="320"/>
      <c r="H57" s="321"/>
    </row>
    <row r="58" spans="1:8" ht="20.100000000000001" customHeight="1">
      <c r="A58" s="19">
        <v>9</v>
      </c>
      <c r="B58" s="27" t="s">
        <v>70</v>
      </c>
      <c r="C58" s="27"/>
      <c r="D58" s="214"/>
      <c r="E58" s="17"/>
      <c r="F58" s="319"/>
      <c r="G58" s="320"/>
      <c r="H58" s="321"/>
    </row>
    <row r="59" spans="1:8" ht="20.100000000000001" customHeight="1">
      <c r="A59" s="31"/>
      <c r="B59" s="26"/>
      <c r="C59" s="14" t="s">
        <v>71</v>
      </c>
      <c r="D59" s="215" t="s">
        <v>32</v>
      </c>
      <c r="E59" s="10" t="s">
        <v>17</v>
      </c>
      <c r="F59" s="319"/>
      <c r="G59" s="320"/>
      <c r="H59" s="321"/>
    </row>
    <row r="60" spans="1:8" ht="20.100000000000001" customHeight="1">
      <c r="A60" s="11"/>
      <c r="B60" s="26"/>
      <c r="C60" s="14" t="s">
        <v>72</v>
      </c>
      <c r="D60" s="214"/>
      <c r="E60" s="10" t="s">
        <v>17</v>
      </c>
      <c r="F60" s="319"/>
      <c r="G60" s="320"/>
      <c r="H60" s="321"/>
    </row>
    <row r="61" spans="1:8" ht="20.100000000000001" customHeight="1">
      <c r="A61" s="11"/>
      <c r="B61" s="26"/>
      <c r="C61" s="14" t="s">
        <v>73</v>
      </c>
      <c r="D61" s="215" t="s">
        <v>32</v>
      </c>
      <c r="E61" s="10" t="s">
        <v>17</v>
      </c>
      <c r="F61" s="319"/>
      <c r="G61" s="320"/>
      <c r="H61" s="321"/>
    </row>
    <row r="62" spans="1:8" ht="20.100000000000001" customHeight="1">
      <c r="A62" s="11"/>
      <c r="B62" s="30"/>
      <c r="C62" s="24" t="s">
        <v>49</v>
      </c>
      <c r="D62" s="214"/>
      <c r="E62" s="10" t="s">
        <v>17</v>
      </c>
      <c r="F62" s="319"/>
      <c r="G62" s="320"/>
      <c r="H62" s="321"/>
    </row>
    <row r="63" spans="1:8" ht="20.100000000000001" customHeight="1">
      <c r="A63" s="19">
        <v>10</v>
      </c>
      <c r="B63" s="27" t="s">
        <v>74</v>
      </c>
      <c r="C63" s="27"/>
      <c r="D63" s="214"/>
      <c r="E63" s="17"/>
      <c r="F63" s="322"/>
      <c r="G63" s="323"/>
      <c r="H63" s="324"/>
    </row>
    <row r="64" spans="1:8" ht="20.100000000000001" customHeight="1">
      <c r="A64" s="11"/>
      <c r="B64" s="30"/>
      <c r="C64" s="24" t="s">
        <v>75</v>
      </c>
      <c r="D64" s="214"/>
      <c r="E64" s="10" t="s">
        <v>17</v>
      </c>
      <c r="F64" s="319" t="s">
        <v>76</v>
      </c>
      <c r="G64" s="320"/>
      <c r="H64" s="321"/>
    </row>
    <row r="65" spans="1:8" ht="20.100000000000001" customHeight="1">
      <c r="A65" s="19">
        <v>11</v>
      </c>
      <c r="B65" s="27" t="s">
        <v>77</v>
      </c>
      <c r="C65" s="27"/>
      <c r="D65" s="214"/>
      <c r="E65" s="17"/>
      <c r="F65" s="319"/>
      <c r="G65" s="320"/>
      <c r="H65" s="321"/>
    </row>
    <row r="66" spans="1:8" ht="20.100000000000001" customHeight="1">
      <c r="A66" s="31"/>
      <c r="B66" s="26"/>
      <c r="C66" s="14" t="s">
        <v>78</v>
      </c>
      <c r="D66" s="215" t="s">
        <v>32</v>
      </c>
      <c r="E66" s="17"/>
      <c r="F66" s="319"/>
      <c r="G66" s="320"/>
      <c r="H66" s="321"/>
    </row>
    <row r="67" spans="1:8" ht="20.100000000000001" customHeight="1">
      <c r="A67" s="216"/>
      <c r="B67" s="217"/>
      <c r="C67" s="218" t="s">
        <v>79</v>
      </c>
      <c r="D67" s="219" t="s">
        <v>32</v>
      </c>
      <c r="E67" s="10" t="s">
        <v>17</v>
      </c>
      <c r="F67" s="316"/>
      <c r="G67" s="317"/>
      <c r="H67" s="318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G25" sqref="G25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12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2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2" ht="18">
      <c r="A4" s="119"/>
      <c r="B4" s="53"/>
      <c r="D4" s="55"/>
      <c r="G4" s="120"/>
      <c r="H4" s="65"/>
      <c r="I4" s="66"/>
    </row>
    <row r="5" spans="1:12" ht="18">
      <c r="A5" s="53" t="s">
        <v>180</v>
      </c>
      <c r="C5" s="57"/>
      <c r="F5" s="58"/>
      <c r="G5" s="58"/>
      <c r="H5" s="65"/>
      <c r="J5" s="66"/>
    </row>
    <row r="6" spans="1:12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7" spans="1:12" ht="20.100000000000001" customHeight="1" thickBot="1">
      <c r="A7" s="178"/>
      <c r="H7" s="367"/>
      <c r="I7" s="367"/>
      <c r="J7" s="367"/>
      <c r="K7" s="367"/>
      <c r="L7" s="367"/>
    </row>
    <row r="8" spans="1:12" ht="42.75" customHeight="1" thickBot="1">
      <c r="A8" s="179" t="s">
        <v>104</v>
      </c>
      <c r="B8" s="368" t="s">
        <v>232</v>
      </c>
      <c r="C8" s="369"/>
      <c r="D8" s="370"/>
      <c r="E8" s="180" t="s">
        <v>233</v>
      </c>
      <c r="F8" s="180" t="s">
        <v>234</v>
      </c>
      <c r="G8" s="181" t="s">
        <v>235</v>
      </c>
      <c r="H8" s="182"/>
      <c r="I8" s="182"/>
      <c r="J8" s="182"/>
      <c r="K8" s="183"/>
      <c r="L8" s="183"/>
    </row>
    <row r="9" spans="1:12" ht="15.95" customHeight="1">
      <c r="A9" s="184"/>
      <c r="B9" s="357"/>
      <c r="C9" s="357"/>
      <c r="D9" s="357"/>
      <c r="E9" s="185"/>
      <c r="F9" s="186"/>
      <c r="G9" s="187" t="str">
        <f t="shared" ref="G9:G20" si="0">IF(E9=0,IF(F9=0,"",F9),F9*E9)</f>
        <v/>
      </c>
      <c r="H9" s="188"/>
      <c r="I9" s="188"/>
      <c r="J9" s="188"/>
      <c r="K9" s="188"/>
      <c r="L9" s="188"/>
    </row>
    <row r="10" spans="1:12" ht="15.95" customHeight="1">
      <c r="A10" s="184"/>
      <c r="B10" s="371" t="s">
        <v>236</v>
      </c>
      <c r="C10" s="371"/>
      <c r="D10" s="371"/>
      <c r="E10" s="185"/>
      <c r="F10" s="186"/>
      <c r="G10" s="189" t="str">
        <f t="shared" si="0"/>
        <v/>
      </c>
      <c r="H10" s="188"/>
      <c r="I10" s="188"/>
      <c r="J10" s="188"/>
      <c r="K10" s="188"/>
      <c r="L10" s="188"/>
    </row>
    <row r="11" spans="1:12" ht="15.95" customHeight="1">
      <c r="A11" s="184"/>
      <c r="B11" s="364"/>
      <c r="C11" s="365"/>
      <c r="D11" s="366"/>
      <c r="E11" s="191"/>
      <c r="F11" s="186">
        <v>1</v>
      </c>
      <c r="G11" s="192">
        <f t="shared" si="0"/>
        <v>1</v>
      </c>
      <c r="H11" s="188"/>
      <c r="I11" s="188"/>
      <c r="J11" s="188"/>
      <c r="K11" s="188"/>
      <c r="L11" s="188"/>
    </row>
    <row r="12" spans="1:12" ht="15.95" customHeight="1">
      <c r="A12" s="184"/>
      <c r="B12" s="364"/>
      <c r="C12" s="365"/>
      <c r="D12" s="366"/>
      <c r="E12" s="191">
        <v>0</v>
      </c>
      <c r="F12" s="186">
        <v>1</v>
      </c>
      <c r="G12" s="192">
        <v>0</v>
      </c>
      <c r="H12" s="188"/>
      <c r="I12" s="188"/>
      <c r="J12" s="188"/>
      <c r="K12" s="188"/>
      <c r="L12" s="188"/>
    </row>
    <row r="13" spans="1:12" ht="15.95" customHeight="1">
      <c r="A13" s="184"/>
      <c r="B13" s="364"/>
      <c r="C13" s="365"/>
      <c r="D13" s="366"/>
      <c r="E13" s="191">
        <v>1</v>
      </c>
      <c r="F13" s="186"/>
      <c r="G13" s="192">
        <f t="shared" si="0"/>
        <v>0</v>
      </c>
      <c r="H13" s="188"/>
      <c r="I13" s="188"/>
      <c r="J13" s="188"/>
      <c r="K13" s="188"/>
      <c r="L13" s="188"/>
    </row>
    <row r="14" spans="1:12" ht="15.95" customHeight="1">
      <c r="A14" s="184"/>
      <c r="B14" s="372" t="s">
        <v>237</v>
      </c>
      <c r="C14" s="373"/>
      <c r="D14" s="374"/>
      <c r="E14" s="193"/>
      <c r="F14" s="194"/>
      <c r="G14" s="195">
        <f>SUM(G11:G13)</f>
        <v>1</v>
      </c>
      <c r="H14" s="188"/>
      <c r="I14" s="188"/>
      <c r="J14" s="188"/>
      <c r="K14" s="188"/>
      <c r="L14" s="188"/>
    </row>
    <row r="15" spans="1:12" ht="15.95" customHeight="1">
      <c r="A15" s="184"/>
      <c r="B15" s="354"/>
      <c r="C15" s="355"/>
      <c r="D15" s="356"/>
      <c r="E15" s="185"/>
      <c r="F15" s="186"/>
      <c r="G15" s="192" t="str">
        <f t="shared" si="0"/>
        <v/>
      </c>
      <c r="H15" s="188"/>
      <c r="I15" s="188"/>
      <c r="J15" s="188"/>
      <c r="K15" s="188"/>
      <c r="L15" s="188"/>
    </row>
    <row r="16" spans="1:12" ht="15.95" customHeight="1">
      <c r="A16" s="184"/>
      <c r="B16" s="371" t="s">
        <v>57</v>
      </c>
      <c r="C16" s="371"/>
      <c r="D16" s="371"/>
      <c r="E16" s="185"/>
      <c r="F16" s="186"/>
      <c r="G16" s="192" t="str">
        <f t="shared" si="0"/>
        <v/>
      </c>
      <c r="H16" s="188"/>
      <c r="I16" s="188"/>
      <c r="J16" s="188"/>
      <c r="K16" s="188"/>
      <c r="L16" s="188"/>
    </row>
    <row r="17" spans="1:12" ht="15.95" customHeight="1">
      <c r="A17" s="184"/>
      <c r="B17" s="375"/>
      <c r="C17" s="375"/>
      <c r="D17" s="375"/>
      <c r="E17" s="185"/>
      <c r="F17" s="186">
        <v>1</v>
      </c>
      <c r="G17" s="192">
        <f t="shared" si="0"/>
        <v>1</v>
      </c>
      <c r="H17" s="188"/>
      <c r="I17" s="188"/>
      <c r="J17" s="188"/>
      <c r="K17" s="188"/>
      <c r="L17" s="188"/>
    </row>
    <row r="18" spans="1:12" ht="15.95" customHeight="1">
      <c r="A18" s="184"/>
      <c r="B18" s="364"/>
      <c r="C18" s="365"/>
      <c r="D18" s="366"/>
      <c r="E18" s="185"/>
      <c r="F18" s="186">
        <v>1</v>
      </c>
      <c r="G18" s="192">
        <f t="shared" si="0"/>
        <v>1</v>
      </c>
      <c r="H18" s="188"/>
      <c r="I18" s="188"/>
      <c r="J18" s="188"/>
      <c r="K18" s="188"/>
      <c r="L18" s="188"/>
    </row>
    <row r="19" spans="1:12" ht="15.95" customHeight="1">
      <c r="A19" s="184"/>
      <c r="B19" s="358" t="s">
        <v>238</v>
      </c>
      <c r="C19" s="358"/>
      <c r="D19" s="358"/>
      <c r="E19" s="193"/>
      <c r="F19" s="194"/>
      <c r="G19" s="196">
        <f>SUM(G17:G18)</f>
        <v>2</v>
      </c>
      <c r="H19" s="188"/>
      <c r="I19" s="188"/>
      <c r="J19" s="188"/>
      <c r="K19" s="188"/>
      <c r="L19" s="188"/>
    </row>
    <row r="20" spans="1:12" ht="15.95" customHeight="1">
      <c r="A20" s="184"/>
      <c r="B20" s="354"/>
      <c r="C20" s="355"/>
      <c r="D20" s="356"/>
      <c r="E20" s="185"/>
      <c r="F20" s="186"/>
      <c r="G20" s="197" t="str">
        <f t="shared" si="0"/>
        <v/>
      </c>
      <c r="H20" s="188"/>
      <c r="I20" s="188"/>
      <c r="J20" s="188"/>
      <c r="K20" s="188"/>
      <c r="L20" s="188"/>
    </row>
    <row r="21" spans="1:12" ht="15.95" customHeight="1">
      <c r="A21" s="184"/>
      <c r="B21" s="359" t="s">
        <v>239</v>
      </c>
      <c r="C21" s="360"/>
      <c r="D21" s="361"/>
      <c r="E21" s="193"/>
      <c r="F21" s="194"/>
      <c r="G21" s="196">
        <f>G14-G19</f>
        <v>-1</v>
      </c>
      <c r="H21" s="188"/>
      <c r="I21" s="188"/>
      <c r="J21" s="188"/>
      <c r="K21" s="188"/>
      <c r="L21" s="188"/>
    </row>
    <row r="22" spans="1:12" ht="15.95" customHeight="1" thickBot="1">
      <c r="A22" s="184"/>
      <c r="B22" s="362"/>
      <c r="C22" s="362"/>
      <c r="D22" s="362"/>
      <c r="E22" s="185"/>
      <c r="F22" s="186"/>
      <c r="G22" s="198" t="str">
        <f t="shared" ref="G22:G32" si="1">IF(E22=0,IF(F22=0,"",F22),F22*E22)</f>
        <v/>
      </c>
      <c r="H22" s="188"/>
      <c r="I22" s="188"/>
      <c r="J22" s="188"/>
      <c r="K22" s="188"/>
      <c r="L22" s="188"/>
    </row>
    <row r="23" spans="1:12" ht="15.95" customHeight="1">
      <c r="A23" s="199"/>
      <c r="B23" s="351" t="s">
        <v>240</v>
      </c>
      <c r="C23" s="352"/>
      <c r="D23" s="353"/>
      <c r="E23" s="200"/>
      <c r="F23" s="186"/>
      <c r="G23" s="198" t="str">
        <f t="shared" si="1"/>
        <v/>
      </c>
      <c r="H23" s="188"/>
      <c r="I23" s="188"/>
      <c r="J23" s="188"/>
      <c r="K23" s="188"/>
      <c r="L23" s="188"/>
    </row>
    <row r="24" spans="1:12" ht="15.95" customHeight="1">
      <c r="A24" s="199"/>
      <c r="B24" s="184" t="s">
        <v>241</v>
      </c>
      <c r="C24" s="201"/>
      <c r="D24" s="202"/>
      <c r="E24" s="200"/>
      <c r="F24" s="186"/>
      <c r="G24" s="198" t="str">
        <f t="shared" si="1"/>
        <v/>
      </c>
      <c r="H24" s="188"/>
      <c r="I24" s="188"/>
      <c r="J24" s="188"/>
      <c r="K24" s="188"/>
      <c r="L24" s="188"/>
    </row>
    <row r="25" spans="1:12" ht="15.95" customHeight="1" thickBot="1">
      <c r="A25" s="199"/>
      <c r="B25" s="203" t="s">
        <v>242</v>
      </c>
      <c r="C25" s="204"/>
      <c r="D25" s="205" t="e">
        <f>G21/D24</f>
        <v>#DIV/0!</v>
      </c>
      <c r="E25" s="200"/>
      <c r="F25" s="186"/>
      <c r="G25" s="198" t="str">
        <f t="shared" si="1"/>
        <v/>
      </c>
      <c r="H25" s="188"/>
      <c r="I25" s="188"/>
      <c r="J25" s="188"/>
      <c r="K25" s="188"/>
      <c r="L25" s="188"/>
    </row>
    <row r="26" spans="1:12" ht="15.95" customHeight="1" thickBot="1">
      <c r="A26" s="184"/>
      <c r="B26" s="363"/>
      <c r="C26" s="363"/>
      <c r="D26" s="363"/>
      <c r="E26" s="185"/>
      <c r="F26" s="186"/>
      <c r="G26" s="198" t="str">
        <f t="shared" si="1"/>
        <v/>
      </c>
      <c r="H26" s="188"/>
      <c r="I26" s="188"/>
      <c r="J26" s="188"/>
      <c r="K26" s="188"/>
      <c r="L26" s="188"/>
    </row>
    <row r="27" spans="1:12" ht="15.95" customHeight="1">
      <c r="A27" s="199"/>
      <c r="B27" s="351" t="s">
        <v>243</v>
      </c>
      <c r="C27" s="352"/>
      <c r="D27" s="353"/>
      <c r="E27" s="200"/>
      <c r="F27" s="186"/>
      <c r="G27" s="198" t="str">
        <f t="shared" si="1"/>
        <v/>
      </c>
      <c r="H27" s="188"/>
      <c r="I27" s="188"/>
      <c r="J27" s="188"/>
      <c r="K27" s="188"/>
      <c r="L27" s="188"/>
    </row>
    <row r="28" spans="1:12" ht="15.95" customHeight="1">
      <c r="A28" s="199"/>
      <c r="B28" s="206" t="s">
        <v>33</v>
      </c>
      <c r="C28" s="190"/>
      <c r="D28" s="207">
        <f>(SUM(G11:G12))/G14</f>
        <v>1</v>
      </c>
      <c r="E28" s="200"/>
      <c r="F28" s="186"/>
      <c r="G28" s="198" t="str">
        <f t="shared" si="1"/>
        <v/>
      </c>
      <c r="H28" s="188"/>
      <c r="I28" s="188"/>
      <c r="J28" s="188"/>
      <c r="K28" s="188"/>
      <c r="L28" s="188"/>
    </row>
    <row r="29" spans="1:12" ht="15.95" customHeight="1" thickBot="1">
      <c r="A29" s="199"/>
      <c r="B29" s="208" t="s">
        <v>49</v>
      </c>
      <c r="C29" s="209"/>
      <c r="D29" s="210">
        <f>G13/G14</f>
        <v>0</v>
      </c>
      <c r="E29" s="200"/>
      <c r="F29" s="186"/>
      <c r="G29" s="198" t="str">
        <f t="shared" si="1"/>
        <v/>
      </c>
      <c r="H29" s="188"/>
      <c r="I29" s="188"/>
      <c r="J29" s="188"/>
      <c r="K29" s="188"/>
      <c r="L29" s="188"/>
    </row>
    <row r="30" spans="1:12" ht="15.95" customHeight="1">
      <c r="A30" s="184"/>
      <c r="B30" s="354"/>
      <c r="C30" s="355"/>
      <c r="D30" s="356"/>
      <c r="E30" s="185"/>
      <c r="F30" s="186"/>
      <c r="G30" s="198" t="str">
        <f t="shared" si="1"/>
        <v/>
      </c>
      <c r="H30" s="188"/>
      <c r="I30" s="188"/>
      <c r="J30" s="188"/>
      <c r="K30" s="188"/>
      <c r="L30" s="188"/>
    </row>
    <row r="31" spans="1:12" ht="15.95" customHeight="1">
      <c r="A31" s="184"/>
      <c r="B31" s="354"/>
      <c r="C31" s="355"/>
      <c r="D31" s="356"/>
      <c r="E31" s="185"/>
      <c r="F31" s="186"/>
      <c r="G31" s="198" t="str">
        <f t="shared" si="1"/>
        <v/>
      </c>
      <c r="H31" s="188"/>
      <c r="I31" s="188"/>
      <c r="J31" s="188"/>
      <c r="K31" s="188"/>
      <c r="L31" s="188"/>
    </row>
    <row r="32" spans="1:12" ht="15.95" customHeight="1">
      <c r="A32" s="184"/>
      <c r="B32" s="357"/>
      <c r="C32" s="357"/>
      <c r="D32" s="357"/>
      <c r="E32" s="185"/>
      <c r="F32" s="186"/>
      <c r="G32" s="198" t="str">
        <f t="shared" si="1"/>
        <v/>
      </c>
      <c r="H32" s="188"/>
      <c r="I32" s="188"/>
      <c r="J32" s="188"/>
      <c r="K32" s="188"/>
      <c r="L32" s="188"/>
    </row>
    <row r="33" spans="1:12">
      <c r="A33" s="184"/>
      <c r="B33" s="357"/>
      <c r="C33" s="357"/>
      <c r="D33" s="357"/>
      <c r="E33" s="185"/>
      <c r="F33" s="186"/>
      <c r="G33" s="198"/>
      <c r="H33" s="188"/>
      <c r="I33" s="188"/>
      <c r="J33" s="188"/>
      <c r="K33" s="188"/>
      <c r="L33" s="188"/>
    </row>
    <row r="34" spans="1:12">
      <c r="A34" s="184"/>
      <c r="B34" s="357"/>
      <c r="C34" s="357"/>
      <c r="D34" s="357"/>
      <c r="E34" s="185"/>
      <c r="F34" s="186"/>
      <c r="G34" s="198"/>
      <c r="H34" s="188"/>
      <c r="I34" s="188"/>
      <c r="J34" s="188"/>
      <c r="K34" s="188"/>
      <c r="L34" s="188"/>
    </row>
    <row r="35" spans="1:12" ht="15.75" thickBot="1">
      <c r="A35" s="203"/>
      <c r="B35" s="350"/>
      <c r="C35" s="350"/>
      <c r="D35" s="350"/>
      <c r="E35" s="211"/>
      <c r="F35" s="212"/>
      <c r="G35" s="213"/>
      <c r="H35" s="188"/>
      <c r="I35" s="188"/>
      <c r="J35" s="188"/>
      <c r="K35" s="188"/>
      <c r="L35" s="188"/>
    </row>
    <row r="36" spans="1:12" ht="15.95" customHeight="1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</row>
    <row r="37" spans="1:12" ht="15.95" customHeight="1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</row>
    <row r="38" spans="1:12" ht="15.95" customHeight="1">
      <c r="A38" s="112"/>
      <c r="B38" s="112"/>
      <c r="C38" s="112"/>
      <c r="D38" s="112"/>
      <c r="E38" s="112"/>
      <c r="F38" s="112"/>
      <c r="G38" s="112"/>
      <c r="H38" s="112"/>
      <c r="I38" s="112"/>
      <c r="J38" s="112"/>
      <c r="K38" s="112"/>
    </row>
    <row r="39" spans="1:12" ht="15.95" customHeight="1">
      <c r="A39" s="112"/>
      <c r="B39" s="112"/>
      <c r="C39" s="112"/>
      <c r="D39" s="112"/>
      <c r="E39" s="112"/>
      <c r="F39" s="112"/>
      <c r="G39" s="112"/>
      <c r="H39" s="112"/>
      <c r="I39" s="112"/>
      <c r="J39" s="112"/>
      <c r="K39" s="112"/>
    </row>
    <row r="40" spans="1:12" ht="15.95" customHeight="1">
      <c r="A40" s="112"/>
      <c r="B40" s="112"/>
      <c r="C40" s="112"/>
      <c r="D40" s="112"/>
      <c r="E40" s="112"/>
      <c r="F40" s="112"/>
      <c r="G40" s="112"/>
      <c r="H40" s="112"/>
      <c r="I40" s="112"/>
      <c r="J40" s="112"/>
      <c r="K40" s="112"/>
    </row>
    <row r="41" spans="1:12" ht="15.95" customHeight="1">
      <c r="A41" s="112"/>
      <c r="B41" s="112"/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2" ht="15.95" customHeight="1">
      <c r="A42" s="112"/>
      <c r="B42" s="112"/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2" ht="15.95" customHeight="1">
      <c r="A43" s="112"/>
      <c r="B43" s="112"/>
      <c r="C43" s="112"/>
      <c r="D43" s="112"/>
      <c r="E43" s="112"/>
      <c r="F43" s="112"/>
      <c r="G43" s="112"/>
      <c r="H43" s="112"/>
      <c r="I43" s="112"/>
      <c r="J43" s="112"/>
      <c r="K43" s="112"/>
    </row>
    <row r="44" spans="1:12" ht="15.95" customHeight="1">
      <c r="A44" s="112"/>
      <c r="B44" s="112"/>
      <c r="C44" s="112"/>
      <c r="D44" s="112"/>
      <c r="E44" s="112"/>
      <c r="F44" s="112"/>
      <c r="G44" s="112"/>
      <c r="H44" s="112"/>
      <c r="I44" s="112"/>
      <c r="J44" s="112"/>
      <c r="K44" s="112"/>
    </row>
    <row r="45" spans="1:12" ht="15.95" customHeight="1">
      <c r="A45" s="112"/>
      <c r="B45" s="112"/>
      <c r="C45" s="112"/>
      <c r="D45" s="112"/>
      <c r="E45" s="112"/>
      <c r="F45" s="112"/>
      <c r="G45" s="112"/>
      <c r="H45" s="112"/>
      <c r="I45" s="112"/>
      <c r="J45" s="112"/>
      <c r="K45" s="112"/>
    </row>
    <row r="46" spans="1:12" ht="15.95" customHeight="1">
      <c r="A46" s="112"/>
      <c r="B46" s="112"/>
      <c r="C46" s="112"/>
      <c r="D46" s="112"/>
      <c r="E46" s="112"/>
      <c r="F46" s="112"/>
      <c r="G46" s="112"/>
      <c r="H46" s="112"/>
      <c r="I46" s="112"/>
      <c r="J46" s="112"/>
      <c r="K46" s="112"/>
    </row>
    <row r="47" spans="1:12" ht="15.95" customHeight="1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</row>
    <row r="48" spans="1:12" ht="15.95" customHeight="1">
      <c r="A48" s="112"/>
      <c r="B48" s="112"/>
      <c r="C48" s="112"/>
      <c r="D48" s="112"/>
      <c r="E48" s="112"/>
      <c r="F48" s="112"/>
      <c r="G48" s="112"/>
      <c r="H48" s="112"/>
      <c r="I48" s="112"/>
      <c r="J48" s="112"/>
      <c r="K48" s="112"/>
    </row>
    <row r="49" spans="1:11" ht="15.95" customHeight="1">
      <c r="A49" s="112"/>
      <c r="B49" s="112"/>
      <c r="C49" s="112"/>
      <c r="D49" s="112"/>
      <c r="E49" s="112"/>
      <c r="F49" s="112"/>
      <c r="G49" s="112"/>
      <c r="H49" s="112"/>
      <c r="I49" s="112"/>
      <c r="J49" s="112"/>
      <c r="K49" s="112"/>
    </row>
    <row r="50" spans="1:11" ht="15.95" customHeight="1">
      <c r="A50" s="112"/>
      <c r="B50" s="112"/>
      <c r="C50" s="112"/>
      <c r="D50" s="112"/>
      <c r="E50" s="112"/>
      <c r="F50" s="112"/>
      <c r="G50" s="112"/>
      <c r="H50" s="112"/>
      <c r="I50" s="112"/>
      <c r="J50" s="112"/>
      <c r="K50" s="112"/>
    </row>
    <row r="51" spans="1:11" ht="15.95" customHeight="1">
      <c r="A51" s="112"/>
      <c r="B51" s="112"/>
      <c r="C51" s="112"/>
      <c r="D51" s="112"/>
      <c r="E51" s="112"/>
      <c r="F51" s="112"/>
      <c r="G51" s="112"/>
      <c r="H51" s="112"/>
      <c r="I51" s="112"/>
      <c r="J51" s="112"/>
      <c r="K51" s="112"/>
    </row>
    <row r="52" spans="1:11" ht="15.95" customHeight="1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</row>
    <row r="53" spans="1:11" ht="15.95" customHeight="1">
      <c r="A53" s="112"/>
      <c r="B53" s="112"/>
      <c r="C53" s="112"/>
      <c r="D53" s="112"/>
      <c r="E53" s="112"/>
      <c r="F53" s="112"/>
      <c r="G53" s="112"/>
      <c r="H53" s="112"/>
      <c r="I53" s="112"/>
      <c r="J53" s="112"/>
      <c r="K53" s="112"/>
    </row>
    <row r="54" spans="1:11" ht="15.95" customHeight="1">
      <c r="A54" s="112"/>
      <c r="B54" s="112"/>
      <c r="C54" s="112"/>
      <c r="D54" s="112"/>
      <c r="E54" s="112"/>
      <c r="F54" s="112"/>
      <c r="G54" s="112"/>
      <c r="H54" s="112"/>
      <c r="I54" s="112"/>
      <c r="J54" s="112"/>
      <c r="K54" s="112"/>
    </row>
    <row r="55" spans="1:11" ht="15.95" customHeight="1">
      <c r="A55" s="112"/>
      <c r="B55" s="112"/>
      <c r="C55" s="112"/>
      <c r="D55" s="112"/>
      <c r="E55" s="112"/>
      <c r="F55" s="112"/>
      <c r="G55" s="112"/>
      <c r="H55" s="112"/>
      <c r="I55" s="112"/>
      <c r="J55" s="112"/>
      <c r="K55" s="112"/>
    </row>
    <row r="56" spans="1:11" ht="15.95" customHeight="1">
      <c r="A56" s="112"/>
      <c r="B56" s="112"/>
      <c r="C56" s="112"/>
      <c r="D56" s="112"/>
      <c r="E56" s="112"/>
      <c r="F56" s="112"/>
      <c r="G56" s="112"/>
      <c r="H56" s="112"/>
      <c r="I56" s="112"/>
      <c r="J56" s="112"/>
      <c r="K56" s="112"/>
    </row>
    <row r="57" spans="1:11" ht="15.95" customHeight="1">
      <c r="A57" s="112"/>
      <c r="B57" s="112"/>
      <c r="C57" s="112"/>
      <c r="D57" s="112"/>
      <c r="E57" s="112"/>
      <c r="F57" s="112"/>
      <c r="G57" s="112"/>
      <c r="H57" s="112"/>
      <c r="I57" s="112"/>
      <c r="J57" s="112"/>
      <c r="K57" s="112"/>
    </row>
    <row r="58" spans="1:11" ht="15.95" customHeight="1">
      <c r="A58" s="112"/>
      <c r="B58" s="112"/>
      <c r="C58" s="112"/>
      <c r="D58" s="112"/>
      <c r="E58" s="112"/>
      <c r="F58" s="112"/>
      <c r="G58" s="112"/>
      <c r="H58" s="112"/>
      <c r="I58" s="112"/>
      <c r="J58" s="112"/>
      <c r="K58" s="112"/>
    </row>
    <row r="59" spans="1:11" ht="15.95" customHeight="1">
      <c r="A59" s="112"/>
      <c r="B59" s="112"/>
      <c r="C59" s="112"/>
      <c r="D59" s="112"/>
      <c r="E59" s="112"/>
      <c r="F59" s="112"/>
      <c r="G59" s="112"/>
      <c r="H59" s="112"/>
      <c r="I59" s="112"/>
      <c r="J59" s="112"/>
      <c r="K59" s="112"/>
    </row>
    <row r="60" spans="1:11" ht="15.95" customHeight="1">
      <c r="A60" s="112"/>
      <c r="B60" s="112"/>
      <c r="C60" s="112"/>
      <c r="D60" s="112"/>
      <c r="E60" s="112"/>
      <c r="F60" s="112"/>
      <c r="G60" s="112"/>
      <c r="H60" s="112"/>
      <c r="I60" s="112"/>
      <c r="J60" s="112"/>
      <c r="K60" s="112"/>
    </row>
    <row r="61" spans="1:11" ht="15.95" customHeight="1">
      <c r="A61" s="112"/>
      <c r="B61" s="112"/>
      <c r="C61" s="112"/>
      <c r="D61" s="112"/>
      <c r="E61" s="112"/>
      <c r="F61" s="112"/>
      <c r="G61" s="112"/>
      <c r="H61" s="112"/>
      <c r="I61" s="112"/>
      <c r="J61" s="112"/>
      <c r="K61" s="112"/>
    </row>
    <row r="62" spans="1:11" ht="15.95" customHeight="1">
      <c r="A62" s="112"/>
      <c r="B62" s="112"/>
      <c r="C62" s="112"/>
      <c r="D62" s="112"/>
      <c r="E62" s="112"/>
      <c r="F62" s="112"/>
      <c r="G62" s="112"/>
      <c r="H62" s="112"/>
      <c r="I62" s="112"/>
      <c r="J62" s="112"/>
      <c r="K62" s="112"/>
    </row>
    <row r="63" spans="1:11" ht="15.95" customHeight="1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</row>
    <row r="64" spans="1:11" ht="15.95" customHeight="1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</row>
    <row r="65" spans="1:11" ht="15.95" customHeight="1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</row>
    <row r="66" spans="1:11" ht="15.95" customHeight="1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</row>
    <row r="67" spans="1:11" ht="15.95" customHeight="1">
      <c r="A67" s="112"/>
      <c r="B67" s="112"/>
      <c r="C67" s="112"/>
      <c r="D67" s="112"/>
      <c r="E67" s="112"/>
      <c r="F67" s="112"/>
      <c r="G67" s="112"/>
      <c r="H67" s="112"/>
      <c r="I67" s="112"/>
      <c r="J67" s="112"/>
      <c r="K67" s="112"/>
    </row>
    <row r="68" spans="1:11" ht="15.95" customHeight="1">
      <c r="A68" s="112"/>
      <c r="B68" s="112"/>
      <c r="C68" s="112"/>
      <c r="D68" s="112"/>
      <c r="E68" s="112"/>
      <c r="F68" s="112"/>
      <c r="G68" s="112"/>
      <c r="H68" s="112"/>
      <c r="I68" s="112"/>
      <c r="J68" s="112"/>
      <c r="K68" s="112"/>
    </row>
    <row r="69" spans="1:11" ht="15.95" customHeight="1">
      <c r="A69" s="112"/>
      <c r="B69" s="112"/>
      <c r="C69" s="112"/>
      <c r="D69" s="112"/>
      <c r="E69" s="112"/>
      <c r="F69" s="112"/>
      <c r="G69" s="112"/>
      <c r="H69" s="112"/>
      <c r="I69" s="112"/>
      <c r="J69" s="112"/>
      <c r="K69" s="112"/>
    </row>
    <row r="70" spans="1:11" ht="15.95" customHeight="1">
      <c r="A70" s="112"/>
      <c r="B70" s="112"/>
      <c r="C70" s="112"/>
      <c r="D70" s="112"/>
      <c r="E70" s="112"/>
      <c r="F70" s="112"/>
      <c r="G70" s="112"/>
      <c r="H70" s="112"/>
      <c r="I70" s="112"/>
      <c r="J70" s="112"/>
      <c r="K70" s="112"/>
    </row>
    <row r="71" spans="1:11" ht="15.95" customHeight="1">
      <c r="A71" s="112"/>
      <c r="B71" s="112"/>
      <c r="C71" s="112"/>
      <c r="D71" s="112"/>
      <c r="E71" s="112"/>
      <c r="F71" s="112"/>
      <c r="G71" s="112"/>
      <c r="H71" s="112"/>
      <c r="I71" s="112"/>
      <c r="J71" s="112"/>
      <c r="K71" s="112"/>
    </row>
    <row r="72" spans="1:11" ht="15.95" customHeight="1">
      <c r="A72" s="112"/>
      <c r="B72" s="112"/>
      <c r="C72" s="112"/>
      <c r="D72" s="112"/>
      <c r="E72" s="112"/>
      <c r="F72" s="112"/>
      <c r="G72" s="112"/>
      <c r="H72" s="112"/>
      <c r="I72" s="112"/>
      <c r="J72" s="112"/>
      <c r="K72" s="112"/>
    </row>
    <row r="73" spans="1:11" ht="15.95" customHeight="1">
      <c r="A73" s="112"/>
      <c r="B73" s="112"/>
      <c r="C73" s="112"/>
      <c r="D73" s="112"/>
      <c r="E73" s="112"/>
      <c r="F73" s="112"/>
      <c r="G73" s="112"/>
      <c r="H73" s="112"/>
      <c r="I73" s="112"/>
      <c r="J73" s="112"/>
      <c r="K73" s="112"/>
    </row>
    <row r="74" spans="1:11" ht="15.95" customHeight="1">
      <c r="A74" s="112"/>
      <c r="B74" s="112"/>
      <c r="C74" s="112"/>
      <c r="D74" s="112"/>
      <c r="E74" s="112"/>
      <c r="F74" s="112"/>
      <c r="G74" s="112"/>
      <c r="H74" s="112"/>
      <c r="I74" s="112"/>
      <c r="J74" s="112"/>
      <c r="K74" s="112"/>
    </row>
    <row r="75" spans="1:11" ht="15.95" customHeight="1">
      <c r="A75" s="112"/>
      <c r="B75" s="112"/>
      <c r="C75" s="112"/>
      <c r="D75" s="112"/>
      <c r="E75" s="112"/>
      <c r="F75" s="112"/>
      <c r="G75" s="112"/>
      <c r="H75" s="112"/>
      <c r="I75" s="112"/>
      <c r="J75" s="112"/>
      <c r="K75" s="112"/>
    </row>
    <row r="76" spans="1:11" ht="15.95" customHeight="1">
      <c r="A76" s="112"/>
      <c r="B76" s="112"/>
      <c r="C76" s="112"/>
      <c r="D76" s="112"/>
      <c r="E76" s="112"/>
      <c r="F76" s="112"/>
      <c r="G76" s="112"/>
      <c r="H76" s="112"/>
      <c r="I76" s="112"/>
      <c r="J76" s="112"/>
      <c r="K76" s="112"/>
    </row>
    <row r="77" spans="1:11" ht="15.95" customHeight="1">
      <c r="A77" s="112"/>
      <c r="B77" s="112"/>
      <c r="C77" s="112"/>
      <c r="D77" s="112"/>
      <c r="E77" s="112"/>
      <c r="F77" s="112"/>
      <c r="G77" s="112"/>
      <c r="H77" s="112"/>
      <c r="I77" s="112"/>
      <c r="J77" s="112"/>
      <c r="K77" s="112"/>
    </row>
    <row r="78" spans="1:11" ht="15.95" customHeight="1">
      <c r="A78" s="112"/>
      <c r="B78" s="112"/>
      <c r="C78" s="112"/>
      <c r="D78" s="112"/>
      <c r="E78" s="112"/>
      <c r="F78" s="112"/>
      <c r="G78" s="112"/>
      <c r="H78" s="112"/>
      <c r="I78" s="112"/>
      <c r="J78" s="112"/>
      <c r="K78" s="112"/>
    </row>
    <row r="79" spans="1:11" ht="15.95" customHeight="1">
      <c r="A79" s="112"/>
      <c r="B79" s="112"/>
      <c r="C79" s="112"/>
      <c r="D79" s="112"/>
      <c r="E79" s="112"/>
      <c r="F79" s="112"/>
      <c r="G79" s="112"/>
      <c r="H79" s="112"/>
      <c r="I79" s="112"/>
      <c r="J79" s="112"/>
      <c r="K79" s="112"/>
    </row>
    <row r="80" spans="1:11" ht="15.95" customHeight="1">
      <c r="A80" s="112"/>
      <c r="B80" s="112"/>
      <c r="C80" s="112"/>
      <c r="D80" s="112"/>
      <c r="E80" s="112"/>
      <c r="F80" s="112"/>
      <c r="G80" s="112"/>
      <c r="H80" s="112"/>
      <c r="I80" s="112"/>
      <c r="J80" s="112"/>
      <c r="K80" s="112"/>
    </row>
    <row r="81" spans="1:11" ht="15.95" customHeight="1">
      <c r="A81" s="112"/>
      <c r="B81" s="112"/>
      <c r="C81" s="112"/>
      <c r="D81" s="112"/>
      <c r="E81" s="112"/>
      <c r="F81" s="112"/>
      <c r="G81" s="112"/>
      <c r="H81" s="112"/>
      <c r="I81" s="112"/>
      <c r="J81" s="112"/>
      <c r="K81" s="112"/>
    </row>
    <row r="82" spans="1:11" ht="15.95" customHeight="1">
      <c r="A82" s="112"/>
      <c r="B82" s="112"/>
      <c r="C82" s="112"/>
      <c r="D82" s="112"/>
      <c r="E82" s="112"/>
      <c r="F82" s="112"/>
      <c r="G82" s="112"/>
      <c r="H82" s="112"/>
      <c r="I82" s="112"/>
      <c r="J82" s="112"/>
      <c r="K82" s="112"/>
    </row>
    <row r="83" spans="1:11" ht="15.95" customHeight="1">
      <c r="A83" s="112"/>
      <c r="B83" s="112"/>
      <c r="C83" s="112"/>
      <c r="D83" s="112"/>
      <c r="E83" s="112"/>
      <c r="F83" s="112"/>
      <c r="G83" s="112"/>
      <c r="H83" s="112"/>
      <c r="I83" s="112"/>
      <c r="J83" s="112"/>
      <c r="K83" s="112"/>
    </row>
    <row r="84" spans="1:11" ht="15.95" customHeight="1">
      <c r="A84" s="112"/>
      <c r="B84" s="112"/>
      <c r="C84" s="112"/>
      <c r="D84" s="112"/>
      <c r="E84" s="112"/>
      <c r="F84" s="112"/>
      <c r="G84" s="112"/>
      <c r="H84" s="112"/>
      <c r="I84" s="112"/>
      <c r="J84" s="112"/>
      <c r="K84" s="112"/>
    </row>
    <row r="85" spans="1:11" ht="15.95" customHeight="1">
      <c r="A85" s="112"/>
      <c r="B85" s="112"/>
      <c r="C85" s="112"/>
      <c r="D85" s="112"/>
      <c r="E85" s="112"/>
      <c r="F85" s="112"/>
      <c r="G85" s="112"/>
      <c r="H85" s="112"/>
      <c r="I85" s="112"/>
      <c r="J85" s="112"/>
      <c r="K85" s="112"/>
    </row>
    <row r="86" spans="1:11" ht="15.95" customHeight="1">
      <c r="A86" s="112"/>
      <c r="B86" s="112"/>
      <c r="C86" s="112"/>
      <c r="D86" s="112"/>
      <c r="E86" s="112"/>
      <c r="F86" s="112"/>
      <c r="G86" s="112"/>
      <c r="H86" s="112"/>
      <c r="I86" s="112"/>
      <c r="J86" s="112"/>
      <c r="K86" s="112"/>
    </row>
    <row r="87" spans="1:11" ht="15.95" customHeight="1">
      <c r="A87" s="112"/>
      <c r="B87" s="112"/>
      <c r="C87" s="112"/>
      <c r="D87" s="112"/>
      <c r="E87" s="112"/>
      <c r="F87" s="112"/>
      <c r="G87" s="112"/>
      <c r="H87" s="112"/>
      <c r="I87" s="112"/>
      <c r="J87" s="112"/>
      <c r="K87" s="112"/>
    </row>
    <row r="88" spans="1:11" ht="15.95" customHeight="1">
      <c r="A88" s="112"/>
      <c r="B88" s="112"/>
      <c r="C88" s="112"/>
      <c r="D88" s="112"/>
      <c r="E88" s="112"/>
      <c r="F88" s="112"/>
      <c r="G88" s="112"/>
      <c r="H88" s="112"/>
      <c r="I88" s="112"/>
      <c r="J88" s="112"/>
      <c r="K88" s="112"/>
    </row>
    <row r="89" spans="1:11" ht="15.95" customHeight="1">
      <c r="A89" s="112"/>
      <c r="B89" s="112"/>
      <c r="C89" s="112"/>
      <c r="D89" s="112"/>
      <c r="E89" s="112"/>
      <c r="F89" s="112"/>
      <c r="G89" s="112"/>
      <c r="H89" s="112"/>
      <c r="I89" s="112"/>
      <c r="J89" s="112"/>
      <c r="K89" s="112"/>
    </row>
    <row r="90" spans="1:11" ht="15.95" customHeight="1">
      <c r="A90" s="112"/>
      <c r="B90" s="112"/>
      <c r="C90" s="112"/>
      <c r="D90" s="112"/>
      <c r="E90" s="112"/>
      <c r="F90" s="112"/>
      <c r="G90" s="112"/>
      <c r="H90" s="112"/>
      <c r="I90" s="112"/>
      <c r="J90" s="112"/>
      <c r="K90" s="112"/>
    </row>
    <row r="91" spans="1:11" ht="15.95" customHeight="1">
      <c r="A91" s="112"/>
      <c r="B91" s="112"/>
      <c r="C91" s="112"/>
      <c r="D91" s="112"/>
      <c r="E91" s="112"/>
      <c r="F91" s="112"/>
      <c r="G91" s="112"/>
      <c r="H91" s="112"/>
      <c r="I91" s="112"/>
      <c r="J91" s="112"/>
      <c r="K91" s="112"/>
    </row>
    <row r="92" spans="1:11" ht="15.95" customHeight="1">
      <c r="A92" s="112"/>
      <c r="B92" s="112"/>
      <c r="C92" s="112"/>
      <c r="D92" s="112"/>
      <c r="E92" s="112"/>
      <c r="F92" s="112"/>
      <c r="G92" s="112"/>
      <c r="H92" s="112"/>
      <c r="I92" s="112"/>
      <c r="J92" s="112"/>
      <c r="K92" s="112"/>
    </row>
    <row r="93" spans="1:11" ht="15.95" customHeight="1">
      <c r="A93" s="112"/>
      <c r="B93" s="112"/>
      <c r="C93" s="112"/>
      <c r="D93" s="112"/>
      <c r="E93" s="112"/>
      <c r="F93" s="112"/>
      <c r="G93" s="112"/>
      <c r="H93" s="112"/>
      <c r="I93" s="112"/>
      <c r="J93" s="112"/>
      <c r="K93" s="112"/>
    </row>
    <row r="94" spans="1:11" ht="15.95" customHeight="1">
      <c r="A94" s="112"/>
      <c r="B94" s="112"/>
      <c r="C94" s="112"/>
      <c r="D94" s="112"/>
      <c r="E94" s="112"/>
      <c r="F94" s="112"/>
      <c r="G94" s="112"/>
      <c r="H94" s="112"/>
      <c r="I94" s="112"/>
      <c r="J94" s="112"/>
      <c r="K94" s="112"/>
    </row>
    <row r="95" spans="1:11" ht="15.95" customHeight="1">
      <c r="A95" s="112"/>
      <c r="B95" s="112"/>
      <c r="C95" s="112"/>
      <c r="D95" s="112"/>
      <c r="E95" s="112"/>
      <c r="F95" s="112"/>
      <c r="G95" s="112"/>
      <c r="H95" s="112"/>
      <c r="I95" s="112"/>
      <c r="J95" s="112"/>
      <c r="K95" s="112"/>
    </row>
    <row r="96" spans="1:11" ht="15.95" customHeight="1">
      <c r="A96" s="112"/>
      <c r="B96" s="112"/>
      <c r="C96" s="112"/>
      <c r="D96" s="112"/>
      <c r="E96" s="112"/>
      <c r="F96" s="112"/>
      <c r="G96" s="112"/>
      <c r="H96" s="112"/>
      <c r="I96" s="112"/>
      <c r="J96" s="112"/>
      <c r="K96" s="112"/>
    </row>
    <row r="97" spans="1:11" ht="15.95" customHeight="1">
      <c r="A97" s="112"/>
      <c r="B97" s="112"/>
      <c r="C97" s="112"/>
      <c r="D97" s="112"/>
      <c r="E97" s="112"/>
      <c r="F97" s="112"/>
      <c r="G97" s="112"/>
      <c r="H97" s="112"/>
      <c r="I97" s="112"/>
      <c r="J97" s="112"/>
      <c r="K97" s="112"/>
    </row>
    <row r="98" spans="1:11" ht="15.95" customHeight="1">
      <c r="A98" s="112"/>
      <c r="B98" s="112"/>
      <c r="C98" s="112"/>
      <c r="D98" s="112"/>
      <c r="E98" s="112"/>
      <c r="F98" s="112"/>
      <c r="G98" s="112"/>
      <c r="H98" s="112"/>
      <c r="I98" s="112"/>
      <c r="J98" s="112"/>
      <c r="K98" s="112"/>
    </row>
    <row r="99" spans="1:11" ht="15.95" customHeight="1">
      <c r="A99" s="112"/>
      <c r="B99" s="112"/>
      <c r="C99" s="112"/>
      <c r="D99" s="112"/>
      <c r="E99" s="112"/>
      <c r="F99" s="112"/>
      <c r="G99" s="112"/>
      <c r="H99" s="112"/>
      <c r="I99" s="112"/>
      <c r="J99" s="112"/>
      <c r="K99" s="112"/>
    </row>
    <row r="100" spans="1:11" ht="15.95" customHeight="1">
      <c r="A100" s="112"/>
      <c r="B100" s="112"/>
      <c r="C100" s="112"/>
      <c r="D100" s="112"/>
      <c r="E100" s="112"/>
      <c r="F100" s="112"/>
      <c r="G100" s="112"/>
      <c r="H100" s="112"/>
      <c r="I100" s="112"/>
      <c r="J100" s="112"/>
      <c r="K100" s="112"/>
    </row>
    <row r="101" spans="1:11" ht="15.95" customHeight="1">
      <c r="A101" s="112"/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</row>
    <row r="102" spans="1:11" ht="15.95" customHeight="1">
      <c r="A102" s="112"/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</row>
    <row r="103" spans="1:11" ht="15.95" customHeight="1">
      <c r="A103" s="112"/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</row>
    <row r="104" spans="1:11" ht="15.95" customHeight="1">
      <c r="A104" s="112"/>
      <c r="B104" s="112"/>
      <c r="C104" s="112"/>
      <c r="D104" s="112"/>
      <c r="E104" s="112"/>
      <c r="F104" s="112"/>
      <c r="G104" s="112"/>
      <c r="H104" s="112"/>
      <c r="I104" s="112"/>
      <c r="J104" s="112"/>
      <c r="K104" s="112"/>
    </row>
    <row r="105" spans="1:11" ht="15.95" customHeight="1">
      <c r="A105" s="112"/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</row>
    <row r="106" spans="1:11" ht="15.95" customHeight="1">
      <c r="A106" s="112"/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</row>
    <row r="107" spans="1:11" ht="15.95" customHeight="1">
      <c r="A107" s="112"/>
      <c r="B107" s="112"/>
      <c r="C107" s="112"/>
      <c r="D107" s="112"/>
      <c r="E107" s="112"/>
      <c r="F107" s="112"/>
      <c r="G107" s="112"/>
      <c r="H107" s="112"/>
      <c r="I107" s="112"/>
      <c r="J107" s="112"/>
      <c r="K107" s="112"/>
    </row>
    <row r="108" spans="1:11" ht="15.95" customHeight="1">
      <c r="A108" s="112"/>
      <c r="B108" s="112"/>
      <c r="C108" s="112"/>
      <c r="D108" s="112"/>
      <c r="E108" s="112"/>
      <c r="F108" s="112"/>
      <c r="G108" s="112"/>
      <c r="H108" s="112"/>
      <c r="I108" s="112"/>
      <c r="J108" s="112"/>
      <c r="K108" s="112"/>
    </row>
    <row r="109" spans="1:11" ht="15.95" customHeight="1">
      <c r="A109" s="112"/>
      <c r="B109" s="112"/>
      <c r="C109" s="112"/>
      <c r="D109" s="112"/>
      <c r="E109" s="112"/>
      <c r="F109" s="112"/>
      <c r="G109" s="112"/>
      <c r="H109" s="112"/>
      <c r="I109" s="112"/>
      <c r="J109" s="112"/>
      <c r="K109" s="112"/>
    </row>
    <row r="110" spans="1:11" ht="15.95" customHeight="1">
      <c r="A110" s="112"/>
      <c r="B110" s="112"/>
      <c r="C110" s="112"/>
      <c r="D110" s="112"/>
      <c r="E110" s="112"/>
      <c r="F110" s="112"/>
      <c r="G110" s="112"/>
      <c r="H110" s="112"/>
      <c r="I110" s="112"/>
      <c r="J110" s="112"/>
      <c r="K110" s="112"/>
    </row>
    <row r="111" spans="1:11" ht="15.95" customHeight="1">
      <c r="A111" s="112"/>
      <c r="B111" s="112"/>
      <c r="C111" s="112"/>
      <c r="D111" s="112"/>
      <c r="E111" s="112"/>
      <c r="F111" s="112"/>
      <c r="G111" s="112"/>
      <c r="H111" s="112"/>
      <c r="I111" s="112"/>
      <c r="J111" s="112"/>
      <c r="K111" s="112"/>
    </row>
    <row r="112" spans="1:11" ht="15.95" customHeight="1">
      <c r="A112" s="112"/>
      <c r="B112" s="112"/>
      <c r="C112" s="112"/>
      <c r="D112" s="112"/>
      <c r="E112" s="112"/>
      <c r="F112" s="112"/>
      <c r="G112" s="112"/>
      <c r="H112" s="112"/>
      <c r="I112" s="112"/>
      <c r="J112" s="112"/>
      <c r="K112" s="112"/>
    </row>
    <row r="113" spans="1:11" ht="15.95" customHeight="1">
      <c r="A113" s="112"/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</row>
    <row r="114" spans="1:11" ht="15.95" customHeight="1">
      <c r="A114" s="112"/>
      <c r="B114" s="112"/>
      <c r="C114" s="112"/>
      <c r="D114" s="112"/>
      <c r="E114" s="112"/>
      <c r="F114" s="112"/>
      <c r="G114" s="112"/>
      <c r="H114" s="112"/>
      <c r="I114" s="112"/>
      <c r="J114" s="112"/>
      <c r="K114" s="112"/>
    </row>
    <row r="115" spans="1:11" ht="15.95" customHeight="1">
      <c r="A115" s="112"/>
      <c r="B115" s="112"/>
      <c r="C115" s="112"/>
      <c r="D115" s="112"/>
      <c r="E115" s="112"/>
      <c r="F115" s="112"/>
      <c r="G115" s="112"/>
      <c r="H115" s="112"/>
      <c r="I115" s="112"/>
      <c r="J115" s="112"/>
      <c r="K115" s="112"/>
    </row>
    <row r="116" spans="1:11" ht="15.95" customHeight="1">
      <c r="A116" s="112"/>
      <c r="B116" s="112"/>
      <c r="C116" s="112"/>
      <c r="D116" s="112"/>
      <c r="E116" s="112"/>
      <c r="F116" s="112"/>
      <c r="G116" s="112"/>
      <c r="H116" s="112"/>
      <c r="I116" s="112"/>
      <c r="J116" s="112"/>
      <c r="K116" s="112"/>
    </row>
    <row r="117" spans="1:11" ht="15.95" customHeight="1">
      <c r="A117" s="112"/>
      <c r="B117" s="112"/>
      <c r="C117" s="112"/>
      <c r="D117" s="112"/>
      <c r="E117" s="112"/>
      <c r="F117" s="112"/>
      <c r="G117" s="112"/>
      <c r="H117" s="112"/>
      <c r="I117" s="112"/>
      <c r="J117" s="112"/>
      <c r="K117" s="112"/>
    </row>
    <row r="118" spans="1:11" ht="15.95" customHeight="1">
      <c r="A118" s="112"/>
      <c r="B118" s="112"/>
      <c r="C118" s="112"/>
      <c r="D118" s="112"/>
      <c r="E118" s="112"/>
      <c r="F118" s="112"/>
      <c r="G118" s="112"/>
      <c r="H118" s="112"/>
      <c r="I118" s="112"/>
      <c r="J118" s="112"/>
      <c r="K118" s="112"/>
    </row>
    <row r="119" spans="1:11" ht="15.95" customHeight="1">
      <c r="A119" s="112"/>
      <c r="B119" s="112"/>
      <c r="C119" s="112"/>
      <c r="D119" s="112"/>
      <c r="E119" s="112"/>
      <c r="F119" s="112"/>
      <c r="G119" s="112"/>
      <c r="H119" s="112"/>
      <c r="I119" s="112"/>
      <c r="J119" s="112"/>
      <c r="K119" s="112"/>
    </row>
    <row r="120" spans="1:11" ht="15.95" customHeight="1">
      <c r="A120" s="112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</row>
    <row r="121" spans="1:11" ht="15.95" customHeight="1">
      <c r="A121" s="112"/>
      <c r="B121" s="112"/>
      <c r="C121" s="112"/>
      <c r="D121" s="112"/>
      <c r="E121" s="112"/>
      <c r="F121" s="112"/>
      <c r="G121" s="112"/>
      <c r="H121" s="112"/>
      <c r="I121" s="112"/>
      <c r="J121" s="112"/>
      <c r="K121" s="112"/>
    </row>
    <row r="122" spans="1:11" ht="15.95" customHeight="1">
      <c r="A122" s="112"/>
      <c r="B122" s="112"/>
      <c r="C122" s="112"/>
      <c r="D122" s="112"/>
      <c r="E122" s="112"/>
      <c r="F122" s="112"/>
      <c r="G122" s="112"/>
      <c r="H122" s="112"/>
      <c r="I122" s="112"/>
      <c r="J122" s="112"/>
      <c r="K122" s="112"/>
    </row>
    <row r="123" spans="1:11" ht="15.95" customHeight="1">
      <c r="A123" s="112"/>
      <c r="B123" s="112"/>
      <c r="C123" s="112"/>
      <c r="D123" s="112"/>
      <c r="E123" s="112"/>
      <c r="F123" s="112"/>
      <c r="G123" s="112"/>
      <c r="H123" s="112"/>
      <c r="I123" s="112"/>
      <c r="J123" s="112"/>
      <c r="K123" s="112"/>
    </row>
    <row r="124" spans="1:11" ht="15.95" customHeight="1">
      <c r="A124" s="112"/>
      <c r="B124" s="112"/>
      <c r="C124" s="112"/>
      <c r="D124" s="112"/>
      <c r="E124" s="112"/>
      <c r="F124" s="112"/>
      <c r="G124" s="112"/>
      <c r="H124" s="112"/>
      <c r="I124" s="112"/>
      <c r="J124" s="112"/>
      <c r="K124" s="112"/>
    </row>
    <row r="125" spans="1:11" ht="15.95" customHeight="1">
      <c r="A125" s="112"/>
      <c r="B125" s="112"/>
      <c r="C125" s="112"/>
      <c r="D125" s="112"/>
      <c r="E125" s="112"/>
      <c r="F125" s="112"/>
      <c r="G125" s="112"/>
      <c r="H125" s="112"/>
      <c r="I125" s="112"/>
      <c r="J125" s="112"/>
      <c r="K125" s="112"/>
    </row>
    <row r="126" spans="1:11" ht="15.95" customHeight="1">
      <c r="A126" s="112"/>
      <c r="B126" s="112"/>
      <c r="C126" s="112"/>
      <c r="D126" s="112"/>
      <c r="E126" s="112"/>
      <c r="F126" s="112"/>
      <c r="G126" s="112"/>
      <c r="H126" s="112"/>
      <c r="I126" s="112"/>
      <c r="J126" s="112"/>
      <c r="K126" s="112"/>
    </row>
    <row r="127" spans="1:11" ht="15.95" customHeight="1">
      <c r="A127" s="112"/>
      <c r="B127" s="112"/>
      <c r="C127" s="112"/>
      <c r="D127" s="112"/>
      <c r="E127" s="112"/>
      <c r="F127" s="112"/>
      <c r="G127" s="112"/>
      <c r="H127" s="112"/>
      <c r="I127" s="112"/>
      <c r="J127" s="112"/>
      <c r="K127" s="112"/>
    </row>
    <row r="128" spans="1:11" ht="15.95" customHeight="1">
      <c r="A128" s="112"/>
      <c r="B128" s="112"/>
      <c r="C128" s="112"/>
      <c r="D128" s="112"/>
      <c r="E128" s="112"/>
      <c r="F128" s="112"/>
      <c r="G128" s="112"/>
      <c r="H128" s="112"/>
      <c r="I128" s="112"/>
      <c r="J128" s="112"/>
      <c r="K128" s="112"/>
    </row>
    <row r="129" spans="1:11" ht="15.95" customHeight="1">
      <c r="A129" s="112"/>
      <c r="B129" s="112"/>
      <c r="C129" s="112"/>
      <c r="D129" s="112"/>
      <c r="E129" s="112"/>
      <c r="F129" s="112"/>
      <c r="G129" s="112"/>
      <c r="H129" s="112"/>
      <c r="I129" s="112"/>
      <c r="J129" s="112"/>
      <c r="K129" s="112"/>
    </row>
    <row r="130" spans="1:11" ht="15.95" customHeight="1">
      <c r="A130" s="112"/>
      <c r="B130" s="112"/>
      <c r="C130" s="112"/>
      <c r="D130" s="112"/>
      <c r="E130" s="112"/>
      <c r="F130" s="112"/>
      <c r="G130" s="112"/>
      <c r="H130" s="112"/>
      <c r="I130" s="112"/>
      <c r="J130" s="112"/>
      <c r="K130" s="112"/>
    </row>
    <row r="131" spans="1:11" ht="15.95" customHeight="1">
      <c r="A131" s="112"/>
      <c r="B131" s="112"/>
      <c r="C131" s="112"/>
      <c r="D131" s="112"/>
      <c r="E131" s="112"/>
      <c r="F131" s="112"/>
      <c r="G131" s="112"/>
      <c r="H131" s="112"/>
      <c r="I131" s="112"/>
      <c r="J131" s="112"/>
      <c r="K131" s="112"/>
    </row>
    <row r="132" spans="1:11" ht="15.95" customHeight="1">
      <c r="A132" s="112"/>
      <c r="B132" s="112"/>
      <c r="C132" s="112"/>
      <c r="D132" s="112"/>
      <c r="E132" s="112"/>
      <c r="F132" s="112"/>
      <c r="G132" s="112"/>
      <c r="H132" s="112"/>
      <c r="I132" s="112"/>
      <c r="J132" s="112"/>
      <c r="K132" s="112"/>
    </row>
    <row r="133" spans="1:11" ht="15.95" customHeight="1">
      <c r="A133" s="112"/>
      <c r="B133" s="112"/>
      <c r="C133" s="112"/>
      <c r="D133" s="112"/>
      <c r="E133" s="112"/>
      <c r="F133" s="112"/>
      <c r="G133" s="112"/>
      <c r="H133" s="112"/>
      <c r="I133" s="112"/>
      <c r="J133" s="112"/>
      <c r="K133" s="112"/>
    </row>
    <row r="134" spans="1:11" ht="15.95" customHeight="1">
      <c r="A134" s="112"/>
      <c r="B134" s="112"/>
      <c r="C134" s="112"/>
      <c r="D134" s="112"/>
      <c r="E134" s="112"/>
      <c r="F134" s="112"/>
      <c r="G134" s="112"/>
      <c r="H134" s="112"/>
      <c r="I134" s="112"/>
      <c r="J134" s="112"/>
      <c r="K134" s="112"/>
    </row>
    <row r="135" spans="1:11" ht="15.95" customHeight="1">
      <c r="A135" s="112"/>
      <c r="B135" s="112"/>
      <c r="C135" s="112"/>
      <c r="D135" s="112"/>
      <c r="E135" s="112"/>
      <c r="F135" s="112"/>
      <c r="G135" s="112"/>
      <c r="H135" s="112"/>
      <c r="I135" s="112"/>
      <c r="J135" s="112"/>
      <c r="K135" s="112"/>
    </row>
    <row r="136" spans="1:11" ht="15.95" customHeight="1">
      <c r="A136" s="112"/>
      <c r="B136" s="112"/>
      <c r="C136" s="112"/>
      <c r="D136" s="112"/>
      <c r="E136" s="112"/>
      <c r="F136" s="112"/>
      <c r="G136" s="112"/>
      <c r="H136" s="112"/>
      <c r="I136" s="112"/>
      <c r="J136" s="112"/>
      <c r="K136" s="112"/>
    </row>
    <row r="137" spans="1:11" ht="15.95" customHeight="1">
      <c r="A137" s="112"/>
      <c r="B137" s="112"/>
      <c r="C137" s="112"/>
      <c r="D137" s="112"/>
      <c r="E137" s="112"/>
      <c r="F137" s="112"/>
      <c r="G137" s="112"/>
      <c r="H137" s="112"/>
      <c r="I137" s="112"/>
      <c r="J137" s="112"/>
      <c r="K137" s="112"/>
    </row>
    <row r="138" spans="1:11" ht="15.95" customHeight="1">
      <c r="A138" s="112"/>
      <c r="B138" s="112"/>
      <c r="C138" s="112"/>
      <c r="D138" s="112"/>
      <c r="E138" s="112"/>
      <c r="F138" s="112"/>
      <c r="G138" s="112"/>
      <c r="H138" s="112"/>
      <c r="I138" s="112"/>
      <c r="J138" s="112"/>
      <c r="K138" s="112"/>
    </row>
    <row r="139" spans="1:11" ht="15.95" customHeight="1">
      <c r="A139" s="112"/>
      <c r="B139" s="112"/>
      <c r="C139" s="112"/>
      <c r="D139" s="112"/>
      <c r="E139" s="112"/>
      <c r="F139" s="112"/>
      <c r="G139" s="112"/>
      <c r="H139" s="112"/>
      <c r="I139" s="112"/>
      <c r="J139" s="112"/>
      <c r="K139" s="112"/>
    </row>
    <row r="140" spans="1:11" ht="15.95" customHeight="1">
      <c r="A140" s="112"/>
      <c r="B140" s="112"/>
      <c r="C140" s="112"/>
      <c r="D140" s="112"/>
      <c r="E140" s="112"/>
      <c r="F140" s="112"/>
      <c r="G140" s="112"/>
      <c r="H140" s="112"/>
      <c r="I140" s="112"/>
      <c r="J140" s="112"/>
      <c r="K140" s="112"/>
    </row>
    <row r="141" spans="1:11">
      <c r="A141" s="112"/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</row>
    <row r="142" spans="1:11">
      <c r="A142" s="112"/>
      <c r="B142" s="112"/>
      <c r="C142" s="112"/>
      <c r="D142" s="112"/>
      <c r="E142" s="112"/>
      <c r="F142" s="112"/>
      <c r="G142" s="112"/>
      <c r="H142" s="112"/>
      <c r="I142" s="112"/>
      <c r="J142" s="112"/>
      <c r="K142" s="112"/>
    </row>
    <row r="143" spans="1:11">
      <c r="A143" s="112"/>
      <c r="B143" s="112"/>
      <c r="C143" s="112"/>
      <c r="D143" s="112"/>
      <c r="E143" s="112"/>
      <c r="F143" s="112"/>
      <c r="G143" s="112"/>
      <c r="H143" s="112"/>
      <c r="I143" s="112"/>
      <c r="J143" s="112"/>
      <c r="K143" s="112"/>
    </row>
    <row r="144" spans="1:11">
      <c r="A144" s="112"/>
      <c r="B144" s="112"/>
      <c r="C144" s="112"/>
      <c r="D144" s="112"/>
      <c r="E144" s="112"/>
      <c r="F144" s="112"/>
      <c r="G144" s="112"/>
      <c r="H144" s="112"/>
      <c r="I144" s="112"/>
      <c r="J144" s="112"/>
      <c r="K144" s="112"/>
    </row>
    <row r="145" spans="1:11">
      <c r="A145" s="112"/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</row>
    <row r="146" spans="1:11">
      <c r="A146" s="112"/>
      <c r="B146" s="112"/>
      <c r="C146" s="112"/>
      <c r="D146" s="112"/>
      <c r="E146" s="112"/>
      <c r="F146" s="112"/>
      <c r="G146" s="112"/>
      <c r="H146" s="112"/>
      <c r="I146" s="112"/>
      <c r="J146" s="112"/>
      <c r="K146" s="112"/>
    </row>
    <row r="147" spans="1:11">
      <c r="A147" s="112"/>
      <c r="B147" s="112"/>
      <c r="C147" s="112"/>
      <c r="D147" s="112"/>
      <c r="E147" s="112"/>
      <c r="F147" s="112"/>
      <c r="G147" s="112"/>
      <c r="H147" s="112"/>
      <c r="I147" s="112"/>
      <c r="J147" s="112"/>
      <c r="K147" s="112"/>
    </row>
    <row r="148" spans="1:11">
      <c r="A148" s="112"/>
      <c r="B148" s="112"/>
      <c r="C148" s="112"/>
      <c r="D148" s="112"/>
      <c r="E148" s="112"/>
      <c r="F148" s="112"/>
      <c r="G148" s="112"/>
      <c r="H148" s="112"/>
      <c r="I148" s="112"/>
      <c r="J148" s="112"/>
      <c r="K148" s="112"/>
    </row>
    <row r="149" spans="1:11">
      <c r="A149" s="112"/>
      <c r="B149" s="112"/>
      <c r="C149" s="112"/>
      <c r="D149" s="112"/>
      <c r="E149" s="112"/>
      <c r="F149" s="112"/>
      <c r="G149" s="112"/>
      <c r="H149" s="112"/>
      <c r="I149" s="112"/>
      <c r="J149" s="112"/>
      <c r="K149" s="112"/>
    </row>
    <row r="150" spans="1:11">
      <c r="A150" s="112"/>
      <c r="B150" s="112"/>
      <c r="C150" s="112"/>
      <c r="D150" s="112"/>
      <c r="E150" s="112"/>
      <c r="F150" s="112"/>
      <c r="G150" s="112"/>
      <c r="H150" s="112"/>
      <c r="I150" s="112"/>
      <c r="J150" s="112"/>
      <c r="K150" s="112"/>
    </row>
    <row r="151" spans="1:11">
      <c r="A151" s="112"/>
      <c r="B151" s="112"/>
      <c r="C151" s="112"/>
      <c r="D151" s="112"/>
      <c r="E151" s="112"/>
      <c r="F151" s="112"/>
      <c r="G151" s="112"/>
      <c r="H151" s="112"/>
      <c r="I151" s="112"/>
      <c r="J151" s="112"/>
      <c r="K151" s="112"/>
    </row>
    <row r="152" spans="1:11">
      <c r="A152" s="112"/>
      <c r="B152" s="112"/>
      <c r="C152" s="112"/>
      <c r="D152" s="112"/>
      <c r="E152" s="112"/>
      <c r="F152" s="112"/>
      <c r="G152" s="112"/>
      <c r="H152" s="112"/>
      <c r="I152" s="112"/>
      <c r="J152" s="112"/>
      <c r="K152" s="112"/>
    </row>
    <row r="153" spans="1:11">
      <c r="A153" s="112"/>
      <c r="B153" s="112"/>
      <c r="C153" s="112"/>
      <c r="D153" s="112"/>
      <c r="E153" s="112"/>
      <c r="F153" s="112"/>
      <c r="G153" s="112"/>
      <c r="H153" s="112"/>
      <c r="I153" s="112"/>
      <c r="J153" s="112"/>
      <c r="K153" s="112"/>
    </row>
    <row r="154" spans="1:11">
      <c r="A154" s="112"/>
      <c r="B154" s="112"/>
      <c r="C154" s="112"/>
      <c r="D154" s="112"/>
      <c r="E154" s="112"/>
      <c r="F154" s="112"/>
      <c r="G154" s="112"/>
      <c r="H154" s="112"/>
      <c r="I154" s="112"/>
      <c r="J154" s="112"/>
      <c r="K154" s="112"/>
    </row>
    <row r="155" spans="1:11">
      <c r="A155" s="112"/>
      <c r="B155" s="112"/>
      <c r="C155" s="112"/>
      <c r="D155" s="112"/>
      <c r="E155" s="112"/>
      <c r="F155" s="112"/>
      <c r="G155" s="112"/>
      <c r="H155" s="112"/>
      <c r="I155" s="112"/>
      <c r="J155" s="112"/>
      <c r="K155" s="112"/>
    </row>
    <row r="156" spans="1:11">
      <c r="A156" s="112"/>
      <c r="B156" s="112"/>
      <c r="C156" s="112"/>
      <c r="D156" s="112"/>
      <c r="E156" s="112"/>
      <c r="F156" s="112"/>
      <c r="G156" s="112"/>
      <c r="H156" s="112"/>
      <c r="I156" s="112"/>
      <c r="J156" s="112"/>
      <c r="K156" s="112"/>
    </row>
    <row r="157" spans="1:11">
      <c r="A157" s="112"/>
      <c r="B157" s="112"/>
      <c r="C157" s="112"/>
      <c r="D157" s="112"/>
      <c r="E157" s="112"/>
      <c r="F157" s="112"/>
      <c r="G157" s="112"/>
      <c r="H157" s="112"/>
      <c r="I157" s="112"/>
      <c r="J157" s="112"/>
      <c r="K157" s="112"/>
    </row>
    <row r="158" spans="1:11">
      <c r="A158" s="112"/>
      <c r="B158" s="112"/>
      <c r="C158" s="112"/>
      <c r="D158" s="112"/>
      <c r="E158" s="112"/>
      <c r="F158" s="112"/>
      <c r="G158" s="112"/>
      <c r="H158" s="112"/>
      <c r="I158" s="112"/>
      <c r="J158" s="112"/>
      <c r="K158" s="112"/>
    </row>
    <row r="159" spans="1:11">
      <c r="A159" s="112"/>
      <c r="B159" s="112"/>
      <c r="C159" s="112"/>
      <c r="D159" s="112"/>
      <c r="E159" s="112"/>
      <c r="F159" s="112"/>
      <c r="G159" s="112"/>
      <c r="H159" s="112"/>
      <c r="I159" s="112"/>
      <c r="J159" s="112"/>
      <c r="K159" s="112"/>
    </row>
    <row r="160" spans="1:11">
      <c r="A160" s="112"/>
      <c r="B160" s="112"/>
      <c r="C160" s="112"/>
      <c r="D160" s="112"/>
      <c r="E160" s="112"/>
      <c r="F160" s="112"/>
      <c r="G160" s="112"/>
      <c r="H160" s="112"/>
      <c r="I160" s="112"/>
      <c r="J160" s="112"/>
      <c r="K160" s="112"/>
    </row>
    <row r="161" spans="1:11">
      <c r="A161" s="112"/>
      <c r="B161" s="112"/>
      <c r="C161" s="112"/>
      <c r="D161" s="112"/>
      <c r="E161" s="112"/>
      <c r="F161" s="112"/>
      <c r="G161" s="112"/>
      <c r="H161" s="112"/>
      <c r="I161" s="112"/>
      <c r="J161" s="112"/>
      <c r="K161" s="112"/>
    </row>
    <row r="162" spans="1:11">
      <c r="A162" s="112"/>
      <c r="B162" s="112"/>
      <c r="C162" s="112"/>
      <c r="D162" s="112"/>
      <c r="E162" s="112"/>
      <c r="F162" s="112"/>
      <c r="G162" s="112"/>
      <c r="H162" s="112"/>
      <c r="I162" s="112"/>
      <c r="J162" s="112"/>
      <c r="K162" s="112"/>
    </row>
    <row r="163" spans="1:11">
      <c r="A163" s="112"/>
      <c r="B163" s="112"/>
      <c r="C163" s="112"/>
      <c r="D163" s="112"/>
      <c r="E163" s="112"/>
      <c r="F163" s="112"/>
      <c r="G163" s="112"/>
      <c r="H163" s="112"/>
      <c r="I163" s="112"/>
      <c r="J163" s="112"/>
      <c r="K163" s="112"/>
    </row>
    <row r="164" spans="1:11">
      <c r="A164" s="112"/>
      <c r="B164" s="112"/>
      <c r="C164" s="112"/>
      <c r="D164" s="112"/>
      <c r="E164" s="112"/>
      <c r="F164" s="112"/>
      <c r="G164" s="112"/>
      <c r="H164" s="112"/>
      <c r="I164" s="112"/>
      <c r="J164" s="112"/>
      <c r="K164" s="112"/>
    </row>
    <row r="165" spans="1:11">
      <c r="A165" s="112"/>
      <c r="B165" s="112"/>
      <c r="C165" s="112"/>
      <c r="D165" s="112"/>
      <c r="E165" s="112"/>
      <c r="F165" s="112"/>
      <c r="G165" s="112"/>
      <c r="H165" s="112"/>
      <c r="I165" s="112"/>
      <c r="J165" s="112"/>
      <c r="K165" s="112"/>
    </row>
    <row r="166" spans="1:11">
      <c r="A166" s="112"/>
      <c r="B166" s="112"/>
      <c r="C166" s="112"/>
      <c r="D166" s="112"/>
      <c r="E166" s="112"/>
      <c r="F166" s="112"/>
      <c r="G166" s="112"/>
      <c r="H166" s="112"/>
      <c r="I166" s="112"/>
      <c r="J166" s="112"/>
      <c r="K166" s="112"/>
    </row>
    <row r="167" spans="1:11">
      <c r="A167" s="112"/>
      <c r="B167" s="112"/>
      <c r="C167" s="112"/>
      <c r="D167" s="112"/>
      <c r="E167" s="112"/>
      <c r="F167" s="112"/>
      <c r="G167" s="112"/>
      <c r="H167" s="112"/>
      <c r="I167" s="112"/>
      <c r="J167" s="112"/>
      <c r="K167" s="112"/>
    </row>
    <row r="168" spans="1:11">
      <c r="A168" s="112"/>
      <c r="B168" s="112"/>
      <c r="C168" s="112"/>
      <c r="D168" s="112"/>
      <c r="E168" s="112"/>
      <c r="F168" s="112"/>
      <c r="G168" s="112"/>
      <c r="H168" s="112"/>
      <c r="I168" s="112"/>
      <c r="J168" s="112"/>
      <c r="K168" s="112"/>
    </row>
    <row r="169" spans="1:11">
      <c r="A169" s="112"/>
      <c r="B169" s="112"/>
      <c r="C169" s="112"/>
      <c r="D169" s="112"/>
      <c r="E169" s="112"/>
      <c r="F169" s="112"/>
      <c r="G169" s="112"/>
      <c r="H169" s="112"/>
      <c r="I169" s="112"/>
      <c r="J169" s="112"/>
      <c r="K169" s="112"/>
    </row>
    <row r="170" spans="1:11">
      <c r="A170" s="112"/>
      <c r="B170" s="112"/>
      <c r="C170" s="112"/>
      <c r="D170" s="112"/>
      <c r="E170" s="112"/>
      <c r="F170" s="112"/>
      <c r="G170" s="112"/>
      <c r="H170" s="112"/>
      <c r="I170" s="112"/>
      <c r="J170" s="112"/>
      <c r="K170" s="112"/>
    </row>
    <row r="171" spans="1:11">
      <c r="A171" s="112"/>
      <c r="B171" s="112"/>
      <c r="C171" s="112"/>
      <c r="D171" s="112"/>
      <c r="E171" s="112"/>
      <c r="F171" s="112"/>
      <c r="G171" s="112"/>
      <c r="H171" s="112"/>
      <c r="I171" s="112"/>
      <c r="J171" s="112"/>
      <c r="K171" s="112"/>
    </row>
    <row r="172" spans="1:11">
      <c r="A172" s="112"/>
      <c r="B172" s="112"/>
      <c r="C172" s="112"/>
      <c r="D172" s="112"/>
      <c r="E172" s="112"/>
      <c r="F172" s="112"/>
      <c r="G172" s="112"/>
      <c r="H172" s="112"/>
      <c r="I172" s="112"/>
      <c r="J172" s="112"/>
      <c r="K172" s="112"/>
    </row>
    <row r="173" spans="1:11">
      <c r="A173" s="112"/>
      <c r="B173" s="112"/>
      <c r="C173" s="112"/>
      <c r="D173" s="112"/>
      <c r="E173" s="112"/>
      <c r="F173" s="112"/>
      <c r="G173" s="112"/>
      <c r="H173" s="112"/>
      <c r="I173" s="112"/>
      <c r="J173" s="112"/>
      <c r="K173" s="112"/>
    </row>
    <row r="174" spans="1:11">
      <c r="A174" s="112"/>
      <c r="B174" s="112"/>
      <c r="C174" s="112"/>
      <c r="D174" s="112"/>
      <c r="E174" s="112"/>
      <c r="F174" s="112"/>
      <c r="G174" s="112"/>
      <c r="H174" s="112"/>
      <c r="I174" s="112"/>
      <c r="J174" s="112"/>
      <c r="K174" s="112"/>
    </row>
    <row r="175" spans="1:11">
      <c r="A175" s="112"/>
      <c r="B175" s="112"/>
      <c r="C175" s="112"/>
      <c r="D175" s="112"/>
      <c r="E175" s="112"/>
      <c r="F175" s="112"/>
      <c r="G175" s="112"/>
      <c r="H175" s="112"/>
      <c r="I175" s="112"/>
      <c r="J175" s="112"/>
      <c r="K175" s="112"/>
    </row>
    <row r="176" spans="1:11">
      <c r="A176" s="112"/>
      <c r="B176" s="112"/>
      <c r="C176" s="112"/>
      <c r="D176" s="112"/>
      <c r="E176" s="112"/>
      <c r="F176" s="112"/>
      <c r="G176" s="112"/>
      <c r="H176" s="112"/>
      <c r="I176" s="112"/>
      <c r="J176" s="112"/>
      <c r="K176" s="112"/>
    </row>
    <row r="177" spans="1:11">
      <c r="A177" s="112"/>
      <c r="B177" s="112"/>
      <c r="C177" s="112"/>
      <c r="D177" s="112"/>
      <c r="E177" s="112"/>
      <c r="F177" s="112"/>
      <c r="G177" s="112"/>
      <c r="H177" s="112"/>
      <c r="I177" s="112"/>
      <c r="J177" s="112"/>
      <c r="K177" s="112"/>
    </row>
    <row r="178" spans="1:11">
      <c r="A178" s="112"/>
      <c r="B178" s="112"/>
      <c r="C178" s="112"/>
      <c r="D178" s="112"/>
      <c r="E178" s="112"/>
      <c r="F178" s="112"/>
      <c r="G178" s="112"/>
      <c r="H178" s="112"/>
      <c r="I178" s="112"/>
      <c r="J178" s="112"/>
      <c r="K178" s="112"/>
    </row>
    <row r="179" spans="1:11">
      <c r="A179" s="112"/>
      <c r="B179" s="112"/>
      <c r="C179" s="112"/>
      <c r="D179" s="112"/>
      <c r="E179" s="112"/>
      <c r="F179" s="112"/>
      <c r="G179" s="112"/>
      <c r="H179" s="112"/>
      <c r="I179" s="112"/>
      <c r="J179" s="112"/>
      <c r="K179" s="112"/>
    </row>
    <row r="180" spans="1:11">
      <c r="A180" s="112"/>
      <c r="B180" s="112"/>
      <c r="C180" s="112"/>
      <c r="D180" s="112"/>
      <c r="E180" s="112"/>
      <c r="F180" s="112"/>
      <c r="G180" s="112"/>
      <c r="H180" s="112"/>
      <c r="I180" s="112"/>
      <c r="J180" s="112"/>
      <c r="K180" s="112"/>
    </row>
    <row r="181" spans="1:11">
      <c r="A181" s="112"/>
      <c r="B181" s="112"/>
      <c r="C181" s="112"/>
      <c r="D181" s="112"/>
      <c r="E181" s="112"/>
      <c r="F181" s="112"/>
      <c r="G181" s="112"/>
      <c r="H181" s="112"/>
      <c r="I181" s="112"/>
      <c r="J181" s="112"/>
      <c r="K181" s="112"/>
    </row>
    <row r="182" spans="1:11">
      <c r="A182" s="112"/>
      <c r="B182" s="112"/>
      <c r="C182" s="112"/>
      <c r="D182" s="112"/>
      <c r="E182" s="112"/>
      <c r="F182" s="112"/>
      <c r="G182" s="112"/>
      <c r="H182" s="112"/>
      <c r="I182" s="112"/>
      <c r="J182" s="112"/>
      <c r="K182" s="112"/>
    </row>
    <row r="183" spans="1:11">
      <c r="A183" s="112"/>
      <c r="B183" s="112"/>
      <c r="C183" s="112"/>
      <c r="D183" s="112"/>
      <c r="E183" s="112"/>
      <c r="F183" s="112"/>
      <c r="G183" s="112"/>
      <c r="H183" s="112"/>
      <c r="I183" s="112"/>
      <c r="J183" s="112"/>
      <c r="K183" s="112"/>
    </row>
    <row r="184" spans="1:11">
      <c r="A184" s="112"/>
      <c r="B184" s="112"/>
      <c r="C184" s="112"/>
      <c r="D184" s="112"/>
      <c r="E184" s="112"/>
      <c r="F184" s="112"/>
      <c r="G184" s="112"/>
      <c r="H184" s="112"/>
      <c r="I184" s="112"/>
      <c r="J184" s="112"/>
      <c r="K184" s="112"/>
    </row>
    <row r="185" spans="1:11">
      <c r="A185" s="112"/>
      <c r="B185" s="112"/>
      <c r="C185" s="112"/>
      <c r="D185" s="112"/>
      <c r="E185" s="112"/>
      <c r="F185" s="112"/>
      <c r="G185" s="112"/>
      <c r="H185" s="112"/>
      <c r="I185" s="112"/>
      <c r="J185" s="112"/>
      <c r="K185" s="112"/>
    </row>
    <row r="186" spans="1:11">
      <c r="A186" s="112"/>
      <c r="B186" s="112"/>
      <c r="C186" s="112"/>
      <c r="D186" s="112"/>
      <c r="E186" s="112"/>
      <c r="F186" s="112"/>
      <c r="G186" s="112"/>
      <c r="H186" s="112"/>
      <c r="I186" s="112"/>
      <c r="J186" s="112"/>
      <c r="K186" s="112"/>
    </row>
    <row r="187" spans="1:11">
      <c r="A187" s="112"/>
      <c r="B187" s="112"/>
      <c r="C187" s="112"/>
      <c r="D187" s="112"/>
      <c r="E187" s="112"/>
      <c r="F187" s="112"/>
      <c r="G187" s="112"/>
      <c r="H187" s="112"/>
      <c r="I187" s="112"/>
      <c r="J187" s="112"/>
      <c r="K187" s="112"/>
    </row>
    <row r="188" spans="1:11">
      <c r="A188" s="112"/>
      <c r="B188" s="112"/>
      <c r="C188" s="112"/>
      <c r="D188" s="112"/>
      <c r="E188" s="112"/>
      <c r="F188" s="112"/>
      <c r="G188" s="112"/>
      <c r="H188" s="112"/>
      <c r="I188" s="112"/>
      <c r="J188" s="112"/>
      <c r="K188" s="112"/>
    </row>
    <row r="189" spans="1:11">
      <c r="A189" s="112"/>
      <c r="B189" s="112"/>
      <c r="C189" s="112"/>
      <c r="D189" s="112"/>
      <c r="E189" s="112"/>
      <c r="F189" s="112"/>
      <c r="G189" s="112"/>
      <c r="H189" s="112"/>
      <c r="I189" s="112"/>
      <c r="J189" s="112"/>
      <c r="K189" s="112"/>
    </row>
    <row r="190" spans="1:11">
      <c r="A190" s="112"/>
      <c r="B190" s="112"/>
      <c r="C190" s="112"/>
      <c r="D190" s="112"/>
      <c r="E190" s="112"/>
      <c r="F190" s="112"/>
      <c r="G190" s="112"/>
      <c r="H190" s="112"/>
      <c r="I190" s="112"/>
      <c r="J190" s="112"/>
      <c r="K190" s="112"/>
    </row>
    <row r="191" spans="1:11">
      <c r="A191" s="112"/>
      <c r="B191" s="112"/>
      <c r="C191" s="112"/>
      <c r="D191" s="112"/>
      <c r="E191" s="112"/>
      <c r="F191" s="112"/>
      <c r="G191" s="112"/>
      <c r="H191" s="112"/>
      <c r="I191" s="112"/>
      <c r="J191" s="112"/>
      <c r="K191" s="112"/>
    </row>
    <row r="192" spans="1:11">
      <c r="A192" s="112"/>
      <c r="B192" s="112"/>
      <c r="C192" s="112"/>
      <c r="D192" s="112"/>
      <c r="E192" s="112"/>
      <c r="F192" s="112"/>
      <c r="G192" s="112"/>
      <c r="H192" s="112"/>
      <c r="I192" s="112"/>
      <c r="J192" s="112"/>
      <c r="K192" s="112"/>
    </row>
    <row r="193" spans="1:11">
      <c r="A193" s="112"/>
      <c r="B193" s="112"/>
      <c r="C193" s="112"/>
      <c r="D193" s="112"/>
      <c r="E193" s="112"/>
      <c r="F193" s="112"/>
      <c r="G193" s="112"/>
      <c r="H193" s="112"/>
      <c r="I193" s="112"/>
      <c r="J193" s="112"/>
      <c r="K193" s="112"/>
    </row>
    <row r="194" spans="1:11">
      <c r="A194" s="112"/>
      <c r="B194" s="112"/>
      <c r="C194" s="112"/>
      <c r="D194" s="112"/>
      <c r="E194" s="112"/>
      <c r="F194" s="112"/>
      <c r="G194" s="112"/>
      <c r="H194" s="112"/>
      <c r="I194" s="112"/>
      <c r="J194" s="112"/>
      <c r="K194" s="112"/>
    </row>
    <row r="195" spans="1:11">
      <c r="A195" s="112"/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</row>
    <row r="196" spans="1:11">
      <c r="A196" s="112"/>
      <c r="B196" s="112"/>
      <c r="C196" s="112"/>
      <c r="D196" s="112"/>
      <c r="E196" s="112"/>
      <c r="F196" s="112"/>
      <c r="G196" s="112"/>
      <c r="H196" s="112"/>
    </row>
    <row r="197" spans="1:11">
      <c r="A197" s="112"/>
      <c r="B197" s="112"/>
      <c r="C197" s="112"/>
      <c r="D197" s="112"/>
      <c r="E197" s="112"/>
      <c r="F197" s="112"/>
      <c r="G197" s="112"/>
      <c r="H197" s="112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29"/>
  <sheetViews>
    <sheetView topLeftCell="A7" workbookViewId="0">
      <selection activeCell="G18" sqref="G1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0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0" ht="18">
      <c r="A4" s="119"/>
      <c r="B4" s="53"/>
      <c r="D4" s="55"/>
      <c r="F4"/>
      <c r="G4" s="120"/>
      <c r="H4" s="65"/>
      <c r="I4" s="66"/>
    </row>
    <row r="5" spans="1:10" ht="18">
      <c r="A5" s="53" t="s">
        <v>244</v>
      </c>
      <c r="C5" s="57"/>
      <c r="G5" s="58"/>
      <c r="H5" s="65"/>
      <c r="J5" s="66"/>
    </row>
    <row r="6" spans="1:10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0" s="69" customFormat="1" ht="30">
      <c r="A8" s="133" t="s">
        <v>104</v>
      </c>
      <c r="B8" s="338" t="s">
        <v>105</v>
      </c>
      <c r="C8" s="339"/>
      <c r="D8" s="339"/>
      <c r="E8" s="340"/>
      <c r="F8" s="134" t="s">
        <v>106</v>
      </c>
      <c r="G8" s="338" t="s">
        <v>154</v>
      </c>
      <c r="H8" s="347"/>
      <c r="I8" s="348"/>
    </row>
    <row r="10" spans="1:10">
      <c r="F10" s="70"/>
    </row>
    <row r="11" spans="1:10">
      <c r="A11" s="71">
        <v>61800</v>
      </c>
      <c r="B11" s="71"/>
      <c r="C11" s="71" t="s">
        <v>37</v>
      </c>
    </row>
    <row r="12" spans="1:10">
      <c r="A12" s="71"/>
      <c r="B12" s="71"/>
      <c r="C12" s="112" t="s">
        <v>245</v>
      </c>
      <c r="E12" s="104">
        <v>15165.13</v>
      </c>
    </row>
    <row r="13" spans="1:10">
      <c r="A13" s="71"/>
      <c r="B13" s="71"/>
      <c r="C13" s="112" t="s">
        <v>246</v>
      </c>
      <c r="E13" s="266">
        <f>F19</f>
        <v>35.25</v>
      </c>
      <c r="F13" s="58">
        <f>+E12-E13</f>
        <v>15129.88</v>
      </c>
    </row>
    <row r="14" spans="1:10" ht="15.75" thickBot="1">
      <c r="F14" s="111">
        <f>SUM(F12:F13)</f>
        <v>15129.88</v>
      </c>
    </row>
    <row r="16" spans="1:10">
      <c r="A16" s="71"/>
      <c r="B16" s="71"/>
      <c r="C16" s="77" t="s">
        <v>247</v>
      </c>
    </row>
    <row r="17" spans="1:6">
      <c r="A17" s="71"/>
      <c r="B17" s="71"/>
      <c r="C17" s="77"/>
      <c r="D17" s="47" t="s">
        <v>248</v>
      </c>
      <c r="E17" s="47" t="s">
        <v>249</v>
      </c>
      <c r="F17" s="84" t="s">
        <v>178</v>
      </c>
    </row>
    <row r="18" spans="1:6">
      <c r="A18" s="71"/>
      <c r="B18" s="71"/>
      <c r="C18" t="s">
        <v>250</v>
      </c>
      <c r="D18" s="104">
        <v>492.9</v>
      </c>
      <c r="E18" s="104">
        <v>457.65</v>
      </c>
      <c r="F18" s="70">
        <f>+D18-E18</f>
        <v>35.25</v>
      </c>
    </row>
    <row r="19" spans="1:6" ht="15.75" thickBot="1">
      <c r="A19" s="71"/>
      <c r="B19" s="71"/>
      <c r="F19" s="113">
        <f>+SUM(F18:F18)</f>
        <v>35.25</v>
      </c>
    </row>
    <row r="20" spans="1:6" ht="15.75" thickTop="1">
      <c r="A20" s="71"/>
      <c r="B20" s="71"/>
      <c r="F20" s="70"/>
    </row>
    <row r="21" spans="1:6">
      <c r="A21" s="71"/>
      <c r="B21" s="71"/>
      <c r="F21" s="70"/>
    </row>
    <row r="22" spans="1:6">
      <c r="A22" s="77">
        <v>64500</v>
      </c>
      <c r="B22" s="77"/>
      <c r="C22" s="71" t="s">
        <v>39</v>
      </c>
    </row>
    <row r="23" spans="1:6">
      <c r="C23" t="s">
        <v>251</v>
      </c>
      <c r="F23" s="58">
        <v>1329.04</v>
      </c>
    </row>
    <row r="24" spans="1:6">
      <c r="F24" s="58">
        <v>0</v>
      </c>
    </row>
    <row r="26" spans="1:6" ht="15.75" thickBot="1">
      <c r="F26" s="111">
        <f>SUM(F23:F25)</f>
        <v>1329.04</v>
      </c>
    </row>
    <row r="27" spans="1:6">
      <c r="F27" s="70"/>
    </row>
    <row r="29" spans="1:6">
      <c r="C29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92D050"/>
  </sheetPr>
  <dimension ref="A1:J24"/>
  <sheetViews>
    <sheetView topLeftCell="A4" workbookViewId="0">
      <selection activeCell="F23" sqref="F23:H2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0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252</v>
      </c>
      <c r="C5" s="57"/>
      <c r="G5" s="58"/>
      <c r="H5" s="65"/>
      <c r="J5" s="66"/>
    </row>
    <row r="6" spans="1:10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0" s="69" customFormat="1" ht="30">
      <c r="A8" s="133" t="s">
        <v>104</v>
      </c>
      <c r="B8" s="338" t="s">
        <v>105</v>
      </c>
      <c r="C8" s="339"/>
      <c r="D8" s="339"/>
      <c r="E8" s="340"/>
      <c r="F8" s="134" t="s">
        <v>106</v>
      </c>
      <c r="G8" s="338" t="s">
        <v>154</v>
      </c>
      <c r="H8" s="347"/>
      <c r="I8" s="348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C12" t="s">
        <v>253</v>
      </c>
      <c r="F12" s="58">
        <v>2204</v>
      </c>
      <c r="G12" t="s">
        <v>254</v>
      </c>
    </row>
    <row r="13" spans="1:10">
      <c r="C13" t="s">
        <v>255</v>
      </c>
      <c r="F13" s="58">
        <v>481</v>
      </c>
      <c r="G13" t="s">
        <v>256</v>
      </c>
    </row>
    <row r="14" spans="1:10" ht="15.75" thickBot="1">
      <c r="F14" s="111">
        <f>SUM(F12:F13)</f>
        <v>2685</v>
      </c>
    </row>
    <row r="17" spans="1:6">
      <c r="F17" s="80"/>
    </row>
    <row r="18" spans="1:6">
      <c r="A18" s="71">
        <v>85500</v>
      </c>
      <c r="B18" s="71"/>
      <c r="C18" s="71" t="s">
        <v>59</v>
      </c>
      <c r="F18" s="79"/>
    </row>
    <row r="19" spans="1:6">
      <c r="C19" t="s">
        <v>257</v>
      </c>
      <c r="F19" s="70">
        <v>251870.21</v>
      </c>
    </row>
    <row r="20" spans="1:6" ht="15.75" thickBot="1">
      <c r="F20" s="111">
        <f>F19</f>
        <v>251870.21</v>
      </c>
    </row>
    <row r="24" spans="1:6">
      <c r="C2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92D050"/>
  </sheetPr>
  <dimension ref="A1:P50"/>
  <sheetViews>
    <sheetView topLeftCell="A15" zoomScale="115" zoomScaleNormal="115" workbookViewId="0">
      <selection activeCell="M30" sqref="M30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16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6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6" ht="18">
      <c r="D4" s="53"/>
      <c r="E4" s="53"/>
      <c r="F4" s="64"/>
      <c r="G4" s="65"/>
      <c r="I4" s="66"/>
    </row>
    <row r="5" spans="1:16" ht="18">
      <c r="A5" s="121" t="s">
        <v>258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3" t="s">
        <v>104</v>
      </c>
      <c r="B8" s="338" t="s">
        <v>105</v>
      </c>
      <c r="C8" s="340"/>
      <c r="D8" s="134" t="s">
        <v>106</v>
      </c>
      <c r="E8" s="134"/>
      <c r="F8" s="134"/>
      <c r="G8" s="134"/>
      <c r="H8" s="134" t="s">
        <v>106</v>
      </c>
      <c r="I8" s="338" t="s">
        <v>154</v>
      </c>
      <c r="J8" s="347"/>
      <c r="K8" s="348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259</v>
      </c>
      <c r="E11" s="47" t="s">
        <v>259</v>
      </c>
      <c r="F11" s="72" t="s">
        <v>86</v>
      </c>
      <c r="G11" s="47"/>
      <c r="J11" s="77"/>
    </row>
    <row r="12" spans="1:16">
      <c r="D12" s="47" t="s">
        <v>138</v>
      </c>
      <c r="E12" s="77" t="s">
        <v>260</v>
      </c>
      <c r="F12" s="58"/>
      <c r="G12" s="47"/>
    </row>
    <row r="13" spans="1:16">
      <c r="F13" s="58"/>
      <c r="K13" s="47" t="s">
        <v>261</v>
      </c>
      <c r="L13" s="47" t="s">
        <v>262</v>
      </c>
      <c r="M13" s="47" t="s">
        <v>263</v>
      </c>
    </row>
    <row r="14" spans="1:16">
      <c r="C14" s="77" t="s">
        <v>264</v>
      </c>
      <c r="D14" s="92">
        <v>18300.54</v>
      </c>
      <c r="E14" s="92">
        <v>-49.99</v>
      </c>
      <c r="F14" s="92">
        <f t="shared" ref="F14:F33" ca="1" si="0">SUM(D14:G14)</f>
        <v>18250.55</v>
      </c>
      <c r="G14" s="92"/>
      <c r="J14" t="s">
        <v>265</v>
      </c>
      <c r="K14" s="92">
        <f ca="1">+F40</f>
        <v>18230.05</v>
      </c>
      <c r="L14" s="92">
        <v>18230.05</v>
      </c>
      <c r="M14" s="92">
        <f ca="1">+K14-L14</f>
        <v>0</v>
      </c>
    </row>
    <row r="15" spans="1:16">
      <c r="C15" t="s">
        <v>266</v>
      </c>
      <c r="D15" s="92">
        <v>62.37</v>
      </c>
      <c r="E15" s="92"/>
      <c r="F15" s="92">
        <f t="shared" ca="1" si="0"/>
        <v>62.37</v>
      </c>
      <c r="G15" s="92"/>
      <c r="J15" t="s">
        <v>267</v>
      </c>
      <c r="K15" s="92">
        <f ca="1">+F26</f>
        <v>1744.04</v>
      </c>
      <c r="L15" s="92">
        <v>1744.04</v>
      </c>
      <c r="M15" s="92">
        <f t="shared" ref="M15:M27" ca="1" si="1">+K15-L15</f>
        <v>0</v>
      </c>
    </row>
    <row r="16" spans="1:16">
      <c r="C16" t="s">
        <v>268</v>
      </c>
      <c r="D16" s="92"/>
      <c r="E16" s="92"/>
      <c r="F16" s="92">
        <f t="shared" ca="1" si="0"/>
        <v>0</v>
      </c>
      <c r="G16" s="92"/>
      <c r="J16" t="s">
        <v>269</v>
      </c>
      <c r="K16" s="92">
        <f ca="1">+F24+F25</f>
        <v>287.43</v>
      </c>
      <c r="L16" s="92">
        <v>287.43</v>
      </c>
      <c r="M16" s="92">
        <f t="shared" ca="1" si="1"/>
        <v>0</v>
      </c>
    </row>
    <row r="17" spans="3:13">
      <c r="C17" s="135" t="s">
        <v>270</v>
      </c>
      <c r="D17" s="92"/>
      <c r="E17" s="92"/>
      <c r="F17" s="92">
        <f t="shared" ca="1" si="0"/>
        <v>0</v>
      </c>
      <c r="G17" s="92"/>
      <c r="J17" t="s">
        <v>271</v>
      </c>
      <c r="K17" s="92">
        <f ca="1">+F15+F28</f>
        <v>510.13</v>
      </c>
      <c r="L17" s="92">
        <v>510.13</v>
      </c>
      <c r="M17" s="92">
        <f t="shared" ca="1" si="1"/>
        <v>0</v>
      </c>
    </row>
    <row r="18" spans="3:13">
      <c r="C18" s="135" t="s">
        <v>272</v>
      </c>
      <c r="D18" s="92"/>
      <c r="E18" s="92"/>
      <c r="F18" s="92">
        <f t="shared" ca="1" si="0"/>
        <v>0</v>
      </c>
      <c r="G18" s="92"/>
      <c r="J18" t="s">
        <v>273</v>
      </c>
      <c r="K18" s="92">
        <f ca="1">+F27</f>
        <v>1126.82</v>
      </c>
      <c r="L18" s="92">
        <v>1126.82</v>
      </c>
      <c r="M18" s="92">
        <f t="shared" ca="1" si="1"/>
        <v>0</v>
      </c>
    </row>
    <row r="19" spans="3:13">
      <c r="C19" t="s">
        <v>274</v>
      </c>
      <c r="D19" s="92"/>
      <c r="E19" s="92"/>
      <c r="F19" s="92">
        <f t="shared" ca="1" si="0"/>
        <v>0</v>
      </c>
      <c r="G19" s="92"/>
      <c r="J19" t="s">
        <v>275</v>
      </c>
      <c r="K19" s="92">
        <f ca="1">+F20+F21-F36</f>
        <v>6168.0899999999992</v>
      </c>
      <c r="L19" s="92">
        <v>6168.09</v>
      </c>
      <c r="M19" s="92">
        <f t="shared" ca="1" si="1"/>
        <v>0</v>
      </c>
    </row>
    <row r="20" spans="3:13">
      <c r="C20" s="135" t="s">
        <v>270</v>
      </c>
      <c r="D20" s="92">
        <v>106.48</v>
      </c>
      <c r="E20" s="92"/>
      <c r="F20" s="92">
        <f t="shared" ca="1" si="0"/>
        <v>106.48</v>
      </c>
      <c r="G20" s="92"/>
      <c r="J20" t="s">
        <v>276</v>
      </c>
      <c r="K20" s="92">
        <f ca="1">+F20+F21</f>
        <v>6180.9299999999994</v>
      </c>
      <c r="L20" s="92">
        <v>6180.93</v>
      </c>
      <c r="M20" s="92">
        <f t="shared" ca="1" si="1"/>
        <v>0</v>
      </c>
    </row>
    <row r="21" spans="3:13">
      <c r="C21" s="135" t="s">
        <v>272</v>
      </c>
      <c r="D21" s="92">
        <v>6074.45</v>
      </c>
      <c r="E21" s="92"/>
      <c r="F21" s="92">
        <f t="shared" ca="1" si="0"/>
        <v>6074.45</v>
      </c>
      <c r="G21" s="92"/>
      <c r="J21" t="s">
        <v>277</v>
      </c>
      <c r="K21" s="92">
        <f ca="1">+F17+F18</f>
        <v>0</v>
      </c>
      <c r="L21" s="92"/>
      <c r="M21" s="92">
        <f t="shared" ca="1" si="1"/>
        <v>0</v>
      </c>
    </row>
    <row r="22" spans="3:13">
      <c r="C22" t="s">
        <v>278</v>
      </c>
      <c r="D22" s="92">
        <v>2906.95</v>
      </c>
      <c r="E22" s="92"/>
      <c r="F22" s="92">
        <f t="shared" ca="1" si="0"/>
        <v>2906.95</v>
      </c>
      <c r="G22" s="92"/>
      <c r="J22" t="s">
        <v>279</v>
      </c>
      <c r="K22" s="92">
        <f ca="1">+F22-F35</f>
        <v>2745</v>
      </c>
      <c r="L22" s="92">
        <v>2745</v>
      </c>
      <c r="M22" s="92">
        <f t="shared" ca="1" si="1"/>
        <v>0</v>
      </c>
    </row>
    <row r="23" spans="3:13">
      <c r="C23" t="s">
        <v>280</v>
      </c>
      <c r="D23" s="92"/>
      <c r="E23" s="92"/>
      <c r="F23" s="92">
        <f t="shared" ca="1" si="0"/>
        <v>0</v>
      </c>
      <c r="G23" s="92"/>
      <c r="J23" t="s">
        <v>281</v>
      </c>
      <c r="K23" s="92">
        <f ca="1">+F35+F36</f>
        <v>174.79</v>
      </c>
      <c r="L23" s="92">
        <v>174.79</v>
      </c>
      <c r="M23" s="92">
        <f t="shared" ca="1" si="1"/>
        <v>0</v>
      </c>
    </row>
    <row r="24" spans="3:13">
      <c r="C24" s="135" t="s">
        <v>282</v>
      </c>
      <c r="D24" s="92">
        <v>97.37</v>
      </c>
      <c r="E24" s="92"/>
      <c r="F24" s="92">
        <f t="shared" ca="1" si="0"/>
        <v>97.37</v>
      </c>
      <c r="G24" s="92"/>
      <c r="J24" t="s">
        <v>283</v>
      </c>
      <c r="K24" s="92">
        <v>0</v>
      </c>
      <c r="L24" s="92"/>
      <c r="M24" s="92">
        <f t="shared" si="1"/>
        <v>0</v>
      </c>
    </row>
    <row r="25" spans="3:13">
      <c r="C25" s="135" t="s">
        <v>284</v>
      </c>
      <c r="D25" s="92">
        <v>190.06</v>
      </c>
      <c r="E25" s="92"/>
      <c r="F25" s="92">
        <f t="shared" ca="1" si="0"/>
        <v>190.06</v>
      </c>
      <c r="G25" s="92"/>
      <c r="J25" t="s">
        <v>285</v>
      </c>
      <c r="K25" s="92">
        <v>0</v>
      </c>
      <c r="L25" s="92"/>
      <c r="M25" s="92">
        <f t="shared" si="1"/>
        <v>0</v>
      </c>
    </row>
    <row r="26" spans="3:13">
      <c r="C26" s="135" t="s">
        <v>286</v>
      </c>
      <c r="D26" s="92">
        <v>1694.05</v>
      </c>
      <c r="E26" s="92">
        <v>49.99</v>
      </c>
      <c r="F26" s="92">
        <f t="shared" ca="1" si="0"/>
        <v>1744.04</v>
      </c>
      <c r="G26" s="92"/>
      <c r="J26" t="s">
        <v>287</v>
      </c>
      <c r="K26" s="92">
        <f ca="1">F31-F38</f>
        <v>644.44000000000005</v>
      </c>
      <c r="L26" s="92">
        <v>644.44000000000005</v>
      </c>
      <c r="M26" s="92">
        <f t="shared" ca="1" si="1"/>
        <v>0</v>
      </c>
    </row>
    <row r="27" spans="3:13">
      <c r="C27" s="135" t="s">
        <v>288</v>
      </c>
      <c r="D27" s="92">
        <v>1126.82</v>
      </c>
      <c r="E27" s="92"/>
      <c r="F27" s="92">
        <f t="shared" ca="1" si="0"/>
        <v>1126.82</v>
      </c>
      <c r="G27" s="92"/>
      <c r="J27" t="s">
        <v>70</v>
      </c>
      <c r="K27" s="92">
        <f ca="1">+F33</f>
        <v>-49.99</v>
      </c>
      <c r="L27" s="92">
        <v>-49.99</v>
      </c>
      <c r="M27" s="92">
        <f ca="1">+K27-L27</f>
        <v>0</v>
      </c>
    </row>
    <row r="28" spans="3:13">
      <c r="C28" t="s">
        <v>289</v>
      </c>
      <c r="D28" s="92">
        <v>447.76</v>
      </c>
      <c r="E28" s="92"/>
      <c r="F28" s="92">
        <f t="shared" ca="1" si="0"/>
        <v>447.76</v>
      </c>
      <c r="G28" s="92"/>
    </row>
    <row r="29" spans="3:13">
      <c r="C29" t="s">
        <v>276</v>
      </c>
      <c r="D29" s="92">
        <v>5292.57</v>
      </c>
      <c r="E29" s="92"/>
      <c r="F29" s="92">
        <f t="shared" ca="1" si="0"/>
        <v>5292.57</v>
      </c>
      <c r="G29" s="92"/>
      <c r="J29" t="s">
        <v>290</v>
      </c>
      <c r="K29" s="79">
        <f ca="1">+K15+K16+K17+K19+K20+K21+K22+K26-K14+K27</f>
        <v>1.99999999983973E-2</v>
      </c>
      <c r="L29" s="92">
        <f>+L15+L16+L17+L19+L20+L21+L22+L26-L14+L27</f>
        <v>2.0000000002035279E-2</v>
      </c>
      <c r="M29" s="92">
        <f ca="1">+K29-L29</f>
        <v>0</v>
      </c>
    </row>
    <row r="30" spans="3:13">
      <c r="C30" t="s">
        <v>285</v>
      </c>
      <c r="D30" s="92"/>
      <c r="E30" s="92"/>
      <c r="F30" s="92">
        <f t="shared" ca="1" si="0"/>
        <v>0</v>
      </c>
      <c r="G30" s="92"/>
    </row>
    <row r="31" spans="3:13">
      <c r="C31" t="s">
        <v>291</v>
      </c>
      <c r="D31" s="92"/>
      <c r="E31" s="92"/>
      <c r="F31" s="92">
        <f t="shared" ca="1" si="0"/>
        <v>0</v>
      </c>
      <c r="G31" s="92"/>
    </row>
    <row r="32" spans="3:13">
      <c r="C32" t="s">
        <v>283</v>
      </c>
      <c r="D32" s="92">
        <f>1603.27+D38</f>
        <v>958.82999999999993</v>
      </c>
      <c r="E32" s="92"/>
      <c r="F32" s="92">
        <f t="shared" ca="1" si="0"/>
        <v>958.82999999999993</v>
      </c>
      <c r="G32" s="92"/>
      <c r="J32" s="136"/>
    </row>
    <row r="33" spans="3:10">
      <c r="C33" t="s">
        <v>70</v>
      </c>
      <c r="D33" s="92"/>
      <c r="E33" s="92">
        <f>-E26</f>
        <v>-49.99</v>
      </c>
      <c r="F33" s="92">
        <f t="shared" ca="1" si="0"/>
        <v>-49.99</v>
      </c>
      <c r="G33" s="92"/>
    </row>
    <row r="34" spans="3:10">
      <c r="D34" s="92"/>
      <c r="E34" s="92"/>
      <c r="F34" s="92"/>
      <c r="G34" s="92"/>
    </row>
    <row r="35" spans="3:10">
      <c r="C35" t="s">
        <v>281</v>
      </c>
      <c r="D35" s="92">
        <v>168.2</v>
      </c>
      <c r="E35" s="92">
        <v>-6.25</v>
      </c>
      <c r="F35" s="92">
        <f ca="1">SUM(D35:G35)</f>
        <v>161.94999999999999</v>
      </c>
      <c r="G35" s="92"/>
      <c r="J35" s="136"/>
    </row>
    <row r="36" spans="3:10">
      <c r="C36" t="s">
        <v>292</v>
      </c>
      <c r="D36" s="92">
        <v>6.59</v>
      </c>
      <c r="E36" s="92">
        <f>-E35</f>
        <v>6.25</v>
      </c>
      <c r="F36" s="92">
        <f ca="1">SUM(D36:G36)</f>
        <v>12.84</v>
      </c>
      <c r="G36" s="92"/>
    </row>
    <row r="37" spans="3:10">
      <c r="C37" t="s">
        <v>293</v>
      </c>
      <c r="D37" s="92">
        <v>70.489999999999995</v>
      </c>
      <c r="E37" s="92"/>
      <c r="F37" s="92">
        <f ca="1">SUM(D37:G37)</f>
        <v>70.489999999999995</v>
      </c>
      <c r="G37" s="92"/>
    </row>
    <row r="38" spans="3:10">
      <c r="C38" t="s">
        <v>294</v>
      </c>
      <c r="D38" s="92">
        <v>-644.44000000000005</v>
      </c>
      <c r="E38" s="92"/>
      <c r="F38" s="92">
        <f ca="1">SUM(D38:G38)</f>
        <v>-644.44000000000005</v>
      </c>
      <c r="G38" s="92"/>
    </row>
    <row r="39" spans="3:10">
      <c r="D39" s="92"/>
      <c r="E39" s="92"/>
      <c r="F39" s="92"/>
      <c r="G39" s="92"/>
    </row>
    <row r="40" spans="3:10">
      <c r="C40" s="77" t="s">
        <v>295</v>
      </c>
      <c r="D40" s="79">
        <f>+D14-D37</f>
        <v>18230.05</v>
      </c>
      <c r="E40" s="79"/>
      <c r="F40" s="92">
        <f ca="1">SUM(D40:G40)</f>
        <v>18230.05</v>
      </c>
      <c r="G40" s="79"/>
    </row>
    <row r="41" spans="3:10">
      <c r="D41" s="79"/>
      <c r="E41" s="79"/>
      <c r="F41" s="92"/>
      <c r="G41" s="79"/>
    </row>
    <row r="42" spans="3:10">
      <c r="D42" s="79"/>
      <c r="E42" s="79"/>
      <c r="F42" s="92"/>
      <c r="G42" s="79"/>
    </row>
    <row r="43" spans="3:10">
      <c r="C43" s="77" t="s">
        <v>296</v>
      </c>
      <c r="D43" s="79">
        <f>SUM(D15:D33)-D27-D35-D37-D38-D36</f>
        <v>18230.049999999996</v>
      </c>
      <c r="E43" s="79">
        <f>SUM(E15:E33)-E27-E35-E37-E38-E36</f>
        <v>0</v>
      </c>
      <c r="F43" s="58"/>
      <c r="G43" s="79"/>
    </row>
    <row r="44" spans="3:10">
      <c r="C44" s="42" t="s">
        <v>178</v>
      </c>
      <c r="D44" s="93">
        <f>+D43-D40</f>
        <v>0</v>
      </c>
      <c r="E44" s="93">
        <f>+E43-E40</f>
        <v>0</v>
      </c>
      <c r="F44" s="94"/>
      <c r="G44" s="93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9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9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9" ht="18">
      <c r="D4" s="53"/>
      <c r="E4" s="53"/>
      <c r="F4" s="64"/>
      <c r="G4" s="65"/>
      <c r="I4" s="66"/>
    </row>
    <row r="5" spans="1:9" ht="18">
      <c r="A5" s="121" t="s">
        <v>297</v>
      </c>
      <c r="D5" s="235"/>
      <c r="E5" s="235"/>
      <c r="F5" s="236"/>
      <c r="G5" s="237"/>
      <c r="I5" s="66"/>
    </row>
    <row r="6" spans="1:9" ht="18.75">
      <c r="D6" s="238"/>
      <c r="E6" s="238"/>
      <c r="F6" s="239"/>
      <c r="G6" s="240"/>
      <c r="I6" s="66"/>
    </row>
    <row r="7" spans="1:9">
      <c r="G7" s="92"/>
    </row>
    <row r="8" spans="1:9" s="69" customFormat="1" ht="25.5">
      <c r="A8" s="126" t="s">
        <v>104</v>
      </c>
      <c r="B8" s="376" t="s">
        <v>105</v>
      </c>
      <c r="C8" s="377"/>
      <c r="D8" s="241" t="s">
        <v>106</v>
      </c>
      <c r="E8" s="241" t="s">
        <v>106</v>
      </c>
      <c r="F8" s="241" t="s">
        <v>106</v>
      </c>
      <c r="G8" s="376" t="s">
        <v>154</v>
      </c>
      <c r="H8" s="347"/>
      <c r="I8" s="348"/>
    </row>
    <row r="10" spans="1:9">
      <c r="D10" s="242" t="s">
        <v>267</v>
      </c>
      <c r="E10" s="242" t="s">
        <v>298</v>
      </c>
      <c r="F10" s="242" t="s">
        <v>269</v>
      </c>
      <c r="G10" s="242" t="s">
        <v>299</v>
      </c>
      <c r="H10" s="242" t="s">
        <v>300</v>
      </c>
    </row>
    <row r="11" spans="1:9">
      <c r="B11" t="s">
        <v>301</v>
      </c>
      <c r="G11" s="92"/>
      <c r="H11" s="92"/>
    </row>
    <row r="12" spans="1:9">
      <c r="B12" t="s">
        <v>302</v>
      </c>
      <c r="G12" s="92"/>
      <c r="H12" s="92"/>
    </row>
    <row r="13" spans="1:9" s="42" customFormat="1">
      <c r="B13" s="42" t="s">
        <v>178</v>
      </c>
      <c r="D13" s="243">
        <f>D11-D12</f>
        <v>0</v>
      </c>
      <c r="E13" s="243">
        <f>E11-E12</f>
        <v>0</v>
      </c>
      <c r="F13" s="243">
        <f>F11-F12</f>
        <v>0</v>
      </c>
      <c r="G13" s="243">
        <f>G11-G12</f>
        <v>0</v>
      </c>
      <c r="H13" s="243">
        <f>H11-H12</f>
        <v>0</v>
      </c>
    </row>
    <row r="15" spans="1:9">
      <c r="A15" s="42" t="s">
        <v>303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C19" sqref="C19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G1"/>
      <c r="H1" s="56" t="s">
        <v>2</v>
      </c>
      <c r="I1" s="56" t="s">
        <v>3</v>
      </c>
    </row>
    <row r="2" spans="1:10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0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304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3" t="s">
        <v>104</v>
      </c>
      <c r="B8" s="338" t="s">
        <v>105</v>
      </c>
      <c r="C8" s="339"/>
      <c r="D8" s="339"/>
      <c r="E8" s="340"/>
      <c r="F8" s="134" t="s">
        <v>106</v>
      </c>
      <c r="G8" s="138"/>
      <c r="H8" s="338" t="s">
        <v>154</v>
      </c>
      <c r="I8" s="347"/>
      <c r="J8" s="348"/>
    </row>
    <row r="10" spans="1:10">
      <c r="A10" s="77" t="s">
        <v>305</v>
      </c>
      <c r="C10" s="47" t="s">
        <v>306</v>
      </c>
      <c r="D10" s="378" t="s">
        <v>307</v>
      </c>
      <c r="E10" s="378"/>
      <c r="F10" s="378"/>
      <c r="G10" s="100" t="s">
        <v>308</v>
      </c>
      <c r="H10" s="379" t="s">
        <v>309</v>
      </c>
      <c r="I10" s="379"/>
      <c r="J10" s="379"/>
    </row>
    <row r="11" spans="1:10">
      <c r="A11" s="71"/>
      <c r="B11" s="71"/>
      <c r="D11" s="47" t="s">
        <v>310</v>
      </c>
      <c r="E11" s="84" t="s">
        <v>311</v>
      </c>
      <c r="F11" s="72" t="s">
        <v>312</v>
      </c>
      <c r="G11" s="72"/>
      <c r="H11" s="47" t="s">
        <v>310</v>
      </c>
      <c r="I11" s="101" t="s">
        <v>311</v>
      </c>
      <c r="J11" s="102" t="s">
        <v>312</v>
      </c>
    </row>
    <row r="12" spans="1:10">
      <c r="A12" s="71"/>
      <c r="B12" s="71"/>
      <c r="D12" s="47"/>
      <c r="E12" s="84"/>
      <c r="F12" s="72"/>
      <c r="G12" s="72"/>
      <c r="H12" s="47"/>
      <c r="I12" s="101"/>
      <c r="J12" s="102"/>
    </row>
    <row r="13" spans="1:10">
      <c r="A13" s="71"/>
      <c r="C13" s="137"/>
      <c r="D13" s="80"/>
      <c r="E13" s="80"/>
      <c r="F13" s="80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37"/>
      <c r="D14" s="80"/>
      <c r="E14" s="80"/>
      <c r="F14" s="80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80"/>
      <c r="E15" s="80"/>
      <c r="F15" s="80"/>
      <c r="G15" s="70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80"/>
      <c r="E16" s="80"/>
      <c r="F16" s="80"/>
      <c r="G16" s="70"/>
      <c r="H16" s="104"/>
      <c r="I16" s="104"/>
      <c r="J16" s="104"/>
    </row>
    <row r="17" spans="1:10">
      <c r="D17" s="80"/>
      <c r="E17" s="80"/>
      <c r="F17" s="80"/>
      <c r="G17" s="70"/>
      <c r="H17" s="104"/>
      <c r="I17" s="104"/>
      <c r="J17" s="104"/>
    </row>
    <row r="18" spans="1:10">
      <c r="A18" s="77"/>
      <c r="C18" s="137"/>
      <c r="D18" s="80"/>
      <c r="E18" s="80"/>
      <c r="F18" s="80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37"/>
      <c r="D19" s="80"/>
      <c r="E19" s="80"/>
      <c r="F19" s="80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37"/>
      <c r="D20" s="80"/>
      <c r="E20" s="80"/>
      <c r="F20" s="80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37"/>
      <c r="D21" s="80"/>
      <c r="E21" s="80"/>
      <c r="F21" s="80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80"/>
      <c r="E22" s="80"/>
      <c r="F22" s="80"/>
      <c r="G22" s="79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80"/>
      <c r="E23" s="80"/>
      <c r="F23" s="80"/>
      <c r="G23" s="70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92D050"/>
  </sheetPr>
  <dimension ref="A1:Q98"/>
  <sheetViews>
    <sheetView topLeftCell="B14" zoomScaleNormal="100" workbookViewId="0">
      <selection activeCell="G12" sqref="G12:I12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20" width="14.42578125" customWidth="1"/>
  </cols>
  <sheetData>
    <row r="1" spans="1:17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336"/>
      <c r="G1" s="54"/>
      <c r="I1" s="56" t="s">
        <v>2</v>
      </c>
      <c r="J1" s="56" t="s">
        <v>3</v>
      </c>
      <c r="K1" s="56" t="s">
        <v>3</v>
      </c>
      <c r="L1" s="56" t="s">
        <v>3</v>
      </c>
      <c r="M1" s="56" t="s">
        <v>3</v>
      </c>
    </row>
    <row r="2" spans="1:17" ht="18">
      <c r="A2" s="119" t="s">
        <v>4</v>
      </c>
      <c r="B2" s="53"/>
      <c r="C2" s="336" t="str">
        <f>Index!$C$2</f>
        <v>9MOLAB</v>
      </c>
      <c r="D2" s="336"/>
      <c r="E2" s="336"/>
      <c r="F2" s="336"/>
      <c r="G2" s="55"/>
      <c r="H2" s="59" t="s">
        <v>6</v>
      </c>
      <c r="I2" s="60" t="str">
        <f>Index!$H$2</f>
        <v>CM</v>
      </c>
      <c r="J2" s="61">
        <f>Index!$I$2</f>
        <v>44897</v>
      </c>
      <c r="K2" s="61">
        <f>Index!$I$2</f>
        <v>44897</v>
      </c>
      <c r="L2" s="61">
        <f>Index!$I$2</f>
        <v>44897</v>
      </c>
      <c r="M2" s="61">
        <f>Index!$I$2</f>
        <v>44897</v>
      </c>
    </row>
    <row r="3" spans="1:17" ht="18">
      <c r="A3" s="119" t="s">
        <v>8</v>
      </c>
      <c r="B3" s="53"/>
      <c r="C3" s="337">
        <f>Index!$C$3</f>
        <v>44742</v>
      </c>
      <c r="D3" s="337"/>
      <c r="E3" s="336"/>
      <c r="F3" s="336"/>
      <c r="G3" s="55"/>
      <c r="H3" s="59" t="s">
        <v>9</v>
      </c>
      <c r="I3" s="60" t="str">
        <f>Index!$H$3</f>
        <v>DB</v>
      </c>
      <c r="J3" s="61">
        <f>Index!$I$3</f>
        <v>44992</v>
      </c>
      <c r="K3" s="61">
        <f>Index!$I$3</f>
        <v>44992</v>
      </c>
      <c r="L3" s="61">
        <f>Index!$I$3</f>
        <v>44992</v>
      </c>
      <c r="M3" s="61">
        <f>Index!$I$3</f>
        <v>44992</v>
      </c>
    </row>
    <row r="4" spans="1:17" ht="18">
      <c r="D4" s="53"/>
      <c r="E4" s="53"/>
      <c r="F4" s="53"/>
      <c r="G4" s="64"/>
      <c r="H4" s="65"/>
      <c r="J4" s="66"/>
      <c r="K4" s="66"/>
      <c r="L4" s="66"/>
      <c r="M4" s="66"/>
    </row>
    <row r="5" spans="1:17" ht="18">
      <c r="A5" s="121" t="s">
        <v>197</v>
      </c>
      <c r="D5" s="53"/>
      <c r="E5" s="53"/>
      <c r="F5" s="53"/>
      <c r="G5" s="64"/>
      <c r="H5" s="65"/>
      <c r="J5" s="66"/>
      <c r="K5" s="66"/>
      <c r="L5" s="66"/>
      <c r="M5" s="66"/>
    </row>
    <row r="6" spans="1:17" ht="20.100000000000001" customHeight="1"/>
    <row r="7" spans="1:17">
      <c r="C7" s="244"/>
      <c r="D7" s="382" t="s">
        <v>313</v>
      </c>
      <c r="E7" s="382"/>
      <c r="F7" s="260"/>
      <c r="G7" s="261"/>
      <c r="H7" s="261"/>
      <c r="I7" s="261"/>
      <c r="J7" s="261"/>
      <c r="K7" s="261"/>
      <c r="L7" s="261"/>
      <c r="M7" s="261"/>
      <c r="N7" s="261"/>
      <c r="O7" s="245"/>
      <c r="P7" s="245"/>
    </row>
    <row r="8" spans="1:17" s="262" customFormat="1" ht="30">
      <c r="C8" s="246"/>
      <c r="D8" s="247" t="s">
        <v>314</v>
      </c>
      <c r="E8" s="247" t="s">
        <v>315</v>
      </c>
      <c r="F8" s="246" t="s">
        <v>316</v>
      </c>
      <c r="G8" s="247" t="s">
        <v>317</v>
      </c>
      <c r="H8" s="247" t="s">
        <v>318</v>
      </c>
      <c r="I8" s="247" t="s">
        <v>319</v>
      </c>
      <c r="J8" s="247" t="s">
        <v>320</v>
      </c>
      <c r="K8" s="247" t="s">
        <v>321</v>
      </c>
      <c r="L8" s="247" t="s">
        <v>322</v>
      </c>
      <c r="M8" s="247" t="s">
        <v>323</v>
      </c>
      <c r="N8" s="247" t="s">
        <v>324</v>
      </c>
      <c r="O8" s="247" t="s">
        <v>325</v>
      </c>
      <c r="P8" s="247" t="s">
        <v>326</v>
      </c>
    </row>
    <row r="9" spans="1:17">
      <c r="C9" s="254" t="s">
        <v>327</v>
      </c>
      <c r="D9" s="263">
        <v>5500</v>
      </c>
      <c r="E9" s="263">
        <v>136.47999999999999</v>
      </c>
      <c r="F9" s="248">
        <f>SUM(D9:E9)</f>
        <v>5636.48</v>
      </c>
      <c r="G9" s="264">
        <v>418</v>
      </c>
      <c r="H9" s="264">
        <v>39.6</v>
      </c>
      <c r="I9" s="264">
        <v>450.56</v>
      </c>
      <c r="J9" s="264"/>
      <c r="K9" s="264"/>
      <c r="L9" s="264"/>
      <c r="M9" s="264">
        <v>165</v>
      </c>
      <c r="N9" s="264"/>
      <c r="O9" s="249">
        <f>SUM(G9:N9)</f>
        <v>1073.1600000000001</v>
      </c>
      <c r="P9" s="250">
        <f>F9-O9</f>
        <v>4563.32</v>
      </c>
      <c r="Q9" t="s">
        <v>328</v>
      </c>
    </row>
    <row r="10" spans="1:17">
      <c r="C10" s="253" t="s">
        <v>329</v>
      </c>
      <c r="D10" s="265">
        <v>14440</v>
      </c>
      <c r="E10" s="265">
        <v>124.8</v>
      </c>
      <c r="F10" s="248">
        <f>SUM(D10:E10)</f>
        <v>14564.8</v>
      </c>
      <c r="G10" s="266"/>
      <c r="H10" s="266"/>
      <c r="I10" s="266">
        <v>1136.96</v>
      </c>
      <c r="J10" s="266">
        <v>165</v>
      </c>
      <c r="K10" s="266">
        <v>418</v>
      </c>
      <c r="L10" s="266">
        <v>165</v>
      </c>
      <c r="M10" s="266"/>
      <c r="N10" s="266">
        <v>118.8</v>
      </c>
      <c r="O10" s="251">
        <f>SUM(G10:N10)</f>
        <v>2003.76</v>
      </c>
      <c r="P10" s="252">
        <f>F10-O10</f>
        <v>12561.039999999999</v>
      </c>
      <c r="Q10" t="s">
        <v>330</v>
      </c>
    </row>
    <row r="11" spans="1:17">
      <c r="C11" s="267" t="s">
        <v>331</v>
      </c>
      <c r="D11" s="268"/>
      <c r="E11" s="268"/>
      <c r="F11" s="255"/>
      <c r="G11" s="269"/>
      <c r="H11" s="269"/>
      <c r="I11" s="269">
        <v>133.76</v>
      </c>
      <c r="J11" s="269"/>
      <c r="K11" s="269"/>
      <c r="L11" s="269"/>
      <c r="M11" s="269"/>
      <c r="N11" s="269"/>
      <c r="O11" s="256"/>
      <c r="P11" s="257"/>
    </row>
    <row r="12" spans="1:17" ht="15.75" thickBot="1">
      <c r="D12" s="270">
        <f t="shared" ref="D12:I12" si="0">SUM(D9:D11)</f>
        <v>19940</v>
      </c>
      <c r="E12" s="270">
        <f t="shared" si="0"/>
        <v>261.27999999999997</v>
      </c>
      <c r="F12" s="258">
        <f t="shared" si="0"/>
        <v>20201.28</v>
      </c>
      <c r="G12" s="270">
        <f t="shared" si="0"/>
        <v>418</v>
      </c>
      <c r="H12" s="270">
        <f t="shared" si="0"/>
        <v>39.6</v>
      </c>
      <c r="I12" s="270">
        <f t="shared" si="0"/>
        <v>1721.28</v>
      </c>
      <c r="J12" s="270">
        <f t="shared" ref="J12:L12" si="1">SUM(J9:J11)</f>
        <v>165</v>
      </c>
      <c r="K12" s="270">
        <f t="shared" si="1"/>
        <v>418</v>
      </c>
      <c r="L12" s="270">
        <f t="shared" si="1"/>
        <v>165</v>
      </c>
      <c r="M12" s="270">
        <f>SUM(M9:M11)</f>
        <v>165</v>
      </c>
      <c r="N12" s="270">
        <f>SUM(N9:N11)</f>
        <v>118.8</v>
      </c>
      <c r="O12" s="258">
        <f>SUM(O9:O11)</f>
        <v>3076.92</v>
      </c>
      <c r="P12" s="259">
        <f>SUM(P9:P11)</f>
        <v>17124.36</v>
      </c>
    </row>
    <row r="13" spans="1:17">
      <c r="G13" s="112"/>
    </row>
    <row r="14" spans="1:17">
      <c r="C14" t="s">
        <v>156</v>
      </c>
      <c r="D14" s="104"/>
      <c r="E14" s="104"/>
      <c r="F14" s="104">
        <v>20201.28</v>
      </c>
      <c r="G14" s="384">
        <v>2178.88</v>
      </c>
      <c r="H14" s="384"/>
      <c r="I14" s="384"/>
      <c r="J14" s="385">
        <v>913</v>
      </c>
      <c r="K14" s="385"/>
      <c r="L14" s="385"/>
      <c r="M14" s="385"/>
      <c r="N14" s="104">
        <v>118.8</v>
      </c>
      <c r="O14" s="104"/>
      <c r="P14" s="104"/>
    </row>
    <row r="15" spans="1:17">
      <c r="C15" s="135" t="s">
        <v>332</v>
      </c>
      <c r="D15" s="226"/>
      <c r="E15" s="226"/>
      <c r="F15" s="226">
        <v>28000</v>
      </c>
      <c r="G15" s="383">
        <v>41930</v>
      </c>
      <c r="H15" s="383"/>
      <c r="I15" s="383"/>
      <c r="J15" s="226">
        <v>42060</v>
      </c>
      <c r="K15" s="226">
        <v>42060</v>
      </c>
      <c r="L15" s="226">
        <v>42060</v>
      </c>
      <c r="M15" s="226">
        <v>42060</v>
      </c>
      <c r="N15" s="226">
        <v>42110</v>
      </c>
      <c r="O15" s="226"/>
      <c r="P15" s="226"/>
    </row>
    <row r="16" spans="1:17" s="42" customFormat="1">
      <c r="C16" s="42" t="s">
        <v>263</v>
      </c>
      <c r="D16" s="93"/>
      <c r="E16" s="93"/>
      <c r="F16" s="93">
        <f t="shared" ref="F16:N16" si="2">F12-F14</f>
        <v>0</v>
      </c>
      <c r="G16" s="93"/>
      <c r="H16" s="93"/>
      <c r="I16" s="93">
        <f>+G14-G12-H12-I12</f>
        <v>0</v>
      </c>
      <c r="J16" s="93"/>
      <c r="K16" s="93"/>
      <c r="L16" s="93"/>
      <c r="M16" s="93">
        <f>+J14-J12-K12-L12-M12</f>
        <v>0</v>
      </c>
      <c r="N16" s="93">
        <f t="shared" si="2"/>
        <v>0</v>
      </c>
    </row>
    <row r="17" spans="4:13">
      <c r="D17" s="112"/>
      <c r="E17" s="112"/>
    </row>
    <row r="18" spans="4:13" ht="15" customHeight="1">
      <c r="D18" s="112"/>
      <c r="E18" s="112"/>
      <c r="G18" s="380" t="s">
        <v>333</v>
      </c>
      <c r="H18" s="380"/>
      <c r="I18" s="380"/>
      <c r="J18" s="380"/>
      <c r="K18" s="380"/>
    </row>
    <row r="19" spans="4:13" ht="15" customHeight="1">
      <c r="F19" s="313"/>
      <c r="G19" s="47" t="s">
        <v>334</v>
      </c>
      <c r="H19" s="47" t="s">
        <v>335</v>
      </c>
      <c r="I19" s="47" t="s">
        <v>336</v>
      </c>
      <c r="J19" s="47" t="s">
        <v>67</v>
      </c>
      <c r="K19" s="47" t="s">
        <v>337</v>
      </c>
      <c r="M19" s="92"/>
    </row>
    <row r="20" spans="4:13">
      <c r="F20" s="112"/>
      <c r="G20" s="381" t="s">
        <v>338</v>
      </c>
      <c r="H20" s="92">
        <v>337.52</v>
      </c>
      <c r="I20" s="92">
        <v>1525.68</v>
      </c>
      <c r="J20" s="92">
        <v>1109.9000000000001</v>
      </c>
      <c r="K20" s="92">
        <v>395</v>
      </c>
      <c r="L20" s="92"/>
      <c r="M20" s="92"/>
    </row>
    <row r="21" spans="4:13">
      <c r="F21" s="112"/>
      <c r="G21" s="381"/>
      <c r="H21" s="92">
        <v>330.77</v>
      </c>
      <c r="I21" s="92">
        <v>762.84</v>
      </c>
      <c r="J21" s="92">
        <v>1145.42</v>
      </c>
      <c r="K21" s="92"/>
      <c r="L21" s="92"/>
      <c r="M21" s="92"/>
    </row>
    <row r="22" spans="4:13">
      <c r="F22" s="112"/>
      <c r="G22" s="381"/>
      <c r="H22" s="92">
        <v>305.76</v>
      </c>
      <c r="I22" s="92">
        <v>831.02</v>
      </c>
      <c r="J22" s="92">
        <v>1144.32</v>
      </c>
      <c r="K22" s="92"/>
      <c r="L22" s="92"/>
      <c r="M22" s="92"/>
    </row>
    <row r="23" spans="4:13">
      <c r="F23" s="112"/>
      <c r="G23" s="381"/>
      <c r="H23" s="92">
        <v>301.26</v>
      </c>
      <c r="I23" s="92">
        <v>767.89</v>
      </c>
      <c r="J23" s="92">
        <v>1105.93</v>
      </c>
      <c r="K23" s="92"/>
      <c r="L23" s="92"/>
      <c r="M23" s="92"/>
    </row>
    <row r="24" spans="4:13">
      <c r="F24" s="112"/>
      <c r="G24" s="381"/>
      <c r="H24" s="92"/>
      <c r="I24" s="92"/>
      <c r="J24" s="92">
        <v>1141.31</v>
      </c>
      <c r="K24" s="92"/>
      <c r="L24" s="92"/>
      <c r="M24" s="92"/>
    </row>
    <row r="25" spans="4:13">
      <c r="F25" s="112"/>
      <c r="G25" s="381"/>
      <c r="H25" s="92"/>
      <c r="I25" s="92"/>
      <c r="J25" s="92">
        <v>1103.21</v>
      </c>
      <c r="K25" s="92"/>
      <c r="L25" s="92"/>
      <c r="M25" s="92"/>
    </row>
    <row r="26" spans="4:13">
      <c r="F26" s="112"/>
      <c r="G26" s="381"/>
      <c r="H26" s="92"/>
      <c r="I26" s="92"/>
      <c r="J26" s="92">
        <v>1138.48</v>
      </c>
      <c r="K26" s="92"/>
      <c r="L26" s="92"/>
    </row>
    <row r="27" spans="4:13">
      <c r="F27" s="112"/>
      <c r="G27" s="381"/>
      <c r="H27" s="92"/>
      <c r="I27" s="92"/>
      <c r="J27" s="92">
        <v>1137.55</v>
      </c>
      <c r="K27" s="92"/>
      <c r="L27" s="92"/>
    </row>
    <row r="28" spans="4:13">
      <c r="F28" s="112"/>
      <c r="G28" s="381"/>
      <c r="H28" s="92"/>
      <c r="I28" s="92"/>
      <c r="J28" s="92">
        <v>1025.8699999999999</v>
      </c>
      <c r="K28" s="92"/>
      <c r="L28" s="92"/>
    </row>
    <row r="29" spans="4:13">
      <c r="F29" s="112"/>
      <c r="G29" s="381"/>
      <c r="H29" s="92"/>
      <c r="I29" s="92"/>
      <c r="J29" s="92">
        <v>1133.94</v>
      </c>
      <c r="K29" s="92"/>
      <c r="L29" s="92"/>
    </row>
    <row r="30" spans="4:13">
      <c r="F30" s="112"/>
      <c r="G30" s="112"/>
      <c r="H30" s="92"/>
      <c r="I30" s="92"/>
      <c r="J30" s="92">
        <v>1106.4100000000001</v>
      </c>
      <c r="K30" s="92"/>
      <c r="L30" s="92"/>
    </row>
    <row r="31" spans="4:13">
      <c r="F31" s="112"/>
      <c r="G31" s="112"/>
      <c r="H31" s="92"/>
      <c r="I31" s="92"/>
      <c r="J31" s="92">
        <v>1203.9000000000001</v>
      </c>
      <c r="K31" s="92"/>
      <c r="L31" s="92"/>
    </row>
    <row r="32" spans="4:13">
      <c r="F32" s="112"/>
      <c r="G32" s="112"/>
      <c r="H32" s="314">
        <f>SUM(H20:H31)</f>
        <v>1275.31</v>
      </c>
      <c r="I32" s="314">
        <f>SUM(I20:I31)</f>
        <v>3887.43</v>
      </c>
      <c r="J32" s="314">
        <f>SUM(J20:J31)</f>
        <v>13496.240000000002</v>
      </c>
      <c r="K32" s="314">
        <f>SUM(K20:K31)</f>
        <v>395</v>
      </c>
      <c r="L32" s="92"/>
    </row>
    <row r="33" spans="6:11">
      <c r="F33" s="112"/>
      <c r="G33" s="112"/>
      <c r="H33" s="226" t="s">
        <v>339</v>
      </c>
      <c r="I33" s="226" t="s">
        <v>339</v>
      </c>
      <c r="J33" s="226" t="s">
        <v>339</v>
      </c>
      <c r="K33" s="226" t="s">
        <v>339</v>
      </c>
    </row>
    <row r="34" spans="6:11">
      <c r="F34" s="112"/>
      <c r="G34" s="112"/>
      <c r="J34" s="315">
        <v>42010</v>
      </c>
      <c r="K34">
        <v>31500</v>
      </c>
    </row>
    <row r="35" spans="6:11">
      <c r="F35" s="112"/>
      <c r="G35" s="112"/>
    </row>
    <row r="36" spans="6:11">
      <c r="F36" s="112"/>
      <c r="G36" s="112"/>
    </row>
    <row r="37" spans="6:11">
      <c r="F37" s="112"/>
      <c r="G37" s="112"/>
    </row>
    <row r="38" spans="6:11">
      <c r="F38" s="112"/>
      <c r="G38" s="112"/>
    </row>
    <row r="39" spans="6:11">
      <c r="F39" s="112"/>
      <c r="G39" s="112"/>
    </row>
    <row r="40" spans="6:11">
      <c r="F40" s="112"/>
      <c r="G40" s="112"/>
    </row>
    <row r="41" spans="6:11">
      <c r="F41" s="112"/>
      <c r="G41" s="112"/>
    </row>
    <row r="42" spans="6:11">
      <c r="F42" s="112"/>
      <c r="G42" s="112"/>
    </row>
    <row r="43" spans="6:11">
      <c r="F43" s="112"/>
      <c r="G43" s="112"/>
    </row>
    <row r="44" spans="6:11">
      <c r="F44" s="112"/>
      <c r="G44" s="112"/>
    </row>
    <row r="45" spans="6:11">
      <c r="F45" s="112"/>
      <c r="G45" s="112"/>
    </row>
    <row r="46" spans="6:11">
      <c r="F46" s="112"/>
      <c r="G46" s="112"/>
    </row>
    <row r="47" spans="6:11">
      <c r="F47" s="112"/>
      <c r="G47" s="112"/>
    </row>
    <row r="48" spans="6:11">
      <c r="F48" s="112"/>
      <c r="G48" s="112"/>
    </row>
    <row r="49" spans="6:7">
      <c r="F49" s="112"/>
      <c r="G49" s="112"/>
    </row>
    <row r="50" spans="6:7">
      <c r="F50" s="112"/>
      <c r="G50" s="112"/>
    </row>
    <row r="51" spans="6:7">
      <c r="F51" s="112"/>
      <c r="G51" s="112"/>
    </row>
    <row r="52" spans="6:7">
      <c r="F52" s="112"/>
      <c r="G52" s="112"/>
    </row>
    <row r="53" spans="6:7">
      <c r="F53" s="112"/>
      <c r="G53" s="112"/>
    </row>
    <row r="54" spans="6:7">
      <c r="F54" s="112"/>
      <c r="G54" s="112"/>
    </row>
    <row r="55" spans="6:7">
      <c r="F55" s="112"/>
      <c r="G55" s="112"/>
    </row>
    <row r="56" spans="6:7">
      <c r="F56" s="112"/>
      <c r="G56" s="112"/>
    </row>
    <row r="57" spans="6:7">
      <c r="F57" s="112"/>
      <c r="G57" s="112"/>
    </row>
    <row r="58" spans="6:7">
      <c r="F58" s="112"/>
      <c r="G58" s="112"/>
    </row>
    <row r="59" spans="6:7">
      <c r="F59" s="112"/>
      <c r="G59" s="112"/>
    </row>
    <row r="60" spans="6:7">
      <c r="F60" s="112"/>
      <c r="G60" s="112"/>
    </row>
    <row r="61" spans="6:7">
      <c r="F61" s="112"/>
      <c r="G61" s="112"/>
    </row>
    <row r="62" spans="6:7">
      <c r="F62" s="112"/>
      <c r="G62" s="112"/>
    </row>
    <row r="63" spans="6:7">
      <c r="F63" s="112"/>
      <c r="G63" s="112"/>
    </row>
    <row r="64" spans="6:7">
      <c r="F64" s="112"/>
      <c r="G64" s="112"/>
    </row>
    <row r="65" spans="6:7">
      <c r="F65" s="112"/>
      <c r="G65" s="112"/>
    </row>
    <row r="66" spans="6:7">
      <c r="F66" s="112"/>
      <c r="G66" s="112"/>
    </row>
    <row r="67" spans="6:7">
      <c r="F67" s="112"/>
      <c r="G67" s="112"/>
    </row>
    <row r="68" spans="6:7">
      <c r="F68" s="112"/>
      <c r="G68" s="112"/>
    </row>
    <row r="69" spans="6:7">
      <c r="F69" s="112"/>
      <c r="G69" s="112"/>
    </row>
    <row r="70" spans="6:7">
      <c r="F70" s="112"/>
      <c r="G70" s="112"/>
    </row>
    <row r="71" spans="6:7">
      <c r="F71" s="112"/>
      <c r="G71" s="112"/>
    </row>
    <row r="72" spans="6:7">
      <c r="F72" s="112"/>
      <c r="G72" s="112"/>
    </row>
    <row r="73" spans="6:7">
      <c r="F73" s="112"/>
      <c r="G73" s="112"/>
    </row>
    <row r="74" spans="6:7">
      <c r="F74" s="112"/>
      <c r="G74" s="112"/>
    </row>
    <row r="75" spans="6:7">
      <c r="F75" s="112"/>
      <c r="G75" s="112"/>
    </row>
    <row r="76" spans="6:7">
      <c r="F76" s="112"/>
      <c r="G76" s="112"/>
    </row>
    <row r="77" spans="6:7">
      <c r="F77" s="112"/>
      <c r="G77" s="112"/>
    </row>
    <row r="78" spans="6:7">
      <c r="F78" s="112"/>
      <c r="G78" s="112"/>
    </row>
    <row r="79" spans="6:7">
      <c r="F79" s="112"/>
      <c r="G79" s="112"/>
    </row>
    <row r="80" spans="6:7">
      <c r="F80" s="112"/>
      <c r="G80" s="112"/>
    </row>
    <row r="81" spans="6:7">
      <c r="F81" s="112"/>
      <c r="G81" s="112"/>
    </row>
    <row r="82" spans="6:7">
      <c r="F82" s="112"/>
      <c r="G82" s="112"/>
    </row>
    <row r="83" spans="6:7">
      <c r="F83" s="112"/>
      <c r="G83" s="112"/>
    </row>
    <row r="84" spans="6:7">
      <c r="F84" s="112"/>
      <c r="G84" s="112"/>
    </row>
    <row r="85" spans="6:7">
      <c r="F85" s="112"/>
      <c r="G85" s="112"/>
    </row>
    <row r="86" spans="6:7">
      <c r="F86" s="112"/>
      <c r="G86" s="112"/>
    </row>
    <row r="87" spans="6:7">
      <c r="F87" s="112"/>
      <c r="G87" s="112"/>
    </row>
    <row r="88" spans="6:7">
      <c r="F88" s="112"/>
      <c r="G88" s="112"/>
    </row>
    <row r="89" spans="6:7">
      <c r="F89" s="112"/>
      <c r="G89" s="112"/>
    </row>
    <row r="90" spans="6:7">
      <c r="F90" s="112"/>
      <c r="G90" s="112"/>
    </row>
    <row r="91" spans="6:7">
      <c r="F91" s="112"/>
      <c r="G91" s="112"/>
    </row>
    <row r="92" spans="6:7">
      <c r="F92" s="112"/>
      <c r="G92" s="112"/>
    </row>
    <row r="93" spans="6:7">
      <c r="F93" s="112"/>
      <c r="G93" s="112"/>
    </row>
    <row r="94" spans="6:7">
      <c r="F94" s="112"/>
      <c r="G94" s="112"/>
    </row>
    <row r="95" spans="6:7">
      <c r="F95" s="112"/>
      <c r="G95" s="112"/>
    </row>
    <row r="96" spans="6:7">
      <c r="F96" s="112"/>
      <c r="G96" s="112"/>
    </row>
    <row r="97" spans="6:7">
      <c r="F97" s="112"/>
      <c r="G97" s="112"/>
    </row>
    <row r="98" spans="6:7">
      <c r="F98" s="112"/>
      <c r="G98" s="112"/>
    </row>
  </sheetData>
  <mergeCells count="9">
    <mergeCell ref="C1:F1"/>
    <mergeCell ref="C2:F2"/>
    <mergeCell ref="C3:F3"/>
    <mergeCell ref="G18:K18"/>
    <mergeCell ref="G20:G29"/>
    <mergeCell ref="D7:E7"/>
    <mergeCell ref="G15:I15"/>
    <mergeCell ref="G14:I14"/>
    <mergeCell ref="J14:M1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F19" sqref="F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14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4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4" ht="18">
      <c r="D4" s="53"/>
      <c r="E4" s="53"/>
      <c r="F4" s="64"/>
      <c r="G4" s="65"/>
      <c r="I4" s="66"/>
    </row>
    <row r="5" spans="1:14" ht="18">
      <c r="A5" s="121" t="s">
        <v>258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104</v>
      </c>
      <c r="B8" s="393" t="s">
        <v>105</v>
      </c>
      <c r="C8" s="394"/>
      <c r="D8" s="394"/>
      <c r="E8" s="395"/>
      <c r="F8" s="68" t="s">
        <v>106</v>
      </c>
      <c r="G8" s="393" t="s">
        <v>154</v>
      </c>
      <c r="H8" s="347"/>
      <c r="I8" s="348"/>
    </row>
    <row r="10" spans="1:14">
      <c r="F10" s="70"/>
    </row>
    <row r="11" spans="1:14">
      <c r="A11" s="65"/>
      <c r="B11" s="65"/>
      <c r="C11" s="65" t="s">
        <v>340</v>
      </c>
      <c r="G11" s="84" t="s">
        <v>86</v>
      </c>
      <c r="I11" s="47" t="s">
        <v>341</v>
      </c>
    </row>
    <row r="12" spans="1:14">
      <c r="A12" s="65"/>
      <c r="B12" s="65"/>
      <c r="C12" t="s">
        <v>342</v>
      </c>
      <c r="G12" s="85"/>
      <c r="I12" s="58">
        <v>0</v>
      </c>
    </row>
    <row r="13" spans="1:14">
      <c r="A13" s="65"/>
      <c r="B13" s="65"/>
      <c r="C13" t="s">
        <v>343</v>
      </c>
      <c r="G13" s="85"/>
      <c r="I13" s="58">
        <f>+G13/11*0.75</f>
        <v>0</v>
      </c>
    </row>
    <row r="14" spans="1:14">
      <c r="C14" t="s">
        <v>344</v>
      </c>
      <c r="G14" s="85"/>
      <c r="I14" s="58">
        <v>0</v>
      </c>
    </row>
    <row r="15" spans="1:14">
      <c r="C15" t="s">
        <v>345</v>
      </c>
      <c r="G15" s="86"/>
      <c r="I15" s="87">
        <f>+G15/11*0.75</f>
        <v>0</v>
      </c>
      <c r="K15" t="s">
        <v>346</v>
      </c>
      <c r="N15" s="88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347</v>
      </c>
      <c r="N16" s="89"/>
    </row>
    <row r="17" spans="1:14">
      <c r="A17" s="65"/>
      <c r="B17" s="65"/>
      <c r="C17" s="65"/>
      <c r="F17" s="70"/>
      <c r="K17" t="s">
        <v>348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349</v>
      </c>
      <c r="N18" t="e">
        <f>ROUNDDOWN(N16*N15,0)</f>
        <v>#DIV/0!</v>
      </c>
    </row>
    <row r="19" spans="1:14">
      <c r="C19" s="77" t="s">
        <v>350</v>
      </c>
      <c r="E19" s="47" t="s">
        <v>348</v>
      </c>
      <c r="F19" s="84" t="s">
        <v>349</v>
      </c>
      <c r="G19" s="47" t="s">
        <v>86</v>
      </c>
      <c r="I19" s="47" t="s">
        <v>351</v>
      </c>
    </row>
    <row r="20" spans="1:14">
      <c r="C20" s="73">
        <v>44105</v>
      </c>
      <c r="E20" s="85"/>
      <c r="F20" s="85"/>
      <c r="G20" s="90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0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0">
        <f>SUM(E22:F22)</f>
        <v>0</v>
      </c>
      <c r="I22" s="70">
        <f>+F22/11*0.75</f>
        <v>0</v>
      </c>
    </row>
    <row r="23" spans="1:14">
      <c r="C23" s="73">
        <v>44378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70"/>
    </row>
    <row r="26" spans="1:14">
      <c r="C26" s="77" t="s">
        <v>352</v>
      </c>
      <c r="F26" s="80"/>
    </row>
    <row r="27" spans="1:14">
      <c r="C27" t="s">
        <v>353</v>
      </c>
      <c r="G27" s="90">
        <f>+G12</f>
        <v>0</v>
      </c>
    </row>
    <row r="28" spans="1:14">
      <c r="C28" t="s">
        <v>354</v>
      </c>
      <c r="F28" s="80"/>
      <c r="G28" s="90">
        <f>+G13</f>
        <v>0</v>
      </c>
      <c r="I28" s="58">
        <f>+G28/11*0.75</f>
        <v>0</v>
      </c>
    </row>
    <row r="29" spans="1:14">
      <c r="C29" t="s">
        <v>348</v>
      </c>
      <c r="F29" s="79"/>
      <c r="G29" s="90">
        <f>+G14-E24</f>
        <v>0</v>
      </c>
    </row>
    <row r="30" spans="1:14">
      <c r="C30" t="s">
        <v>349</v>
      </c>
      <c r="F30" s="70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8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92D050"/>
  </sheetPr>
  <dimension ref="A1:M27"/>
  <sheetViews>
    <sheetView topLeftCell="A7" workbookViewId="0">
      <selection activeCell="F23" sqref="F2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style="92" customWidth="1"/>
  </cols>
  <sheetData>
    <row r="1" spans="1:13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  <c r="J1" s="234"/>
    </row>
    <row r="2" spans="1:13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  <c r="J2" s="66"/>
    </row>
    <row r="3" spans="1:13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1" t="s">
        <v>355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2"/>
      <c r="G6" s="4"/>
      <c r="I6" s="66"/>
      <c r="J6" s="66"/>
    </row>
    <row r="8" spans="1:13" s="69" customFormat="1" ht="25.5">
      <c r="A8" s="126" t="s">
        <v>104</v>
      </c>
      <c r="B8" s="376" t="s">
        <v>105</v>
      </c>
      <c r="C8" s="377"/>
      <c r="D8" s="377"/>
      <c r="E8" s="396"/>
      <c r="F8" s="127" t="s">
        <v>106</v>
      </c>
      <c r="G8" s="376" t="s">
        <v>154</v>
      </c>
      <c r="H8" s="347"/>
      <c r="I8" s="348"/>
      <c r="L8" s="277"/>
    </row>
    <row r="10" spans="1:13">
      <c r="F10" s="70"/>
    </row>
    <row r="11" spans="1:13">
      <c r="A11" s="77">
        <v>30900</v>
      </c>
      <c r="B11" s="77"/>
      <c r="C11" s="77" t="s">
        <v>356</v>
      </c>
      <c r="F11" s="70"/>
    </row>
    <row r="12" spans="1:13">
      <c r="C12" t="s">
        <v>357</v>
      </c>
      <c r="G12" s="278">
        <f>L13</f>
        <v>2277.7099999999996</v>
      </c>
      <c r="H12" t="s">
        <v>339</v>
      </c>
      <c r="K12" s="47" t="s">
        <v>358</v>
      </c>
      <c r="L12" s="242" t="s">
        <v>106</v>
      </c>
    </row>
    <row r="13" spans="1:13">
      <c r="G13" s="278"/>
      <c r="K13" t="s">
        <v>359</v>
      </c>
      <c r="L13" s="92">
        <f>197.85+82.19+212.33+212.33+205.48+212.33+191.47+197.85+197.85+178.71+197.85+191.47</f>
        <v>2277.7099999999996</v>
      </c>
    </row>
    <row r="14" spans="1:13">
      <c r="A14" s="77">
        <v>37500</v>
      </c>
      <c r="B14" s="77"/>
      <c r="C14" s="77" t="s">
        <v>360</v>
      </c>
      <c r="G14" s="222"/>
      <c r="K14" t="s">
        <v>361</v>
      </c>
      <c r="L14" s="92">
        <f>31.22+79.72+44.32+78.4+80.47+85.93+88.71+87.77+78.02+85.1+82.47+83.48</f>
        <v>905.61</v>
      </c>
    </row>
    <row r="15" spans="1:13">
      <c r="C15" t="s">
        <v>362</v>
      </c>
      <c r="G15" s="222">
        <f>L14</f>
        <v>905.61</v>
      </c>
      <c r="K15" t="s">
        <v>363</v>
      </c>
      <c r="L15" s="92">
        <v>22.69</v>
      </c>
    </row>
    <row r="16" spans="1:13" ht="15.75" thickBot="1">
      <c r="C16" t="s">
        <v>364</v>
      </c>
      <c r="G16" s="279">
        <f>L15</f>
        <v>22.69</v>
      </c>
      <c r="L16" s="223">
        <f>SUM(L13:L15)</f>
        <v>3206.0099999999998</v>
      </c>
      <c r="M16" t="s">
        <v>365</v>
      </c>
    </row>
    <row r="17" spans="3:8" ht="15.75" thickTop="1">
      <c r="G17" s="222">
        <f>SUM(G15:G16)</f>
        <v>928.30000000000007</v>
      </c>
    </row>
    <row r="18" spans="3:8">
      <c r="C18" t="s">
        <v>366</v>
      </c>
      <c r="G18" s="397">
        <f>+'Borrowing Costs'!F21</f>
        <v>823.46600000000001</v>
      </c>
    </row>
    <row r="19" spans="3:8">
      <c r="G19" s="398">
        <f>SUM(G17:G18)</f>
        <v>1751.7660000000001</v>
      </c>
      <c r="H19" t="s">
        <v>339</v>
      </c>
    </row>
    <row r="21" spans="3:8">
      <c r="G21" s="70"/>
    </row>
    <row r="27" spans="3:8">
      <c r="G27" s="220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14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4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4" ht="18">
      <c r="D4" s="53"/>
      <c r="E4" s="53"/>
      <c r="F4" s="64"/>
      <c r="G4" s="65"/>
      <c r="I4" s="66"/>
    </row>
    <row r="5" spans="1:14" ht="18">
      <c r="A5" s="121" t="s">
        <v>80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2"/>
    </row>
    <row r="8" spans="1:14">
      <c r="H8" s="47"/>
    </row>
    <row r="9" spans="1:14">
      <c r="B9" t="s">
        <v>81</v>
      </c>
      <c r="D9" s="335" t="s">
        <v>82</v>
      </c>
      <c r="E9" s="335"/>
      <c r="F9" s="335"/>
      <c r="G9" s="335"/>
      <c r="I9" s="335" t="s">
        <v>83</v>
      </c>
      <c r="J9" s="335"/>
      <c r="K9" s="335"/>
      <c r="L9" s="335"/>
      <c r="N9" s="334" t="s">
        <v>84</v>
      </c>
    </row>
    <row r="10" spans="1:14">
      <c r="B10" t="s">
        <v>85</v>
      </c>
      <c r="D10" s="123"/>
      <c r="E10" s="124">
        <f>+D10</f>
        <v>0</v>
      </c>
      <c r="F10" s="124">
        <f>+D10</f>
        <v>0</v>
      </c>
      <c r="G10" s="47" t="s">
        <v>86</v>
      </c>
      <c r="I10" s="123"/>
      <c r="J10" s="124">
        <f>+I10</f>
        <v>0</v>
      </c>
      <c r="K10" s="124">
        <f>+I10</f>
        <v>0</v>
      </c>
      <c r="L10" s="47" t="s">
        <v>86</v>
      </c>
      <c r="N10" s="334"/>
    </row>
    <row r="11" spans="1:14">
      <c r="B11" t="s">
        <v>87</v>
      </c>
      <c r="D11" s="125">
        <f>(D14-D10)/365.25</f>
        <v>122.4996577686516</v>
      </c>
      <c r="E11" s="125">
        <f>(E14-E10)/365.25</f>
        <v>122.4996577686516</v>
      </c>
      <c r="F11" s="125">
        <f>(F14-F10)/365.25</f>
        <v>122.4996577686516</v>
      </c>
      <c r="G11" s="125"/>
      <c r="I11" s="125">
        <f>(I14-I10)/365.25</f>
        <v>122.4996577686516</v>
      </c>
      <c r="J11" s="125">
        <f>(J14-J10)/365.25</f>
        <v>122.4996577686516</v>
      </c>
      <c r="K11" s="125">
        <f>(K14-K10)/365.25</f>
        <v>122.4996577686516</v>
      </c>
      <c r="N11" s="334"/>
    </row>
    <row r="14" spans="1:14">
      <c r="B14" t="s">
        <v>88</v>
      </c>
      <c r="D14" s="124">
        <v>44743</v>
      </c>
      <c r="E14" s="124">
        <v>44743</v>
      </c>
      <c r="F14" s="124">
        <v>44743</v>
      </c>
      <c r="G14" s="124"/>
      <c r="I14" s="124">
        <v>44743</v>
      </c>
      <c r="J14" s="124">
        <v>44743</v>
      </c>
      <c r="K14" s="124">
        <v>44743</v>
      </c>
    </row>
    <row r="16" spans="1:14">
      <c r="B16" t="s">
        <v>89</v>
      </c>
      <c r="D16" s="221"/>
      <c r="E16" s="221"/>
      <c r="F16" s="221"/>
      <c r="I16" s="221"/>
      <c r="J16" s="221"/>
      <c r="K16" s="221"/>
    </row>
    <row r="17" spans="1:14">
      <c r="B17" t="s">
        <v>90</v>
      </c>
      <c r="D17" s="221" t="s">
        <v>91</v>
      </c>
      <c r="E17" s="221" t="s">
        <v>91</v>
      </c>
      <c r="F17" s="221" t="s">
        <v>91</v>
      </c>
      <c r="I17" s="221" t="s">
        <v>92</v>
      </c>
      <c r="J17" s="221" t="s">
        <v>91</v>
      </c>
      <c r="K17" s="221" t="s">
        <v>91</v>
      </c>
    </row>
    <row r="18" spans="1:14">
      <c r="B18" t="s">
        <v>93</v>
      </c>
      <c r="D18" s="221"/>
      <c r="E18" s="221"/>
      <c r="F18" s="221"/>
      <c r="G18" s="222"/>
      <c r="I18" s="221"/>
      <c r="J18" s="221"/>
      <c r="K18" s="221"/>
    </row>
    <row r="20" spans="1:14">
      <c r="B20" t="s">
        <v>94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95</v>
      </c>
      <c r="D22" s="90">
        <f>D18*D20</f>
        <v>0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2" customFormat="1">
      <c r="B23" s="42" t="s">
        <v>96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97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/>
    <row r="26" spans="1:14">
      <c r="B26" t="s">
        <v>98</v>
      </c>
      <c r="D26" s="90">
        <f>IF(D17="ABP",D18,D18*0.1)</f>
        <v>0</v>
      </c>
      <c r="E26" s="90">
        <f t="shared" ref="E26:F26" si="0">IF(E17="ABP",E18,E18*0.1)</f>
        <v>0</v>
      </c>
      <c r="F26" s="90">
        <f t="shared" si="0"/>
        <v>0</v>
      </c>
      <c r="G26" s="90"/>
      <c r="I26" s="90">
        <f t="shared" ref="I26:K26" si="1">IF(I17="ABP",I18,I18*0.1)</f>
        <v>0</v>
      </c>
      <c r="J26" s="90">
        <f t="shared" si="1"/>
        <v>0</v>
      </c>
      <c r="K26" s="90">
        <f t="shared" si="1"/>
        <v>0</v>
      </c>
    </row>
    <row r="30" spans="1:14">
      <c r="A30" s="49" t="s">
        <v>99</v>
      </c>
      <c r="B30" s="49" t="s">
        <v>100</v>
      </c>
      <c r="C30" s="49" t="s">
        <v>101</v>
      </c>
      <c r="D30" s="49" t="s">
        <v>102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92D050"/>
  </sheetPr>
  <dimension ref="A1:L43"/>
  <sheetViews>
    <sheetView topLeftCell="A22" workbookViewId="0">
      <selection activeCell="G36" sqref="G3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9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9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9" ht="18">
      <c r="D4" s="53"/>
      <c r="E4" s="53"/>
      <c r="F4" s="64"/>
      <c r="G4" s="65"/>
      <c r="I4" s="66"/>
    </row>
    <row r="5" spans="1:9" ht="18">
      <c r="A5" s="121" t="s">
        <v>103</v>
      </c>
      <c r="D5" s="53"/>
      <c r="E5" s="53"/>
      <c r="F5" s="64"/>
      <c r="G5" s="65"/>
      <c r="I5" s="66"/>
    </row>
    <row r="6" spans="1:9" ht="18">
      <c r="A6" s="121"/>
      <c r="D6" s="53"/>
      <c r="E6" s="53"/>
      <c r="F6" s="64"/>
      <c r="G6" s="65"/>
      <c r="I6" s="66"/>
    </row>
    <row r="8" spans="1:9" s="69" customFormat="1" ht="30">
      <c r="A8" s="133" t="s">
        <v>104</v>
      </c>
      <c r="B8" s="338" t="s">
        <v>105</v>
      </c>
      <c r="C8" s="339"/>
      <c r="D8" s="339"/>
      <c r="E8" s="340"/>
      <c r="F8" s="134" t="s">
        <v>106</v>
      </c>
      <c r="G8" s="134" t="s">
        <v>106</v>
      </c>
      <c r="H8" s="134" t="s">
        <v>106</v>
      </c>
      <c r="I8" s="83"/>
    </row>
    <row r="10" spans="1:9">
      <c r="F10" s="70"/>
    </row>
    <row r="11" spans="1:9">
      <c r="A11" s="71"/>
      <c r="B11" s="71"/>
      <c r="C11" s="71" t="s">
        <v>107</v>
      </c>
      <c r="F11" s="72" t="s">
        <v>108</v>
      </c>
      <c r="G11" s="47" t="s">
        <v>109</v>
      </c>
      <c r="H11" s="47" t="s">
        <v>86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28">
        <v>930</v>
      </c>
      <c r="H13" s="129">
        <f>SUM(F13:G13)</f>
        <v>930</v>
      </c>
      <c r="I13" t="s">
        <v>110</v>
      </c>
    </row>
    <row r="14" spans="1:9">
      <c r="C14" s="73">
        <v>44896</v>
      </c>
      <c r="F14" s="74">
        <v>0</v>
      </c>
      <c r="G14" s="128">
        <v>930</v>
      </c>
      <c r="H14" s="129">
        <f>SUM(F14:G14)</f>
        <v>930</v>
      </c>
      <c r="I14" t="s">
        <v>111</v>
      </c>
    </row>
    <row r="15" spans="1:9">
      <c r="C15" s="73">
        <v>44986</v>
      </c>
      <c r="F15" s="74"/>
      <c r="G15" s="128"/>
      <c r="H15" s="129">
        <f>SUM(F15:G15)</f>
        <v>0</v>
      </c>
      <c r="I15" t="s">
        <v>112</v>
      </c>
    </row>
    <row r="16" spans="1:9">
      <c r="F16" s="75"/>
      <c r="G16" s="129"/>
      <c r="H16" s="129"/>
      <c r="I16" t="s">
        <v>113</v>
      </c>
    </row>
    <row r="17" spans="3:9" ht="15.75" thickBot="1">
      <c r="F17" s="76">
        <f>SUM(F13:F16)</f>
        <v>0</v>
      </c>
      <c r="G17" s="76">
        <f>SUM(G13:G16)</f>
        <v>1860</v>
      </c>
      <c r="H17" s="76">
        <f>SUM(H13:H16)</f>
        <v>1860</v>
      </c>
    </row>
    <row r="19" spans="3:9">
      <c r="C19" s="77" t="s">
        <v>114</v>
      </c>
      <c r="F19">
        <f>COUNT(F13:F15)</f>
        <v>2</v>
      </c>
      <c r="G19">
        <f>COUNT(G13:G15)</f>
        <v>2</v>
      </c>
    </row>
    <row r="21" spans="3:9">
      <c r="C21" t="s">
        <v>115</v>
      </c>
      <c r="F21" s="74"/>
      <c r="I21" t="s">
        <v>116</v>
      </c>
    </row>
    <row r="23" spans="3:9">
      <c r="C23" t="s">
        <v>117</v>
      </c>
      <c r="F23" s="78"/>
      <c r="G23" s="130">
        <v>3993.5</v>
      </c>
      <c r="H23" s="79"/>
      <c r="I23" t="s">
        <v>118</v>
      </c>
    </row>
    <row r="24" spans="3:9">
      <c r="C24" t="s">
        <v>119</v>
      </c>
      <c r="F24" s="80"/>
      <c r="G24" s="130">
        <v>1126.82</v>
      </c>
      <c r="H24" s="79"/>
    </row>
    <row r="25" spans="3:9">
      <c r="C25" t="s">
        <v>120</v>
      </c>
      <c r="F25" s="79"/>
      <c r="G25" s="131">
        <v>174.79</v>
      </c>
      <c r="H25" s="79"/>
    </row>
    <row r="26" spans="3:9">
      <c r="C26" t="s">
        <v>121</v>
      </c>
      <c r="F26" s="81"/>
      <c r="G26" s="79">
        <f>G23-SUM(G24:G25)</f>
        <v>2691.8900000000003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122</v>
      </c>
      <c r="F29" s="75">
        <f>ROUND(F21/4,0)</f>
        <v>0</v>
      </c>
      <c r="G29" s="129">
        <f>ROUND(G26/4,0)</f>
        <v>673</v>
      </c>
      <c r="H29" s="79"/>
    </row>
    <row r="30" spans="3:9">
      <c r="C30" t="s">
        <v>123</v>
      </c>
      <c r="F30" s="75">
        <f>(F29*F19)-F17</f>
        <v>0</v>
      </c>
      <c r="G30" s="75">
        <f>(G29*G19)-G17</f>
        <v>-514</v>
      </c>
      <c r="H30" s="79"/>
    </row>
    <row r="31" spans="3:9">
      <c r="F31" s="78"/>
      <c r="G31" s="79"/>
      <c r="H31" s="79"/>
    </row>
    <row r="32" spans="3:9">
      <c r="C32" s="77" t="s">
        <v>124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930</v>
      </c>
      <c r="H33" s="129">
        <f t="shared" ref="H33:H36" si="0">SUM(F33:G33)</f>
        <v>930</v>
      </c>
      <c r="L33" s="129"/>
    </row>
    <row r="34" spans="3:12">
      <c r="C34" s="73">
        <v>44896</v>
      </c>
      <c r="F34" s="82">
        <f>IF(F19=1,F29+F30,F14)</f>
        <v>0</v>
      </c>
      <c r="G34" s="82">
        <f>IF(G19=1,G29+G30,G14)</f>
        <v>930</v>
      </c>
      <c r="H34" s="129">
        <f t="shared" si="0"/>
        <v>930</v>
      </c>
      <c r="L34" s="129"/>
    </row>
    <row r="35" spans="3:12">
      <c r="C35" s="73">
        <v>44986</v>
      </c>
      <c r="F35" s="82">
        <f>IF(F19=1,F29,IF(F19=2,F29+F30,F14))</f>
        <v>0</v>
      </c>
      <c r="G35" s="82">
        <v>930</v>
      </c>
      <c r="H35" s="129">
        <f t="shared" si="0"/>
        <v>930</v>
      </c>
    </row>
    <row r="36" spans="3:12">
      <c r="C36" s="73">
        <v>45078</v>
      </c>
      <c r="F36" s="82">
        <f>F21-SUM(F33:F35)</f>
        <v>0</v>
      </c>
      <c r="G36" s="82">
        <v>0</v>
      </c>
      <c r="H36" s="129">
        <f t="shared" si="0"/>
        <v>0</v>
      </c>
    </row>
    <row r="38" spans="3:12" ht="15.75" thickBot="1">
      <c r="F38" s="76">
        <f>SUM(F33:F37)</f>
        <v>0</v>
      </c>
      <c r="G38" s="76">
        <f>SUM(G33:G37)</f>
        <v>2790</v>
      </c>
      <c r="H38" s="76">
        <f>SUM(H33:H37)</f>
        <v>2790</v>
      </c>
    </row>
    <row r="42" spans="3:12">
      <c r="G42" s="79">
        <f>+G26-G33-G34</f>
        <v>831.89000000000033</v>
      </c>
    </row>
    <row r="43" spans="3:12">
      <c r="G43">
        <f>+G42/2</f>
        <v>415.94500000000016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D8" sqref="D8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19" t="s">
        <v>0</v>
      </c>
      <c r="B1" s="336" t="str">
        <f>Index!$C$1</f>
        <v>MAXHALBU SUPERANNUATION FUND</v>
      </c>
      <c r="C1" s="336"/>
      <c r="D1" s="336"/>
      <c r="F1" s="54"/>
      <c r="H1" s="56" t="s">
        <v>2</v>
      </c>
      <c r="I1" s="56" t="s">
        <v>3</v>
      </c>
    </row>
    <row r="2" spans="1:10" customFormat="1" ht="18">
      <c r="A2" s="119" t="s">
        <v>4</v>
      </c>
      <c r="B2" s="336" t="str">
        <f>Index!$C$2</f>
        <v>9MOLAB</v>
      </c>
      <c r="C2" s="336"/>
      <c r="D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0" customFormat="1" ht="18">
      <c r="A3" s="119" t="s">
        <v>8</v>
      </c>
      <c r="B3" s="337">
        <f>Index!$C$3</f>
        <v>44742</v>
      </c>
      <c r="C3" s="337"/>
      <c r="D3" s="337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0" customFormat="1" ht="18">
      <c r="A4" s="119"/>
      <c r="B4" s="53"/>
      <c r="D4" s="53"/>
      <c r="E4" s="53"/>
      <c r="F4" s="55"/>
      <c r="G4" s="120"/>
      <c r="H4" s="65"/>
      <c r="I4" s="66"/>
    </row>
    <row r="5" spans="1:10" customFormat="1" ht="18">
      <c r="A5" s="53" t="s">
        <v>125</v>
      </c>
      <c r="C5" s="57"/>
      <c r="F5" s="58"/>
      <c r="G5" s="58"/>
      <c r="H5" s="65"/>
      <c r="J5" s="66"/>
    </row>
    <row r="6" spans="1:10" ht="18">
      <c r="A6" s="62"/>
      <c r="B6" s="63"/>
      <c r="C6" s="107"/>
      <c r="D6" s="53"/>
      <c r="E6" s="53"/>
      <c r="F6" s="65"/>
      <c r="G6" s="65"/>
      <c r="H6" s="65"/>
      <c r="I6" s="108"/>
    </row>
    <row r="7" spans="1:10" s="141" customFormat="1" ht="15.75" thickBot="1">
      <c r="A7" s="143"/>
      <c r="C7" s="160"/>
      <c r="D7" s="160"/>
      <c r="E7" s="160"/>
      <c r="F7" s="112"/>
      <c r="G7" s="160"/>
      <c r="H7" s="160"/>
      <c r="I7" s="160"/>
    </row>
    <row r="8" spans="1:10" s="141" customFormat="1" ht="30.75" thickBot="1">
      <c r="A8" s="343" t="s">
        <v>126</v>
      </c>
      <c r="B8" s="344"/>
      <c r="C8" s="161" t="s">
        <v>127</v>
      </c>
      <c r="D8" s="161" t="s">
        <v>128</v>
      </c>
      <c r="E8" s="161" t="s">
        <v>129</v>
      </c>
      <c r="F8" s="161" t="s">
        <v>130</v>
      </c>
      <c r="G8" s="161" t="s">
        <v>131</v>
      </c>
      <c r="H8" s="161" t="s">
        <v>132</v>
      </c>
      <c r="I8" s="162" t="s">
        <v>133</v>
      </c>
    </row>
    <row r="9" spans="1:10" s="141" customFormat="1" ht="15">
      <c r="A9" s="163" t="s">
        <v>134</v>
      </c>
      <c r="B9" s="164"/>
      <c r="C9" s="165">
        <v>0</v>
      </c>
      <c r="D9" s="165">
        <v>0</v>
      </c>
      <c r="E9" s="165"/>
      <c r="F9" s="166">
        <v>0</v>
      </c>
      <c r="G9" s="165"/>
      <c r="H9" s="165"/>
      <c r="I9" s="165">
        <f>C9-D9+E9+F9+G9+H9</f>
        <v>0</v>
      </c>
    </row>
    <row r="10" spans="1:10" s="141" customFormat="1" ht="15">
      <c r="A10" s="167" t="s">
        <v>135</v>
      </c>
      <c r="B10" s="168"/>
      <c r="C10" s="165">
        <v>0</v>
      </c>
      <c r="D10" s="169">
        <v>0</v>
      </c>
      <c r="E10" s="169"/>
      <c r="F10" s="170">
        <v>0</v>
      </c>
      <c r="G10" s="169"/>
      <c r="H10" s="169"/>
      <c r="I10" s="165">
        <f>C10-D10+E10+F10+G10+H10</f>
        <v>0</v>
      </c>
    </row>
    <row r="11" spans="1:10" s="141" customFormat="1" ht="15">
      <c r="A11" s="167" t="s">
        <v>136</v>
      </c>
      <c r="B11" s="168"/>
      <c r="C11" s="165">
        <v>0</v>
      </c>
      <c r="D11" s="169">
        <v>0</v>
      </c>
      <c r="E11" s="169"/>
      <c r="F11" s="170">
        <v>0</v>
      </c>
      <c r="G11" s="169"/>
      <c r="H11" s="169"/>
      <c r="I11" s="165">
        <f>C11-D11+E11+F11+G11+H11</f>
        <v>0</v>
      </c>
    </row>
    <row r="12" spans="1:10" s="141" customFormat="1" ht="15">
      <c r="A12" s="167" t="s">
        <v>137</v>
      </c>
      <c r="B12" s="168"/>
      <c r="C12" s="165">
        <v>0</v>
      </c>
      <c r="D12" s="169">
        <v>0</v>
      </c>
      <c r="E12" s="169"/>
      <c r="F12" s="170">
        <v>0</v>
      </c>
      <c r="G12" s="169"/>
      <c r="H12" s="169"/>
      <c r="I12" s="165">
        <f>C12-D12+E12+F12+G12+H12</f>
        <v>0</v>
      </c>
    </row>
    <row r="13" spans="1:10" s="141" customFormat="1" ht="15">
      <c r="A13" s="171"/>
      <c r="B13" s="160" t="s">
        <v>138</v>
      </c>
      <c r="C13" s="172">
        <f t="shared" ref="C13:I13" si="0">SUM(C9:C12)</f>
        <v>0</v>
      </c>
      <c r="D13" s="172">
        <f t="shared" si="0"/>
        <v>0</v>
      </c>
      <c r="E13" s="172">
        <f t="shared" si="0"/>
        <v>0</v>
      </c>
      <c r="F13" s="172">
        <f t="shared" si="0"/>
        <v>0</v>
      </c>
      <c r="G13" s="172">
        <f t="shared" si="0"/>
        <v>0</v>
      </c>
      <c r="H13" s="172">
        <f t="shared" si="0"/>
        <v>0</v>
      </c>
      <c r="I13" s="172">
        <f t="shared" si="0"/>
        <v>0</v>
      </c>
    </row>
    <row r="14" spans="1:10" s="141" customFormat="1" ht="15.75" thickBot="1">
      <c r="A14" s="171"/>
      <c r="B14" s="171"/>
      <c r="C14" s="160"/>
      <c r="D14" s="160"/>
      <c r="E14" s="160"/>
      <c r="F14" s="112"/>
      <c r="G14" s="160"/>
      <c r="H14" s="160"/>
      <c r="I14" s="160"/>
    </row>
    <row r="15" spans="1:10" s="141" customFormat="1" ht="30.75" thickBot="1">
      <c r="A15" s="343" t="s">
        <v>139</v>
      </c>
      <c r="B15" s="399"/>
      <c r="C15" s="161" t="s">
        <v>127</v>
      </c>
      <c r="D15" s="161" t="s">
        <v>128</v>
      </c>
      <c r="E15" s="161" t="s">
        <v>129</v>
      </c>
      <c r="F15" s="161" t="s">
        <v>130</v>
      </c>
      <c r="G15" s="161" t="s">
        <v>131</v>
      </c>
      <c r="H15" s="161" t="s">
        <v>132</v>
      </c>
      <c r="I15" s="162" t="s">
        <v>133</v>
      </c>
    </row>
    <row r="16" spans="1:10" s="141" customFormat="1" ht="15">
      <c r="A16" s="173" t="s">
        <v>134</v>
      </c>
      <c r="B16" s="164"/>
      <c r="C16" s="165"/>
      <c r="D16" s="165"/>
      <c r="E16" s="165"/>
      <c r="F16" s="166"/>
      <c r="G16" s="165"/>
      <c r="H16" s="165"/>
      <c r="I16" s="165">
        <f>C16-D16+E16+F16+G16+H16</f>
        <v>0</v>
      </c>
    </row>
    <row r="17" spans="1:9" s="141" customFormat="1" ht="15">
      <c r="A17" s="174" t="s">
        <v>135</v>
      </c>
      <c r="B17" s="168"/>
      <c r="C17" s="165"/>
      <c r="D17" s="169"/>
      <c r="E17" s="169"/>
      <c r="F17" s="170"/>
      <c r="G17" s="169"/>
      <c r="H17" s="169"/>
      <c r="I17" s="165">
        <f>C17-D17+E17+F17+G17+H17</f>
        <v>0</v>
      </c>
    </row>
    <row r="18" spans="1:9" s="141" customFormat="1" ht="15">
      <c r="A18" s="174" t="s">
        <v>136</v>
      </c>
      <c r="B18" s="168"/>
      <c r="C18" s="165"/>
      <c r="D18" s="169"/>
      <c r="E18" s="169"/>
      <c r="F18" s="170"/>
      <c r="G18" s="169"/>
      <c r="H18" s="169"/>
      <c r="I18" s="165">
        <f>C18-D18+E18+F18+G18+H18</f>
        <v>0</v>
      </c>
    </row>
    <row r="19" spans="1:9" s="141" customFormat="1" ht="15">
      <c r="A19" s="174" t="s">
        <v>140</v>
      </c>
      <c r="B19" s="168"/>
      <c r="C19" s="165"/>
      <c r="D19" s="169"/>
      <c r="E19" s="169"/>
      <c r="F19" s="170"/>
      <c r="G19" s="169"/>
      <c r="H19" s="169"/>
      <c r="I19" s="165">
        <f>C19-D19+E19+F19+G19+H19</f>
        <v>0</v>
      </c>
    </row>
    <row r="20" spans="1:9" s="141" customFormat="1" ht="15">
      <c r="A20" s="171"/>
      <c r="B20" s="160" t="s">
        <v>138</v>
      </c>
      <c r="C20" s="175">
        <f t="shared" ref="C20:I20" si="1">SUM(C16:C19)</f>
        <v>0</v>
      </c>
      <c r="D20" s="175">
        <f t="shared" si="1"/>
        <v>0</v>
      </c>
      <c r="E20" s="175">
        <f t="shared" si="1"/>
        <v>0</v>
      </c>
      <c r="F20" s="175">
        <f t="shared" si="1"/>
        <v>0</v>
      </c>
      <c r="G20" s="175">
        <f t="shared" si="1"/>
        <v>0</v>
      </c>
      <c r="H20" s="175">
        <f t="shared" si="1"/>
        <v>0</v>
      </c>
      <c r="I20" s="175">
        <f t="shared" si="1"/>
        <v>0</v>
      </c>
    </row>
    <row r="21" spans="1:9" s="141" customFormat="1" ht="15">
      <c r="A21" s="143"/>
    </row>
    <row r="22" spans="1:9" s="141" customFormat="1" ht="15">
      <c r="A22" s="345" t="s">
        <v>141</v>
      </c>
      <c r="B22" s="346"/>
      <c r="C22" s="176">
        <f t="shared" ref="C22:I22" si="2">+C13-C20</f>
        <v>0</v>
      </c>
      <c r="D22" s="176">
        <f>+D13-D20</f>
        <v>0</v>
      </c>
      <c r="E22" s="176">
        <f t="shared" si="2"/>
        <v>0</v>
      </c>
      <c r="F22" s="176">
        <f t="shared" si="2"/>
        <v>0</v>
      </c>
      <c r="G22" s="176">
        <f t="shared" si="2"/>
        <v>0</v>
      </c>
      <c r="H22" s="176">
        <f t="shared" si="2"/>
        <v>0</v>
      </c>
      <c r="I22" s="176">
        <f t="shared" si="2"/>
        <v>0</v>
      </c>
    </row>
    <row r="23" spans="1:9" s="141" customFormat="1" ht="15">
      <c r="A23" s="143"/>
    </row>
    <row r="24" spans="1:9" s="141" customFormat="1" ht="15">
      <c r="A24" s="141" t="s">
        <v>142</v>
      </c>
      <c r="B24" s="142"/>
      <c r="G24" s="142"/>
    </row>
    <row r="25" spans="1:9" s="141" customFormat="1" ht="15">
      <c r="B25" s="142"/>
      <c r="C25" s="341" t="s">
        <v>143</v>
      </c>
      <c r="D25" s="341"/>
      <c r="E25" s="341" t="s">
        <v>144</v>
      </c>
      <c r="F25" s="341"/>
      <c r="G25" s="342" t="s">
        <v>145</v>
      </c>
      <c r="H25" s="342"/>
    </row>
    <row r="26" spans="1:9" s="141" customFormat="1" ht="15">
      <c r="A26" s="143" t="s">
        <v>3</v>
      </c>
      <c r="B26" s="141" t="s">
        <v>146</v>
      </c>
      <c r="C26" s="141" t="s">
        <v>127</v>
      </c>
      <c r="D26" s="141" t="s">
        <v>128</v>
      </c>
      <c r="E26" s="141" t="s">
        <v>127</v>
      </c>
      <c r="F26" s="141" t="s">
        <v>128</v>
      </c>
      <c r="G26" s="141" t="s">
        <v>127</v>
      </c>
      <c r="H26" s="141" t="s">
        <v>128</v>
      </c>
    </row>
    <row r="27" spans="1:9" s="141" customFormat="1" ht="15">
      <c r="A27" s="144"/>
      <c r="C27" s="145"/>
      <c r="D27" s="145"/>
      <c r="E27" s="145"/>
      <c r="F27" s="145"/>
      <c r="G27" s="145"/>
      <c r="H27" s="145">
        <f>D27-F27</f>
        <v>0</v>
      </c>
    </row>
    <row r="28" spans="1:9" s="141" customFormat="1" ht="15">
      <c r="A28" s="146"/>
      <c r="C28" s="145"/>
      <c r="D28" s="145"/>
      <c r="E28" s="145"/>
      <c r="F28" s="145"/>
      <c r="G28" s="145"/>
      <c r="H28" s="145">
        <f t="shared" ref="H28:H40" si="3">D28-F28</f>
        <v>0</v>
      </c>
    </row>
    <row r="29" spans="1:9" s="141" customFormat="1" ht="15">
      <c r="A29" s="144"/>
      <c r="B29" s="147"/>
      <c r="C29" s="145"/>
      <c r="D29" s="145"/>
      <c r="E29" s="145"/>
      <c r="F29" s="145"/>
      <c r="G29" s="145"/>
      <c r="H29" s="145">
        <f t="shared" si="3"/>
        <v>0</v>
      </c>
    </row>
    <row r="30" spans="1:9" s="141" customFormat="1" ht="15">
      <c r="A30" s="146"/>
      <c r="C30" s="145"/>
      <c r="D30" s="145"/>
      <c r="E30" s="145"/>
      <c r="F30" s="145"/>
      <c r="G30" s="145"/>
      <c r="H30" s="145">
        <f t="shared" si="3"/>
        <v>0</v>
      </c>
    </row>
    <row r="31" spans="1:9" s="141" customFormat="1" ht="15">
      <c r="A31" s="144"/>
      <c r="B31" s="147"/>
      <c r="C31" s="145"/>
      <c r="D31" s="145"/>
      <c r="E31" s="145"/>
      <c r="F31" s="145"/>
      <c r="G31" s="145"/>
      <c r="H31" s="145">
        <f t="shared" si="3"/>
        <v>0</v>
      </c>
    </row>
    <row r="32" spans="1:9" s="141" customFormat="1" ht="15">
      <c r="A32" s="146"/>
      <c r="B32" s="147"/>
      <c r="C32" s="145"/>
      <c r="D32" s="145"/>
      <c r="E32" s="145"/>
      <c r="F32" s="145"/>
      <c r="G32" s="145"/>
      <c r="H32" s="145">
        <f t="shared" si="3"/>
        <v>0</v>
      </c>
    </row>
    <row r="33" spans="1:8" s="141" customFormat="1" ht="15">
      <c r="A33" s="144"/>
      <c r="B33" s="147"/>
      <c r="C33" s="145"/>
      <c r="D33" s="145"/>
      <c r="E33" s="145"/>
      <c r="F33" s="145"/>
      <c r="G33" s="145"/>
      <c r="H33" s="145">
        <f t="shared" si="3"/>
        <v>0</v>
      </c>
    </row>
    <row r="34" spans="1:8" s="141" customFormat="1" ht="15">
      <c r="A34" s="143"/>
      <c r="B34" s="147"/>
      <c r="C34" s="145"/>
      <c r="D34" s="145"/>
      <c r="E34" s="145"/>
      <c r="F34" s="145"/>
      <c r="G34" s="145"/>
      <c r="H34" s="145">
        <f t="shared" si="3"/>
        <v>0</v>
      </c>
    </row>
    <row r="35" spans="1:8" s="141" customFormat="1" ht="15">
      <c r="A35" s="144"/>
      <c r="C35" s="145"/>
      <c r="D35" s="145"/>
      <c r="E35" s="145"/>
      <c r="F35" s="145"/>
      <c r="G35" s="145"/>
      <c r="H35" s="145">
        <f t="shared" si="3"/>
        <v>0</v>
      </c>
    </row>
    <row r="36" spans="1:8" s="141" customFormat="1" ht="15">
      <c r="A36" s="143"/>
      <c r="C36" s="145"/>
      <c r="D36" s="145"/>
      <c r="E36" s="145"/>
      <c r="F36" s="145"/>
      <c r="G36" s="145"/>
      <c r="H36" s="145">
        <f t="shared" si="3"/>
        <v>0</v>
      </c>
    </row>
    <row r="37" spans="1:8" s="141" customFormat="1" ht="15">
      <c r="A37" s="143"/>
      <c r="B37" s="147"/>
      <c r="C37" s="145"/>
      <c r="D37" s="145"/>
      <c r="E37" s="145"/>
      <c r="F37" s="145"/>
      <c r="G37" s="145"/>
      <c r="H37" s="145">
        <f>E37-C37</f>
        <v>0</v>
      </c>
    </row>
    <row r="38" spans="1:8" s="141" customFormat="1" ht="15">
      <c r="A38" s="143"/>
      <c r="C38" s="145"/>
      <c r="D38" s="145"/>
      <c r="E38" s="145"/>
      <c r="F38" s="145"/>
      <c r="G38" s="145"/>
      <c r="H38" s="145">
        <f t="shared" si="3"/>
        <v>0</v>
      </c>
    </row>
    <row r="39" spans="1:8" s="141" customFormat="1" ht="15">
      <c r="A39" s="143"/>
      <c r="B39" s="148" t="s">
        <v>86</v>
      </c>
      <c r="H39" s="149">
        <f>SUM(H27:H38)</f>
        <v>0</v>
      </c>
    </row>
    <row r="40" spans="1:8" s="141" customFormat="1" ht="15">
      <c r="A40" s="143"/>
      <c r="H40" s="141">
        <f t="shared" si="3"/>
        <v>0</v>
      </c>
    </row>
    <row r="41" spans="1:8" s="141" customFormat="1" ht="15.75" thickBot="1">
      <c r="A41" s="143"/>
      <c r="G41" s="141" t="s">
        <v>147</v>
      </c>
      <c r="H41" s="150">
        <f>I22+H39</f>
        <v>0</v>
      </c>
    </row>
    <row r="42" spans="1:8" s="141" customFormat="1" ht="15">
      <c r="A42" s="143"/>
      <c r="B42" s="151" t="s">
        <v>148</v>
      </c>
      <c r="C42" s="152">
        <f>I13</f>
        <v>0</v>
      </c>
      <c r="D42" s="153"/>
    </row>
    <row r="43" spans="1:8" s="141" customFormat="1" ht="15">
      <c r="A43" s="143"/>
      <c r="B43" s="154" t="s">
        <v>149</v>
      </c>
      <c r="C43" s="149">
        <f>I20</f>
        <v>0</v>
      </c>
      <c r="D43" s="155"/>
    </row>
    <row r="44" spans="1:8" s="141" customFormat="1" ht="15">
      <c r="A44" s="143"/>
      <c r="B44" s="156" t="s">
        <v>145</v>
      </c>
      <c r="C44" s="150">
        <f>C42-C43</f>
        <v>0</v>
      </c>
      <c r="D44" s="155"/>
    </row>
    <row r="45" spans="1:8" s="141" customFormat="1" ht="15">
      <c r="A45" s="143"/>
      <c r="B45" s="154"/>
      <c r="D45" s="155"/>
    </row>
    <row r="46" spans="1:8" s="141" customFormat="1" ht="15">
      <c r="A46" s="143"/>
      <c r="B46" s="154" t="s">
        <v>150</v>
      </c>
      <c r="C46" s="150">
        <v>0</v>
      </c>
      <c r="D46" s="155"/>
    </row>
    <row r="47" spans="1:8" s="141" customFormat="1" ht="15.75" thickBot="1">
      <c r="A47" s="143"/>
      <c r="B47" s="157" t="s">
        <v>151</v>
      </c>
      <c r="C47" s="158">
        <f>C46-C44</f>
        <v>0</v>
      </c>
      <c r="D47" s="159" t="s">
        <v>152</v>
      </c>
    </row>
    <row r="48" spans="1:8" s="141" customFormat="1" ht="15">
      <c r="A48" s="143"/>
    </row>
    <row r="49" spans="1:1" s="141" customFormat="1" ht="15">
      <c r="A49" s="143"/>
    </row>
    <row r="50" spans="1:1" s="141" customFormat="1" ht="15">
      <c r="A50" s="143"/>
    </row>
    <row r="51" spans="1:1" s="141" customFormat="1" ht="15">
      <c r="A51" s="143"/>
    </row>
    <row r="52" spans="1:1" s="141" customFormat="1" ht="15">
      <c r="A52" s="143"/>
    </row>
    <row r="53" spans="1:1" s="141" customFormat="1" ht="15">
      <c r="A53" s="143"/>
    </row>
    <row r="54" spans="1:1" s="141" customFormat="1" ht="15">
      <c r="A54" s="143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23"/>
  <sheetViews>
    <sheetView zoomScale="130" zoomScaleNormal="130" workbookViewId="0">
      <selection activeCell="F23" sqref="F23:H23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0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153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0"/>
      <c r="G7" s="140"/>
    </row>
    <row r="8" spans="1:10" s="69" customFormat="1" ht="30">
      <c r="A8" s="133" t="s">
        <v>104</v>
      </c>
      <c r="B8" s="338" t="s">
        <v>105</v>
      </c>
      <c r="C8" s="339"/>
      <c r="D8" s="340"/>
      <c r="E8" s="134" t="s">
        <v>106</v>
      </c>
      <c r="F8" s="134" t="s">
        <v>106</v>
      </c>
      <c r="G8" s="134" t="s">
        <v>106</v>
      </c>
      <c r="H8" s="338" t="s">
        <v>154</v>
      </c>
      <c r="I8" s="340"/>
    </row>
    <row r="9" spans="1:10">
      <c r="G9" s="42"/>
    </row>
    <row r="10" spans="1:10">
      <c r="G10" s="42"/>
    </row>
    <row r="11" spans="1:10">
      <c r="A11" s="77">
        <v>60400</v>
      </c>
      <c r="B11" s="77"/>
      <c r="C11" s="77" t="s">
        <v>155</v>
      </c>
      <c r="E11" s="47" t="s">
        <v>156</v>
      </c>
      <c r="F11" s="84" t="s">
        <v>157</v>
      </c>
      <c r="G11" s="311" t="s">
        <v>158</v>
      </c>
    </row>
    <row r="12" spans="1:10">
      <c r="A12" t="s">
        <v>159</v>
      </c>
      <c r="C12" t="s">
        <v>160</v>
      </c>
      <c r="E12" s="92">
        <v>7570.71</v>
      </c>
      <c r="F12" s="92">
        <v>7570.71</v>
      </c>
      <c r="G12" s="312">
        <f>+E12-F12</f>
        <v>0</v>
      </c>
      <c r="H12" s="92"/>
    </row>
    <row r="13" spans="1:10">
      <c r="A13" t="s">
        <v>161</v>
      </c>
      <c r="C13" t="s">
        <v>162</v>
      </c>
      <c r="E13" s="92">
        <v>5196.87</v>
      </c>
      <c r="F13" s="92">
        <v>5196.87</v>
      </c>
      <c r="G13" s="312">
        <f>+E13-F13</f>
        <v>0</v>
      </c>
      <c r="H13" s="92"/>
    </row>
    <row r="14" spans="1:10">
      <c r="E14" s="92"/>
      <c r="F14" s="92"/>
      <c r="G14" s="312"/>
      <c r="H14" s="92"/>
    </row>
    <row r="15" spans="1:10">
      <c r="E15" s="92"/>
      <c r="F15" s="92"/>
      <c r="G15" s="312"/>
      <c r="H15" s="92"/>
    </row>
    <row r="16" spans="1:10">
      <c r="A16" s="42"/>
      <c r="E16" s="92"/>
      <c r="F16" s="92"/>
      <c r="G16" s="92"/>
      <c r="H16" s="92"/>
    </row>
    <row r="17" spans="1:8">
      <c r="A17" s="42"/>
      <c r="E17" s="92"/>
      <c r="F17" s="92"/>
      <c r="G17" s="92"/>
      <c r="H17" s="92"/>
    </row>
    <row r="18" spans="1:8">
      <c r="A18" s="42"/>
      <c r="E18" s="92"/>
      <c r="F18" s="92"/>
      <c r="G18" s="92"/>
      <c r="H18" s="92"/>
    </row>
    <row r="19" spans="1:8">
      <c r="E19" s="92"/>
      <c r="F19" s="92"/>
      <c r="G19" s="92"/>
      <c r="H19" s="92"/>
    </row>
    <row r="20" spans="1:8">
      <c r="E20" s="92"/>
      <c r="F20" s="92"/>
      <c r="G20" s="92"/>
      <c r="H20" s="92"/>
    </row>
    <row r="21" spans="1:8">
      <c r="E21" s="92"/>
      <c r="F21" s="92"/>
      <c r="G21" s="92"/>
      <c r="H21" s="92"/>
    </row>
    <row r="22" spans="1:8">
      <c r="E22" s="92"/>
      <c r="F22" s="92"/>
      <c r="G22" s="92"/>
      <c r="H22" s="92"/>
    </row>
    <row r="23" spans="1:8">
      <c r="E23" s="92"/>
      <c r="F23" s="92"/>
      <c r="G23" s="92"/>
      <c r="H23" s="9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92D050"/>
  </sheetPr>
  <dimension ref="A1:J27"/>
  <sheetViews>
    <sheetView zoomScale="130" zoomScaleNormal="130" workbookViewId="0">
      <selection activeCell="F23" sqref="F23:H2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8" width="16.85546875" customWidth="1"/>
    <col min="9" max="9" width="15.7109375" customWidth="1"/>
    <col min="10" max="10" width="14.42578125" customWidth="1"/>
  </cols>
  <sheetData>
    <row r="1" spans="1:10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0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163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0"/>
      <c r="G7" s="140"/>
    </row>
    <row r="8" spans="1:10" s="69" customFormat="1" ht="30">
      <c r="A8" s="133" t="s">
        <v>104</v>
      </c>
      <c r="B8" s="338" t="s">
        <v>105</v>
      </c>
      <c r="C8" s="339"/>
      <c r="D8" s="339"/>
      <c r="E8" s="340"/>
      <c r="F8" s="134" t="s">
        <v>106</v>
      </c>
      <c r="G8" s="338" t="s">
        <v>154</v>
      </c>
      <c r="H8" s="347"/>
      <c r="I8" s="348"/>
    </row>
    <row r="10" spans="1:10">
      <c r="F10" s="70"/>
    </row>
    <row r="11" spans="1:10">
      <c r="C11" t="s">
        <v>164</v>
      </c>
      <c r="F11" s="58">
        <v>264032.77</v>
      </c>
      <c r="G11" s="42"/>
    </row>
    <row r="12" spans="1:10">
      <c r="C12" t="s">
        <v>165</v>
      </c>
      <c r="F12" s="87">
        <v>263752.82</v>
      </c>
    </row>
    <row r="13" spans="1:10">
      <c r="C13" t="s">
        <v>166</v>
      </c>
      <c r="F13" s="58">
        <f>+F11-F12</f>
        <v>279.95000000001164</v>
      </c>
      <c r="H13" t="s">
        <v>167</v>
      </c>
      <c r="I13" s="95">
        <f>+F13/F12</f>
        <v>1.0614104524077188E-3</v>
      </c>
    </row>
    <row r="14" spans="1:10">
      <c r="C14" s="271" t="s">
        <v>168</v>
      </c>
      <c r="F14" s="94">
        <f>+G26</f>
        <v>-304.30999999999949</v>
      </c>
    </row>
    <row r="15" spans="1:10">
      <c r="C15" t="s">
        <v>169</v>
      </c>
      <c r="F15" s="94">
        <f>+F13+F14</f>
        <v>-24.359999999987849</v>
      </c>
      <c r="H15" s="42" t="s">
        <v>170</v>
      </c>
      <c r="I15" s="96">
        <f>+F15/F12</f>
        <v>-9.2359202074077728E-5</v>
      </c>
      <c r="J15" s="42" t="s">
        <v>171</v>
      </c>
    </row>
    <row r="16" spans="1:10">
      <c r="F16" s="94"/>
      <c r="H16" s="42"/>
      <c r="I16" s="96"/>
    </row>
    <row r="17" spans="3:9">
      <c r="F17" s="94"/>
      <c r="H17" s="42"/>
      <c r="I17" s="96"/>
    </row>
    <row r="18" spans="3:9">
      <c r="C18" t="s">
        <v>172</v>
      </c>
      <c r="F18"/>
    </row>
    <row r="19" spans="3:9">
      <c r="C19" t="s">
        <v>173</v>
      </c>
    </row>
    <row r="20" spans="3:9">
      <c r="C20" t="s">
        <v>174</v>
      </c>
    </row>
    <row r="23" spans="3:9">
      <c r="C23" s="97" t="s">
        <v>175</v>
      </c>
      <c r="E23" s="47" t="s">
        <v>176</v>
      </c>
      <c r="F23" s="47" t="s">
        <v>177</v>
      </c>
      <c r="G23" s="98" t="s">
        <v>178</v>
      </c>
    </row>
    <row r="24" spans="3:9">
      <c r="C24" s="97"/>
      <c r="E24" s="47"/>
      <c r="F24" s="47"/>
      <c r="G24" s="98"/>
    </row>
    <row r="25" spans="3:9">
      <c r="C25" t="s">
        <v>179</v>
      </c>
      <c r="E25" s="272">
        <v>14169.54</v>
      </c>
      <c r="F25" s="272">
        <v>14473.85</v>
      </c>
      <c r="G25" s="90">
        <f t="shared" ref="G25" si="0">+E25-F25</f>
        <v>-304.30999999999949</v>
      </c>
    </row>
    <row r="26" spans="3:9" ht="15.75" thickBot="1">
      <c r="E26" s="139">
        <f>SUM(E25:E25)</f>
        <v>14169.54</v>
      </c>
      <c r="F26" s="139">
        <f>SUM(F25:F25)</f>
        <v>14473.85</v>
      </c>
      <c r="G26" s="139">
        <f>SUM(G25:G25)</f>
        <v>-304.30999999999949</v>
      </c>
    </row>
    <row r="27" spans="3:9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16" sqref="E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0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180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0"/>
      <c r="G7" s="140"/>
    </row>
    <row r="8" spans="1:10" s="69" customFormat="1" ht="30">
      <c r="A8" s="133" t="s">
        <v>104</v>
      </c>
      <c r="B8" s="338" t="s">
        <v>105</v>
      </c>
      <c r="C8" s="339"/>
      <c r="D8" s="339"/>
      <c r="E8" s="340"/>
      <c r="F8" s="134" t="s">
        <v>106</v>
      </c>
      <c r="G8" s="338" t="s">
        <v>154</v>
      </c>
      <c r="H8" s="347"/>
      <c r="I8" s="348"/>
    </row>
    <row r="10" spans="1:10">
      <c r="A10" s="232" t="s">
        <v>181</v>
      </c>
      <c r="F10" s="70"/>
    </row>
    <row r="11" spans="1:10">
      <c r="C11" s="77" t="s">
        <v>182</v>
      </c>
      <c r="F11" s="70"/>
    </row>
    <row r="12" spans="1:10">
      <c r="C12" t="s">
        <v>43</v>
      </c>
      <c r="F12" s="70"/>
    </row>
    <row r="13" spans="1:10">
      <c r="C13" t="s">
        <v>183</v>
      </c>
      <c r="F13" s="70"/>
    </row>
    <row r="14" spans="1:10">
      <c r="C14" t="s">
        <v>184</v>
      </c>
      <c r="F14" s="70"/>
    </row>
    <row r="15" spans="1:10">
      <c r="C15" t="s">
        <v>185</v>
      </c>
      <c r="F15" s="70"/>
    </row>
    <row r="16" spans="1:10">
      <c r="F16" s="231">
        <f>SUM(F12:F15)</f>
        <v>0</v>
      </c>
    </row>
    <row r="17" spans="3:10">
      <c r="F17" s="70"/>
    </row>
    <row r="18" spans="3:10">
      <c r="C18" s="77" t="s">
        <v>186</v>
      </c>
      <c r="F18" s="70"/>
    </row>
    <row r="19" spans="3:10">
      <c r="C19" t="s">
        <v>187</v>
      </c>
      <c r="F19" s="70"/>
    </row>
    <row r="20" spans="3:10">
      <c r="C20" t="s">
        <v>188</v>
      </c>
      <c r="F20" s="70"/>
    </row>
    <row r="21" spans="3:10">
      <c r="C21" t="s">
        <v>189</v>
      </c>
      <c r="F21" s="70"/>
    </row>
    <row r="22" spans="3:10">
      <c r="F22" s="231">
        <f>SUM(F19:F21)</f>
        <v>0</v>
      </c>
    </row>
    <row r="23" spans="3:10">
      <c r="F23" s="70"/>
    </row>
    <row r="24" spans="3:10">
      <c r="C24" t="s">
        <v>169</v>
      </c>
      <c r="F24" s="70">
        <f>+F16-F22</f>
        <v>0</v>
      </c>
      <c r="H24" s="42" t="s">
        <v>170</v>
      </c>
      <c r="I24" s="96" t="e">
        <f>F24/F16</f>
        <v>#DIV/0!</v>
      </c>
      <c r="J24" s="42" t="s">
        <v>171</v>
      </c>
    </row>
    <row r="25" spans="3:10">
      <c r="F25" s="70"/>
    </row>
    <row r="26" spans="3:10">
      <c r="F26" s="70"/>
    </row>
    <row r="27" spans="3:10">
      <c r="C27" s="42" t="s">
        <v>190</v>
      </c>
      <c r="F27" s="70"/>
    </row>
    <row r="28" spans="3:10" ht="30">
      <c r="C28" s="227" t="s">
        <v>175</v>
      </c>
      <c r="D28" s="228"/>
      <c r="E28" s="229" t="s">
        <v>191</v>
      </c>
      <c r="F28" s="229" t="s">
        <v>192</v>
      </c>
      <c r="G28" s="230" t="s">
        <v>178</v>
      </c>
    </row>
    <row r="29" spans="3:10">
      <c r="C29" t="s">
        <v>193</v>
      </c>
      <c r="E29" s="99"/>
      <c r="F29" s="99"/>
      <c r="G29" s="90">
        <f t="shared" ref="G29:G32" si="0">+E29-F29</f>
        <v>0</v>
      </c>
    </row>
    <row r="30" spans="3:10">
      <c r="C30" t="s">
        <v>194</v>
      </c>
      <c r="E30" s="99"/>
      <c r="F30" s="99"/>
      <c r="G30" s="90">
        <f t="shared" si="0"/>
        <v>0</v>
      </c>
    </row>
    <row r="31" spans="3:10">
      <c r="C31" t="s">
        <v>195</v>
      </c>
      <c r="E31" s="99"/>
      <c r="F31" s="99"/>
      <c r="G31" s="90">
        <f t="shared" si="0"/>
        <v>0</v>
      </c>
    </row>
    <row r="32" spans="3:10">
      <c r="C32" t="s">
        <v>196</v>
      </c>
      <c r="E32" s="99"/>
      <c r="F32" s="99"/>
      <c r="G32" s="90">
        <f t="shared" si="0"/>
        <v>0</v>
      </c>
    </row>
    <row r="33" spans="5:7" ht="15.75" thickBot="1">
      <c r="E33" s="139">
        <f>SUM(E29:E32)</f>
        <v>0</v>
      </c>
      <c r="F33" s="139">
        <f>SUM(F29:F32)</f>
        <v>0</v>
      </c>
      <c r="G33" s="139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0E240-39A8-4410-B179-E163BFC10D02}">
  <sheetPr>
    <tabColor rgb="FF92D050"/>
  </sheetPr>
  <dimension ref="A1:M35"/>
  <sheetViews>
    <sheetView topLeftCell="A13" workbookViewId="0">
      <selection activeCell="G18" sqref="G18"/>
    </sheetView>
  </sheetViews>
  <sheetFormatPr defaultRowHeight="15"/>
  <cols>
    <col min="1" max="9" width="12.7109375" customWidth="1"/>
  </cols>
  <sheetData>
    <row r="1" spans="1:13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13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3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3" ht="18">
      <c r="D4" s="53"/>
      <c r="E4" s="53"/>
      <c r="F4" s="64"/>
      <c r="G4" s="65"/>
      <c r="I4" s="66"/>
    </row>
    <row r="5" spans="1:13" ht="18">
      <c r="A5" s="121" t="s">
        <v>197</v>
      </c>
      <c r="D5" s="53"/>
      <c r="E5" s="53"/>
      <c r="F5" s="64"/>
      <c r="G5" s="65"/>
      <c r="I5" s="66"/>
    </row>
    <row r="7" spans="1:13" ht="25.5">
      <c r="A7" s="67" t="s">
        <v>104</v>
      </c>
      <c r="B7" s="393" t="s">
        <v>105</v>
      </c>
      <c r="C7" s="394"/>
      <c r="D7" s="395"/>
      <c r="E7" s="56" t="s">
        <v>198</v>
      </c>
      <c r="F7" s="67" t="s">
        <v>199</v>
      </c>
      <c r="G7" s="393" t="s">
        <v>154</v>
      </c>
      <c r="H7" s="400"/>
      <c r="I7" s="401"/>
      <c r="K7" s="280"/>
    </row>
    <row r="8" spans="1:13">
      <c r="A8" s="69"/>
      <c r="B8" s="69"/>
      <c r="C8" s="69"/>
      <c r="D8" s="69"/>
      <c r="E8" s="281"/>
      <c r="F8" s="281"/>
      <c r="G8" s="281"/>
      <c r="H8" s="224"/>
      <c r="I8" s="83"/>
      <c r="J8" s="69"/>
      <c r="K8" s="282"/>
      <c r="L8" s="69"/>
      <c r="M8" s="69"/>
    </row>
    <row r="9" spans="1:13">
      <c r="A9" s="69"/>
      <c r="B9" s="119" t="s">
        <v>200</v>
      </c>
      <c r="C9" s="69"/>
      <c r="D9" s="69"/>
      <c r="E9" s="69"/>
      <c r="F9" s="69"/>
      <c r="G9" s="69"/>
      <c r="H9" s="69"/>
      <c r="I9" s="69"/>
      <c r="J9" s="69"/>
      <c r="K9" s="282"/>
      <c r="L9" s="69"/>
      <c r="M9" s="69"/>
    </row>
    <row r="10" spans="1:13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282"/>
      <c r="L10" s="69"/>
      <c r="M10" s="69"/>
    </row>
    <row r="11" spans="1:13">
      <c r="A11" s="69"/>
      <c r="B11" s="386" t="s">
        <v>201</v>
      </c>
      <c r="C11" s="387"/>
      <c r="D11" s="388"/>
      <c r="E11" s="283">
        <v>4117.33</v>
      </c>
      <c r="F11" s="389" t="s">
        <v>202</v>
      </c>
      <c r="G11" s="347"/>
      <c r="H11" s="348"/>
      <c r="I11" s="284">
        <v>60</v>
      </c>
      <c r="J11" s="69"/>
      <c r="K11" s="285" t="s">
        <v>203</v>
      </c>
      <c r="L11" s="69"/>
      <c r="M11" s="69"/>
    </row>
    <row r="12" spans="1:13" ht="30">
      <c r="A12" s="69"/>
      <c r="B12" s="386" t="s">
        <v>204</v>
      </c>
      <c r="C12" s="387"/>
      <c r="D12" s="388"/>
      <c r="E12" s="283"/>
      <c r="F12" s="389" t="s">
        <v>205</v>
      </c>
      <c r="G12" s="347"/>
      <c r="H12" s="348"/>
      <c r="I12" s="284">
        <v>6</v>
      </c>
      <c r="J12" s="69"/>
      <c r="K12" s="286" t="s">
        <v>206</v>
      </c>
      <c r="L12" s="69"/>
      <c r="M12" s="69"/>
    </row>
    <row r="13" spans="1:13" ht="40.5">
      <c r="A13" s="69"/>
      <c r="B13" s="386" t="s">
        <v>207</v>
      </c>
      <c r="C13" s="387"/>
      <c r="D13" s="388"/>
      <c r="E13" s="283"/>
      <c r="F13" s="389" t="s">
        <v>208</v>
      </c>
      <c r="G13" s="347"/>
      <c r="H13" s="348"/>
      <c r="I13" s="284">
        <v>48</v>
      </c>
      <c r="J13" s="69"/>
      <c r="K13" s="287" t="s">
        <v>209</v>
      </c>
      <c r="L13" s="69"/>
      <c r="M13" s="69"/>
    </row>
    <row r="14" spans="1:13">
      <c r="A14" s="69"/>
      <c r="B14" s="390" t="s">
        <v>210</v>
      </c>
      <c r="C14" s="391"/>
      <c r="D14" s="392"/>
      <c r="E14" s="283"/>
      <c r="F14" s="389" t="s">
        <v>211</v>
      </c>
      <c r="G14" s="347"/>
      <c r="H14" s="348"/>
      <c r="I14" s="288">
        <f>I11-I12-I13</f>
        <v>6</v>
      </c>
      <c r="J14" s="69"/>
      <c r="K14" s="282"/>
      <c r="L14" s="69"/>
      <c r="M14" s="69"/>
    </row>
    <row r="15" spans="1:13">
      <c r="A15" s="69"/>
      <c r="B15" s="69"/>
      <c r="C15" s="69"/>
      <c r="D15" s="289" t="s">
        <v>212</v>
      </c>
      <c r="E15" s="290">
        <f>SUM(E11:E14)</f>
        <v>4117.33</v>
      </c>
      <c r="F15" s="69"/>
      <c r="G15" s="69"/>
      <c r="H15" s="69"/>
      <c r="I15" s="69"/>
      <c r="J15" s="69"/>
      <c r="K15" s="282"/>
      <c r="L15" s="69"/>
      <c r="M15" s="69"/>
    </row>
    <row r="16" spans="1:13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282"/>
      <c r="L16" s="69"/>
      <c r="M16" s="69"/>
    </row>
    <row r="17" spans="1:13">
      <c r="A17" s="69"/>
      <c r="B17" s="69"/>
      <c r="C17" s="114" t="s">
        <v>213</v>
      </c>
      <c r="D17" s="291"/>
      <c r="E17" s="291"/>
      <c r="F17" s="291"/>
      <c r="G17" s="292"/>
      <c r="H17" s="69"/>
      <c r="I17" s="69"/>
      <c r="J17" s="69"/>
      <c r="K17" s="282"/>
      <c r="L17" s="69"/>
      <c r="M17" s="69"/>
    </row>
    <row r="18" spans="1:13">
      <c r="A18" s="69"/>
      <c r="B18" s="69"/>
      <c r="C18" s="281"/>
      <c r="D18" s="56" t="s">
        <v>214</v>
      </c>
      <c r="E18" s="293" t="s">
        <v>215</v>
      </c>
      <c r="F18" s="293" t="s">
        <v>216</v>
      </c>
      <c r="G18" s="293" t="s">
        <v>217</v>
      </c>
      <c r="H18" s="69"/>
      <c r="I18" s="294"/>
      <c r="J18" s="69"/>
      <c r="K18" s="282"/>
      <c r="L18" s="69"/>
      <c r="M18" s="69"/>
    </row>
    <row r="19" spans="1:13">
      <c r="A19" s="69"/>
      <c r="B19" s="69"/>
      <c r="C19" s="295">
        <v>1</v>
      </c>
      <c r="D19" s="296">
        <v>2020</v>
      </c>
      <c r="E19" s="297">
        <f>(D33/E33)/5</f>
        <v>3.7704918032786881E-2</v>
      </c>
      <c r="F19" s="298">
        <f>$E$15*E19</f>
        <v>155.24359016393441</v>
      </c>
      <c r="G19" s="299">
        <f>+E15-F19</f>
        <v>3962.0864098360653</v>
      </c>
      <c r="H19" s="69"/>
      <c r="I19" s="69"/>
      <c r="J19" s="69"/>
      <c r="K19" s="282"/>
      <c r="L19" s="69"/>
      <c r="M19" s="69"/>
    </row>
    <row r="20" spans="1:13">
      <c r="A20" s="69"/>
      <c r="B20" s="69"/>
      <c r="C20" s="295">
        <v>2</v>
      </c>
      <c r="D20" s="296">
        <f>+D19+1</f>
        <v>2021</v>
      </c>
      <c r="E20" s="297">
        <f>IF(I11=0,"",+$I$13/4/$I$11)</f>
        <v>0.2</v>
      </c>
      <c r="F20" s="298">
        <f t="shared" ref="F20:F24" si="0">$E$15*E20</f>
        <v>823.46600000000001</v>
      </c>
      <c r="G20" s="299">
        <f>+G19-F20</f>
        <v>3138.6204098360654</v>
      </c>
      <c r="H20" s="69"/>
      <c r="I20" s="69"/>
      <c r="J20" s="69"/>
      <c r="K20" s="282"/>
      <c r="L20" s="69"/>
      <c r="M20" s="69"/>
    </row>
    <row r="21" spans="1:13">
      <c r="A21" s="69"/>
      <c r="B21" s="69"/>
      <c r="C21" s="300">
        <v>3</v>
      </c>
      <c r="D21" s="301">
        <f>+D20+1</f>
        <v>2022</v>
      </c>
      <c r="E21" s="302">
        <f>IF(I12=0,"",+$I$13/4/$I$11)</f>
        <v>0.2</v>
      </c>
      <c r="F21" s="303">
        <f t="shared" si="0"/>
        <v>823.46600000000001</v>
      </c>
      <c r="G21" s="304">
        <f>+G20-F21</f>
        <v>2315.1544098360655</v>
      </c>
      <c r="H21" s="69"/>
      <c r="I21" s="69"/>
      <c r="J21" s="69"/>
      <c r="K21" s="282"/>
      <c r="L21" s="69"/>
      <c r="M21" s="69"/>
    </row>
    <row r="22" spans="1:13">
      <c r="A22" s="69"/>
      <c r="B22" s="69"/>
      <c r="C22" s="295">
        <v>4</v>
      </c>
      <c r="D22" s="296">
        <f>+D21+1</f>
        <v>2023</v>
      </c>
      <c r="E22" s="297">
        <f>IF(I13=0,"",+$I$13/4/$I$11)</f>
        <v>0.2</v>
      </c>
      <c r="F22" s="298">
        <f t="shared" si="0"/>
        <v>823.46600000000001</v>
      </c>
      <c r="G22" s="299">
        <f>+G21-F22</f>
        <v>1491.6884098360656</v>
      </c>
      <c r="H22" s="69"/>
      <c r="I22" s="69"/>
      <c r="J22" s="69"/>
      <c r="K22" s="282"/>
      <c r="L22" s="69"/>
      <c r="M22" s="69"/>
    </row>
    <row r="23" spans="1:13">
      <c r="A23" s="69"/>
      <c r="B23" s="69"/>
      <c r="C23" s="295">
        <v>5</v>
      </c>
      <c r="D23" s="296">
        <f>+D22+1</f>
        <v>2024</v>
      </c>
      <c r="E23" s="297">
        <f>IF(I14=0,"",+$I$13/4/$I$11)</f>
        <v>0.2</v>
      </c>
      <c r="F23" s="298">
        <f t="shared" si="0"/>
        <v>823.46600000000001</v>
      </c>
      <c r="G23" s="299">
        <f>+G22-F23</f>
        <v>668.22240983606559</v>
      </c>
      <c r="H23" s="69"/>
      <c r="I23" s="69"/>
      <c r="J23" s="69"/>
      <c r="K23" s="282"/>
      <c r="L23" s="69"/>
      <c r="M23" s="69"/>
    </row>
    <row r="24" spans="1:13">
      <c r="A24" s="69"/>
      <c r="B24" s="69"/>
      <c r="C24" s="295">
        <v>6</v>
      </c>
      <c r="D24" s="296">
        <f>+D23+1</f>
        <v>2025</v>
      </c>
      <c r="E24" s="297">
        <f>100%-SUM(E19:E23)</f>
        <v>0.1622950819672131</v>
      </c>
      <c r="F24" s="298">
        <f t="shared" si="0"/>
        <v>668.22240983606548</v>
      </c>
      <c r="G24" s="299">
        <f>+G23-F24</f>
        <v>0</v>
      </c>
      <c r="H24" s="69"/>
      <c r="I24" s="69"/>
      <c r="J24" s="69"/>
      <c r="K24" s="282"/>
      <c r="L24" s="69"/>
      <c r="M24" s="69"/>
    </row>
    <row r="25" spans="1:13">
      <c r="A25" s="69"/>
      <c r="B25" s="69"/>
      <c r="C25" s="69"/>
      <c r="D25" s="69"/>
      <c r="E25" s="305" t="s">
        <v>212</v>
      </c>
      <c r="F25" s="306">
        <f>SUM(F19:F24)</f>
        <v>4117.33</v>
      </c>
      <c r="G25" s="277"/>
      <c r="H25" s="69"/>
      <c r="I25" s="69"/>
      <c r="J25" s="69"/>
      <c r="K25" s="282"/>
      <c r="L25" s="69"/>
      <c r="M25" s="69"/>
    </row>
    <row r="26" spans="1:13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282"/>
      <c r="L26" s="69"/>
      <c r="M26" s="69"/>
    </row>
    <row r="27" spans="1:13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282"/>
      <c r="L27" s="69"/>
      <c r="M27" s="69"/>
    </row>
    <row r="28" spans="1:13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282"/>
      <c r="L28" s="69"/>
      <c r="M28" s="69"/>
    </row>
    <row r="29" spans="1:13">
      <c r="A29" s="69"/>
      <c r="B29" s="307" t="s">
        <v>218</v>
      </c>
      <c r="C29" s="69"/>
      <c r="D29" s="69"/>
      <c r="E29" s="69"/>
      <c r="F29" s="69"/>
      <c r="G29" s="69"/>
      <c r="H29" s="69"/>
      <c r="I29" s="69"/>
      <c r="J29" s="69"/>
      <c r="K29" s="282"/>
      <c r="L29" s="69"/>
      <c r="M29" s="69"/>
    </row>
    <row r="30" spans="1:13">
      <c r="A30" s="69"/>
      <c r="B30" s="308">
        <v>43943</v>
      </c>
      <c r="C30" s="69"/>
      <c r="D30" s="69"/>
      <c r="E30" s="69"/>
      <c r="F30" s="69"/>
      <c r="G30" s="69"/>
      <c r="H30" s="69"/>
      <c r="I30" s="69"/>
      <c r="J30" s="69"/>
      <c r="K30" s="282"/>
      <c r="L30" s="69"/>
      <c r="M30" s="69"/>
    </row>
    <row r="31" spans="1:13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282"/>
      <c r="L31" s="69"/>
      <c r="M31" s="69"/>
    </row>
    <row r="32" spans="1:13">
      <c r="A32" s="69"/>
      <c r="B32" s="69"/>
      <c r="C32" s="309" t="s">
        <v>219</v>
      </c>
      <c r="D32" s="309" t="s">
        <v>220</v>
      </c>
      <c r="E32" s="309" t="s">
        <v>221</v>
      </c>
      <c r="F32" s="69"/>
      <c r="G32" s="69"/>
      <c r="H32" s="69"/>
      <c r="I32" s="69"/>
      <c r="J32" s="69"/>
      <c r="K32" s="282"/>
      <c r="L32" s="69"/>
      <c r="M32" s="69"/>
    </row>
    <row r="33" spans="1:13">
      <c r="A33" s="69"/>
      <c r="B33" s="307" t="s">
        <v>222</v>
      </c>
      <c r="C33" s="310">
        <v>44012</v>
      </c>
      <c r="D33" s="69">
        <f>C33-B30</f>
        <v>69</v>
      </c>
      <c r="E33" s="69">
        <v>366</v>
      </c>
      <c r="F33" s="69">
        <f>(D33/E33)/$C$23</f>
        <v>3.7704918032786881E-2</v>
      </c>
      <c r="G33" s="69"/>
      <c r="H33" s="69"/>
      <c r="I33" s="69"/>
      <c r="J33" s="69"/>
      <c r="K33" s="282"/>
      <c r="L33" s="69"/>
      <c r="M33" s="69"/>
    </row>
    <row r="34" spans="1:13">
      <c r="A34" s="69"/>
      <c r="B34" s="69"/>
      <c r="C34" s="277"/>
      <c r="F34" s="69"/>
      <c r="G34" s="69"/>
      <c r="H34" s="69"/>
      <c r="I34" s="69"/>
      <c r="J34" s="69"/>
      <c r="K34" s="282"/>
      <c r="L34" s="69"/>
      <c r="M34" s="69"/>
    </row>
    <row r="35" spans="1:13">
      <c r="B35" s="69"/>
      <c r="C35" s="277"/>
      <c r="F35" s="69"/>
      <c r="K35" s="280"/>
    </row>
  </sheetData>
  <mergeCells count="13">
    <mergeCell ref="B11:D11"/>
    <mergeCell ref="F11:H11"/>
    <mergeCell ref="C1:E1"/>
    <mergeCell ref="C2:E2"/>
    <mergeCell ref="C3:E3"/>
    <mergeCell ref="B7:D7"/>
    <mergeCell ref="G7:I7"/>
    <mergeCell ref="B12:D12"/>
    <mergeCell ref="F12:H12"/>
    <mergeCell ref="B13:D13"/>
    <mergeCell ref="F13:H13"/>
    <mergeCell ref="B14:D14"/>
    <mergeCell ref="F14:H14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92D050"/>
  </sheetPr>
  <dimension ref="A1:L31"/>
  <sheetViews>
    <sheetView workbookViewId="0">
      <selection activeCell="F23" sqref="F23:H23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9" width="15.7109375" customWidth="1"/>
    <col min="10" max="10" width="14.42578125" customWidth="1"/>
    <col min="11" max="12" width="13.28515625" bestFit="1" customWidth="1"/>
    <col min="13" max="13" width="11" customWidth="1"/>
  </cols>
  <sheetData>
    <row r="1" spans="1:12" ht="18">
      <c r="A1" s="119" t="s">
        <v>0</v>
      </c>
      <c r="B1" s="53"/>
      <c r="C1" s="336" t="str">
        <f>Index!$C$1</f>
        <v>MAXHALBU SUPERANNUATION FUND</v>
      </c>
      <c r="D1" s="336"/>
      <c r="E1" s="336"/>
      <c r="F1" s="54"/>
      <c r="H1" s="56" t="s">
        <v>2</v>
      </c>
      <c r="I1" s="56" t="s">
        <v>3</v>
      </c>
    </row>
    <row r="2" spans="1:12" ht="18">
      <c r="A2" s="119" t="s">
        <v>4</v>
      </c>
      <c r="B2" s="53"/>
      <c r="C2" s="336" t="str">
        <f>Index!$C$2</f>
        <v>9MOLAB</v>
      </c>
      <c r="D2" s="336"/>
      <c r="E2" s="336"/>
      <c r="F2" s="55"/>
      <c r="G2" s="59" t="s">
        <v>6</v>
      </c>
      <c r="H2" s="60" t="str">
        <f>Index!$H$2</f>
        <v>CM</v>
      </c>
      <c r="I2" s="61">
        <f>Index!$I$2</f>
        <v>44897</v>
      </c>
    </row>
    <row r="3" spans="1:12" ht="18">
      <c r="A3" s="119" t="s">
        <v>8</v>
      </c>
      <c r="B3" s="53"/>
      <c r="C3" s="337">
        <f>Index!$C$3</f>
        <v>44742</v>
      </c>
      <c r="D3" s="336"/>
      <c r="E3" s="336"/>
      <c r="F3" s="55"/>
      <c r="G3" s="59" t="s">
        <v>9</v>
      </c>
      <c r="H3" s="60" t="str">
        <f>Index!$H$3</f>
        <v>DB</v>
      </c>
      <c r="I3" s="61">
        <f>Index!$I$3</f>
        <v>44992</v>
      </c>
    </row>
    <row r="4" spans="1:12" ht="18">
      <c r="A4" s="119"/>
      <c r="B4" s="53"/>
      <c r="D4" s="55"/>
      <c r="E4"/>
      <c r="G4" s="120"/>
      <c r="H4" s="65"/>
      <c r="I4" s="65"/>
      <c r="J4" s="66"/>
    </row>
    <row r="5" spans="1:12" ht="18">
      <c r="A5" s="53" t="s">
        <v>223</v>
      </c>
      <c r="C5" s="57"/>
      <c r="E5"/>
      <c r="F5" s="58"/>
      <c r="G5" s="58"/>
      <c r="H5" s="65"/>
      <c r="I5" s="65"/>
      <c r="K5" s="66"/>
    </row>
    <row r="6" spans="1:12" s="106" customFormat="1" ht="18">
      <c r="A6" s="62"/>
      <c r="B6" s="63"/>
      <c r="C6" s="107"/>
      <c r="D6" s="53"/>
      <c r="E6" s="53"/>
      <c r="F6" s="65"/>
      <c r="G6" s="65"/>
      <c r="H6" s="65"/>
      <c r="I6" s="65"/>
      <c r="J6" s="108"/>
    </row>
    <row r="8" spans="1:12" s="69" customFormat="1" ht="30">
      <c r="A8" s="133" t="s">
        <v>104</v>
      </c>
      <c r="B8" s="338" t="s">
        <v>105</v>
      </c>
      <c r="C8" s="339"/>
      <c r="D8" s="340"/>
      <c r="E8" s="134" t="s">
        <v>106</v>
      </c>
      <c r="F8" s="338" t="s">
        <v>154</v>
      </c>
      <c r="G8" s="347"/>
      <c r="H8" s="347"/>
      <c r="I8" s="348"/>
    </row>
    <row r="10" spans="1:12">
      <c r="A10" s="77"/>
      <c r="B10" s="77"/>
      <c r="C10" s="77"/>
      <c r="D10" s="349" t="s">
        <v>144</v>
      </c>
      <c r="E10" s="349"/>
      <c r="F10" s="349"/>
      <c r="G10" s="77"/>
      <c r="H10" s="77"/>
      <c r="I10" s="77"/>
      <c r="J10" s="77"/>
    </row>
    <row r="11" spans="1:12" ht="30">
      <c r="A11" s="274">
        <v>77200</v>
      </c>
      <c r="B11" s="77"/>
      <c r="C11" s="77" t="s">
        <v>224</v>
      </c>
      <c r="D11" s="225" t="s">
        <v>225</v>
      </c>
      <c r="E11" s="229" t="s">
        <v>226</v>
      </c>
      <c r="F11" s="229" t="s">
        <v>86</v>
      </c>
      <c r="G11" s="77"/>
      <c r="H11" s="229" t="s">
        <v>227</v>
      </c>
      <c r="I11" s="229" t="s">
        <v>228</v>
      </c>
      <c r="J11" s="229" t="s">
        <v>229</v>
      </c>
      <c r="K11" s="177"/>
      <c r="L11" s="177"/>
    </row>
    <row r="12" spans="1:12">
      <c r="A12" s="275"/>
      <c r="B12" s="71"/>
      <c r="E12" s="70"/>
    </row>
    <row r="13" spans="1:12">
      <c r="A13" s="276" t="s">
        <v>230</v>
      </c>
      <c r="B13" s="71"/>
      <c r="C13" t="s">
        <v>231</v>
      </c>
      <c r="D13" s="90"/>
      <c r="E13" s="90">
        <f>MEDIAN(H13:I13)</f>
        <v>430000</v>
      </c>
      <c r="F13" s="90">
        <f>+D13+E13</f>
        <v>430000</v>
      </c>
      <c r="H13" s="58">
        <v>425000</v>
      </c>
      <c r="I13" s="58">
        <v>435000</v>
      </c>
      <c r="J13" s="273">
        <v>44742</v>
      </c>
    </row>
    <row r="14" spans="1:12" ht="15.75" thickBot="1">
      <c r="D14" s="111">
        <f>SUM(D13:D13)</f>
        <v>0</v>
      </c>
      <c r="E14" s="111">
        <f>SUM(E13:E13)</f>
        <v>430000</v>
      </c>
      <c r="F14" s="111">
        <f>SUM(F13:F13)</f>
        <v>430000</v>
      </c>
    </row>
    <row r="15" spans="1:12">
      <c r="E15" s="70"/>
    </row>
    <row r="16" spans="1:12">
      <c r="A16" s="71"/>
      <c r="B16" s="71"/>
      <c r="C16" s="71"/>
      <c r="E16" s="70"/>
    </row>
    <row r="17" spans="1:5">
      <c r="A17" s="77"/>
      <c r="B17" s="77"/>
      <c r="C17" s="71"/>
      <c r="E17" s="70"/>
    </row>
    <row r="18" spans="1:5">
      <c r="E18" s="70"/>
    </row>
    <row r="19" spans="1:5">
      <c r="E19" s="70"/>
    </row>
    <row r="20" spans="1:5">
      <c r="E20" s="70"/>
    </row>
    <row r="21" spans="1:5">
      <c r="E21" s="70"/>
    </row>
    <row r="22" spans="1:5">
      <c r="E22" s="70"/>
    </row>
    <row r="23" spans="1:5">
      <c r="E23" s="70"/>
    </row>
    <row r="24" spans="1:5">
      <c r="E24" s="80"/>
    </row>
    <row r="25" spans="1:5">
      <c r="E25" s="79"/>
    </row>
    <row r="26" spans="1:5">
      <c r="E26" s="70"/>
    </row>
    <row r="31" spans="1:5">
      <c r="C31" s="92"/>
    </row>
  </sheetData>
  <mergeCells count="6">
    <mergeCell ref="D10:F10"/>
    <mergeCell ref="C1:E1"/>
    <mergeCell ref="C2:E2"/>
    <mergeCell ref="C3:E3"/>
    <mergeCell ref="B8:D8"/>
    <mergeCell ref="F8:I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C9D2DC-4118-4448-8C98-C6BBEEB275CD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2023-03-07T02:27:10Z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