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ounting Business\Vernon Super Fund\2021\"/>
    </mc:Choice>
  </mc:AlternateContent>
  <xr:revisionPtr revIDLastSave="0" documentId="13_ncr:1_{4EADF408-F7D0-417A-A324-84653D9478CC}" xr6:coauthVersionLast="47" xr6:coauthVersionMax="47" xr10:uidLastSave="{00000000-0000-0000-0000-000000000000}"/>
  <bookViews>
    <workbookView xWindow="-28920" yWindow="-120" windowWidth="29040" windowHeight="15720" activeTab="1" xr2:uid="{8A2C0B57-5998-4C8C-9FA2-870966514C6F}"/>
  </bookViews>
  <sheets>
    <sheet name="2020" sheetId="1" r:id="rId1"/>
    <sheet name="2021" sheetId="2" r:id="rId2"/>
  </sheets>
  <definedNames>
    <definedName name="_xlnm.Print_Area" localSheetId="0">'2020'!$A$1:$H$52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" l="1"/>
  <c r="C42" i="2" s="1"/>
  <c r="C48" i="2"/>
  <c r="C49" i="2"/>
  <c r="E42" i="2"/>
  <c r="F10" i="2"/>
  <c r="C25" i="2"/>
  <c r="C28" i="2"/>
  <c r="E37" i="2"/>
  <c r="C34" i="2"/>
  <c r="C33" i="2"/>
  <c r="C32" i="2"/>
  <c r="C30" i="2"/>
  <c r="C29" i="2"/>
  <c r="E21" i="2"/>
  <c r="C19" i="2"/>
  <c r="C18" i="2"/>
  <c r="C17" i="2"/>
  <c r="C15" i="2"/>
  <c r="C14" i="2"/>
  <c r="C13" i="2"/>
  <c r="C43" i="1"/>
  <c r="C30" i="1"/>
  <c r="C21" i="2" l="1"/>
  <c r="C50" i="2"/>
  <c r="C40" i="1"/>
  <c r="C39" i="1"/>
  <c r="C38" i="1"/>
  <c r="C37" i="1"/>
  <c r="C36" i="1"/>
  <c r="C35" i="1"/>
  <c r="C34" i="1"/>
  <c r="C50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F12" i="1"/>
  <c r="F11" i="1"/>
  <c r="F10" i="1"/>
  <c r="F9" i="1"/>
  <c r="F8" i="1"/>
  <c r="F7" i="1"/>
  <c r="F6" i="1"/>
  <c r="F5" i="1"/>
  <c r="G5" i="1"/>
  <c r="E43" i="1"/>
  <c r="E30" i="1"/>
  <c r="E28" i="1"/>
  <c r="C49" i="1" l="1"/>
  <c r="C51" i="1" s="1"/>
  <c r="C28" i="1"/>
</calcChain>
</file>

<file path=xl/sharedStrings.xml><?xml version="1.0" encoding="utf-8"?>
<sst xmlns="http://schemas.openxmlformats.org/spreadsheetml/2006/main" count="84" uniqueCount="40">
  <si>
    <t>31.03.2020</t>
  </si>
  <si>
    <t>Date of Pch</t>
  </si>
  <si>
    <t>Cost Base</t>
  </si>
  <si>
    <t>Shares</t>
  </si>
  <si>
    <t>26.09.2019</t>
  </si>
  <si>
    <t>28.03.2019</t>
  </si>
  <si>
    <t>28.09.2018</t>
  </si>
  <si>
    <t>28.03.2018</t>
  </si>
  <si>
    <t>29.09.2017</t>
  </si>
  <si>
    <t>04.04.2017</t>
  </si>
  <si>
    <t>29.09.2016</t>
  </si>
  <si>
    <t>31.03.2016</t>
  </si>
  <si>
    <t>02.10.2014</t>
  </si>
  <si>
    <t>02.04.2015</t>
  </si>
  <si>
    <t>01.10.2015</t>
  </si>
  <si>
    <t>03.04.2014</t>
  </si>
  <si>
    <t>03.10.2013</t>
  </si>
  <si>
    <t>05.04.2013</t>
  </si>
  <si>
    <t>05.10.2012</t>
  </si>
  <si>
    <t>05.04.2012</t>
  </si>
  <si>
    <t>06.10.2011</t>
  </si>
  <si>
    <t>01.04.2011</t>
  </si>
  <si>
    <t>01.10.2010</t>
  </si>
  <si>
    <t>01.04.2010</t>
  </si>
  <si>
    <t>01.10.2009</t>
  </si>
  <si>
    <t>Pre october 2009</t>
  </si>
  <si>
    <t xml:space="preserve">Video Concept Super Fund - CBA Cost Base </t>
  </si>
  <si>
    <t>Balances @ 30.06.2019</t>
  </si>
  <si>
    <t>Shares sold 2020</t>
  </si>
  <si>
    <t>Balance of shares 30.06.2020</t>
  </si>
  <si>
    <t>Capital Gains on CBA Shares</t>
  </si>
  <si>
    <t>Cost Base on Pch</t>
  </si>
  <si>
    <t>Sale Values</t>
  </si>
  <si>
    <t>Total Profits</t>
  </si>
  <si>
    <t>Balances @ 30.06.2020 before sale</t>
  </si>
  <si>
    <t>DRP 30.09.2020</t>
  </si>
  <si>
    <t>DRP30.03.2021</t>
  </si>
  <si>
    <t>Shares sold 2021</t>
  </si>
  <si>
    <t>Balance of shares 30.06.2021</t>
  </si>
  <si>
    <t>Balances @ 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</si>
</sst>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0" applyNumberFormat="1" applyFont="1"/>
    <xf numFmtId="43" fontId="2" fillId="0" borderId="0" xfId="1" applyFont="1"/>
    <xf numFmtId="43" fontId="0" fillId="0" borderId="0" xfId="0" applyNumberFormat="1"/>
    <xf numFmtId="0" fontId="0" fillId="2" borderId="0" xfId="0" applyFill="1"/>
    <xf numFmtId="43" fontId="0" fillId="2" borderId="0" xfId="1" applyFont="1" applyFill="1"/>
    <xf numFmtId="43" fontId="0" fillId="2" borderId="0" xfId="0" applyNumberFormat="1" applyFill="1"/>
    <xf numFmtId="0" fontId="2" fillId="2" borderId="0" xfId="0" applyFont="1" applyFill="1"/>
    <xf numFmtId="43" fontId="2" fillId="2" borderId="1" xfId="0" applyNumberFormat="1" applyFont="1" applyFill="1" applyBorder="1"/>
    <xf numFmtId="0" fontId="0" fillId="3" borderId="0" xfId="0" applyFill="1"/>
    <xf numFmtId="43" fontId="0" fillId="3" borderId="0" xfId="0" applyNumberFormat="1" applyFill="1"/>
    <xf numFmtId="2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1FA9-3809-4173-9E4D-22E418315641}">
  <sheetPr>
    <pageSetUpPr fitToPage="1"/>
  </sheetPr>
  <dimension ref="A1:G52"/>
  <sheetViews>
    <sheetView topLeftCell="A24" workbookViewId="0">
      <selection activeCell="A24" sqref="A1:XFD1048576"/>
    </sheetView>
  </sheetViews>
  <sheetFormatPr defaultRowHeight="15" x14ac:dyDescent="0.25"/>
  <cols>
    <col min="1" max="1" width="26.140625" customWidth="1"/>
    <col min="3" max="3" width="11.5703125" bestFit="1" customWidth="1"/>
    <col min="4" max="4" width="9.5703125" bestFit="1" customWidth="1"/>
    <col min="6" max="6" width="12" customWidth="1"/>
  </cols>
  <sheetData>
    <row r="1" spans="1:7" s="1" customFormat="1" x14ac:dyDescent="0.25">
      <c r="A1" s="1" t="s">
        <v>26</v>
      </c>
    </row>
    <row r="2" spans="1:7" s="1" customFormat="1" x14ac:dyDescent="0.25"/>
    <row r="3" spans="1:7" s="1" customFormat="1" x14ac:dyDescent="0.25">
      <c r="A3" s="1" t="s">
        <v>1</v>
      </c>
      <c r="C3" s="1" t="s">
        <v>2</v>
      </c>
      <c r="E3" s="1" t="s">
        <v>3</v>
      </c>
    </row>
    <row r="4" spans="1:7" x14ac:dyDescent="0.25">
      <c r="C4" s="2"/>
    </row>
    <row r="5" spans="1:7" x14ac:dyDescent="0.25">
      <c r="A5" t="s">
        <v>0</v>
      </c>
      <c r="C5" s="2">
        <v>2715</v>
      </c>
      <c r="E5">
        <v>37</v>
      </c>
      <c r="F5" s="5">
        <f t="shared" ref="F5:F12" si="0">C5</f>
        <v>2715</v>
      </c>
      <c r="G5">
        <f>E5</f>
        <v>37</v>
      </c>
    </row>
    <row r="6" spans="1:7" x14ac:dyDescent="0.25">
      <c r="A6" t="s">
        <v>4</v>
      </c>
      <c r="C6" s="2">
        <v>7389</v>
      </c>
      <c r="E6">
        <v>94</v>
      </c>
      <c r="F6" s="5">
        <f t="shared" si="0"/>
        <v>7389</v>
      </c>
      <c r="G6">
        <v>94</v>
      </c>
    </row>
    <row r="7" spans="1:7" x14ac:dyDescent="0.25">
      <c r="A7" t="s">
        <v>5</v>
      </c>
      <c r="C7" s="2">
        <v>6150</v>
      </c>
      <c r="E7">
        <v>84</v>
      </c>
      <c r="F7" s="5">
        <f t="shared" si="0"/>
        <v>6150</v>
      </c>
      <c r="G7">
        <v>84</v>
      </c>
    </row>
    <row r="8" spans="1:7" x14ac:dyDescent="0.25">
      <c r="A8" t="s">
        <v>6</v>
      </c>
      <c r="C8" s="2">
        <v>6988</v>
      </c>
      <c r="E8">
        <v>97</v>
      </c>
      <c r="F8" s="5">
        <f t="shared" si="0"/>
        <v>6988</v>
      </c>
      <c r="G8">
        <v>97</v>
      </c>
    </row>
    <row r="9" spans="1:7" x14ac:dyDescent="0.25">
      <c r="A9" t="s">
        <v>7</v>
      </c>
      <c r="C9" s="2">
        <v>7086</v>
      </c>
      <c r="E9">
        <v>94</v>
      </c>
      <c r="F9" s="5">
        <f t="shared" si="0"/>
        <v>7086</v>
      </c>
      <c r="G9">
        <v>94</v>
      </c>
    </row>
    <row r="10" spans="1:7" x14ac:dyDescent="0.25">
      <c r="A10" t="s">
        <v>8</v>
      </c>
      <c r="C10" s="2">
        <v>7952</v>
      </c>
      <c r="E10">
        <v>105</v>
      </c>
      <c r="F10" s="5">
        <f t="shared" si="0"/>
        <v>7952</v>
      </c>
      <c r="G10">
        <v>105</v>
      </c>
    </row>
    <row r="11" spans="1:7" x14ac:dyDescent="0.25">
      <c r="A11" t="s">
        <v>9</v>
      </c>
      <c r="C11" s="2">
        <v>6740</v>
      </c>
      <c r="E11">
        <v>81</v>
      </c>
      <c r="F11" s="5">
        <f t="shared" si="0"/>
        <v>6740</v>
      </c>
      <c r="G11">
        <v>81</v>
      </c>
    </row>
    <row r="12" spans="1:7" x14ac:dyDescent="0.25">
      <c r="A12" t="s">
        <v>10</v>
      </c>
      <c r="C12" s="2">
        <v>7295</v>
      </c>
      <c r="E12">
        <v>100</v>
      </c>
      <c r="F12" s="5">
        <f t="shared" si="0"/>
        <v>7295</v>
      </c>
      <c r="G12">
        <v>100</v>
      </c>
    </row>
    <row r="13" spans="1:7" x14ac:dyDescent="0.25">
      <c r="A13" t="s">
        <v>11</v>
      </c>
      <c r="C13" s="2">
        <f>E13*6.7804007</f>
        <v>589.89486090000003</v>
      </c>
      <c r="E13">
        <v>87</v>
      </c>
      <c r="F13" s="5">
        <v>589.89</v>
      </c>
      <c r="G13">
        <v>87</v>
      </c>
    </row>
    <row r="14" spans="1:7" x14ac:dyDescent="0.25">
      <c r="A14" t="s">
        <v>14</v>
      </c>
      <c r="C14" s="2">
        <f t="shared" ref="C14:C26" si="1">E14*6.7804007</f>
        <v>623.7968644</v>
      </c>
      <c r="E14">
        <v>92</v>
      </c>
      <c r="F14" s="5">
        <v>623.79999999999995</v>
      </c>
      <c r="G14">
        <v>92</v>
      </c>
    </row>
    <row r="15" spans="1:7" x14ac:dyDescent="0.25">
      <c r="A15" t="s">
        <v>13</v>
      </c>
      <c r="C15" s="2">
        <f t="shared" si="1"/>
        <v>447.50644620000003</v>
      </c>
      <c r="E15">
        <v>66</v>
      </c>
      <c r="F15" s="5">
        <v>447.51</v>
      </c>
      <c r="G15">
        <v>66</v>
      </c>
    </row>
    <row r="16" spans="1:7" x14ac:dyDescent="0.25">
      <c r="A16" t="s">
        <v>12</v>
      </c>
      <c r="C16" s="2">
        <v>6431.2</v>
      </c>
      <c r="E16">
        <v>80</v>
      </c>
      <c r="F16" s="5">
        <v>6431.2</v>
      </c>
      <c r="G16">
        <v>80</v>
      </c>
    </row>
    <row r="17" spans="1:7" x14ac:dyDescent="0.25">
      <c r="A17" t="s">
        <v>15</v>
      </c>
      <c r="C17" s="2">
        <f t="shared" si="1"/>
        <v>684.82047069999999</v>
      </c>
      <c r="E17">
        <v>101</v>
      </c>
      <c r="F17" s="5">
        <v>684.82</v>
      </c>
      <c r="G17">
        <v>101</v>
      </c>
    </row>
    <row r="18" spans="1:7" x14ac:dyDescent="0.25">
      <c r="A18" t="s">
        <v>16</v>
      </c>
      <c r="C18" s="2">
        <f t="shared" si="1"/>
        <v>752.62447770000006</v>
      </c>
      <c r="E18">
        <v>111</v>
      </c>
      <c r="F18" s="5">
        <v>752.62</v>
      </c>
      <c r="G18">
        <v>111</v>
      </c>
    </row>
    <row r="19" spans="1:7" x14ac:dyDescent="0.25">
      <c r="A19" t="s">
        <v>17</v>
      </c>
      <c r="C19" s="2">
        <f t="shared" si="1"/>
        <v>637.35766580000006</v>
      </c>
      <c r="E19">
        <v>94</v>
      </c>
      <c r="F19" s="5">
        <v>637.36</v>
      </c>
      <c r="G19">
        <v>94</v>
      </c>
    </row>
    <row r="20" spans="1:7" x14ac:dyDescent="0.25">
      <c r="A20" s="6" t="s">
        <v>18</v>
      </c>
      <c r="B20" s="6"/>
      <c r="C20" s="7">
        <f t="shared" si="1"/>
        <v>935.69529660000001</v>
      </c>
      <c r="D20" s="6"/>
      <c r="E20" s="6">
        <v>138</v>
      </c>
      <c r="F20" s="8">
        <v>671.26</v>
      </c>
      <c r="G20" s="6">
        <v>99</v>
      </c>
    </row>
    <row r="21" spans="1:7" x14ac:dyDescent="0.25">
      <c r="A21" s="6" t="s">
        <v>19</v>
      </c>
      <c r="B21" s="6"/>
      <c r="C21" s="7">
        <f t="shared" si="1"/>
        <v>711.94207349999999</v>
      </c>
      <c r="D21" s="6"/>
      <c r="E21" s="6">
        <v>105</v>
      </c>
      <c r="F21" s="6"/>
      <c r="G21" s="6"/>
    </row>
    <row r="22" spans="1:7" x14ac:dyDescent="0.25">
      <c r="A22" s="6" t="s">
        <v>20</v>
      </c>
      <c r="B22" s="6"/>
      <c r="C22" s="7">
        <f t="shared" si="1"/>
        <v>962.81689940000001</v>
      </c>
      <c r="D22" s="6"/>
      <c r="E22" s="6">
        <v>142</v>
      </c>
      <c r="F22" s="6"/>
      <c r="G22" s="6"/>
    </row>
    <row r="23" spans="1:7" x14ac:dyDescent="0.25">
      <c r="A23" s="6" t="s">
        <v>21</v>
      </c>
      <c r="B23" s="6"/>
      <c r="C23" s="7">
        <f t="shared" si="1"/>
        <v>589.89486090000003</v>
      </c>
      <c r="D23" s="6"/>
      <c r="E23" s="6">
        <v>87</v>
      </c>
      <c r="F23" s="6"/>
      <c r="G23" s="6"/>
    </row>
    <row r="24" spans="1:7" x14ac:dyDescent="0.25">
      <c r="A24" s="6" t="s">
        <v>22</v>
      </c>
      <c r="B24" s="6"/>
      <c r="C24" s="7">
        <f t="shared" si="1"/>
        <v>752.62447770000006</v>
      </c>
      <c r="D24" s="6"/>
      <c r="E24" s="6">
        <v>111</v>
      </c>
      <c r="F24" s="6"/>
      <c r="G24" s="6"/>
    </row>
    <row r="25" spans="1:7" x14ac:dyDescent="0.25">
      <c r="A25" s="6" t="s">
        <v>23</v>
      </c>
      <c r="B25" s="6"/>
      <c r="C25" s="7">
        <f t="shared" si="1"/>
        <v>501.74965180000004</v>
      </c>
      <c r="D25" s="6"/>
      <c r="E25" s="6">
        <v>74</v>
      </c>
      <c r="F25" s="6"/>
      <c r="G25" s="6"/>
    </row>
    <row r="26" spans="1:7" x14ac:dyDescent="0.25">
      <c r="A26" s="6" t="s">
        <v>24</v>
      </c>
      <c r="B26" s="6"/>
      <c r="C26" s="7">
        <f t="shared" si="1"/>
        <v>562.77325810000002</v>
      </c>
      <c r="D26" s="6"/>
      <c r="E26" s="6">
        <v>83</v>
      </c>
      <c r="F26" s="6"/>
      <c r="G26" s="6"/>
    </row>
    <row r="27" spans="1:7" x14ac:dyDescent="0.25">
      <c r="A27" s="6" t="s">
        <v>25</v>
      </c>
      <c r="B27" s="6"/>
      <c r="C27" s="7">
        <v>9011.15</v>
      </c>
      <c r="D27" s="6"/>
      <c r="E27" s="6">
        <v>1249</v>
      </c>
      <c r="F27" s="6"/>
      <c r="G27" s="6"/>
    </row>
    <row r="28" spans="1:7" x14ac:dyDescent="0.25">
      <c r="A28" s="1" t="s">
        <v>27</v>
      </c>
      <c r="C28" s="4">
        <f>SUM(C7:C27)</f>
        <v>66406.847303700008</v>
      </c>
      <c r="D28" s="1"/>
      <c r="E28" s="1">
        <f>SUM(E7:E27)</f>
        <v>3181</v>
      </c>
    </row>
    <row r="29" spans="1:7" x14ac:dyDescent="0.25">
      <c r="A29" s="1"/>
      <c r="C29" s="4"/>
      <c r="D29" s="1"/>
      <c r="E29" s="1"/>
    </row>
    <row r="30" spans="1:7" s="1" customFormat="1" x14ac:dyDescent="0.25">
      <c r="A30" s="1" t="s">
        <v>34</v>
      </c>
      <c r="C30" s="3">
        <f>C28+C5+C6</f>
        <v>76510.847303700008</v>
      </c>
      <c r="E30" s="1">
        <f>SUM(E28+E5+E6)</f>
        <v>3312</v>
      </c>
      <c r="F30" s="3"/>
    </row>
    <row r="33" spans="1:5" s="1" customFormat="1" x14ac:dyDescent="0.25">
      <c r="A33" s="1" t="s">
        <v>28</v>
      </c>
      <c r="C33" s="4">
        <v>151658.12</v>
      </c>
      <c r="E33" s="1">
        <v>-1890</v>
      </c>
    </row>
    <row r="34" spans="1:5" x14ac:dyDescent="0.25">
      <c r="A34" s="6" t="s">
        <v>18</v>
      </c>
      <c r="B34" s="6"/>
      <c r="C34" s="7">
        <f t="shared" ref="C34:C40" si="2">E34*6.7804007</f>
        <v>264.43562730000002</v>
      </c>
      <c r="D34" s="6"/>
      <c r="E34" s="6">
        <v>39</v>
      </c>
    </row>
    <row r="35" spans="1:5" x14ac:dyDescent="0.25">
      <c r="A35" s="6" t="s">
        <v>19</v>
      </c>
      <c r="B35" s="6"/>
      <c r="C35" s="7">
        <f t="shared" si="2"/>
        <v>711.94207349999999</v>
      </c>
      <c r="D35" s="6"/>
      <c r="E35" s="6">
        <v>105</v>
      </c>
    </row>
    <row r="36" spans="1:5" x14ac:dyDescent="0.25">
      <c r="A36" s="6" t="s">
        <v>20</v>
      </c>
      <c r="B36" s="6"/>
      <c r="C36" s="7">
        <f t="shared" si="2"/>
        <v>962.81689940000001</v>
      </c>
      <c r="D36" s="6"/>
      <c r="E36" s="6">
        <v>142</v>
      </c>
    </row>
    <row r="37" spans="1:5" x14ac:dyDescent="0.25">
      <c r="A37" s="6" t="s">
        <v>21</v>
      </c>
      <c r="B37" s="6"/>
      <c r="C37" s="7">
        <f t="shared" si="2"/>
        <v>589.89486090000003</v>
      </c>
      <c r="D37" s="6"/>
      <c r="E37" s="6">
        <v>87</v>
      </c>
    </row>
    <row r="38" spans="1:5" x14ac:dyDescent="0.25">
      <c r="A38" s="6" t="s">
        <v>22</v>
      </c>
      <c r="B38" s="6"/>
      <c r="C38" s="7">
        <f t="shared" si="2"/>
        <v>752.62447770000006</v>
      </c>
      <c r="D38" s="6"/>
      <c r="E38" s="6">
        <v>111</v>
      </c>
    </row>
    <row r="39" spans="1:5" x14ac:dyDescent="0.25">
      <c r="A39" s="6" t="s">
        <v>23</v>
      </c>
      <c r="B39" s="6"/>
      <c r="C39" s="7">
        <f t="shared" si="2"/>
        <v>501.74965180000004</v>
      </c>
      <c r="D39" s="6"/>
      <c r="E39" s="6">
        <v>74</v>
      </c>
    </row>
    <row r="40" spans="1:5" x14ac:dyDescent="0.25">
      <c r="A40" s="6" t="s">
        <v>24</v>
      </c>
      <c r="B40" s="6"/>
      <c r="C40" s="7">
        <f t="shared" si="2"/>
        <v>562.77325810000002</v>
      </c>
      <c r="D40" s="6"/>
      <c r="E40" s="6">
        <v>83</v>
      </c>
    </row>
    <row r="41" spans="1:5" x14ac:dyDescent="0.25">
      <c r="A41" s="6" t="s">
        <v>25</v>
      </c>
      <c r="B41" s="6"/>
      <c r="C41" s="7">
        <v>9011.15</v>
      </c>
      <c r="D41" s="6"/>
      <c r="E41" s="6">
        <v>1249</v>
      </c>
    </row>
    <row r="43" spans="1:5" s="1" customFormat="1" x14ac:dyDescent="0.25">
      <c r="A43" s="1" t="s">
        <v>29</v>
      </c>
      <c r="C43" s="3">
        <f>SUM(F5:F20)</f>
        <v>63153.460000000006</v>
      </c>
      <c r="E43" s="1">
        <f>SUM(E30+E33)</f>
        <v>1422</v>
      </c>
    </row>
    <row r="47" spans="1:5" x14ac:dyDescent="0.25">
      <c r="A47" s="9" t="s">
        <v>30</v>
      </c>
      <c r="B47" s="6"/>
      <c r="C47" s="6"/>
      <c r="D47" s="6"/>
    </row>
    <row r="48" spans="1:5" x14ac:dyDescent="0.25">
      <c r="A48" s="6"/>
      <c r="B48" s="6"/>
      <c r="C48" s="6"/>
      <c r="D48" s="6"/>
    </row>
    <row r="49" spans="1:4" x14ac:dyDescent="0.25">
      <c r="A49" s="6" t="s">
        <v>31</v>
      </c>
      <c r="B49" s="6"/>
      <c r="C49" s="8">
        <f>C27+C26+C25+C24+C23+C22+C21+264.41</f>
        <v>13357.3612214</v>
      </c>
      <c r="D49" s="6"/>
    </row>
    <row r="50" spans="1:4" x14ac:dyDescent="0.25">
      <c r="A50" s="6" t="s">
        <v>32</v>
      </c>
      <c r="B50" s="6"/>
      <c r="C50" s="8">
        <f>C33</f>
        <v>151658.12</v>
      </c>
      <c r="D50" s="6"/>
    </row>
    <row r="51" spans="1:4" s="1" customFormat="1" ht="15.75" thickBot="1" x14ac:dyDescent="0.3">
      <c r="A51" s="9" t="s">
        <v>33</v>
      </c>
      <c r="B51" s="9"/>
      <c r="C51" s="10">
        <f>C50-C49</f>
        <v>138300.75877859999</v>
      </c>
      <c r="D51" s="9"/>
    </row>
    <row r="52" spans="1:4" ht="15.75" thickTop="1" x14ac:dyDescent="0.25"/>
  </sheetData>
  <pageMargins left="0.7" right="0.7" top="0.75" bottom="0.75" header="0.3" footer="0.3"/>
  <pageSetup paperSize="9" scale="91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F8316-FFC6-400A-BACE-2CE12025CA8E}">
  <sheetPr>
    <pageSetUpPr fitToPage="1"/>
  </sheetPr>
  <dimension ref="A1:H51"/>
  <sheetViews>
    <sheetView tabSelected="1" topLeftCell="A17" workbookViewId="0">
      <selection activeCell="C38" sqref="C38"/>
    </sheetView>
  </sheetViews>
  <sheetFormatPr defaultRowHeight="15" x14ac:dyDescent="0.25"/>
  <cols>
    <col min="1" max="1" width="26.140625" customWidth="1"/>
    <col min="3" max="3" width="11.5703125" bestFit="1" customWidth="1"/>
    <col min="4" max="4" width="9.5703125" bestFit="1" customWidth="1"/>
    <col min="6" max="6" width="12" customWidth="1"/>
    <col min="7" max="7" width="10.5703125" bestFit="1" customWidth="1"/>
  </cols>
  <sheetData>
    <row r="1" spans="1:7" s="1" customFormat="1" x14ac:dyDescent="0.25">
      <c r="A1" s="1" t="s">
        <v>26</v>
      </c>
    </row>
    <row r="2" spans="1:7" s="1" customFormat="1" x14ac:dyDescent="0.25"/>
    <row r="3" spans="1:7" s="1" customFormat="1" x14ac:dyDescent="0.25">
      <c r="A3" s="1" t="s">
        <v>1</v>
      </c>
      <c r="C3" s="1" t="s">
        <v>2</v>
      </c>
      <c r="E3" s="1" t="s">
        <v>3</v>
      </c>
    </row>
    <row r="4" spans="1:7" x14ac:dyDescent="0.25">
      <c r="C4" s="2"/>
    </row>
    <row r="5" spans="1:7" x14ac:dyDescent="0.25">
      <c r="A5" t="s">
        <v>0</v>
      </c>
      <c r="C5" s="2">
        <v>2715</v>
      </c>
      <c r="E5">
        <v>37</v>
      </c>
      <c r="F5" s="5"/>
    </row>
    <row r="6" spans="1:7" x14ac:dyDescent="0.25">
      <c r="A6" t="s">
        <v>4</v>
      </c>
      <c r="C6" s="2">
        <v>7389</v>
      </c>
      <c r="E6">
        <v>94</v>
      </c>
      <c r="F6" s="5"/>
    </row>
    <row r="7" spans="1:7" x14ac:dyDescent="0.25">
      <c r="A7" t="s">
        <v>5</v>
      </c>
      <c r="C7" s="2">
        <v>6150</v>
      </c>
      <c r="E7">
        <v>84</v>
      </c>
      <c r="F7" s="5"/>
    </row>
    <row r="8" spans="1:7" x14ac:dyDescent="0.25">
      <c r="A8" t="s">
        <v>6</v>
      </c>
      <c r="C8" s="2">
        <v>6988</v>
      </c>
      <c r="E8">
        <v>97</v>
      </c>
      <c r="F8" s="5"/>
    </row>
    <row r="9" spans="1:7" x14ac:dyDescent="0.25">
      <c r="A9" t="s">
        <v>7</v>
      </c>
      <c r="C9" s="2">
        <v>7086</v>
      </c>
      <c r="E9">
        <v>94</v>
      </c>
      <c r="F9" s="5"/>
    </row>
    <row r="10" spans="1:7" s="11" customFormat="1" x14ac:dyDescent="0.25">
      <c r="A10" s="6" t="s">
        <v>8</v>
      </c>
      <c r="B10" s="6"/>
      <c r="C10" s="7">
        <v>7952</v>
      </c>
      <c r="D10" s="6"/>
      <c r="E10" s="6">
        <v>105</v>
      </c>
      <c r="F10" s="8">
        <f>C10/105*16</f>
        <v>1211.7333333333333</v>
      </c>
      <c r="G10" s="6">
        <v>16</v>
      </c>
    </row>
    <row r="11" spans="1:7" s="11" customFormat="1" x14ac:dyDescent="0.25">
      <c r="A11" s="6" t="s">
        <v>9</v>
      </c>
      <c r="B11" s="6"/>
      <c r="C11" s="7">
        <v>6740</v>
      </c>
      <c r="D11" s="6"/>
      <c r="E11" s="6">
        <v>81</v>
      </c>
      <c r="F11" s="8"/>
      <c r="G11" s="6"/>
    </row>
    <row r="12" spans="1:7" s="11" customFormat="1" x14ac:dyDescent="0.25">
      <c r="A12" s="6" t="s">
        <v>10</v>
      </c>
      <c r="B12" s="6"/>
      <c r="C12" s="7">
        <v>7295</v>
      </c>
      <c r="D12" s="6"/>
      <c r="E12" s="6">
        <v>100</v>
      </c>
      <c r="F12" s="8"/>
      <c r="G12" s="6"/>
    </row>
    <row r="13" spans="1:7" s="11" customFormat="1" x14ac:dyDescent="0.25">
      <c r="A13" s="6" t="s">
        <v>11</v>
      </c>
      <c r="B13" s="6"/>
      <c r="C13" s="7">
        <f>E13*6.7804007</f>
        <v>589.89486090000003</v>
      </c>
      <c r="D13" s="6"/>
      <c r="E13" s="6">
        <v>87</v>
      </c>
      <c r="F13" s="8"/>
      <c r="G13" s="6"/>
    </row>
    <row r="14" spans="1:7" s="11" customFormat="1" x14ac:dyDescent="0.25">
      <c r="A14" s="6" t="s">
        <v>14</v>
      </c>
      <c r="B14" s="6"/>
      <c r="C14" s="7">
        <f t="shared" ref="C14:C19" si="0">E14*6.7804007</f>
        <v>623.7968644</v>
      </c>
      <c r="D14" s="6"/>
      <c r="E14" s="6">
        <v>92</v>
      </c>
      <c r="F14" s="8"/>
      <c r="G14" s="6"/>
    </row>
    <row r="15" spans="1:7" s="11" customFormat="1" x14ac:dyDescent="0.25">
      <c r="A15" s="6" t="s">
        <v>13</v>
      </c>
      <c r="B15" s="6"/>
      <c r="C15" s="7">
        <f t="shared" si="0"/>
        <v>447.50644620000003</v>
      </c>
      <c r="D15" s="6"/>
      <c r="E15" s="6">
        <v>66</v>
      </c>
      <c r="F15" s="8"/>
      <c r="G15" s="6"/>
    </row>
    <row r="16" spans="1:7" s="11" customFormat="1" x14ac:dyDescent="0.25">
      <c r="A16" s="6" t="s">
        <v>12</v>
      </c>
      <c r="B16" s="6"/>
      <c r="C16" s="7">
        <v>6431.2</v>
      </c>
      <c r="D16" s="6"/>
      <c r="E16" s="6">
        <v>80</v>
      </c>
      <c r="F16" s="8"/>
      <c r="G16" s="6"/>
    </row>
    <row r="17" spans="1:8" s="11" customFormat="1" x14ac:dyDescent="0.25">
      <c r="A17" s="6" t="s">
        <v>15</v>
      </c>
      <c r="B17" s="6"/>
      <c r="C17" s="7">
        <f t="shared" si="0"/>
        <v>684.82047069999999</v>
      </c>
      <c r="D17" s="6"/>
      <c r="E17" s="6">
        <v>101</v>
      </c>
      <c r="F17" s="8"/>
      <c r="G17" s="6"/>
    </row>
    <row r="18" spans="1:8" s="11" customFormat="1" x14ac:dyDescent="0.25">
      <c r="A18" s="6" t="s">
        <v>16</v>
      </c>
      <c r="B18" s="6"/>
      <c r="C18" s="7">
        <f t="shared" si="0"/>
        <v>752.62447770000006</v>
      </c>
      <c r="D18" s="6"/>
      <c r="E18" s="6">
        <v>111</v>
      </c>
      <c r="F18" s="8"/>
      <c r="G18" s="6"/>
    </row>
    <row r="19" spans="1:8" s="11" customFormat="1" x14ac:dyDescent="0.25">
      <c r="A19" s="6" t="s">
        <v>17</v>
      </c>
      <c r="B19" s="6"/>
      <c r="C19" s="7">
        <f t="shared" si="0"/>
        <v>637.35766580000006</v>
      </c>
      <c r="D19" s="6"/>
      <c r="E19" s="6">
        <v>94</v>
      </c>
      <c r="F19" s="8"/>
      <c r="G19" s="6"/>
    </row>
    <row r="20" spans="1:8" s="11" customFormat="1" x14ac:dyDescent="0.25">
      <c r="A20" s="6" t="s">
        <v>18</v>
      </c>
      <c r="B20" s="6"/>
      <c r="C20" s="7">
        <v>671.26</v>
      </c>
      <c r="D20" s="6"/>
      <c r="E20" s="6">
        <v>99</v>
      </c>
      <c r="F20" s="8"/>
      <c r="G20" s="6"/>
    </row>
    <row r="21" spans="1:8" x14ac:dyDescent="0.25">
      <c r="A21" s="1" t="s">
        <v>39</v>
      </c>
      <c r="C21" s="4">
        <f>SUM(C5:C20)</f>
        <v>63153.460785700001</v>
      </c>
      <c r="D21" s="1"/>
      <c r="E21" s="1">
        <f>SUM(E5:E20)</f>
        <v>1422</v>
      </c>
    </row>
    <row r="24" spans="1:8" s="1" customFormat="1" x14ac:dyDescent="0.25">
      <c r="A24" s="1" t="s">
        <v>37</v>
      </c>
      <c r="C24" s="4">
        <v>79991.69</v>
      </c>
      <c r="E24" s="1">
        <v>-1000</v>
      </c>
    </row>
    <row r="25" spans="1:8" x14ac:dyDescent="0.25">
      <c r="A25" s="6" t="s">
        <v>8</v>
      </c>
      <c r="B25" s="6"/>
      <c r="C25" s="7">
        <f>C10/105*89</f>
        <v>6740.2666666666664</v>
      </c>
      <c r="D25" s="6"/>
      <c r="E25" s="6">
        <v>89</v>
      </c>
      <c r="F25" s="5"/>
    </row>
    <row r="26" spans="1:8" x14ac:dyDescent="0.25">
      <c r="A26" s="6" t="s">
        <v>9</v>
      </c>
      <c r="B26" s="6"/>
      <c r="C26" s="7">
        <v>6740</v>
      </c>
      <c r="D26" s="6"/>
      <c r="E26" s="6">
        <v>81</v>
      </c>
      <c r="F26" s="5"/>
    </row>
    <row r="27" spans="1:8" x14ac:dyDescent="0.25">
      <c r="A27" s="6" t="s">
        <v>10</v>
      </c>
      <c r="B27" s="6"/>
      <c r="C27" s="7">
        <v>7295</v>
      </c>
      <c r="D27" s="6"/>
      <c r="E27" s="6">
        <v>100</v>
      </c>
      <c r="F27" s="5"/>
    </row>
    <row r="28" spans="1:8" s="11" customFormat="1" x14ac:dyDescent="0.25">
      <c r="A28" s="6" t="s">
        <v>11</v>
      </c>
      <c r="B28" s="6"/>
      <c r="C28" s="7">
        <f>E28*6.7804007</f>
        <v>589.89486090000003</v>
      </c>
      <c r="D28" s="6"/>
      <c r="E28" s="6">
        <v>87</v>
      </c>
    </row>
    <row r="29" spans="1:8" s="11" customFormat="1" x14ac:dyDescent="0.25">
      <c r="A29" s="6" t="s">
        <v>14</v>
      </c>
      <c r="B29" s="6"/>
      <c r="C29" s="7">
        <f t="shared" ref="C29:C34" si="1">E29*6.7804007</f>
        <v>623.7968644</v>
      </c>
      <c r="D29" s="6"/>
      <c r="E29" s="6">
        <v>92</v>
      </c>
    </row>
    <row r="30" spans="1:8" s="11" customFormat="1" x14ac:dyDescent="0.25">
      <c r="A30" s="6" t="s">
        <v>13</v>
      </c>
      <c r="B30" s="6"/>
      <c r="C30" s="7">
        <f t="shared" si="1"/>
        <v>447.50644620000003</v>
      </c>
      <c r="D30" s="6"/>
      <c r="E30" s="6">
        <v>66</v>
      </c>
    </row>
    <row r="31" spans="1:8" s="11" customFormat="1" x14ac:dyDescent="0.25">
      <c r="A31" s="6" t="s">
        <v>12</v>
      </c>
      <c r="B31" s="6"/>
      <c r="C31" s="7">
        <v>6431.2</v>
      </c>
      <c r="D31" s="6"/>
      <c r="E31" s="6">
        <v>80</v>
      </c>
    </row>
    <row r="32" spans="1:8" s="11" customFormat="1" x14ac:dyDescent="0.25">
      <c r="A32" s="6" t="s">
        <v>15</v>
      </c>
      <c r="B32" s="6"/>
      <c r="C32" s="7">
        <f t="shared" ref="C32:C35" si="2">E32*6.7804007</f>
        <v>684.82047069999999</v>
      </c>
      <c r="D32" s="6"/>
      <c r="E32" s="6">
        <v>101</v>
      </c>
      <c r="F32" s="12"/>
      <c r="H32" s="12"/>
    </row>
    <row r="33" spans="1:7" s="11" customFormat="1" x14ac:dyDescent="0.25">
      <c r="A33" s="6" t="s">
        <v>16</v>
      </c>
      <c r="B33" s="6"/>
      <c r="C33" s="7">
        <f t="shared" si="2"/>
        <v>752.62447770000006</v>
      </c>
      <c r="D33" s="6"/>
      <c r="E33" s="6">
        <v>111</v>
      </c>
    </row>
    <row r="34" spans="1:7" s="11" customFormat="1" x14ac:dyDescent="0.25">
      <c r="A34" s="6" t="s">
        <v>17</v>
      </c>
      <c r="B34" s="6"/>
      <c r="C34" s="7">
        <f t="shared" si="2"/>
        <v>637.35766580000006</v>
      </c>
      <c r="D34" s="6"/>
      <c r="E34" s="6">
        <v>94</v>
      </c>
    </row>
    <row r="35" spans="1:7" s="11" customFormat="1" x14ac:dyDescent="0.25">
      <c r="A35" s="6" t="s">
        <v>18</v>
      </c>
      <c r="B35" s="6"/>
      <c r="C35" s="7">
        <v>671.26</v>
      </c>
      <c r="D35" s="6"/>
      <c r="E35" s="6">
        <v>99</v>
      </c>
      <c r="F35" s="13"/>
      <c r="G35" s="12"/>
    </row>
    <row r="37" spans="1:7" s="1" customFormat="1" x14ac:dyDescent="0.25">
      <c r="A37" s="1" t="s">
        <v>29</v>
      </c>
      <c r="C37" s="3">
        <f>SUM(C5+C6+C7+C8+C9+F10)</f>
        <v>31539.733333333334</v>
      </c>
      <c r="E37" s="1">
        <f>SUM(E24:E36)</f>
        <v>0</v>
      </c>
    </row>
    <row r="39" spans="1:7" x14ac:dyDescent="0.25">
      <c r="A39" s="6" t="s">
        <v>35</v>
      </c>
      <c r="B39" s="6"/>
      <c r="C39" s="7">
        <v>1439.13</v>
      </c>
      <c r="D39" s="6"/>
      <c r="E39" s="6">
        <v>21</v>
      </c>
    </row>
    <row r="40" spans="1:7" x14ac:dyDescent="0.25">
      <c r="A40" s="6" t="s">
        <v>36</v>
      </c>
      <c r="B40" s="6"/>
      <c r="C40" s="7">
        <v>682</v>
      </c>
      <c r="D40" s="6"/>
      <c r="E40" s="6">
        <v>8</v>
      </c>
    </row>
    <row r="41" spans="1:7" x14ac:dyDescent="0.25">
      <c r="C41" s="2"/>
      <c r="G41" s="5"/>
    </row>
    <row r="42" spans="1:7" s="1" customFormat="1" x14ac:dyDescent="0.25">
      <c r="A42" s="1" t="s">
        <v>38</v>
      </c>
      <c r="C42" s="4">
        <f>SUM(C37+C39+C40)</f>
        <v>33660.863333333335</v>
      </c>
      <c r="E42" s="1">
        <f>SUM(E21+E24+E39+E40)</f>
        <v>451</v>
      </c>
    </row>
    <row r="46" spans="1:7" x14ac:dyDescent="0.25">
      <c r="A46" s="9" t="s">
        <v>30</v>
      </c>
      <c r="B46" s="6"/>
      <c r="C46" s="6"/>
      <c r="D46" s="6"/>
    </row>
    <row r="47" spans="1:7" x14ac:dyDescent="0.25">
      <c r="A47" s="6"/>
      <c r="B47" s="6"/>
      <c r="C47" s="6"/>
      <c r="D47" s="6"/>
    </row>
    <row r="48" spans="1:7" x14ac:dyDescent="0.25">
      <c r="A48" s="6" t="s">
        <v>31</v>
      </c>
      <c r="B48" s="6"/>
      <c r="C48" s="8">
        <f>SUM(C25:C35)</f>
        <v>31613.727452366664</v>
      </c>
      <c r="D48" s="6"/>
    </row>
    <row r="49" spans="1:4" x14ac:dyDescent="0.25">
      <c r="A49" s="6" t="s">
        <v>32</v>
      </c>
      <c r="B49" s="6"/>
      <c r="C49" s="8">
        <f>SUM(C24)</f>
        <v>79991.69</v>
      </c>
      <c r="D49" s="6"/>
    </row>
    <row r="50" spans="1:4" s="1" customFormat="1" ht="15.75" thickBot="1" x14ac:dyDescent="0.3">
      <c r="A50" s="9" t="s">
        <v>33</v>
      </c>
      <c r="B50" s="9"/>
      <c r="C50" s="10">
        <f>C49-C48</f>
        <v>48377.962547633339</v>
      </c>
      <c r="D50" s="9"/>
    </row>
    <row r="51" spans="1:4" ht="15.75" thickTop="1" x14ac:dyDescent="0.25"/>
  </sheetData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2020</vt:lpstr>
      <vt:lpstr>2021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 Eisele</dc:creator>
  <cp:lastModifiedBy>Dani Eisele</cp:lastModifiedBy>
  <cp:lastPrinted>2022-02-08T06:48:04Z</cp:lastPrinted>
  <dcterms:created xsi:type="dcterms:W3CDTF">2020-11-23T23:32:58Z</dcterms:created>
  <dcterms:modified xsi:type="dcterms:W3CDTF">2022-02-08T06:48:09Z</dcterms:modified>
</cp:coreProperties>
</file>