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G/GREMN/2022/Workpapers/"/>
    </mc:Choice>
  </mc:AlternateContent>
  <xr:revisionPtr revIDLastSave="1194" documentId="8_{7DABB9F9-DAC7-48AF-95BF-A766060AAE59}" xr6:coauthVersionLast="47" xr6:coauthVersionMax="47" xr10:uidLastSave="{9D787223-ED06-4363-A8B5-8D61FE39BD35}"/>
  <bookViews>
    <workbookView xWindow="28680" yWindow="-120" windowWidth="29040" windowHeight="15840" tabRatio="813" firstSheet="6" activeTab="2" xr2:uid="{306213DB-740E-49D0-A494-BE82EF870239}"/>
  </bookViews>
  <sheets>
    <sheet name="Index" sheetId="2" r:id="rId1"/>
    <sheet name="Min Pension" sheetId="3" state="hidden" r:id="rId2"/>
    <sheet name="PAYG &amp; GST Instal" sheetId="4" r:id="rId3"/>
    <sheet name="GST Rec" sheetId="10" state="hidden" r:id="rId4"/>
    <sheet name="Bank Balance" sheetId="17" r:id="rId5"/>
    <sheet name="Investment Recon - BT" sheetId="8" r:id="rId6"/>
    <sheet name="Investment Recon - Other" sheetId="16" r:id="rId7"/>
    <sheet name="Related UT " sheetId="14" state="hidden" r:id="rId8"/>
    <sheet name="Property Valn" sheetId="12" state="hidden" r:id="rId9"/>
    <sheet name="Debtors" sheetId="13" r:id="rId10"/>
    <sheet name="Creditors" sheetId="11" r:id="rId11"/>
    <sheet name="Insurance" sheetId="19" r:id="rId12"/>
    <sheet name="Distbn Income " sheetId="7" r:id="rId13"/>
    <sheet name="Dividend Income" sheetId="18" state="hidden" r:id="rId14"/>
    <sheet name="Foreign Div" sheetId="9" state="hidden" r:id="rId15"/>
    <sheet name="Rental Income" sheetId="15" state="hidden" r:id="rId16"/>
    <sheet name="Acc fees" sheetId="6" r:id="rId17"/>
    <sheet name="Advisor Fees" sheetId="5" r:id="rId1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16" l="1"/>
  <c r="K24" i="16"/>
  <c r="L24" i="16"/>
  <c r="L23" i="16"/>
  <c r="E17" i="19"/>
  <c r="F26" i="19"/>
  <c r="F25" i="19"/>
  <c r="F24" i="19"/>
  <c r="F14" i="19"/>
  <c r="F13" i="19"/>
  <c r="I3" i="19"/>
  <c r="H3" i="19"/>
  <c r="C3" i="19"/>
  <c r="I2" i="19"/>
  <c r="H2" i="19"/>
  <c r="C2" i="19"/>
  <c r="C1" i="19"/>
  <c r="G12" i="5"/>
  <c r="H18" i="6"/>
  <c r="G18" i="6"/>
  <c r="F18" i="6"/>
  <c r="E18" i="6"/>
  <c r="L13" i="5"/>
  <c r="L14" i="5"/>
  <c r="L16" i="5"/>
  <c r="D32" i="7"/>
  <c r="D43" i="7" s="1"/>
  <c r="D40" i="7"/>
  <c r="F13" i="8"/>
  <c r="I13" i="8" s="1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D44" i="7" l="1"/>
  <c r="L81" i="15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28" i="13" l="1"/>
  <c r="G13" i="17"/>
  <c r="G12" i="17"/>
  <c r="I3" i="17"/>
  <c r="H3" i="17"/>
  <c r="C3" i="17"/>
  <c r="I2" i="17"/>
  <c r="H2" i="17"/>
  <c r="C2" i="17"/>
  <c r="C1" i="17"/>
  <c r="I3" i="16"/>
  <c r="H3" i="16"/>
  <c r="C3" i="16"/>
  <c r="I2" i="16"/>
  <c r="H2" i="16"/>
  <c r="C2" i="16"/>
  <c r="C1" i="16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11" i="3"/>
  <c r="I20" i="3" s="1"/>
  <c r="I22" i="3" s="1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E22" i="3" l="1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35" i="13"/>
  <c r="F20" i="13"/>
  <c r="F21" i="13" s="1"/>
  <c r="E13" i="13" s="1"/>
  <c r="F13" i="13" s="1"/>
  <c r="F16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4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27" i="8"/>
  <c r="E27" i="8"/>
  <c r="G25" i="8"/>
  <c r="G27" i="8" l="1"/>
  <c r="F14" i="8" s="1"/>
  <c r="F15" i="8" s="1"/>
  <c r="I15" i="8" s="1"/>
  <c r="F43" i="7" l="1"/>
  <c r="F40" i="7"/>
  <c r="G38" i="7"/>
  <c r="G37" i="7"/>
  <c r="E36" i="7"/>
  <c r="G36" i="7" s="1"/>
  <c r="G35" i="7"/>
  <c r="E33" i="7"/>
  <c r="G33" i="7" s="1"/>
  <c r="J27" i="7" s="1"/>
  <c r="L27" i="7" s="1"/>
  <c r="G31" i="7"/>
  <c r="G30" i="7"/>
  <c r="K29" i="7"/>
  <c r="G29" i="7"/>
  <c r="G28" i="7"/>
  <c r="G27" i="7"/>
  <c r="J18" i="7" s="1"/>
  <c r="L18" i="7" s="1"/>
  <c r="G26" i="7"/>
  <c r="J15" i="7" s="1"/>
  <c r="L15" i="7" s="1"/>
  <c r="L25" i="7"/>
  <c r="G25" i="7"/>
  <c r="L24" i="7"/>
  <c r="G24" i="7"/>
  <c r="G23" i="7"/>
  <c r="G22" i="7"/>
  <c r="G21" i="7"/>
  <c r="G20" i="7"/>
  <c r="G19" i="7"/>
  <c r="G18" i="7"/>
  <c r="G17" i="7"/>
  <c r="G16" i="7"/>
  <c r="G15" i="7"/>
  <c r="G14" i="7"/>
  <c r="J26" i="7" l="1"/>
  <c r="L26" i="7" s="1"/>
  <c r="G40" i="7"/>
  <c r="J14" i="7" s="1"/>
  <c r="L14" i="7" s="1"/>
  <c r="J21" i="7"/>
  <c r="L21" i="7" s="1"/>
  <c r="F44" i="7"/>
  <c r="J17" i="7"/>
  <c r="L17" i="7" s="1"/>
  <c r="E43" i="7"/>
  <c r="E44" i="7" s="1"/>
  <c r="J23" i="7"/>
  <c r="L23" i="7" s="1"/>
  <c r="J22" i="7"/>
  <c r="L22" i="7" s="1"/>
  <c r="G32" i="7"/>
  <c r="J16" i="7"/>
  <c r="L16" i="7" s="1"/>
  <c r="J20" i="7"/>
  <c r="L20" i="7" s="1"/>
  <c r="J19" i="7"/>
  <c r="L19" i="7" s="1"/>
  <c r="J29" i="7" l="1"/>
  <c r="L29" i="7" s="1"/>
  <c r="G20" i="5"/>
  <c r="F29" i="4" l="1"/>
  <c r="G26" i="4"/>
  <c r="G29" i="4" s="1"/>
  <c r="G34" i="4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 s="1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<sst xmlns="http://schemas.openxmlformats.org/spreadsheetml/2006/main" count="721" uniqueCount="385">
  <si>
    <t>Client</t>
  </si>
  <si>
    <t>GREIG SUPERANNUATION FUND</t>
  </si>
  <si>
    <t>Initials</t>
  </si>
  <si>
    <t>Date</t>
  </si>
  <si>
    <t>Client Code</t>
  </si>
  <si>
    <t>GREMN</t>
  </si>
  <si>
    <t xml:space="preserve">Prep by: </t>
  </si>
  <si>
    <t>Nehal/Cate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</si>
  <si>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</si>
  <si>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</si>
  <si>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</si>
  <si>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</si>
  <si>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</si>
  <si>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</si>
  <si>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</si>
  <si>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</si>
  <si>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</si>
  <si>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</si>
  <si>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</si>
  <si>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</si>
  <si>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</si>
  <si>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</si>
  <si>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</si>
  <si>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</si>
  <si>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</si>
  <si>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</si>
  <si>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</si>
  <si>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</si>
  <si>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</si>
  <si>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</si>
  <si>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</si>
  <si>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</si>
  <si>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</si>
  <si>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</si>
  <si>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</si>
  <si>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</si>
  <si>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</si>
  <si>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</si>
  <si>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</si>
  <si>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</si>
  <si>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</si>
  <si>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</si>
  <si>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</si>
  <si>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</si>
  <si>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</si>
  <si>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</si>
  <si>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</si>
  <si>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</si>
  <si>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</si>
  <si>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</si>
  <si>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</si>
  <si>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</si>
  <si>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</si>
  <si>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</si>
  <si>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</si>
  <si>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</si>
  <si>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</si>
  <si>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</si>
  <si>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</si>
  <si>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</si>
  <si>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</si>
  <si>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</si>
  <si>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</si>
  <si>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</si>
  <si>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</si>
  <si>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</si>
  <si>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</si>
  <si>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</si>
  <si>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</si>
  <si>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</si>
  <si>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</si>
  <si>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</si>
  <si>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</si>
  <si>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</si>
  <si>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</si>
  <si>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</si>
  <si>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</si>
  <si>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</si>
  <si>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</si>
  <si>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</si>
  <si>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 xml:space="preserve">Mark </t>
  </si>
  <si>
    <t>Nicola</t>
  </si>
  <si>
    <t>Fund Total Min Pension</t>
  </si>
  <si>
    <t>Date of Birth:</t>
  </si>
  <si>
    <t>Total</t>
  </si>
  <si>
    <t>Age as at 01/07/2022:</t>
  </si>
  <si>
    <t>Pension Date:</t>
  </si>
  <si>
    <t>Penion A/c No:</t>
  </si>
  <si>
    <t>GREMAR00001A</t>
  </si>
  <si>
    <t>GRENIC00001A</t>
  </si>
  <si>
    <t>Pension A/c Type:</t>
  </si>
  <si>
    <t xml:space="preserve">ACCUM </t>
  </si>
  <si>
    <t>ABP</t>
  </si>
  <si>
    <t>ACCUM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</si>
  <si>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</si>
  <si>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</si>
  <si>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</si>
  <si>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</si>
  <si>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</si>
  <si>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</si>
  <si>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</si>
  <si>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</si>
  <si>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</si>
  <si>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</si>
  <si>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</si>
  <si>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</si>
  <si>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</si>
  <si>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</si>
  <si>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</si>
  <si>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</si>
  <si>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</si>
  <si>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</si>
  <si>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</si>
  <si>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</si>
  <si>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</si>
  <si>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</si>
  <si>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</si>
  <si>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</si>
  <si>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</si>
  <si>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</si>
  <si>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</si>
  <si>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</si>
  <si>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</si>
  <si>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</si>
  <si>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</si>
  <si>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</si>
  <si>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</si>
  <si>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</si>
  <si>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</si>
  <si>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</si>
  <si>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</si>
  <si>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</si>
  <si>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</si>
  <si>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</si>
  <si>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</si>
  <si>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</si>
  <si>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</si>
  <si>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</si>
  <si>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</si>
  <si>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</si>
  <si>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</si>
  <si>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</si>
  <si>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</si>
  <si>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</si>
  <si>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</si>
  <si>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</si>
  <si>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</si>
  <si>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</si>
  <si>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</si>
  <si>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</si>
  <si>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</si>
  <si>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</si>
  <si>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</si>
  <si>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</si>
  <si>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</si>
  <si>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</si>
  <si>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</si>
  <si>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</si>
  <si>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</si>
  <si>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</si>
  <si>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BTA877801600</t>
  </si>
  <si>
    <t xml:space="preserve">BT Panorama Cash Acc </t>
  </si>
  <si>
    <t>NAB277053279</t>
  </si>
  <si>
    <t>NAB Business Everyday A/c</t>
  </si>
  <si>
    <t>Agrees to bank feed</t>
  </si>
  <si>
    <t>INVESTMENT RECONCILIATION - BT</t>
  </si>
  <si>
    <t>Market value per BT Portfolio Valuation report</t>
  </si>
  <si>
    <t>Market value per accounts</t>
  </si>
  <si>
    <t xml:space="preserve">Variance </t>
  </si>
  <si>
    <t>Variance % =</t>
  </si>
  <si>
    <t xml:space="preserve">Add back Variance from investment </t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</si>
  <si>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</si>
  <si>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</si>
  <si>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</si>
  <si>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</si>
  <si>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</si>
  <si>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</si>
  <si>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</si>
  <si>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</si>
  <si>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</si>
  <si>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</si>
  <si>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WHT8435 - Hyperion Global</t>
  </si>
  <si>
    <t>INVESTMENT RECONCILIATION</t>
  </si>
  <si>
    <t>2022 Units</t>
  </si>
  <si>
    <t>Worth</t>
  </si>
  <si>
    <t>Price per share</t>
  </si>
  <si>
    <t>Greig SMSF</t>
  </si>
  <si>
    <t>Greig</t>
  </si>
  <si>
    <t>Resolved to use the most recent issue price rather than NTA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</si>
  <si>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</si>
  <si>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</si>
  <si>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</si>
  <si>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</si>
  <si>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</si>
  <si>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</si>
  <si>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</si>
  <si>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</si>
  <si>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</si>
  <si>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</si>
  <si>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</si>
  <si>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</si>
  <si>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</si>
  <si>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</si>
  <si>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</si>
  <si>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</si>
  <si>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</si>
  <si>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</si>
  <si>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</si>
  <si>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</si>
  <si>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</si>
  <si>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</si>
  <si>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</si>
  <si>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</si>
  <si>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</si>
  <si>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</si>
  <si>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</si>
  <si>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</si>
  <si>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Storeinvest</t>
  </si>
  <si>
    <t>&lt;matches BGL&gt;</t>
  </si>
  <si>
    <t>Non-Cash Attribution</t>
  </si>
  <si>
    <t>BT Report</t>
  </si>
  <si>
    <t>Fund Rec</t>
  </si>
  <si>
    <t>MGE0001</t>
  </si>
  <si>
    <t>CREDITORS</t>
  </si>
  <si>
    <t>Annual PAYGI</t>
  </si>
  <si>
    <t>paid 16/11/22</t>
  </si>
  <si>
    <t>INSURANCE REC</t>
  </si>
  <si>
    <t>Mark</t>
  </si>
  <si>
    <t>Premiums</t>
  </si>
  <si>
    <t>Ploicy Number</t>
  </si>
  <si>
    <t>Amount paid - STM</t>
  </si>
  <si>
    <t>Amount paid - BGL</t>
  </si>
  <si>
    <t>Amnts Insured</t>
  </si>
  <si>
    <t>Life Cover</t>
  </si>
  <si>
    <t>Income Protec</t>
  </si>
  <si>
    <t>ACCOUNTING FEES</t>
  </si>
  <si>
    <t>BT Panorama</t>
  </si>
  <si>
    <t>Store Invest</t>
  </si>
  <si>
    <t>BNT0101 adj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</si>
  <si>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</si>
  <si>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</si>
  <si>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</si>
  <si>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</si>
  <si>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</si>
  <si>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</si>
  <si>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</si>
  <si>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</si>
  <si>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</si>
  <si>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</si>
  <si>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</si>
  <si>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</si>
  <si>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</si>
  <si>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</si>
  <si>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</si>
  <si>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</si>
  <si>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</si>
  <si>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</si>
  <si>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</si>
  <si>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</si>
  <si>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</si>
  <si>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</si>
  <si>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</si>
  <si>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</si>
  <si>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</si>
  <si>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</si>
  <si>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</si>
  <si>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</si>
  <si>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</si>
  <si>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</si>
  <si>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</si>
  <si>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</si>
  <si>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</si>
  <si>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</si>
  <si>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</si>
  <si>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</si>
  <si>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</si>
  <si>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</si>
  <si>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</si>
  <si>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</si>
  <si>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</si>
  <si>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</si>
  <si>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</si>
  <si>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</si>
  <si>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</si>
  <si>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</si>
  <si>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</si>
  <si>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</si>
  <si>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</si>
  <si>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</si>
  <si>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</si>
  <si>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</si>
  <si>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</si>
  <si>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</si>
  <si>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</si>
  <si>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</si>
  <si>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</si>
  <si>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</si>
  <si>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</si>
  <si>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</si>
  <si>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</si>
  <si>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</si>
  <si>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</si>
  <si>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</si>
  <si>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</si>
  <si>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</si>
  <si>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</si>
  <si>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</si>
  <si>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</si>
  <si>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</si>
  <si>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</si>
  <si>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</si>
  <si>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</si>
  <si>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</si>
  <si>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</si>
  <si>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</si>
  <si>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</si>
  <si>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</si>
  <si>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</si>
  <si>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</si>
  <si>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</si>
  <si>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</si>
  <si>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</si>
  <si>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</si>
  <si>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</si>
  <si>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</si>
  <si>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</si>
  <si>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</si>
  <si>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</si>
  <si>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</si>
  <si>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</si>
  <si>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</si>
  <si>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</si>
  <si>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</si>
  <si>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</si>
  <si>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</si>
  <si>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</si>
  <si>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</si>
  <si>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</si>
  <si>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</si>
  <si>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</si>
  <si>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</si>
  <si>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</si>
  <si>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</si>
  <si>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</si>
  <si>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</si>
  <si>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</si>
  <si>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</si>
  <si>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</si>
  <si>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</si>
  <si>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</si>
  <si>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</si>
  <si>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</si>
  <si>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</si>
  <si>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</si>
  <si>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</si>
  <si>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</si>
  <si>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</si>
  <si>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</si>
  <si>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</si>
  <si>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</si>
  <si>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</si>
  <si>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</si>
  <si>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</si>
  <si>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</si>
  <si>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</si>
  <si>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</si>
  <si>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Code</t>
  </si>
  <si>
    <t>HFB Invoice</t>
  </si>
  <si>
    <t>Accounting</t>
  </si>
  <si>
    <t>Admin</t>
  </si>
  <si>
    <t>Audit</t>
  </si>
  <si>
    <t>2022 interm</t>
  </si>
  <si>
    <t>ASIC Review</t>
  </si>
  <si>
    <t>2021 Annual</t>
  </si>
  <si>
    <t>2021 Interim</t>
  </si>
  <si>
    <t>ADVISOR FEE RECONCILIATION</t>
  </si>
  <si>
    <t>Adviser Fees</t>
  </si>
  <si>
    <t>BT Panorama advice fees per fee summary report</t>
  </si>
  <si>
    <t>BT Panorama Fees - check</t>
  </si>
  <si>
    <t>Advice Fee</t>
  </si>
  <si>
    <t>Administration Fee</t>
  </si>
  <si>
    <t>Expense Recovery</t>
  </si>
  <si>
    <t>Investment Expenses</t>
  </si>
  <si>
    <t>BT Panorama administration fees per fee summary report</t>
  </si>
  <si>
    <t>BT Panorama expense recovery fee per fee summary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</si>
</sst>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  <numFmt numFmtId="172" formatCode="_-* #,##0.00000_-;\-* #,##0.00000_-;_-* &quot;-&quot;??_-;_-@_-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1"/>
      <color theme="1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30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3" fillId="0" borderId="0" xfId="2" applyFont="1" applyBorder="1" applyAlignment="1">
      <alignment horizontal="center"/>
    </xf>
    <xf numFmtId="165" fontId="0" fillId="0" borderId="26" xfId="2" applyFont="1" applyBorder="1"/>
    <xf numFmtId="165" fontId="0" fillId="0" borderId="0" xfId="0" applyNumberFormat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166" fontId="0" fillId="0" borderId="26" xfId="7" applyFont="1" applyBorder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 applyAlignment="1">
      <alignment horizontal="center" wrapText="1"/>
    </xf>
    <xf numFmtId="168" fontId="0" fillId="4" borderId="0" xfId="1" applyNumberFormat="1" applyFont="1" applyFill="1"/>
    <xf numFmtId="0" fontId="29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165" fontId="0" fillId="4" borderId="0" xfId="0" applyNumberFormat="1" applyFill="1"/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5" fontId="29" fillId="0" borderId="19" xfId="2" applyFont="1" applyBorder="1" applyAlignment="1"/>
    <xf numFmtId="165" fontId="29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29" fillId="0" borderId="19" xfId="2" applyFont="1" applyFill="1" applyBorder="1" applyAlignment="1"/>
    <xf numFmtId="165" fontId="29" fillId="0" borderId="1" xfId="2" applyFont="1" applyFill="1" applyBorder="1" applyAlignment="1"/>
    <xf numFmtId="165" fontId="8" fillId="0" borderId="19" xfId="2" applyFont="1" applyFill="1" applyBorder="1" applyAlignment="1"/>
    <xf numFmtId="165" fontId="29" fillId="0" borderId="19" xfId="2" applyFont="1" applyFill="1" applyBorder="1" applyAlignment="1">
      <alignment horizontal="left"/>
    </xf>
    <xf numFmtId="165" fontId="29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33" fillId="0" borderId="0" xfId="0" applyNumberFormat="1" applyFont="1"/>
    <xf numFmtId="164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166" fontId="0" fillId="4" borderId="0" xfId="7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0" fontId="3" fillId="0" borderId="23" xfId="0" applyFont="1" applyBorder="1"/>
    <xf numFmtId="166" fontId="0" fillId="0" borderId="9" xfId="0" applyNumberFormat="1" applyBorder="1"/>
    <xf numFmtId="165" fontId="0" fillId="0" borderId="10" xfId="2" applyFont="1" applyBorder="1"/>
    <xf numFmtId="0" fontId="2" fillId="0" borderId="36" xfId="0" applyFont="1" applyBorder="1"/>
    <xf numFmtId="166" fontId="2" fillId="0" borderId="26" xfId="0" applyNumberFormat="1" applyFont="1" applyBorder="1"/>
    <xf numFmtId="165" fontId="2" fillId="0" borderId="15" xfId="2" applyFont="1" applyBorder="1"/>
    <xf numFmtId="0" fontId="0" fillId="0" borderId="11" xfId="0" applyBorder="1"/>
    <xf numFmtId="166" fontId="0" fillId="0" borderId="12" xfId="0" applyNumberFormat="1" applyBorder="1"/>
    <xf numFmtId="166" fontId="0" fillId="0" borderId="12" xfId="1" applyFont="1" applyBorder="1"/>
    <xf numFmtId="166" fontId="0" fillId="0" borderId="19" xfId="1" applyFont="1" applyBorder="1"/>
    <xf numFmtId="0" fontId="3" fillId="0" borderId="26" xfId="0" applyFont="1" applyBorder="1"/>
    <xf numFmtId="0" fontId="38" fillId="0" borderId="0" xfId="0" applyFont="1"/>
    <xf numFmtId="0" fontId="3" fillId="4" borderId="0" xfId="0" applyFont="1" applyFill="1"/>
    <xf numFmtId="166" fontId="0" fillId="4" borderId="9" xfId="1" applyFont="1" applyFill="1" applyBorder="1"/>
    <xf numFmtId="165" fontId="3" fillId="6" borderId="0" xfId="2" applyFont="1" applyFill="1" applyAlignment="1">
      <alignment horizontal="center"/>
    </xf>
    <xf numFmtId="166" fontId="0" fillId="6" borderId="9" xfId="1" applyFont="1" applyFill="1" applyBorder="1"/>
    <xf numFmtId="0" fontId="36" fillId="0" borderId="0" xfId="0" applyFont="1" applyAlignment="1">
      <alignment horizontal="center"/>
    </xf>
    <xf numFmtId="166" fontId="2" fillId="0" borderId="0" xfId="1" applyFont="1"/>
    <xf numFmtId="166" fontId="3" fillId="0" borderId="0" xfId="1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5" fontId="4" fillId="0" borderId="0" xfId="2" applyFont="1" applyBorder="1" applyAlignment="1">
      <alignment horizontal="center" vertical="center" wrapText="1"/>
    </xf>
    <xf numFmtId="166" fontId="0" fillId="8" borderId="0" xfId="1" applyFont="1" applyFill="1"/>
    <xf numFmtId="165" fontId="36" fillId="0" borderId="0" xfId="2" applyFont="1" applyBorder="1" applyAlignment="1">
      <alignment horizontal="center"/>
    </xf>
    <xf numFmtId="0" fontId="2" fillId="0" borderId="0" xfId="1" applyNumberFormat="1" applyFont="1"/>
    <xf numFmtId="165" fontId="2" fillId="0" borderId="9" xfId="2" applyFont="1" applyBorder="1"/>
    <xf numFmtId="172" fontId="0" fillId="0" borderId="0" xfId="1" applyNumberFormat="1" applyFont="1"/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8" borderId="1" xfId="0" applyFont="1" applyFill="1" applyBorder="1" applyAlignment="1">
      <alignment horizontal="left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3" fillId="8" borderId="0" xfId="0" applyFont="1" applyFill="1" applyAlignment="1">
      <alignment horizontal="left"/>
    </xf>
    <xf numFmtId="0" fontId="4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4" fillId="0" borderId="0" xfId="0" applyFont="1" applyAlignment="1">
      <alignment horizontal="center"/>
    </xf>
    <xf numFmtId="165" fontId="3" fillId="0" borderId="0" xfId="2" applyFont="1" applyBorder="1" applyAlignment="1">
      <alignment horizontal="center"/>
    </xf>
    <xf numFmtId="166" fontId="3" fillId="0" borderId="0" xfId="1" applyFont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474504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225423</xdr:colOff>
      <xdr:row>12</xdr:row>
      <xdr:rowOff>57149</xdr:rowOff>
    </xdr:from>
    <xdr:to>
      <xdr:col>7</xdr:col>
      <xdr:colOff>818742</xdr:colOff>
      <xdr:row>35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FC6ED48-D240-38FF-3440-3E06BAA227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5423" y="2717799"/>
          <a:ext cx="7483069" cy="3854451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L227"/>
  <sheetViews>
    <sheetView topLeftCell="A27" workbookViewId="0">
      <selection activeCell="F62" sqref="F62:H62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5703125" bestFit="1" customWidth="1"/>
  </cols>
  <sheetData>
    <row r="1" spans="1:12" ht="18">
      <c r="A1" s="113" t="s">
        <v>0</v>
      </c>
      <c r="B1" s="116"/>
      <c r="C1" s="114" t="s">
        <v>1</v>
      </c>
      <c r="F1" s="54"/>
      <c r="H1" s="56" t="s">
        <v>2</v>
      </c>
      <c r="I1" s="56" t="s">
        <v>3</v>
      </c>
    </row>
    <row r="2" spans="1:12" ht="18">
      <c r="A2" s="113" t="s">
        <v>4</v>
      </c>
      <c r="B2" s="117"/>
      <c r="C2" s="114" t="s">
        <v>5</v>
      </c>
      <c r="D2" s="53"/>
      <c r="E2" s="53"/>
      <c r="F2" s="55"/>
      <c r="G2" s="59" t="s">
        <v>6</v>
      </c>
      <c r="H2" s="60" t="s">
        <v>7</v>
      </c>
      <c r="I2" s="61">
        <v>44993</v>
      </c>
    </row>
    <row r="3" spans="1:12" ht="18">
      <c r="A3" s="113" t="s">
        <v>8</v>
      </c>
      <c r="B3" s="117"/>
      <c r="C3" s="115">
        <v>44742</v>
      </c>
      <c r="D3" s="53"/>
      <c r="E3" s="53"/>
      <c r="F3" s="55"/>
      <c r="G3" s="59" t="s">
        <v>9</v>
      </c>
      <c r="H3" s="60" t="s">
        <v>10</v>
      </c>
      <c r="I3" s="61">
        <v>44994</v>
      </c>
    </row>
    <row r="4" spans="1:12" ht="18">
      <c r="A4" s="118"/>
      <c r="B4" s="53"/>
      <c r="C4" s="3"/>
      <c r="D4" s="53"/>
      <c r="E4" s="53"/>
      <c r="F4" s="55"/>
    </row>
    <row r="5" spans="1:12" ht="18">
      <c r="A5" s="53" t="s">
        <v>11</v>
      </c>
      <c r="C5" s="57"/>
      <c r="F5" s="58"/>
    </row>
    <row r="6" spans="1:12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12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44" t="s">
        <v>15</v>
      </c>
      <c r="G7" s="345"/>
      <c r="H7" s="346"/>
    </row>
    <row r="8" spans="1:12" ht="20.100000000000001" customHeight="1">
      <c r="A8" s="347" t="s">
        <v>16</v>
      </c>
      <c r="B8" s="348"/>
      <c r="C8" s="349"/>
      <c r="D8" s="217"/>
      <c r="E8" s="10" t="s">
        <v>17</v>
      </c>
      <c r="F8" s="341"/>
      <c r="G8" s="342"/>
      <c r="H8" s="343"/>
    </row>
    <row r="9" spans="1:12" ht="20.100000000000001" customHeight="1">
      <c r="A9" s="11"/>
      <c r="B9" s="12">
        <v>1</v>
      </c>
      <c r="C9" s="13" t="s">
        <v>18</v>
      </c>
      <c r="D9" s="217"/>
      <c r="E9" s="10" t="s">
        <v>17</v>
      </c>
      <c r="F9" s="341"/>
      <c r="G9" s="342"/>
      <c r="H9" s="343"/>
      <c r="K9" s="322"/>
      <c r="L9" s="322"/>
    </row>
    <row r="10" spans="1:12" ht="20.100000000000001" customHeight="1">
      <c r="A10" s="11"/>
      <c r="B10" s="12">
        <v>2</v>
      </c>
      <c r="C10" s="13" t="s">
        <v>19</v>
      </c>
      <c r="D10" s="217"/>
      <c r="E10" s="10" t="s">
        <v>17</v>
      </c>
      <c r="F10" s="341"/>
      <c r="G10" s="342"/>
      <c r="H10" s="343"/>
      <c r="K10" s="322"/>
      <c r="L10" s="322"/>
    </row>
    <row r="11" spans="1:12" ht="20.100000000000001" customHeight="1">
      <c r="A11" s="11"/>
      <c r="B11" s="12">
        <v>3</v>
      </c>
      <c r="C11" s="13" t="s">
        <v>20</v>
      </c>
      <c r="D11" s="217"/>
      <c r="E11" s="10" t="s">
        <v>17</v>
      </c>
      <c r="F11" s="341"/>
      <c r="G11" s="342"/>
      <c r="H11" s="343"/>
      <c r="K11" s="322"/>
      <c r="L11" s="322"/>
    </row>
    <row r="12" spans="1:12" ht="20.100000000000001" customHeight="1">
      <c r="A12" s="11"/>
      <c r="B12" s="12">
        <v>4</v>
      </c>
      <c r="C12" s="13" t="s">
        <v>21</v>
      </c>
      <c r="D12" s="217"/>
      <c r="E12" s="10" t="s">
        <v>17</v>
      </c>
      <c r="F12" s="341"/>
      <c r="G12" s="342"/>
      <c r="H12" s="343"/>
    </row>
    <row r="13" spans="1:12" ht="20.100000000000001" customHeight="1">
      <c r="A13" s="11"/>
      <c r="B13" s="12">
        <v>5</v>
      </c>
      <c r="C13" s="12" t="s">
        <v>22</v>
      </c>
      <c r="D13" s="217"/>
      <c r="E13" s="10" t="s">
        <v>17</v>
      </c>
      <c r="F13" s="341"/>
      <c r="G13" s="342"/>
      <c r="H13" s="343"/>
    </row>
    <row r="14" spans="1:12" ht="20.100000000000001" customHeight="1">
      <c r="A14" s="11"/>
      <c r="B14" s="12">
        <v>6</v>
      </c>
      <c r="C14" s="14" t="s">
        <v>23</v>
      </c>
      <c r="D14" s="217"/>
      <c r="E14" s="10" t="s">
        <v>17</v>
      </c>
      <c r="F14" s="341"/>
      <c r="G14" s="342"/>
      <c r="H14" s="343"/>
    </row>
    <row r="15" spans="1:12" ht="20.100000000000001" customHeight="1">
      <c r="A15" s="15"/>
      <c r="B15" s="16">
        <v>7</v>
      </c>
      <c r="C15" s="12" t="s">
        <v>24</v>
      </c>
      <c r="D15" s="217"/>
      <c r="E15" s="10" t="s">
        <v>17</v>
      </c>
      <c r="F15" s="341"/>
      <c r="G15" s="342"/>
      <c r="H15" s="343"/>
    </row>
    <row r="16" spans="1:12" ht="20.100000000000001" customHeight="1">
      <c r="A16" s="15"/>
      <c r="B16" s="16">
        <v>8</v>
      </c>
      <c r="C16" s="12" t="s">
        <v>25</v>
      </c>
      <c r="D16" s="217"/>
      <c r="E16" s="10" t="s">
        <v>17</v>
      </c>
      <c r="F16" s="341"/>
      <c r="G16" s="342"/>
      <c r="H16" s="343"/>
    </row>
    <row r="17" spans="1:10" ht="20.100000000000001" customHeight="1">
      <c r="A17" s="338" t="s">
        <v>26</v>
      </c>
      <c r="B17" s="339"/>
      <c r="C17" s="340"/>
      <c r="D17" s="217"/>
      <c r="E17" s="17"/>
      <c r="F17" s="341"/>
      <c r="G17" s="342"/>
      <c r="H17" s="343"/>
      <c r="J17" s="18"/>
    </row>
    <row r="18" spans="1:10" ht="20.100000000000001" customHeight="1">
      <c r="A18" s="19">
        <v>2</v>
      </c>
      <c r="B18" s="20" t="s">
        <v>27</v>
      </c>
      <c r="C18" s="21"/>
      <c r="D18" s="217"/>
      <c r="E18" s="17"/>
      <c r="F18" s="341"/>
      <c r="G18" s="342"/>
      <c r="H18" s="343"/>
    </row>
    <row r="19" spans="1:10" ht="20.100000000000001" customHeight="1">
      <c r="A19" s="22"/>
      <c r="B19" s="23"/>
      <c r="C19" s="24" t="s">
        <v>28</v>
      </c>
      <c r="D19" s="217"/>
      <c r="E19" s="10" t="s">
        <v>17</v>
      </c>
      <c r="F19" s="341"/>
      <c r="G19" s="342"/>
      <c r="H19" s="343"/>
    </row>
    <row r="20" spans="1:10" ht="20.100000000000001" customHeight="1">
      <c r="A20" s="22"/>
      <c r="B20" s="23"/>
      <c r="C20" s="24" t="s">
        <v>29</v>
      </c>
      <c r="D20" s="217"/>
      <c r="E20" s="17"/>
      <c r="F20" s="341"/>
      <c r="G20" s="342"/>
      <c r="H20" s="343"/>
    </row>
    <row r="21" spans="1:10" ht="20.100000000000001" customHeight="1">
      <c r="A21" s="11"/>
      <c r="B21" s="25"/>
      <c r="C21" s="14" t="s">
        <v>30</v>
      </c>
      <c r="D21" s="217"/>
      <c r="E21" s="10" t="s">
        <v>17</v>
      </c>
      <c r="F21" s="341"/>
      <c r="G21" s="342"/>
      <c r="H21" s="343"/>
    </row>
    <row r="22" spans="1:10" ht="20.100000000000001" customHeight="1">
      <c r="A22" s="11"/>
      <c r="B22" s="26"/>
      <c r="C22" s="14" t="s">
        <v>31</v>
      </c>
      <c r="D22" s="218" t="s">
        <v>32</v>
      </c>
      <c r="E22" s="10"/>
      <c r="F22" s="341"/>
      <c r="G22" s="342"/>
      <c r="H22" s="343"/>
    </row>
    <row r="23" spans="1:10" ht="20.100000000000001" customHeight="1">
      <c r="A23" s="19">
        <v>3</v>
      </c>
      <c r="B23" s="27" t="s">
        <v>33</v>
      </c>
      <c r="C23" s="21"/>
      <c r="D23" s="217"/>
      <c r="E23" s="17"/>
      <c r="F23" s="341"/>
      <c r="G23" s="342"/>
      <c r="H23" s="343"/>
    </row>
    <row r="24" spans="1:10" ht="20.100000000000001" customHeight="1">
      <c r="A24" s="11"/>
      <c r="B24" s="28"/>
      <c r="C24" s="14" t="s">
        <v>34</v>
      </c>
      <c r="D24" s="265" t="s">
        <v>32</v>
      </c>
      <c r="E24" s="10" t="s">
        <v>17</v>
      </c>
      <c r="F24" s="341"/>
      <c r="G24" s="342"/>
      <c r="H24" s="343"/>
    </row>
    <row r="25" spans="1:10" ht="20.100000000000001" customHeight="1">
      <c r="A25" s="19">
        <v>4</v>
      </c>
      <c r="B25" s="27" t="s">
        <v>35</v>
      </c>
      <c r="C25" s="27"/>
      <c r="D25" s="217"/>
      <c r="E25" s="10"/>
      <c r="F25" s="341"/>
      <c r="G25" s="342"/>
      <c r="H25" s="343"/>
    </row>
    <row r="26" spans="1:10" ht="20.100000000000001" customHeight="1">
      <c r="A26" s="22"/>
      <c r="B26" s="23"/>
      <c r="C26" s="24" t="s">
        <v>36</v>
      </c>
      <c r="D26" s="218" t="s">
        <v>32</v>
      </c>
      <c r="E26" s="10"/>
      <c r="F26" s="341"/>
      <c r="G26" s="342"/>
      <c r="H26" s="343"/>
    </row>
    <row r="27" spans="1:10" ht="20.100000000000001" customHeight="1">
      <c r="A27" s="11"/>
      <c r="B27" s="25"/>
      <c r="C27" s="14" t="s">
        <v>37</v>
      </c>
      <c r="D27" s="218" t="s">
        <v>32</v>
      </c>
      <c r="E27" s="10" t="s">
        <v>17</v>
      </c>
      <c r="F27" s="341"/>
      <c r="G27" s="342"/>
      <c r="H27" s="343"/>
    </row>
    <row r="28" spans="1:10" ht="20.100000000000001" customHeight="1">
      <c r="A28" s="11"/>
      <c r="B28" s="26"/>
      <c r="C28" s="14" t="s">
        <v>38</v>
      </c>
      <c r="D28" s="218" t="s">
        <v>32</v>
      </c>
      <c r="E28" s="10"/>
      <c r="F28" s="341"/>
      <c r="G28" s="342"/>
      <c r="H28" s="343"/>
    </row>
    <row r="29" spans="1:10" ht="20.100000000000001" customHeight="1">
      <c r="A29" s="11"/>
      <c r="B29" s="26"/>
      <c r="C29" s="14" t="s">
        <v>39</v>
      </c>
      <c r="D29" s="218" t="s">
        <v>32</v>
      </c>
      <c r="E29" s="10"/>
      <c r="F29" s="341"/>
      <c r="G29" s="342"/>
      <c r="H29" s="343"/>
    </row>
    <row r="30" spans="1:10" ht="20.100000000000001" customHeight="1">
      <c r="A30" s="11"/>
      <c r="B30" s="26"/>
      <c r="C30" s="14" t="s">
        <v>40</v>
      </c>
      <c r="D30" s="218" t="s">
        <v>32</v>
      </c>
      <c r="E30" s="10"/>
      <c r="F30" s="341"/>
      <c r="G30" s="342"/>
      <c r="H30" s="343"/>
    </row>
    <row r="31" spans="1:10" ht="20.100000000000001" customHeight="1">
      <c r="A31" s="19">
        <v>5</v>
      </c>
      <c r="B31" s="27" t="s">
        <v>41</v>
      </c>
      <c r="C31" s="27"/>
      <c r="D31" s="217"/>
      <c r="E31" s="10"/>
      <c r="F31" s="341"/>
      <c r="G31" s="342"/>
      <c r="H31" s="343"/>
    </row>
    <row r="32" spans="1:10" ht="20.100000000000001" customHeight="1">
      <c r="A32" s="22"/>
      <c r="B32" s="28"/>
      <c r="C32" s="14" t="s">
        <v>42</v>
      </c>
      <c r="D32" s="217"/>
      <c r="E32" s="10"/>
      <c r="F32" s="341"/>
      <c r="G32" s="342"/>
      <c r="H32" s="343"/>
    </row>
    <row r="33" spans="1:8" ht="20.100000000000001" customHeight="1">
      <c r="A33" s="11"/>
      <c r="B33" s="28"/>
      <c r="C33" s="14" t="s">
        <v>43</v>
      </c>
      <c r="D33" s="218" t="s">
        <v>32</v>
      </c>
      <c r="E33" s="10"/>
      <c r="F33" s="341"/>
      <c r="G33" s="342"/>
      <c r="H33" s="343"/>
    </row>
    <row r="34" spans="1:8" ht="20.100000000000001" customHeight="1">
      <c r="A34" s="11"/>
      <c r="B34" s="28"/>
      <c r="C34" s="14" t="s">
        <v>44</v>
      </c>
      <c r="D34" s="217"/>
      <c r="E34" s="17"/>
      <c r="F34" s="341"/>
      <c r="G34" s="342"/>
      <c r="H34" s="343"/>
    </row>
    <row r="35" spans="1:8" ht="20.100000000000001" customHeight="1">
      <c r="A35" s="11"/>
      <c r="B35" s="28"/>
      <c r="C35" s="14" t="s">
        <v>45</v>
      </c>
      <c r="D35" s="218" t="s">
        <v>32</v>
      </c>
      <c r="E35" s="10" t="s">
        <v>17</v>
      </c>
      <c r="F35" s="341"/>
      <c r="G35" s="342"/>
      <c r="H35" s="343"/>
    </row>
    <row r="36" spans="1:8" ht="20.100000000000001" customHeight="1">
      <c r="A36" s="11"/>
      <c r="B36" s="28"/>
      <c r="C36" s="14" t="s">
        <v>46</v>
      </c>
      <c r="D36" s="217"/>
      <c r="E36" s="10" t="s">
        <v>17</v>
      </c>
      <c r="F36" s="341"/>
      <c r="G36" s="342"/>
      <c r="H36" s="343"/>
    </row>
    <row r="37" spans="1:8" ht="20.100000000000001" customHeight="1">
      <c r="A37" s="11"/>
      <c r="B37" s="28"/>
      <c r="C37" s="14" t="s">
        <v>47</v>
      </c>
      <c r="D37" s="217"/>
      <c r="E37" s="17"/>
      <c r="F37" s="341"/>
      <c r="G37" s="342"/>
      <c r="H37" s="343"/>
    </row>
    <row r="38" spans="1:8" ht="20.100000000000001" customHeight="1">
      <c r="A38" s="11"/>
      <c r="B38" s="28"/>
      <c r="C38" s="14" t="s">
        <v>48</v>
      </c>
      <c r="D38" s="218" t="s">
        <v>32</v>
      </c>
      <c r="E38" s="10"/>
      <c r="F38" s="341"/>
      <c r="G38" s="342"/>
      <c r="H38" s="343"/>
    </row>
    <row r="39" spans="1:8" ht="20.100000000000001" customHeight="1">
      <c r="A39" s="19">
        <v>6</v>
      </c>
      <c r="B39" s="27" t="s">
        <v>49</v>
      </c>
      <c r="C39" s="27"/>
      <c r="D39" s="217"/>
      <c r="E39" s="10"/>
      <c r="F39" s="341"/>
      <c r="G39" s="342"/>
      <c r="H39" s="343"/>
    </row>
    <row r="40" spans="1:8" ht="20.100000000000001" customHeight="1">
      <c r="A40" s="11"/>
      <c r="B40" s="28"/>
      <c r="C40" s="14" t="s">
        <v>50</v>
      </c>
      <c r="D40" s="217"/>
      <c r="E40" s="10" t="s">
        <v>17</v>
      </c>
      <c r="F40" s="341"/>
      <c r="G40" s="342"/>
      <c r="H40" s="343"/>
    </row>
    <row r="41" spans="1:8" ht="20.100000000000001" customHeight="1">
      <c r="A41" s="11"/>
      <c r="B41" s="28"/>
      <c r="C41" s="14" t="s">
        <v>51</v>
      </c>
      <c r="D41" s="217"/>
      <c r="E41" s="17"/>
      <c r="F41" s="341"/>
      <c r="G41" s="342"/>
      <c r="H41" s="343"/>
    </row>
    <row r="42" spans="1:8" ht="20.100000000000001" customHeight="1">
      <c r="A42" s="11"/>
      <c r="B42" s="28"/>
      <c r="C42" s="14" t="s">
        <v>52</v>
      </c>
      <c r="D42" s="218" t="s">
        <v>32</v>
      </c>
      <c r="E42" s="10" t="s">
        <v>17</v>
      </c>
      <c r="F42" s="341"/>
      <c r="G42" s="342"/>
      <c r="H42" s="343"/>
    </row>
    <row r="43" spans="1:8" ht="20.100000000000001" customHeight="1">
      <c r="A43" s="11"/>
      <c r="B43" s="28"/>
      <c r="C43" s="14" t="s">
        <v>53</v>
      </c>
      <c r="D43" s="217"/>
      <c r="E43" s="17"/>
      <c r="F43" s="341"/>
      <c r="G43" s="342"/>
      <c r="H43" s="343"/>
    </row>
    <row r="44" spans="1:8" ht="20.100000000000001" customHeight="1">
      <c r="A44" s="11"/>
      <c r="B44" s="28"/>
      <c r="C44" s="14" t="s">
        <v>54</v>
      </c>
      <c r="D44" s="217"/>
      <c r="E44" s="17"/>
      <c r="F44" s="341"/>
      <c r="G44" s="342"/>
      <c r="H44" s="343"/>
    </row>
    <row r="45" spans="1:8" ht="20.100000000000001" customHeight="1">
      <c r="A45" s="11"/>
      <c r="B45" s="28"/>
      <c r="C45" s="14" t="s">
        <v>55</v>
      </c>
      <c r="D45" s="217"/>
      <c r="E45" s="10"/>
      <c r="F45" s="341"/>
      <c r="G45" s="342"/>
      <c r="H45" s="343"/>
    </row>
    <row r="46" spans="1:8" ht="20.100000000000001" customHeight="1">
      <c r="A46" s="19">
        <v>7</v>
      </c>
      <c r="B46" s="27" t="s">
        <v>56</v>
      </c>
      <c r="C46" s="27"/>
      <c r="D46" s="217"/>
      <c r="E46" s="17"/>
      <c r="F46" s="341"/>
      <c r="G46" s="342"/>
      <c r="H46" s="343"/>
    </row>
    <row r="47" spans="1:8" ht="20.100000000000001" customHeight="1">
      <c r="A47" s="11"/>
      <c r="B47" s="28"/>
      <c r="C47" s="14" t="s">
        <v>57</v>
      </c>
      <c r="D47" s="218" t="s">
        <v>32</v>
      </c>
      <c r="E47" s="10" t="s">
        <v>17</v>
      </c>
      <c r="F47" s="341"/>
      <c r="G47" s="342"/>
      <c r="H47" s="343"/>
    </row>
    <row r="48" spans="1:8" ht="20.100000000000001" customHeight="1">
      <c r="A48" s="11"/>
      <c r="B48" s="29"/>
      <c r="C48" s="14" t="s">
        <v>58</v>
      </c>
      <c r="D48" s="217"/>
      <c r="E48" s="17"/>
      <c r="F48" s="341"/>
      <c r="G48" s="342"/>
      <c r="H48" s="343"/>
    </row>
    <row r="49" spans="1:8" ht="20.100000000000001" customHeight="1">
      <c r="A49" s="19">
        <v>8</v>
      </c>
      <c r="B49" s="27" t="s">
        <v>59</v>
      </c>
      <c r="C49" s="27"/>
      <c r="D49" s="217"/>
      <c r="E49" s="17"/>
      <c r="F49" s="341"/>
      <c r="G49" s="342"/>
      <c r="H49" s="343"/>
    </row>
    <row r="50" spans="1:8" ht="20.100000000000001" customHeight="1">
      <c r="A50" s="11"/>
      <c r="B50" s="28"/>
      <c r="C50" s="24" t="s">
        <v>60</v>
      </c>
      <c r="D50" s="217"/>
      <c r="E50" s="10" t="s">
        <v>17</v>
      </c>
      <c r="F50" s="341"/>
      <c r="G50" s="342"/>
      <c r="H50" s="343"/>
    </row>
    <row r="51" spans="1:8" ht="20.100000000000001" customHeight="1">
      <c r="A51" s="11"/>
      <c r="B51" s="30"/>
      <c r="C51" s="14" t="s">
        <v>61</v>
      </c>
      <c r="D51" s="218" t="s">
        <v>32</v>
      </c>
      <c r="E51" s="10" t="s">
        <v>17</v>
      </c>
      <c r="F51" s="341"/>
      <c r="G51" s="342"/>
      <c r="H51" s="343"/>
    </row>
    <row r="52" spans="1:8" ht="20.100000000000001" customHeight="1">
      <c r="A52" s="11"/>
      <c r="B52" s="30"/>
      <c r="C52" s="24" t="s">
        <v>62</v>
      </c>
      <c r="D52" s="217"/>
      <c r="E52" s="10"/>
      <c r="F52" s="341"/>
      <c r="G52" s="342"/>
      <c r="H52" s="343"/>
    </row>
    <row r="53" spans="1:8" ht="20.100000000000001" customHeight="1">
      <c r="A53" s="11"/>
      <c r="B53" s="30"/>
      <c r="C53" s="24" t="s">
        <v>63</v>
      </c>
      <c r="D53" s="218" t="s">
        <v>32</v>
      </c>
      <c r="E53" s="10"/>
      <c r="F53" s="341"/>
      <c r="G53" s="342"/>
      <c r="H53" s="343"/>
    </row>
    <row r="54" spans="1:8" ht="20.100000000000001" customHeight="1">
      <c r="A54" s="11"/>
      <c r="B54" s="30"/>
      <c r="C54" s="24" t="s">
        <v>64</v>
      </c>
      <c r="D54" s="218" t="s">
        <v>32</v>
      </c>
      <c r="E54" s="10"/>
      <c r="F54" s="341"/>
      <c r="G54" s="342"/>
      <c r="H54" s="343"/>
    </row>
    <row r="55" spans="1:8" ht="20.100000000000001" customHeight="1">
      <c r="A55" s="11"/>
      <c r="B55" s="30"/>
      <c r="C55" s="24" t="s">
        <v>65</v>
      </c>
      <c r="D55" s="217"/>
      <c r="E55" s="10" t="s">
        <v>17</v>
      </c>
      <c r="F55" s="341"/>
      <c r="G55" s="342"/>
      <c r="H55" s="343"/>
    </row>
    <row r="56" spans="1:8" ht="20.100000000000001" customHeight="1">
      <c r="A56" s="11"/>
      <c r="B56" s="30"/>
      <c r="C56" s="24" t="s">
        <v>66</v>
      </c>
      <c r="D56" s="217"/>
      <c r="E56" s="10"/>
      <c r="F56" s="341"/>
      <c r="G56" s="342"/>
      <c r="H56" s="343"/>
    </row>
    <row r="57" spans="1:8" ht="20.100000000000001" customHeight="1">
      <c r="A57" s="11"/>
      <c r="B57" s="30"/>
      <c r="C57" s="24" t="s">
        <v>67</v>
      </c>
      <c r="D57" s="217"/>
      <c r="E57" s="10" t="s">
        <v>17</v>
      </c>
      <c r="F57" s="341"/>
      <c r="G57" s="342"/>
      <c r="H57" s="343"/>
    </row>
    <row r="58" spans="1:8" ht="20.100000000000001" customHeight="1">
      <c r="A58" s="19">
        <v>9</v>
      </c>
      <c r="B58" s="27" t="s">
        <v>68</v>
      </c>
      <c r="C58" s="27"/>
      <c r="D58" s="217"/>
      <c r="E58" s="17"/>
      <c r="F58" s="341"/>
      <c r="G58" s="342"/>
      <c r="H58" s="343"/>
    </row>
    <row r="59" spans="1:8" ht="20.100000000000001" customHeight="1">
      <c r="A59" s="31"/>
      <c r="B59" s="26"/>
      <c r="C59" s="14" t="s">
        <v>69</v>
      </c>
      <c r="D59" s="218" t="s">
        <v>32</v>
      </c>
      <c r="E59" s="10" t="s">
        <v>17</v>
      </c>
      <c r="F59" s="341"/>
      <c r="G59" s="342"/>
      <c r="H59" s="343"/>
    </row>
    <row r="60" spans="1:8" ht="20.100000000000001" customHeight="1">
      <c r="A60" s="11"/>
      <c r="B60" s="26"/>
      <c r="C60" s="14" t="s">
        <v>70</v>
      </c>
      <c r="D60" s="217"/>
      <c r="E60" s="10" t="s">
        <v>17</v>
      </c>
      <c r="F60" s="341"/>
      <c r="G60" s="342"/>
      <c r="H60" s="343"/>
    </row>
    <row r="61" spans="1:8" ht="20.100000000000001" customHeight="1">
      <c r="A61" s="11"/>
      <c r="B61" s="26"/>
      <c r="C61" s="14" t="s">
        <v>71</v>
      </c>
      <c r="D61" s="218" t="s">
        <v>32</v>
      </c>
      <c r="E61" s="10" t="s">
        <v>17</v>
      </c>
      <c r="F61" s="341"/>
      <c r="G61" s="342"/>
      <c r="H61" s="343"/>
    </row>
    <row r="62" spans="1:8" ht="20.100000000000001" customHeight="1">
      <c r="A62" s="11"/>
      <c r="B62" s="30"/>
      <c r="C62" s="24" t="s">
        <v>48</v>
      </c>
      <c r="D62" s="217"/>
      <c r="E62" s="10"/>
      <c r="F62" s="341"/>
      <c r="G62" s="342"/>
      <c r="H62" s="343"/>
    </row>
    <row r="63" spans="1:8" ht="20.100000000000001" customHeight="1">
      <c r="A63" s="19">
        <v>10</v>
      </c>
      <c r="B63" s="27" t="s">
        <v>72</v>
      </c>
      <c r="C63" s="27"/>
      <c r="D63" s="217"/>
      <c r="E63" s="17"/>
      <c r="F63" s="353"/>
      <c r="G63" s="354"/>
      <c r="H63" s="355"/>
    </row>
    <row r="64" spans="1:8" ht="20.100000000000001" customHeight="1">
      <c r="A64" s="11"/>
      <c r="B64" s="30"/>
      <c r="C64" s="24" t="s">
        <v>73</v>
      </c>
      <c r="D64" s="217"/>
      <c r="E64" s="10" t="s">
        <v>17</v>
      </c>
      <c r="F64" s="341" t="s">
        <v>74</v>
      </c>
      <c r="G64" s="342"/>
      <c r="H64" s="343"/>
    </row>
    <row r="65" spans="1:8" ht="20.100000000000001" customHeight="1">
      <c r="A65" s="19">
        <v>11</v>
      </c>
      <c r="B65" s="27" t="s">
        <v>75</v>
      </c>
      <c r="C65" s="27"/>
      <c r="D65" s="217"/>
      <c r="E65" s="17"/>
      <c r="F65" s="341"/>
      <c r="G65" s="342"/>
      <c r="H65" s="343"/>
    </row>
    <row r="66" spans="1:8" ht="20.100000000000001" customHeight="1">
      <c r="A66" s="31"/>
      <c r="B66" s="26"/>
      <c r="C66" s="14" t="s">
        <v>76</v>
      </c>
      <c r="D66" s="218" t="s">
        <v>32</v>
      </c>
      <c r="E66" s="17"/>
      <c r="F66" s="341"/>
      <c r="G66" s="342"/>
      <c r="H66" s="343"/>
    </row>
    <row r="67" spans="1:8" ht="20.100000000000001" customHeight="1">
      <c r="A67" s="249"/>
      <c r="B67" s="250"/>
      <c r="C67" s="251" t="s">
        <v>77</v>
      </c>
      <c r="D67" s="252" t="s">
        <v>32</v>
      </c>
      <c r="E67" s="253"/>
      <c r="F67" s="350"/>
      <c r="G67" s="351"/>
      <c r="H67" s="352"/>
    </row>
    <row r="68" spans="1:8" ht="15.95" customHeight="1">
      <c r="A68" s="32"/>
      <c r="B68" s="33"/>
      <c r="C68" s="33"/>
      <c r="D68" s="33"/>
      <c r="E68" s="33"/>
      <c r="F68" s="33"/>
      <c r="G68" s="33"/>
      <c r="H68" s="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4"/>
      <c r="B97" s="35"/>
      <c r="C97" s="35"/>
      <c r="D97" s="35"/>
      <c r="E97" s="35"/>
      <c r="F97" s="35"/>
      <c r="G97" s="35"/>
      <c r="H97" s="35"/>
    </row>
    <row r="98" spans="1:8" ht="15.95" customHeight="1">
      <c r="A98" s="36"/>
      <c r="B98" s="37"/>
      <c r="C98" s="37"/>
      <c r="D98" s="37"/>
      <c r="E98" s="37"/>
      <c r="F98" s="37"/>
      <c r="G98" s="37"/>
      <c r="H98" s="37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2"/>
      <c r="B116" s="9"/>
      <c r="C116" s="9"/>
      <c r="D116" s="9"/>
      <c r="E116" s="9"/>
      <c r="F116" s="9"/>
      <c r="G116" s="9"/>
      <c r="H116" s="38"/>
    </row>
    <row r="117" spans="1:8">
      <c r="A117" s="39"/>
      <c r="B117" s="39"/>
      <c r="C117" s="40"/>
      <c r="D117" s="40"/>
      <c r="E117" s="40"/>
      <c r="F117" s="40"/>
      <c r="G117" s="41"/>
      <c r="H117" s="40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  <hyperlink ref="D42" location="Insurance!A1" display="Insurance!A1" xr:uid="{68D5930B-593A-4C41-8091-660CADAA0D0C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92D050"/>
  </sheetPr>
  <dimension ref="A1:J40"/>
  <sheetViews>
    <sheetView workbookViewId="0">
      <selection activeCell="G17" sqref="G1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8" t="s">
        <v>0</v>
      </c>
      <c r="B1" s="53"/>
      <c r="C1" s="358" t="str">
        <f>Index!$C$1</f>
        <v>GREIG SUPERANNUATION FUND</v>
      </c>
      <c r="D1" s="358"/>
      <c r="E1" s="358"/>
      <c r="F1" s="54"/>
      <c r="H1" s="56" t="s">
        <v>2</v>
      </c>
      <c r="I1" s="56" t="s">
        <v>3</v>
      </c>
    </row>
    <row r="2" spans="1:10" ht="18">
      <c r="A2" s="118" t="s">
        <v>4</v>
      </c>
      <c r="B2" s="53"/>
      <c r="C2" s="358" t="str">
        <f>Index!$C$2</f>
        <v>GREMN</v>
      </c>
      <c r="D2" s="358"/>
      <c r="E2" s="358"/>
      <c r="F2" s="55"/>
      <c r="G2" s="59" t="s">
        <v>6</v>
      </c>
      <c r="H2" s="60" t="str">
        <f>Index!$H$2</f>
        <v>Nehal/Cate</v>
      </c>
      <c r="I2" s="61">
        <f>Index!$I$2</f>
        <v>44993</v>
      </c>
    </row>
    <row r="3" spans="1:10" ht="18">
      <c r="A3" s="118" t="s">
        <v>8</v>
      </c>
      <c r="B3" s="53"/>
      <c r="C3" s="359">
        <f>Index!$C$3</f>
        <v>44742</v>
      </c>
      <c r="D3" s="358"/>
      <c r="E3" s="358"/>
      <c r="F3" s="55"/>
      <c r="G3" s="59" t="s">
        <v>9</v>
      </c>
      <c r="H3" s="60" t="str">
        <f>Index!$H$3</f>
        <v>DB</v>
      </c>
      <c r="I3" s="61">
        <f>Index!$I$3</f>
        <v>44994</v>
      </c>
    </row>
    <row r="4" spans="1:10" ht="18">
      <c r="A4" s="118"/>
      <c r="B4" s="53"/>
      <c r="D4" s="55"/>
      <c r="F4"/>
      <c r="G4" s="119"/>
      <c r="H4" s="65"/>
      <c r="I4" s="66"/>
    </row>
    <row r="5" spans="1:10" ht="18">
      <c r="A5" s="53" t="s">
        <v>214</v>
      </c>
      <c r="C5" s="57"/>
      <c r="G5" s="58"/>
      <c r="H5" s="65"/>
      <c r="J5" s="66"/>
    </row>
    <row r="6" spans="1:10" s="102" customFormat="1" ht="18">
      <c r="A6" s="62"/>
      <c r="B6" s="63"/>
      <c r="C6" s="103"/>
      <c r="D6" s="53"/>
      <c r="E6" s="53"/>
      <c r="F6" s="65"/>
      <c r="G6" s="65"/>
      <c r="H6" s="65"/>
      <c r="I6" s="104"/>
    </row>
    <row r="8" spans="1:10" s="69" customFormat="1" ht="30">
      <c r="A8" s="132" t="s">
        <v>105</v>
      </c>
      <c r="B8" s="360" t="s">
        <v>106</v>
      </c>
      <c r="C8" s="361"/>
      <c r="D8" s="361"/>
      <c r="E8" s="362"/>
      <c r="F8" s="133" t="s">
        <v>107</v>
      </c>
      <c r="G8" s="360" t="s">
        <v>155</v>
      </c>
      <c r="H8" s="369"/>
      <c r="I8" s="370"/>
    </row>
    <row r="10" spans="1:10">
      <c r="F10" s="70"/>
    </row>
    <row r="11" spans="1:10">
      <c r="A11" s="71">
        <v>61800</v>
      </c>
      <c r="B11" s="71"/>
      <c r="C11" s="71" t="s">
        <v>37</v>
      </c>
    </row>
    <row r="12" spans="1:10">
      <c r="A12" s="71"/>
      <c r="B12" s="71"/>
      <c r="C12" s="110" t="s">
        <v>215</v>
      </c>
      <c r="E12" s="260">
        <v>19721.38</v>
      </c>
    </row>
    <row r="13" spans="1:10">
      <c r="A13" s="71"/>
      <c r="B13" s="71"/>
      <c r="C13" s="110" t="s">
        <v>216</v>
      </c>
      <c r="E13" s="111">
        <f>F21</f>
        <v>42.25</v>
      </c>
      <c r="F13" s="58">
        <f>+E12-E13</f>
        <v>19679.13</v>
      </c>
    </row>
    <row r="14" spans="1:10">
      <c r="A14" s="71"/>
      <c r="B14" s="71"/>
      <c r="C14" s="110" t="s">
        <v>217</v>
      </c>
      <c r="F14" s="58">
        <v>197.6</v>
      </c>
    </row>
    <row r="16" spans="1:10" ht="15.75" thickBot="1">
      <c r="F16" s="107">
        <f>SUM(F12:F15)</f>
        <v>19876.73</v>
      </c>
      <c r="G16" t="s">
        <v>218</v>
      </c>
    </row>
    <row r="18" spans="1:6">
      <c r="A18" s="71"/>
      <c r="B18" s="71"/>
      <c r="C18" s="77" t="s">
        <v>219</v>
      </c>
    </row>
    <row r="19" spans="1:6">
      <c r="A19" s="71"/>
      <c r="B19" s="71"/>
      <c r="C19" s="77"/>
      <c r="D19" s="47" t="s">
        <v>220</v>
      </c>
      <c r="E19" s="47" t="s">
        <v>221</v>
      </c>
      <c r="F19" s="84" t="s">
        <v>180</v>
      </c>
    </row>
    <row r="20" spans="1:6">
      <c r="A20" s="71"/>
      <c r="B20" s="71"/>
      <c r="C20" t="s">
        <v>222</v>
      </c>
      <c r="D20" s="260">
        <v>590.91</v>
      </c>
      <c r="E20" s="260">
        <v>548.66</v>
      </c>
      <c r="F20" s="70">
        <f>+D20-E20</f>
        <v>42.25</v>
      </c>
    </row>
    <row r="21" spans="1:6" ht="15.75" thickBot="1">
      <c r="A21" s="71"/>
      <c r="B21" s="71"/>
      <c r="F21" s="112">
        <f>+SUM(F20:F20)</f>
        <v>42.25</v>
      </c>
    </row>
    <row r="22" spans="1:6" ht="15.75" thickTop="1">
      <c r="A22" s="71"/>
      <c r="B22" s="71"/>
      <c r="F22" s="70"/>
    </row>
    <row r="23" spans="1:6">
      <c r="A23" s="71"/>
      <c r="B23" s="71"/>
      <c r="F23" s="70"/>
    </row>
    <row r="24" spans="1:6" hidden="1">
      <c r="A24" s="77">
        <v>64500</v>
      </c>
      <c r="B24" s="77"/>
      <c r="C24" s="71" t="s">
        <v>39</v>
      </c>
    </row>
    <row r="25" spans="1:6" hidden="1">
      <c r="F25" s="58">
        <v>0</v>
      </c>
    </row>
    <row r="26" spans="1:6" hidden="1">
      <c r="F26" s="58">
        <v>0</v>
      </c>
    </row>
    <row r="27" spans="1:6" hidden="1"/>
    <row r="28" spans="1:6" ht="15.75" hidden="1" thickBot="1">
      <c r="F28" s="107">
        <f>SUM(F25:F27)</f>
        <v>0</v>
      </c>
    </row>
    <row r="29" spans="1:6" hidden="1">
      <c r="F29" s="70"/>
    </row>
    <row r="30" spans="1:6" hidden="1">
      <c r="A30" s="71"/>
      <c r="B30" s="71"/>
      <c r="F30" s="70"/>
    </row>
    <row r="31" spans="1:6" hidden="1">
      <c r="A31" s="77">
        <v>68000</v>
      </c>
      <c r="B31" s="77"/>
      <c r="C31" s="71" t="s">
        <v>40</v>
      </c>
    </row>
    <row r="32" spans="1:6" hidden="1">
      <c r="F32" s="58">
        <v>0</v>
      </c>
    </row>
    <row r="33" spans="3:6" hidden="1">
      <c r="F33" s="58">
        <v>0</v>
      </c>
    </row>
    <row r="34" spans="3:6" hidden="1"/>
    <row r="35" spans="3:6" ht="15.75" hidden="1" thickBot="1">
      <c r="F35" s="107">
        <f>SUM(F32:F34)</f>
        <v>0</v>
      </c>
    </row>
    <row r="36" spans="3:6" hidden="1"/>
    <row r="38" spans="3:6">
      <c r="F38" s="80"/>
    </row>
    <row r="40" spans="3:6">
      <c r="C40" s="87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92D050"/>
  </sheetPr>
  <dimension ref="A1:J24"/>
  <sheetViews>
    <sheetView topLeftCell="A3" workbookViewId="0">
      <selection activeCell="G30" sqref="G3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8" t="s">
        <v>0</v>
      </c>
      <c r="B1" s="53"/>
      <c r="C1" s="358" t="str">
        <f>Index!$C$1</f>
        <v>GREIG SUPERANNUATION FUND</v>
      </c>
      <c r="D1" s="358"/>
      <c r="E1" s="358"/>
      <c r="F1" s="54"/>
      <c r="H1" s="56" t="s">
        <v>2</v>
      </c>
      <c r="I1" s="56" t="s">
        <v>3</v>
      </c>
    </row>
    <row r="2" spans="1:10" ht="18">
      <c r="A2" s="118" t="s">
        <v>4</v>
      </c>
      <c r="B2" s="53"/>
      <c r="C2" s="358" t="str">
        <f>Index!$C$2</f>
        <v>GREMN</v>
      </c>
      <c r="D2" s="358"/>
      <c r="E2" s="358"/>
      <c r="F2" s="55"/>
      <c r="G2" s="59" t="s">
        <v>6</v>
      </c>
      <c r="H2" s="60" t="str">
        <f>Index!$H$2</f>
        <v>Nehal/Cate</v>
      </c>
      <c r="I2" s="61">
        <f>Index!$I$2</f>
        <v>44993</v>
      </c>
    </row>
    <row r="3" spans="1:10" ht="18">
      <c r="A3" s="118" t="s">
        <v>8</v>
      </c>
      <c r="B3" s="53"/>
      <c r="C3" s="359">
        <f>Index!$C$3</f>
        <v>44742</v>
      </c>
      <c r="D3" s="358"/>
      <c r="E3" s="358"/>
      <c r="F3" s="55"/>
      <c r="G3" s="59" t="s">
        <v>9</v>
      </c>
      <c r="H3" s="60" t="str">
        <f>Index!$H$3</f>
        <v>DB</v>
      </c>
      <c r="I3" s="61">
        <f>Index!$I$3</f>
        <v>44994</v>
      </c>
    </row>
    <row r="4" spans="1:10" ht="18">
      <c r="A4" s="118"/>
      <c r="B4" s="53"/>
      <c r="D4" s="53"/>
      <c r="E4" s="53"/>
      <c r="F4" s="55"/>
      <c r="G4" s="119"/>
      <c r="H4" s="65"/>
      <c r="I4" s="66"/>
    </row>
    <row r="5" spans="1:10" ht="18">
      <c r="A5" s="53" t="s">
        <v>223</v>
      </c>
      <c r="C5" s="57"/>
      <c r="G5" s="58"/>
      <c r="H5" s="65"/>
      <c r="J5" s="66"/>
    </row>
    <row r="6" spans="1:10" s="102" customFormat="1" ht="18">
      <c r="A6" s="62"/>
      <c r="B6" s="63"/>
      <c r="C6" s="103"/>
      <c r="D6" s="53"/>
      <c r="E6" s="53"/>
      <c r="F6" s="65"/>
      <c r="G6" s="65"/>
      <c r="H6" s="65"/>
      <c r="I6" s="104"/>
    </row>
    <row r="8" spans="1:10" s="69" customFormat="1" ht="30">
      <c r="A8" s="132" t="s">
        <v>105</v>
      </c>
      <c r="B8" s="360" t="s">
        <v>106</v>
      </c>
      <c r="C8" s="361"/>
      <c r="D8" s="361"/>
      <c r="E8" s="362"/>
      <c r="F8" s="133" t="s">
        <v>107</v>
      </c>
      <c r="G8" s="360" t="s">
        <v>155</v>
      </c>
      <c r="H8" s="369"/>
      <c r="I8" s="370"/>
    </row>
    <row r="10" spans="1:10">
      <c r="F10" s="70"/>
    </row>
    <row r="11" spans="1:10">
      <c r="A11" s="71">
        <v>88000</v>
      </c>
      <c r="B11" s="71"/>
      <c r="C11" s="71" t="s">
        <v>57</v>
      </c>
    </row>
    <row r="12" spans="1:10">
      <c r="C12" t="s">
        <v>224</v>
      </c>
      <c r="F12" s="58">
        <v>2567</v>
      </c>
      <c r="G12" t="s">
        <v>225</v>
      </c>
    </row>
    <row r="14" spans="1:10" ht="15.75" thickBot="1">
      <c r="F14" s="107">
        <f>SUM(F12:F13)</f>
        <v>2567</v>
      </c>
    </row>
    <row r="17" spans="3:6">
      <c r="F17" s="80"/>
    </row>
    <row r="18" spans="3:6">
      <c r="F18" s="79"/>
    </row>
    <row r="19" spans="3:6">
      <c r="F19" s="70"/>
    </row>
    <row r="24" spans="3:6">
      <c r="C24" s="87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66E94-357F-4F56-A7E6-D7F22E633F15}">
  <sheetPr>
    <tabColor rgb="FF92D050"/>
  </sheetPr>
  <dimension ref="A1:J29"/>
  <sheetViews>
    <sheetView topLeftCell="A11" zoomScale="115" zoomScaleNormal="115" workbookViewId="0">
      <selection activeCell="E24" activeCellId="1" sqref="E13:E14 E24"/>
    </sheetView>
  </sheetViews>
  <sheetFormatPr defaultRowHeight="15"/>
  <cols>
    <col min="1" max="1" width="16.28515625" customWidth="1"/>
    <col min="2" max="6" width="16.7109375" customWidth="1"/>
    <col min="7" max="10" width="12.7109375" customWidth="1"/>
  </cols>
  <sheetData>
    <row r="1" spans="1:10" ht="18">
      <c r="A1" s="118" t="s">
        <v>0</v>
      </c>
      <c r="B1" s="53"/>
      <c r="C1" s="358" t="str">
        <f>Index!$C$1</f>
        <v>GREIG SUPERANNUATION FUND</v>
      </c>
      <c r="D1" s="358"/>
      <c r="E1" s="358"/>
      <c r="F1" s="54"/>
      <c r="H1" s="56" t="s">
        <v>2</v>
      </c>
      <c r="I1" s="56" t="s">
        <v>3</v>
      </c>
      <c r="J1" s="266"/>
    </row>
    <row r="2" spans="1:10" ht="18">
      <c r="A2" s="118" t="s">
        <v>4</v>
      </c>
      <c r="B2" s="53"/>
      <c r="C2" s="358" t="str">
        <f>Index!$C$2</f>
        <v>GREMN</v>
      </c>
      <c r="D2" s="358"/>
      <c r="E2" s="358"/>
      <c r="F2" s="55"/>
      <c r="G2" s="59" t="s">
        <v>6</v>
      </c>
      <c r="H2" s="60" t="str">
        <f>Index!$H$2</f>
        <v>Nehal/Cate</v>
      </c>
      <c r="I2" s="61">
        <f>Index!$I$2</f>
        <v>44993</v>
      </c>
      <c r="J2" s="66"/>
    </row>
    <row r="3" spans="1:10" ht="18">
      <c r="A3" s="118" t="s">
        <v>8</v>
      </c>
      <c r="B3" s="53"/>
      <c r="C3" s="359">
        <f>Index!$C$3</f>
        <v>44742</v>
      </c>
      <c r="D3" s="358"/>
      <c r="E3" s="358"/>
      <c r="F3" s="55"/>
      <c r="G3" s="59" t="s">
        <v>9</v>
      </c>
      <c r="H3" s="60" t="str">
        <f>Index!$H$3</f>
        <v>DB</v>
      </c>
      <c r="I3" s="61">
        <f>Index!$I$3</f>
        <v>44994</v>
      </c>
      <c r="J3" s="66"/>
    </row>
    <row r="4" spans="1:10" ht="18">
      <c r="D4" s="53"/>
      <c r="E4" s="53"/>
      <c r="F4" s="64"/>
      <c r="G4" s="65"/>
      <c r="I4" s="66"/>
      <c r="J4" s="66"/>
    </row>
    <row r="5" spans="1:10" ht="18">
      <c r="A5" s="120" t="s">
        <v>226</v>
      </c>
      <c r="D5" s="53"/>
      <c r="E5" s="53"/>
      <c r="F5" s="64"/>
      <c r="G5" s="65"/>
      <c r="I5" s="66"/>
      <c r="J5" s="66"/>
    </row>
    <row r="6" spans="1:10" ht="18.75">
      <c r="D6" s="1"/>
      <c r="E6" s="1"/>
      <c r="F6" s="131"/>
      <c r="G6" s="4"/>
      <c r="I6" s="66"/>
      <c r="J6" s="66"/>
    </row>
    <row r="7" spans="1:10">
      <c r="F7" s="58"/>
    </row>
    <row r="8" spans="1:10" s="69" customFormat="1" ht="25.5">
      <c r="A8" s="125" t="s">
        <v>105</v>
      </c>
      <c r="B8" s="398" t="s">
        <v>106</v>
      </c>
      <c r="C8" s="400"/>
      <c r="D8" s="400"/>
      <c r="E8" s="401"/>
      <c r="F8" s="126" t="s">
        <v>107</v>
      </c>
      <c r="G8" s="398" t="s">
        <v>155</v>
      </c>
      <c r="H8" s="369"/>
      <c r="I8" s="370"/>
    </row>
    <row r="9" spans="1:10" s="69" customFormat="1">
      <c r="A9" s="330"/>
      <c r="B9" s="331"/>
      <c r="C9" s="331"/>
      <c r="D9" s="331"/>
      <c r="E9" s="331"/>
      <c r="F9" s="332"/>
      <c r="G9" s="331"/>
    </row>
    <row r="10" spans="1:10">
      <c r="F10" s="58"/>
    </row>
    <row r="11" spans="1:10">
      <c r="B11" s="399" t="s">
        <v>227</v>
      </c>
      <c r="C11" s="399"/>
      <c r="D11" s="399"/>
      <c r="E11" s="399"/>
      <c r="F11" s="399"/>
    </row>
    <row r="12" spans="1:10" ht="30">
      <c r="B12" s="77" t="s">
        <v>228</v>
      </c>
      <c r="C12" s="77" t="s">
        <v>229</v>
      </c>
      <c r="D12" s="263" t="s">
        <v>230</v>
      </c>
      <c r="E12" s="263" t="s">
        <v>231</v>
      </c>
      <c r="F12" s="327" t="s">
        <v>180</v>
      </c>
    </row>
    <row r="13" spans="1:10">
      <c r="B13" s="77"/>
      <c r="C13">
        <v>68452949</v>
      </c>
      <c r="D13" s="87">
        <v>1529.84</v>
      </c>
      <c r="E13" s="87">
        <v>1529.84</v>
      </c>
      <c r="F13" s="328">
        <f>+D13-E13</f>
        <v>0</v>
      </c>
      <c r="G13" s="87"/>
    </row>
    <row r="14" spans="1:10">
      <c r="B14" s="77"/>
      <c r="C14">
        <v>68452925</v>
      </c>
      <c r="D14" s="87">
        <v>919.77</v>
      </c>
      <c r="E14" s="87">
        <v>919.77</v>
      </c>
      <c r="F14" s="328">
        <f>+D14-E14</f>
        <v>0</v>
      </c>
      <c r="G14" s="87"/>
    </row>
    <row r="15" spans="1:10">
      <c r="B15" s="77"/>
      <c r="D15" s="87"/>
      <c r="E15" s="87"/>
      <c r="F15" s="328"/>
      <c r="G15" s="87"/>
    </row>
    <row r="16" spans="1:10">
      <c r="B16" s="77" t="s">
        <v>232</v>
      </c>
      <c r="C16" s="77" t="s">
        <v>229</v>
      </c>
      <c r="D16" s="329" t="s">
        <v>233</v>
      </c>
      <c r="E16" s="329" t="s">
        <v>234</v>
      </c>
      <c r="F16" s="328"/>
      <c r="G16" s="87"/>
    </row>
    <row r="17" spans="2:7">
      <c r="B17" s="77"/>
      <c r="C17">
        <v>68452949</v>
      </c>
      <c r="D17" s="87"/>
      <c r="E17" s="87">
        <f>10479.38*2</f>
        <v>20958.759999999998</v>
      </c>
      <c r="F17" s="87"/>
      <c r="G17" s="87"/>
    </row>
    <row r="18" spans="2:7">
      <c r="B18" s="77"/>
      <c r="C18">
        <v>68452925</v>
      </c>
      <c r="D18" s="87">
        <v>2100000</v>
      </c>
      <c r="E18" s="87"/>
      <c r="F18" s="87"/>
      <c r="G18" s="87"/>
    </row>
    <row r="19" spans="2:7">
      <c r="B19" s="77"/>
      <c r="D19" s="87"/>
      <c r="E19" s="87"/>
      <c r="F19" s="87"/>
      <c r="G19" s="87"/>
    </row>
    <row r="20" spans="2:7">
      <c r="B20" s="77"/>
      <c r="D20" s="87"/>
      <c r="E20" s="87"/>
      <c r="F20" s="87"/>
      <c r="G20" s="87"/>
    </row>
    <row r="22" spans="2:7">
      <c r="B22" s="399" t="s">
        <v>81</v>
      </c>
      <c r="C22" s="399"/>
      <c r="D22" s="399"/>
      <c r="E22" s="399"/>
      <c r="F22" s="399"/>
    </row>
    <row r="23" spans="2:7" ht="30">
      <c r="B23" s="77" t="s">
        <v>228</v>
      </c>
      <c r="C23" s="77" t="s">
        <v>229</v>
      </c>
      <c r="D23" s="263" t="s">
        <v>230</v>
      </c>
      <c r="E23" s="263" t="s">
        <v>231</v>
      </c>
      <c r="F23" s="327" t="s">
        <v>180</v>
      </c>
    </row>
    <row r="24" spans="2:7">
      <c r="B24" s="77"/>
      <c r="C24">
        <v>514465591</v>
      </c>
      <c r="D24" s="87">
        <v>433.18</v>
      </c>
      <c r="E24" s="87">
        <v>433.18</v>
      </c>
      <c r="F24" s="328">
        <f>+D24-E24</f>
        <v>0</v>
      </c>
      <c r="G24" s="87"/>
    </row>
    <row r="25" spans="2:7">
      <c r="B25" s="77"/>
      <c r="D25" s="87"/>
      <c r="E25" s="87"/>
      <c r="F25" s="328">
        <f>+D25-E25</f>
        <v>0</v>
      </c>
      <c r="G25" s="87"/>
    </row>
    <row r="26" spans="2:7">
      <c r="B26" s="77"/>
      <c r="D26" s="87"/>
      <c r="E26" s="87"/>
      <c r="F26" s="328">
        <f>+D26-E26</f>
        <v>0</v>
      </c>
      <c r="G26" s="87"/>
    </row>
    <row r="27" spans="2:7">
      <c r="B27" s="77"/>
      <c r="D27" s="87"/>
      <c r="E27" s="87"/>
      <c r="F27" s="328"/>
      <c r="G27" s="87"/>
    </row>
    <row r="28" spans="2:7">
      <c r="B28" s="77" t="s">
        <v>232</v>
      </c>
      <c r="C28" s="77" t="s">
        <v>229</v>
      </c>
      <c r="D28" s="329" t="s">
        <v>233</v>
      </c>
      <c r="E28" s="329" t="s">
        <v>234</v>
      </c>
      <c r="F28" s="328"/>
      <c r="G28" s="87"/>
    </row>
    <row r="29" spans="2:7">
      <c r="B29" s="77"/>
      <c r="C29">
        <v>514465591</v>
      </c>
      <c r="D29" s="87">
        <v>1021025</v>
      </c>
      <c r="E29" s="87"/>
      <c r="F29" s="328"/>
      <c r="G29" s="87"/>
    </row>
  </sheetData>
  <mergeCells count="7">
    <mergeCell ref="G8:I8"/>
    <mergeCell ref="B22:F22"/>
    <mergeCell ref="B11:F11"/>
    <mergeCell ref="C1:E1"/>
    <mergeCell ref="C2:E2"/>
    <mergeCell ref="C3:E3"/>
    <mergeCell ref="B8:E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92D050"/>
  </sheetPr>
  <dimension ref="A1:P50"/>
  <sheetViews>
    <sheetView topLeftCell="A10" zoomScaleNormal="100" workbookViewId="0">
      <selection activeCell="F11" sqref="F11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6" width="12.85546875" customWidth="1"/>
    <col min="7" max="8" width="12.5703125" customWidth="1"/>
    <col min="9" max="9" width="15.5703125" customWidth="1"/>
    <col min="10" max="10" width="18.7109375" customWidth="1"/>
    <col min="11" max="13" width="15.140625" customWidth="1"/>
  </cols>
  <sheetData>
    <row r="1" spans="1:16" ht="18">
      <c r="A1" s="118" t="s">
        <v>0</v>
      </c>
      <c r="B1" s="53"/>
      <c r="C1" s="358" t="str">
        <f>Index!$C$1</f>
        <v>GREIG SUPERANNUATION FUND</v>
      </c>
      <c r="D1" s="358"/>
      <c r="E1" s="358"/>
      <c r="F1" s="54"/>
      <c r="H1" s="56" t="s">
        <v>2</v>
      </c>
      <c r="I1" s="56" t="s">
        <v>3</v>
      </c>
    </row>
    <row r="2" spans="1:16" ht="18">
      <c r="A2" s="118" t="s">
        <v>4</v>
      </c>
      <c r="B2" s="53"/>
      <c r="C2" s="358" t="str">
        <f>Index!$C$2</f>
        <v>GREMN</v>
      </c>
      <c r="D2" s="358"/>
      <c r="E2" s="358"/>
      <c r="F2" s="55"/>
      <c r="G2" s="59" t="s">
        <v>6</v>
      </c>
      <c r="H2" s="60" t="str">
        <f>Index!$H$2</f>
        <v>Nehal/Cate</v>
      </c>
      <c r="I2" s="61">
        <f>Index!$I$2</f>
        <v>44993</v>
      </c>
    </row>
    <row r="3" spans="1:16" ht="18">
      <c r="A3" s="118" t="s">
        <v>8</v>
      </c>
      <c r="B3" s="53"/>
      <c r="C3" s="359">
        <f>Index!$C$3</f>
        <v>44742</v>
      </c>
      <c r="D3" s="358"/>
      <c r="E3" s="358"/>
      <c r="F3" s="55"/>
      <c r="G3" s="59" t="s">
        <v>9</v>
      </c>
      <c r="H3" s="60" t="str">
        <f>Index!$H$3</f>
        <v>DB</v>
      </c>
      <c r="I3" s="61">
        <f>Index!$I$3</f>
        <v>44994</v>
      </c>
    </row>
    <row r="4" spans="1:16" ht="18">
      <c r="D4" s="53"/>
      <c r="E4" s="53"/>
      <c r="F4" s="64"/>
      <c r="G4" s="65"/>
      <c r="I4" s="66"/>
    </row>
    <row r="5" spans="1:16" ht="18">
      <c r="A5" s="120" t="s">
        <v>235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2" t="s">
        <v>105</v>
      </c>
      <c r="B8" s="360" t="s">
        <v>106</v>
      </c>
      <c r="C8" s="362"/>
      <c r="D8" s="133" t="s">
        <v>107</v>
      </c>
      <c r="E8" s="133"/>
      <c r="F8" s="133"/>
      <c r="G8" s="133"/>
      <c r="H8" s="133" t="s">
        <v>107</v>
      </c>
      <c r="I8" s="360" t="s">
        <v>155</v>
      </c>
      <c r="J8" s="369"/>
      <c r="K8" s="370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236</v>
      </c>
      <c r="E11" s="47" t="s">
        <v>236</v>
      </c>
      <c r="F11" s="47" t="s">
        <v>237</v>
      </c>
      <c r="G11" s="72" t="s">
        <v>84</v>
      </c>
      <c r="I11" s="77"/>
    </row>
    <row r="12" spans="1:16">
      <c r="D12" s="47" t="s">
        <v>139</v>
      </c>
      <c r="E12" s="77" t="s">
        <v>238</v>
      </c>
      <c r="G12" s="58"/>
    </row>
    <row r="13" spans="1:16">
      <c r="G13" s="58"/>
      <c r="J13" s="47" t="s">
        <v>239</v>
      </c>
      <c r="K13" s="47" t="s">
        <v>240</v>
      </c>
      <c r="L13" s="47" t="s">
        <v>241</v>
      </c>
    </row>
    <row r="14" spans="1:16">
      <c r="C14" s="321" t="s">
        <v>242</v>
      </c>
      <c r="D14" s="111">
        <v>21788.94</v>
      </c>
      <c r="E14" s="111">
        <v>1886.33</v>
      </c>
      <c r="F14" s="111">
        <v>969.22</v>
      </c>
      <c r="G14" s="111">
        <f t="shared" ref="G14:G33" si="0">SUM(D14:F14)</f>
        <v>24644.489999999998</v>
      </c>
      <c r="I14" t="s">
        <v>243</v>
      </c>
      <c r="J14" s="87">
        <f>+G40</f>
        <v>22673.63</v>
      </c>
      <c r="K14" s="87">
        <v>22673.63</v>
      </c>
      <c r="L14" s="87">
        <f>+J14-K14</f>
        <v>0</v>
      </c>
      <c r="M14" s="77"/>
    </row>
    <row r="15" spans="1:16">
      <c r="C15" t="s">
        <v>244</v>
      </c>
      <c r="D15" s="87">
        <v>65.209999999999994</v>
      </c>
      <c r="E15" s="87"/>
      <c r="F15" s="87"/>
      <c r="G15" s="87">
        <f t="shared" si="0"/>
        <v>65.209999999999994</v>
      </c>
      <c r="I15" t="s">
        <v>245</v>
      </c>
      <c r="J15" s="87">
        <f>+G26</f>
        <v>2414.91</v>
      </c>
      <c r="K15" s="87">
        <v>2414.91</v>
      </c>
      <c r="L15" s="87">
        <f t="shared" ref="L15:L27" si="1">+J15-K15</f>
        <v>0</v>
      </c>
    </row>
    <row r="16" spans="1:16">
      <c r="C16" t="s">
        <v>246</v>
      </c>
      <c r="D16" s="87"/>
      <c r="E16" s="87"/>
      <c r="F16" s="87"/>
      <c r="G16" s="87">
        <f t="shared" si="0"/>
        <v>0</v>
      </c>
      <c r="I16" t="s">
        <v>247</v>
      </c>
      <c r="J16" s="87">
        <f>+G24+G25</f>
        <v>415.54</v>
      </c>
      <c r="K16" s="87">
        <v>415.54</v>
      </c>
      <c r="L16" s="87">
        <f t="shared" si="1"/>
        <v>0</v>
      </c>
    </row>
    <row r="17" spans="3:12">
      <c r="C17" s="134" t="s">
        <v>248</v>
      </c>
      <c r="D17" s="87"/>
      <c r="E17" s="87"/>
      <c r="F17" s="87"/>
      <c r="G17" s="87">
        <f t="shared" si="0"/>
        <v>0</v>
      </c>
      <c r="I17" t="s">
        <v>249</v>
      </c>
      <c r="J17" s="87">
        <f>+G15+G28</f>
        <v>95.56</v>
      </c>
      <c r="K17" s="87">
        <v>95.56</v>
      </c>
      <c r="L17" s="87">
        <f t="shared" si="1"/>
        <v>0</v>
      </c>
    </row>
    <row r="18" spans="3:12">
      <c r="C18" s="134" t="s">
        <v>250</v>
      </c>
      <c r="D18" s="87"/>
      <c r="E18" s="87"/>
      <c r="F18" s="87"/>
      <c r="G18" s="87">
        <f t="shared" si="0"/>
        <v>0</v>
      </c>
      <c r="I18" t="s">
        <v>251</v>
      </c>
      <c r="J18" s="87">
        <f>+G27</f>
        <v>1579.97</v>
      </c>
      <c r="K18" s="87">
        <v>1579.97</v>
      </c>
      <c r="L18" s="87">
        <f t="shared" si="1"/>
        <v>0</v>
      </c>
    </row>
    <row r="19" spans="3:12">
      <c r="C19" t="s">
        <v>252</v>
      </c>
      <c r="D19" s="87"/>
      <c r="E19" s="87"/>
      <c r="F19" s="87"/>
      <c r="G19" s="87">
        <f t="shared" si="0"/>
        <v>0</v>
      </c>
      <c r="I19" t="s">
        <v>253</v>
      </c>
      <c r="J19" s="87">
        <f>+G20+G21-G36</f>
        <v>7490.6100000000006</v>
      </c>
      <c r="K19" s="87">
        <v>7490.61</v>
      </c>
      <c r="L19" s="87">
        <f t="shared" si="1"/>
        <v>0</v>
      </c>
    </row>
    <row r="20" spans="3:12">
      <c r="C20" s="134" t="s">
        <v>248</v>
      </c>
      <c r="D20" s="87">
        <v>7.09</v>
      </c>
      <c r="E20" s="87"/>
      <c r="F20" s="87"/>
      <c r="G20" s="87">
        <f t="shared" si="0"/>
        <v>7.09</v>
      </c>
      <c r="I20" t="s">
        <v>254</v>
      </c>
      <c r="J20" s="87">
        <f>+G20+G21</f>
        <v>7507.05</v>
      </c>
      <c r="K20" s="87">
        <v>7507.04</v>
      </c>
      <c r="L20" s="87">
        <f t="shared" si="1"/>
        <v>1.0000000000218279E-2</v>
      </c>
    </row>
    <row r="21" spans="3:12">
      <c r="C21" s="134" t="s">
        <v>250</v>
      </c>
      <c r="D21" s="87">
        <v>7499.96</v>
      </c>
      <c r="E21" s="87"/>
      <c r="F21" s="87"/>
      <c r="G21" s="87">
        <f t="shared" si="0"/>
        <v>7499.96</v>
      </c>
      <c r="I21" t="s">
        <v>255</v>
      </c>
      <c r="J21" s="87">
        <f>+G17+G18</f>
        <v>0</v>
      </c>
      <c r="K21" s="87"/>
      <c r="L21" s="87">
        <f t="shared" si="1"/>
        <v>0</v>
      </c>
    </row>
    <row r="22" spans="3:12">
      <c r="C22" t="s">
        <v>256</v>
      </c>
      <c r="D22" s="87">
        <v>3944.03</v>
      </c>
      <c r="E22" s="87"/>
      <c r="F22" s="87"/>
      <c r="G22" s="87">
        <f t="shared" si="0"/>
        <v>3944.03</v>
      </c>
      <c r="I22" t="s">
        <v>257</v>
      </c>
      <c r="J22" s="87">
        <f>+G22-G35</f>
        <v>3732.17</v>
      </c>
      <c r="K22" s="87">
        <v>3732.17</v>
      </c>
      <c r="L22" s="87">
        <f t="shared" si="1"/>
        <v>0</v>
      </c>
    </row>
    <row r="23" spans="3:12">
      <c r="C23" t="s">
        <v>258</v>
      </c>
      <c r="D23" s="87"/>
      <c r="E23" s="87"/>
      <c r="F23" s="87"/>
      <c r="G23" s="87">
        <f t="shared" si="0"/>
        <v>0</v>
      </c>
      <c r="I23" t="s">
        <v>259</v>
      </c>
      <c r="J23" s="87">
        <f>+G35+G36</f>
        <v>228.29999999999998</v>
      </c>
      <c r="K23" s="87">
        <v>228.3</v>
      </c>
      <c r="L23" s="87">
        <f t="shared" si="1"/>
        <v>0</v>
      </c>
    </row>
    <row r="24" spans="3:12">
      <c r="C24" s="134" t="s">
        <v>260</v>
      </c>
      <c r="D24" s="87">
        <v>119.54</v>
      </c>
      <c r="E24" s="87"/>
      <c r="F24" s="87"/>
      <c r="G24" s="87">
        <f t="shared" si="0"/>
        <v>119.54</v>
      </c>
      <c r="I24" t="s">
        <v>261</v>
      </c>
      <c r="J24" s="87">
        <v>0</v>
      </c>
      <c r="K24" s="87"/>
      <c r="L24" s="87">
        <f t="shared" si="1"/>
        <v>0</v>
      </c>
    </row>
    <row r="25" spans="3:12">
      <c r="C25" s="134" t="s">
        <v>262</v>
      </c>
      <c r="D25" s="87">
        <v>296</v>
      </c>
      <c r="E25" s="87"/>
      <c r="F25" s="87"/>
      <c r="G25" s="87">
        <f t="shared" si="0"/>
        <v>296</v>
      </c>
      <c r="I25" t="s">
        <v>263</v>
      </c>
      <c r="J25" s="87">
        <v>0</v>
      </c>
      <c r="K25" s="87"/>
      <c r="L25" s="87">
        <f t="shared" si="1"/>
        <v>0</v>
      </c>
    </row>
    <row r="26" spans="3:12">
      <c r="C26" s="134" t="s">
        <v>264</v>
      </c>
      <c r="D26" s="87">
        <v>2353.67</v>
      </c>
      <c r="E26" s="87">
        <v>61.24</v>
      </c>
      <c r="F26" s="87"/>
      <c r="G26" s="87">
        <f t="shared" si="0"/>
        <v>2414.91</v>
      </c>
      <c r="I26" t="s">
        <v>265</v>
      </c>
      <c r="J26" s="87">
        <f>G31-G38</f>
        <v>1079.08</v>
      </c>
      <c r="K26" s="87">
        <v>1079.08</v>
      </c>
      <c r="L26" s="87">
        <f t="shared" si="1"/>
        <v>0</v>
      </c>
    </row>
    <row r="27" spans="3:12">
      <c r="C27" s="134" t="s">
        <v>266</v>
      </c>
      <c r="D27" s="87">
        <v>1579.97</v>
      </c>
      <c r="E27" s="87"/>
      <c r="F27" s="87"/>
      <c r="G27" s="87">
        <f t="shared" si="0"/>
        <v>1579.97</v>
      </c>
      <c r="I27" t="s">
        <v>68</v>
      </c>
      <c r="J27" s="87">
        <f>+G33</f>
        <v>-61.24</v>
      </c>
      <c r="K27" s="87"/>
      <c r="L27" s="87">
        <f t="shared" si="1"/>
        <v>-61.24</v>
      </c>
    </row>
    <row r="28" spans="3:12">
      <c r="C28" t="s">
        <v>267</v>
      </c>
      <c r="D28" s="87">
        <v>30.35</v>
      </c>
      <c r="E28" s="87"/>
      <c r="F28" s="87"/>
      <c r="G28" s="87">
        <f t="shared" si="0"/>
        <v>30.35</v>
      </c>
    </row>
    <row r="29" spans="3:12">
      <c r="C29" t="s">
        <v>254</v>
      </c>
      <c r="D29" s="87">
        <v>6443.45</v>
      </c>
      <c r="E29" s="87"/>
      <c r="F29" s="87"/>
      <c r="G29" s="87">
        <f t="shared" si="0"/>
        <v>6443.45</v>
      </c>
      <c r="I29" s="317" t="s">
        <v>268</v>
      </c>
      <c r="J29" s="318">
        <f>+J15+J16+J17+J19+J20+J21+J22+J26-J14+J27</f>
        <v>5.0000000004509104E-2</v>
      </c>
      <c r="K29" s="319">
        <f>+K15+K16+K17+K19+K20+K21+K22+K26-K14+K27</f>
        <v>61.280000000002474</v>
      </c>
      <c r="L29" s="320">
        <f>+J29-K29</f>
        <v>-61.229999999997965</v>
      </c>
    </row>
    <row r="30" spans="3:12">
      <c r="C30" t="s">
        <v>263</v>
      </c>
      <c r="D30" s="87"/>
      <c r="E30" s="87"/>
      <c r="F30" s="87"/>
      <c r="G30" s="87">
        <f t="shared" si="0"/>
        <v>0</v>
      </c>
    </row>
    <row r="31" spans="3:12">
      <c r="C31" t="s">
        <v>269</v>
      </c>
      <c r="D31" s="87"/>
      <c r="E31" s="87"/>
      <c r="F31" s="87">
        <v>969.22</v>
      </c>
      <c r="G31" s="87">
        <f t="shared" si="0"/>
        <v>969.22</v>
      </c>
    </row>
    <row r="32" spans="3:12">
      <c r="C32" t="s">
        <v>261</v>
      </c>
      <c r="D32" s="87">
        <f>1257.94+D38</f>
        <v>1148.0800000000002</v>
      </c>
      <c r="E32" s="87"/>
      <c r="F32" s="87"/>
      <c r="G32" s="87">
        <f t="shared" si="0"/>
        <v>1148.0800000000002</v>
      </c>
      <c r="I32" s="135"/>
    </row>
    <row r="33" spans="3:9">
      <c r="C33" t="s">
        <v>68</v>
      </c>
      <c r="D33" s="87"/>
      <c r="E33" s="87">
        <f>-E26</f>
        <v>-61.24</v>
      </c>
      <c r="F33" s="87"/>
      <c r="G33" s="87">
        <f t="shared" si="0"/>
        <v>-61.24</v>
      </c>
    </row>
    <row r="34" spans="3:9">
      <c r="D34" s="87"/>
      <c r="E34" s="87"/>
      <c r="F34" s="87"/>
      <c r="G34" s="87"/>
    </row>
    <row r="35" spans="3:9">
      <c r="C35" t="s">
        <v>259</v>
      </c>
      <c r="D35" s="87">
        <v>219.51</v>
      </c>
      <c r="E35" s="87">
        <v>-7.65</v>
      </c>
      <c r="F35" s="87"/>
      <c r="G35" s="87">
        <f>SUM(D35:F35)</f>
        <v>211.85999999999999</v>
      </c>
      <c r="I35" s="135"/>
    </row>
    <row r="36" spans="3:9">
      <c r="C36" t="s">
        <v>270</v>
      </c>
      <c r="D36" s="87">
        <v>8.7899999999999991</v>
      </c>
      <c r="E36" s="87">
        <f>-E35</f>
        <v>7.65</v>
      </c>
      <c r="F36" s="87"/>
      <c r="G36" s="87">
        <f>SUM(D36:F36)</f>
        <v>16.439999999999998</v>
      </c>
    </row>
    <row r="37" spans="3:9">
      <c r="C37" t="s">
        <v>271</v>
      </c>
      <c r="D37" s="87">
        <v>84.53</v>
      </c>
      <c r="E37" s="87"/>
      <c r="F37" s="87"/>
      <c r="G37" s="87">
        <f>SUM(D37:F37)</f>
        <v>84.53</v>
      </c>
    </row>
    <row r="38" spans="3:9">
      <c r="C38" t="s">
        <v>272</v>
      </c>
      <c r="D38" s="87">
        <v>-109.86</v>
      </c>
      <c r="E38" s="87"/>
      <c r="F38" s="87"/>
      <c r="G38" s="87">
        <f>SUM(D38:F38)</f>
        <v>-109.86</v>
      </c>
    </row>
    <row r="39" spans="3:9">
      <c r="D39" s="87"/>
      <c r="E39" s="87"/>
      <c r="F39" s="87"/>
      <c r="G39" s="87"/>
    </row>
    <row r="40" spans="3:9">
      <c r="C40" s="77" t="s">
        <v>273</v>
      </c>
      <c r="D40" s="79">
        <f>+D14-D37</f>
        <v>21704.41</v>
      </c>
      <c r="E40" s="79"/>
      <c r="F40" s="79">
        <f>+F14-F37</f>
        <v>969.22</v>
      </c>
      <c r="G40" s="87">
        <f>SUM(D40:F40)</f>
        <v>22673.63</v>
      </c>
    </row>
    <row r="41" spans="3:9">
      <c r="D41" s="79"/>
      <c r="E41" s="79"/>
      <c r="F41" s="79"/>
      <c r="G41" s="87"/>
    </row>
    <row r="42" spans="3:9">
      <c r="D42" s="79"/>
      <c r="E42" s="79"/>
      <c r="F42" s="79"/>
      <c r="G42" s="87"/>
    </row>
    <row r="43" spans="3:9">
      <c r="C43" s="311" t="s">
        <v>274</v>
      </c>
      <c r="D43" s="312">
        <f>SUM(D15:D33)-D27-D35-D37-D38-D36</f>
        <v>21704.410000000003</v>
      </c>
      <c r="E43" s="312">
        <f>SUM(E15:E33)-E27-E35-E37-E38-E36</f>
        <v>0</v>
      </c>
      <c r="F43" s="312">
        <f>SUM(F15:F32)-F27-F35-F37-F38</f>
        <v>969.22</v>
      </c>
      <c r="G43" s="313"/>
    </row>
    <row r="44" spans="3:9">
      <c r="C44" s="314" t="s">
        <v>180</v>
      </c>
      <c r="D44" s="315">
        <f>+D43-D40</f>
        <v>0</v>
      </c>
      <c r="E44" s="315">
        <f>+E43-E40</f>
        <v>0</v>
      </c>
      <c r="F44" s="315">
        <f>+F43-F40</f>
        <v>0</v>
      </c>
      <c r="G44" s="316"/>
    </row>
    <row r="45" spans="3:9">
      <c r="D45" s="79"/>
      <c r="E45" s="79"/>
      <c r="G45" s="58"/>
    </row>
    <row r="46" spans="3:9" ht="12" customHeight="1">
      <c r="D46" s="79"/>
      <c r="E46" s="79"/>
      <c r="H46" s="58"/>
    </row>
    <row r="47" spans="3:9">
      <c r="H47" s="58"/>
    </row>
    <row r="48" spans="3:9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87"/>
    <col min="7" max="7" width="14.42578125" customWidth="1"/>
  </cols>
  <sheetData>
    <row r="1" spans="1:9" ht="18">
      <c r="A1" s="118" t="s">
        <v>0</v>
      </c>
      <c r="B1" s="53"/>
      <c r="C1" s="358" t="str">
        <f>Index!$C$1</f>
        <v>GREIG SUPERANNUATION FUND</v>
      </c>
      <c r="D1" s="358"/>
      <c r="E1" s="358"/>
      <c r="F1" s="54"/>
      <c r="H1" s="56" t="s">
        <v>2</v>
      </c>
      <c r="I1" s="56" t="s">
        <v>3</v>
      </c>
    </row>
    <row r="2" spans="1:9" ht="18">
      <c r="A2" s="118" t="s">
        <v>4</v>
      </c>
      <c r="B2" s="53"/>
      <c r="C2" s="358" t="str">
        <f>Index!$C$2</f>
        <v>GREMN</v>
      </c>
      <c r="D2" s="358"/>
      <c r="E2" s="358"/>
      <c r="F2" s="55"/>
      <c r="G2" s="59" t="s">
        <v>6</v>
      </c>
      <c r="H2" s="60" t="str">
        <f>Index!$H$2</f>
        <v>Nehal/Cate</v>
      </c>
      <c r="I2" s="61">
        <f>Index!$I$2</f>
        <v>44993</v>
      </c>
    </row>
    <row r="3" spans="1:9" ht="18">
      <c r="A3" s="118" t="s">
        <v>8</v>
      </c>
      <c r="B3" s="53"/>
      <c r="C3" s="359">
        <f>Index!$C$3</f>
        <v>44742</v>
      </c>
      <c r="D3" s="358"/>
      <c r="E3" s="358"/>
      <c r="F3" s="55"/>
      <c r="G3" s="59" t="s">
        <v>9</v>
      </c>
      <c r="H3" s="60" t="str">
        <f>Index!$H$3</f>
        <v>DB</v>
      </c>
      <c r="I3" s="61">
        <f>Index!$I$3</f>
        <v>44994</v>
      </c>
    </row>
    <row r="4" spans="1:9" ht="18">
      <c r="D4" s="53"/>
      <c r="E4" s="53"/>
      <c r="F4" s="64"/>
      <c r="G4" s="65"/>
      <c r="I4" s="66"/>
    </row>
    <row r="5" spans="1:9" ht="18">
      <c r="A5" s="120" t="s">
        <v>275</v>
      </c>
      <c r="D5" s="267"/>
      <c r="E5" s="267"/>
      <c r="F5" s="268"/>
      <c r="G5" s="269"/>
      <c r="I5" s="66"/>
    </row>
    <row r="6" spans="1:9" ht="18.75">
      <c r="D6" s="270"/>
      <c r="E6" s="270"/>
      <c r="F6" s="271"/>
      <c r="G6" s="272"/>
      <c r="I6" s="66"/>
    </row>
    <row r="7" spans="1:9">
      <c r="G7" s="87"/>
    </row>
    <row r="8" spans="1:9" s="69" customFormat="1" ht="25.5">
      <c r="A8" s="125" t="s">
        <v>105</v>
      </c>
      <c r="B8" s="398" t="s">
        <v>106</v>
      </c>
      <c r="C8" s="400"/>
      <c r="D8" s="273" t="s">
        <v>107</v>
      </c>
      <c r="E8" s="273" t="s">
        <v>107</v>
      </c>
      <c r="F8" s="273" t="s">
        <v>107</v>
      </c>
      <c r="G8" s="398" t="s">
        <v>155</v>
      </c>
      <c r="H8" s="369"/>
      <c r="I8" s="370"/>
    </row>
    <row r="10" spans="1:9">
      <c r="D10" s="274" t="s">
        <v>245</v>
      </c>
      <c r="E10" s="274" t="s">
        <v>276</v>
      </c>
      <c r="F10" s="274" t="s">
        <v>247</v>
      </c>
      <c r="G10" s="274" t="s">
        <v>277</v>
      </c>
      <c r="H10" s="274" t="s">
        <v>278</v>
      </c>
    </row>
    <row r="11" spans="1:9">
      <c r="B11" t="s">
        <v>279</v>
      </c>
      <c r="G11" s="87"/>
      <c r="H11" s="87"/>
    </row>
    <row r="12" spans="1:9">
      <c r="B12" t="s">
        <v>280</v>
      </c>
      <c r="G12" s="87"/>
      <c r="H12" s="87"/>
    </row>
    <row r="13" spans="1:9" s="42" customFormat="1">
      <c r="B13" s="42" t="s">
        <v>180</v>
      </c>
      <c r="D13" s="275">
        <f>D11-D12</f>
        <v>0</v>
      </c>
      <c r="E13" s="275">
        <f>E11-E12</f>
        <v>0</v>
      </c>
      <c r="F13" s="275">
        <f>F11-F12</f>
        <v>0</v>
      </c>
      <c r="G13" s="275">
        <f>G11-G12</f>
        <v>0</v>
      </c>
      <c r="H13" s="275">
        <f>H11-H12</f>
        <v>0</v>
      </c>
    </row>
    <row r="15" spans="1:9">
      <c r="A15" s="42" t="s">
        <v>281</v>
      </c>
    </row>
    <row r="19" spans="7:8">
      <c r="G19" s="87"/>
      <c r="H19" s="87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18" t="s">
        <v>0</v>
      </c>
      <c r="B1" s="53"/>
      <c r="C1" s="358" t="str">
        <f>Index!$C$1</f>
        <v>GREIG SUPERANNUATION FUND</v>
      </c>
      <c r="D1" s="358"/>
      <c r="E1" s="358"/>
      <c r="F1" s="54"/>
      <c r="G1"/>
      <c r="H1" s="56" t="s">
        <v>2</v>
      </c>
      <c r="I1" s="56" t="s">
        <v>3</v>
      </c>
    </row>
    <row r="2" spans="1:10" ht="18">
      <c r="A2" s="118" t="s">
        <v>4</v>
      </c>
      <c r="B2" s="53"/>
      <c r="C2" s="358" t="str">
        <f>Index!$C$2</f>
        <v>GREMN</v>
      </c>
      <c r="D2" s="358"/>
      <c r="E2" s="358"/>
      <c r="F2" s="55"/>
      <c r="G2" s="59" t="s">
        <v>6</v>
      </c>
      <c r="H2" s="60" t="str">
        <f>Index!$H$2</f>
        <v>Nehal/Cate</v>
      </c>
      <c r="I2" s="61">
        <f>Index!$I$2</f>
        <v>44993</v>
      </c>
    </row>
    <row r="3" spans="1:10" ht="18">
      <c r="A3" s="118" t="s">
        <v>8</v>
      </c>
      <c r="B3" s="53"/>
      <c r="C3" s="359">
        <f>Index!$C$3</f>
        <v>44742</v>
      </c>
      <c r="D3" s="358"/>
      <c r="E3" s="358"/>
      <c r="F3" s="55"/>
      <c r="G3" s="59" t="s">
        <v>9</v>
      </c>
      <c r="H3" s="60" t="str">
        <f>Index!$H$3</f>
        <v>DB</v>
      </c>
      <c r="I3" s="61">
        <f>Index!$I$3</f>
        <v>44994</v>
      </c>
    </row>
    <row r="4" spans="1:10" ht="18">
      <c r="A4" s="118"/>
      <c r="B4" s="53"/>
      <c r="D4" s="53"/>
      <c r="E4" s="53"/>
      <c r="F4" s="55"/>
      <c r="G4" s="119"/>
      <c r="H4" s="65"/>
      <c r="I4" s="66"/>
    </row>
    <row r="5" spans="1:10" ht="18">
      <c r="A5" s="53" t="s">
        <v>282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2" t="s">
        <v>105</v>
      </c>
      <c r="B8" s="360" t="s">
        <v>106</v>
      </c>
      <c r="C8" s="361"/>
      <c r="D8" s="361"/>
      <c r="E8" s="362"/>
      <c r="F8" s="133" t="s">
        <v>107</v>
      </c>
      <c r="G8" s="137"/>
      <c r="H8" s="360" t="s">
        <v>155</v>
      </c>
      <c r="I8" s="369"/>
      <c r="J8" s="370"/>
    </row>
    <row r="10" spans="1:10">
      <c r="A10" s="77" t="s">
        <v>283</v>
      </c>
      <c r="C10" s="47" t="s">
        <v>284</v>
      </c>
      <c r="D10" s="402" t="s">
        <v>285</v>
      </c>
      <c r="E10" s="402"/>
      <c r="F10" s="402"/>
      <c r="G10" s="96" t="s">
        <v>286</v>
      </c>
      <c r="H10" s="403" t="s">
        <v>287</v>
      </c>
      <c r="I10" s="403"/>
      <c r="J10" s="403"/>
    </row>
    <row r="11" spans="1:10">
      <c r="A11" s="71"/>
      <c r="B11" s="71"/>
      <c r="D11" s="47" t="s">
        <v>288</v>
      </c>
      <c r="E11" s="84" t="s">
        <v>289</v>
      </c>
      <c r="F11" s="72" t="s">
        <v>290</v>
      </c>
      <c r="G11" s="72"/>
      <c r="H11" s="47" t="s">
        <v>288</v>
      </c>
      <c r="I11" s="97" t="s">
        <v>289</v>
      </c>
      <c r="J11" s="98" t="s">
        <v>290</v>
      </c>
    </row>
    <row r="12" spans="1:10">
      <c r="A12" s="71"/>
      <c r="B12" s="71"/>
      <c r="D12" s="47"/>
      <c r="E12" s="84"/>
      <c r="F12" s="72"/>
      <c r="G12" s="72"/>
      <c r="H12" s="47"/>
      <c r="I12" s="97"/>
      <c r="J12" s="98"/>
    </row>
    <row r="13" spans="1:10">
      <c r="A13" s="71"/>
      <c r="C13" s="136"/>
      <c r="D13" s="80"/>
      <c r="E13" s="80"/>
      <c r="F13" s="80">
        <f>D13-E13</f>
        <v>0</v>
      </c>
      <c r="G13" s="99"/>
      <c r="H13" s="100">
        <f>D13*$G$13</f>
        <v>0</v>
      </c>
      <c r="I13" s="100">
        <f>E13*$G$13</f>
        <v>0</v>
      </c>
      <c r="J13" s="100">
        <f>F13*$G$13</f>
        <v>0</v>
      </c>
    </row>
    <row r="14" spans="1:10">
      <c r="C14" s="136"/>
      <c r="D14" s="80"/>
      <c r="E14" s="80"/>
      <c r="F14" s="80">
        <f>D14-E14</f>
        <v>0</v>
      </c>
      <c r="G14" s="99"/>
      <c r="H14" s="100">
        <f>D14*$G$14</f>
        <v>0</v>
      </c>
      <c r="I14" s="100">
        <f>E14*$G$14</f>
        <v>0</v>
      </c>
      <c r="J14" s="100">
        <f>F14*$G$14</f>
        <v>0</v>
      </c>
    </row>
    <row r="15" spans="1:10" ht="15.75" thickBot="1">
      <c r="D15" s="80"/>
      <c r="E15" s="80"/>
      <c r="F15" s="80"/>
      <c r="G15" s="70"/>
      <c r="H15" s="101">
        <f>SUM(H13:H14)</f>
        <v>0</v>
      </c>
      <c r="I15" s="101">
        <f>SUM(I13:I14)</f>
        <v>0</v>
      </c>
      <c r="J15" s="101">
        <f>SUM(J13:J14)</f>
        <v>0</v>
      </c>
    </row>
    <row r="16" spans="1:10">
      <c r="D16" s="80"/>
      <c r="E16" s="80"/>
      <c r="F16" s="80"/>
      <c r="G16" s="70"/>
      <c r="H16" s="100"/>
      <c r="I16" s="100"/>
      <c r="J16" s="100"/>
    </row>
    <row r="17" spans="1:10">
      <c r="D17" s="80"/>
      <c r="E17" s="80"/>
      <c r="F17" s="80"/>
      <c r="G17" s="70"/>
      <c r="H17" s="100"/>
      <c r="I17" s="100"/>
      <c r="J17" s="100"/>
    </row>
    <row r="18" spans="1:10">
      <c r="A18" s="77"/>
      <c r="C18" s="136"/>
      <c r="D18" s="80"/>
      <c r="E18" s="80"/>
      <c r="F18" s="80">
        <f>D18-E18</f>
        <v>0</v>
      </c>
      <c r="G18" s="99"/>
      <c r="H18" s="100">
        <f t="shared" ref="H18:J21" si="0">D18*$G$13</f>
        <v>0</v>
      </c>
      <c r="I18" s="100">
        <f t="shared" si="0"/>
        <v>0</v>
      </c>
      <c r="J18" s="100">
        <f t="shared" si="0"/>
        <v>0</v>
      </c>
    </row>
    <row r="19" spans="1:10">
      <c r="C19" s="136"/>
      <c r="D19" s="80"/>
      <c r="E19" s="80"/>
      <c r="F19" s="80">
        <f>D19-E19</f>
        <v>0</v>
      </c>
      <c r="G19" s="99"/>
      <c r="H19" s="100">
        <f t="shared" si="0"/>
        <v>0</v>
      </c>
      <c r="I19" s="100">
        <f t="shared" si="0"/>
        <v>0</v>
      </c>
      <c r="J19" s="100">
        <f t="shared" si="0"/>
        <v>0</v>
      </c>
    </row>
    <row r="20" spans="1:10">
      <c r="C20" s="136"/>
      <c r="D20" s="80"/>
      <c r="E20" s="80"/>
      <c r="F20" s="80">
        <f>D20-E20</f>
        <v>0</v>
      </c>
      <c r="G20" s="99"/>
      <c r="H20" s="100">
        <f t="shared" si="0"/>
        <v>0</v>
      </c>
      <c r="I20" s="100">
        <f t="shared" si="0"/>
        <v>0</v>
      </c>
      <c r="J20" s="100">
        <f t="shared" si="0"/>
        <v>0</v>
      </c>
    </row>
    <row r="21" spans="1:10">
      <c r="C21" s="136"/>
      <c r="D21" s="80"/>
      <c r="E21" s="80"/>
      <c r="F21" s="80">
        <f>D21-E21</f>
        <v>0</v>
      </c>
      <c r="G21" s="99"/>
      <c r="H21" s="100">
        <f t="shared" si="0"/>
        <v>0</v>
      </c>
      <c r="I21" s="100">
        <f t="shared" si="0"/>
        <v>0</v>
      </c>
      <c r="J21" s="100">
        <f t="shared" si="0"/>
        <v>0</v>
      </c>
    </row>
    <row r="22" spans="1:10" ht="15.75" thickBot="1">
      <c r="D22" s="80"/>
      <c r="E22" s="80"/>
      <c r="F22" s="80"/>
      <c r="G22" s="79"/>
      <c r="H22" s="101">
        <f t="shared" ref="H22:J22" si="1">SUM(H18:H21)</f>
        <v>0</v>
      </c>
      <c r="I22" s="101">
        <f t="shared" si="1"/>
        <v>0</v>
      </c>
      <c r="J22" s="101">
        <f t="shared" si="1"/>
        <v>0</v>
      </c>
    </row>
    <row r="23" spans="1:10">
      <c r="D23" s="80"/>
      <c r="E23" s="80"/>
      <c r="F23" s="80"/>
      <c r="G23" s="70"/>
      <c r="H23" s="87"/>
      <c r="I23" s="87"/>
      <c r="J23" s="87"/>
    </row>
    <row r="24" spans="1:10">
      <c r="D24" s="87"/>
      <c r="E24" s="87"/>
      <c r="F24" s="87"/>
      <c r="H24" s="87"/>
      <c r="I24" s="87"/>
      <c r="J24" s="87"/>
    </row>
    <row r="25" spans="1:10">
      <c r="D25" s="87"/>
      <c r="E25" s="87"/>
      <c r="F25" s="87"/>
      <c r="H25" s="87"/>
      <c r="I25" s="87"/>
      <c r="J25" s="87"/>
    </row>
    <row r="26" spans="1:10">
      <c r="D26" s="87"/>
      <c r="E26" s="87"/>
      <c r="F26" s="87"/>
      <c r="H26" s="87"/>
      <c r="I26" s="87"/>
      <c r="J26" s="87"/>
    </row>
    <row r="27" spans="1:10">
      <c r="D27" s="87"/>
      <c r="E27" s="87"/>
      <c r="F27" s="87"/>
      <c r="H27" s="87"/>
      <c r="I27" s="87"/>
      <c r="J27" s="87"/>
    </row>
    <row r="28" spans="1:10">
      <c r="C28" s="87"/>
      <c r="D28" s="87"/>
      <c r="E28" s="87"/>
      <c r="F28" s="87"/>
      <c r="H28" s="87"/>
      <c r="I28" s="87"/>
      <c r="J28" s="87"/>
    </row>
    <row r="29" spans="1:10">
      <c r="D29" s="87"/>
      <c r="E29" s="87"/>
      <c r="F29" s="87"/>
      <c r="H29" s="87"/>
      <c r="I29" s="87"/>
      <c r="J29" s="87"/>
    </row>
    <row r="30" spans="1:10">
      <c r="H30" s="87"/>
      <c r="I30" s="87"/>
      <c r="J30" s="87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topLeftCell="K30" zoomScale="70" zoomScaleNormal="70" workbookViewId="0">
      <selection activeCell="K30" sqref="K30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18" t="s">
        <v>0</v>
      </c>
      <c r="B1" s="53"/>
      <c r="C1" s="358" t="str">
        <f>Index!$C$1</f>
        <v>GREIG SUPERANNUATION FUND</v>
      </c>
      <c r="D1" s="358"/>
      <c r="E1" s="358"/>
      <c r="F1" s="54"/>
      <c r="H1" s="56" t="s">
        <v>2</v>
      </c>
      <c r="I1" s="56" t="s">
        <v>3</v>
      </c>
    </row>
    <row r="2" spans="1:16" ht="18">
      <c r="A2" s="118" t="s">
        <v>4</v>
      </c>
      <c r="B2" s="53"/>
      <c r="C2" s="358" t="str">
        <f>Index!$C$2</f>
        <v>GREMN</v>
      </c>
      <c r="D2" s="358"/>
      <c r="E2" s="358"/>
      <c r="F2" s="55"/>
      <c r="G2" s="59" t="s">
        <v>6</v>
      </c>
      <c r="H2" s="60" t="str">
        <f>Index!$H$2</f>
        <v>Nehal/Cate</v>
      </c>
      <c r="I2" s="61">
        <f>Index!$I$2</f>
        <v>44993</v>
      </c>
    </row>
    <row r="3" spans="1:16" ht="18">
      <c r="A3" s="118" t="s">
        <v>8</v>
      </c>
      <c r="B3" s="53"/>
      <c r="C3" s="359">
        <f>Index!$C$3</f>
        <v>44742</v>
      </c>
      <c r="D3" s="358"/>
      <c r="E3" s="358"/>
      <c r="F3" s="55"/>
      <c r="G3" s="59" t="s">
        <v>9</v>
      </c>
      <c r="H3" s="60" t="str">
        <f>Index!$H$3</f>
        <v>DB</v>
      </c>
      <c r="I3" s="61">
        <f>Index!$I$3</f>
        <v>44994</v>
      </c>
    </row>
    <row r="4" spans="1:16" ht="18">
      <c r="D4" s="53"/>
      <c r="E4" s="53"/>
      <c r="F4" s="64"/>
      <c r="G4" s="65"/>
      <c r="I4" s="66"/>
    </row>
    <row r="5" spans="1:16" ht="18">
      <c r="A5" s="120" t="s">
        <v>291</v>
      </c>
      <c r="D5" s="53"/>
      <c r="E5" s="53"/>
      <c r="F5" s="64"/>
      <c r="G5" s="65"/>
      <c r="I5" s="66"/>
    </row>
    <row r="6" spans="1:16" ht="20.100000000000001" customHeight="1"/>
    <row r="7" spans="1:16" ht="20.100000000000001" customHeight="1" thickBot="1">
      <c r="A7" s="120" t="s">
        <v>292</v>
      </c>
    </row>
    <row r="8" spans="1:16" ht="30.75" thickBot="1">
      <c r="A8" s="179" t="s">
        <v>105</v>
      </c>
      <c r="B8" s="375" t="s">
        <v>106</v>
      </c>
      <c r="C8" s="377"/>
      <c r="D8" s="180" t="s">
        <v>293</v>
      </c>
      <c r="E8" s="181" t="s">
        <v>109</v>
      </c>
      <c r="F8" s="181" t="s">
        <v>134</v>
      </c>
      <c r="G8" s="375" t="s">
        <v>155</v>
      </c>
      <c r="H8" s="404"/>
      <c r="I8" s="405"/>
    </row>
    <row r="9" spans="1:16">
      <c r="A9" s="221"/>
      <c r="B9" s="413"/>
      <c r="C9" s="414"/>
      <c r="D9" s="222"/>
      <c r="E9" s="223"/>
      <c r="F9" s="223"/>
      <c r="G9" s="413"/>
      <c r="H9" s="415"/>
      <c r="I9" s="414"/>
    </row>
    <row r="10" spans="1:16">
      <c r="A10" s="185"/>
      <c r="B10" s="416" t="s">
        <v>294</v>
      </c>
      <c r="C10" s="417"/>
      <c r="D10" s="417"/>
      <c r="E10" s="417"/>
      <c r="F10" s="417"/>
      <c r="G10" s="417"/>
      <c r="H10" s="417"/>
      <c r="I10" s="418"/>
    </row>
    <row r="11" spans="1:16">
      <c r="A11" s="185"/>
      <c r="B11" s="419"/>
      <c r="C11" s="420"/>
      <c r="D11" s="225"/>
      <c r="E11" s="226"/>
      <c r="F11" s="226"/>
      <c r="G11" s="419"/>
      <c r="H11" s="421"/>
      <c r="I11" s="422"/>
    </row>
    <row r="12" spans="1:16">
      <c r="A12" s="185"/>
      <c r="B12" s="423" t="s">
        <v>295</v>
      </c>
      <c r="C12" s="424"/>
      <c r="D12" s="225"/>
      <c r="E12" s="226"/>
      <c r="F12" s="226"/>
      <c r="G12" s="419"/>
      <c r="H12" s="421"/>
      <c r="I12" s="422"/>
      <c r="N12" t="s">
        <v>296</v>
      </c>
      <c r="O12" t="s">
        <v>297</v>
      </c>
      <c r="P12" t="s">
        <v>298</v>
      </c>
    </row>
    <row r="13" spans="1:16">
      <c r="A13" s="185"/>
      <c r="B13" s="419" t="s">
        <v>299</v>
      </c>
      <c r="C13" s="420"/>
      <c r="D13" s="225">
        <f>+SUM(E13:F13)</f>
        <v>0</v>
      </c>
      <c r="E13" s="226">
        <f>+F13*0.1</f>
        <v>0</v>
      </c>
      <c r="F13" s="226"/>
      <c r="G13" s="419" t="s">
        <v>300</v>
      </c>
      <c r="H13" s="421"/>
      <c r="I13" s="422"/>
      <c r="K13" t="s">
        <v>301</v>
      </c>
      <c r="N13" s="58"/>
      <c r="O13" s="58">
        <f>+N13/12</f>
        <v>0</v>
      </c>
    </row>
    <row r="14" spans="1:16">
      <c r="A14" s="185"/>
      <c r="B14" s="425" t="s">
        <v>302</v>
      </c>
      <c r="C14" s="420"/>
      <c r="D14" s="225">
        <f>+SUM(E14:F14)</f>
        <v>0</v>
      </c>
      <c r="E14" s="226">
        <f>+F14*0.1</f>
        <v>0</v>
      </c>
      <c r="F14" s="226"/>
      <c r="G14" s="419" t="s">
        <v>300</v>
      </c>
      <c r="H14" s="421"/>
      <c r="I14" s="422"/>
      <c r="K14" t="s">
        <v>303</v>
      </c>
      <c r="N14" s="58"/>
      <c r="O14" s="58">
        <f>+N14/12</f>
        <v>0</v>
      </c>
    </row>
    <row r="15" spans="1:16">
      <c r="A15" s="185"/>
      <c r="B15" s="419"/>
      <c r="C15" s="420"/>
      <c r="D15" s="225"/>
      <c r="E15" s="226"/>
      <c r="F15" s="225"/>
      <c r="G15" s="419"/>
      <c r="H15" s="421"/>
      <c r="I15" s="422"/>
      <c r="K15" t="s">
        <v>304</v>
      </c>
      <c r="N15" s="58"/>
      <c r="O15" s="58">
        <f>+N15/12</f>
        <v>0</v>
      </c>
    </row>
    <row r="16" spans="1:16">
      <c r="A16" s="185"/>
      <c r="B16" s="419"/>
      <c r="C16" s="420"/>
      <c r="D16" s="225"/>
      <c r="E16" s="226"/>
      <c r="F16" s="225"/>
      <c r="G16" s="419"/>
      <c r="H16" s="421"/>
      <c r="I16" s="422"/>
      <c r="K16" s="220" t="s">
        <v>305</v>
      </c>
      <c r="L16" s="220"/>
      <c r="M16" s="220"/>
      <c r="N16" s="219"/>
      <c r="O16" s="219"/>
      <c r="P16" s="219">
        <f>+O16*1.1</f>
        <v>0</v>
      </c>
    </row>
    <row r="17" spans="1:13">
      <c r="A17" s="185"/>
      <c r="B17" s="423" t="s">
        <v>84</v>
      </c>
      <c r="C17" s="424"/>
      <c r="D17" s="228">
        <f>SUM(D13:D16)</f>
        <v>0</v>
      </c>
      <c r="E17" s="228">
        <f>SUM(E13:E16)</f>
        <v>0</v>
      </c>
      <c r="F17" s="228">
        <f>SUM(F13:F16)</f>
        <v>0</v>
      </c>
      <c r="G17" s="419"/>
      <c r="H17" s="421"/>
      <c r="I17" s="422"/>
    </row>
    <row r="18" spans="1:13">
      <c r="A18" s="185"/>
      <c r="B18" s="419"/>
      <c r="C18" s="420"/>
      <c r="D18" s="225"/>
      <c r="E18" s="226"/>
      <c r="F18" s="225"/>
      <c r="G18" s="419"/>
      <c r="H18" s="421"/>
      <c r="I18" s="422"/>
    </row>
    <row r="19" spans="1:13">
      <c r="A19" s="185"/>
      <c r="B19" s="423" t="s">
        <v>306</v>
      </c>
      <c r="C19" s="424"/>
      <c r="D19" s="225"/>
      <c r="E19" s="226"/>
      <c r="F19" s="225"/>
      <c r="G19" s="419"/>
      <c r="H19" s="421"/>
      <c r="I19" s="422"/>
    </row>
    <row r="20" spans="1:13">
      <c r="A20" s="185"/>
      <c r="B20" s="419" t="s">
        <v>307</v>
      </c>
      <c r="C20" s="420"/>
      <c r="D20" s="229">
        <f>+F20+E20</f>
        <v>0</v>
      </c>
      <c r="E20" s="230">
        <f>+F20*0.1</f>
        <v>0</v>
      </c>
      <c r="F20" s="225"/>
      <c r="G20" s="419"/>
      <c r="H20" s="421"/>
      <c r="I20" s="422"/>
    </row>
    <row r="21" spans="1:13">
      <c r="A21" s="185"/>
      <c r="B21" s="419" t="s">
        <v>307</v>
      </c>
      <c r="C21" s="420"/>
      <c r="D21" s="229">
        <f>+F21+E21</f>
        <v>0</v>
      </c>
      <c r="E21" s="230">
        <f>+F21*0.1</f>
        <v>0</v>
      </c>
      <c r="F21" s="229"/>
      <c r="G21" s="419"/>
      <c r="H21" s="421"/>
      <c r="I21" s="422"/>
    </row>
    <row r="22" spans="1:13">
      <c r="A22" s="185"/>
      <c r="B22" s="227" t="s">
        <v>308</v>
      </c>
      <c r="C22" s="224"/>
      <c r="D22" s="231">
        <f>SUM(D20:D21)</f>
        <v>0</v>
      </c>
      <c r="E22" s="231">
        <f>SUM(E20:E21)</f>
        <v>0</v>
      </c>
      <c r="F22" s="231">
        <f>SUM(F20:F21)</f>
        <v>0</v>
      </c>
      <c r="G22" s="419"/>
      <c r="H22" s="421"/>
      <c r="I22" s="422"/>
    </row>
    <row r="23" spans="1:13">
      <c r="A23" s="185"/>
      <c r="B23" s="419" t="s">
        <v>309</v>
      </c>
      <c r="C23" s="420"/>
      <c r="D23" s="229">
        <f>+F23+E23</f>
        <v>0</v>
      </c>
      <c r="E23" s="230">
        <f>+F23*0.1</f>
        <v>0</v>
      </c>
      <c r="F23" s="225"/>
      <c r="G23" s="419"/>
      <c r="H23" s="426"/>
      <c r="I23" s="420"/>
    </row>
    <row r="24" spans="1:13">
      <c r="A24" s="185"/>
      <c r="B24" s="419" t="s">
        <v>309</v>
      </c>
      <c r="C24" s="420"/>
      <c r="D24" s="229">
        <f>+F24+E24</f>
        <v>0</v>
      </c>
      <c r="E24" s="230">
        <f>+F24*0.1</f>
        <v>0</v>
      </c>
      <c r="F24" s="225"/>
      <c r="G24" s="419"/>
      <c r="H24" s="426"/>
      <c r="I24" s="420"/>
      <c r="L24" s="86"/>
      <c r="M24" s="86"/>
    </row>
    <row r="25" spans="1:13">
      <c r="A25" s="185"/>
      <c r="B25" s="419" t="s">
        <v>309</v>
      </c>
      <c r="C25" s="420"/>
      <c r="D25" s="229">
        <f>+F25+E25</f>
        <v>0</v>
      </c>
      <c r="E25" s="230">
        <f>+F25*0.1</f>
        <v>0</v>
      </c>
      <c r="F25" s="225"/>
      <c r="G25" s="419"/>
      <c r="H25" s="426"/>
      <c r="I25" s="420"/>
    </row>
    <row r="26" spans="1:13">
      <c r="A26" s="185"/>
      <c r="B26" s="227" t="s">
        <v>310</v>
      </c>
      <c r="C26" s="224"/>
      <c r="D26" s="231">
        <f>SUM(D23:D25)</f>
        <v>0</v>
      </c>
      <c r="E26" s="231">
        <f>SUM(E23:E25)</f>
        <v>0</v>
      </c>
      <c r="F26" s="231">
        <f>SUM(F23:F25)</f>
        <v>0</v>
      </c>
      <c r="G26" s="419"/>
      <c r="H26" s="421"/>
      <c r="I26" s="422"/>
    </row>
    <row r="27" spans="1:13">
      <c r="A27" s="185"/>
      <c r="B27" s="419" t="s">
        <v>311</v>
      </c>
      <c r="C27" s="420"/>
      <c r="D27" s="229">
        <f>+F27+E27</f>
        <v>0</v>
      </c>
      <c r="E27" s="230">
        <f>+F27*0.1</f>
        <v>0</v>
      </c>
      <c r="F27" s="225"/>
      <c r="G27" s="419"/>
      <c r="H27" s="421"/>
      <c r="I27" s="422"/>
    </row>
    <row r="28" spans="1:13">
      <c r="A28" s="185"/>
      <c r="B28" s="419" t="s">
        <v>311</v>
      </c>
      <c r="C28" s="420"/>
      <c r="D28" s="229">
        <f>+F28+E28</f>
        <v>0</v>
      </c>
      <c r="E28" s="230">
        <f>+F28*0.1</f>
        <v>0</v>
      </c>
      <c r="F28" s="229"/>
      <c r="G28" s="419"/>
      <c r="H28" s="421"/>
      <c r="I28" s="422"/>
    </row>
    <row r="29" spans="1:13">
      <c r="A29" s="185"/>
      <c r="B29" s="419" t="s">
        <v>311</v>
      </c>
      <c r="C29" s="420"/>
      <c r="D29" s="229">
        <f>+F29+E29</f>
        <v>0</v>
      </c>
      <c r="E29" s="230">
        <f>+F29*0.1</f>
        <v>0</v>
      </c>
      <c r="F29" s="225"/>
      <c r="G29" s="419"/>
      <c r="H29" s="426"/>
      <c r="I29" s="420"/>
    </row>
    <row r="30" spans="1:13">
      <c r="A30" s="185"/>
      <c r="B30" s="419" t="s">
        <v>311</v>
      </c>
      <c r="C30" s="420"/>
      <c r="D30" s="229">
        <f>+F30+E30</f>
        <v>0</v>
      </c>
      <c r="E30" s="230">
        <f>+F30*0.1</f>
        <v>0</v>
      </c>
      <c r="F30" s="229"/>
      <c r="G30" s="419"/>
      <c r="H30" s="426"/>
      <c r="I30" s="420"/>
    </row>
    <row r="31" spans="1:13">
      <c r="A31" s="185"/>
      <c r="B31" s="423" t="s">
        <v>312</v>
      </c>
      <c r="C31" s="424"/>
      <c r="D31" s="231">
        <f>SUM(D27:D30)</f>
        <v>0</v>
      </c>
      <c r="E31" s="231">
        <f>SUM(E27:E30)</f>
        <v>0</v>
      </c>
      <c r="F31" s="231">
        <f>SUM(F27:F30)</f>
        <v>0</v>
      </c>
      <c r="G31" s="419"/>
      <c r="H31" s="426"/>
      <c r="I31" s="420"/>
    </row>
    <row r="32" spans="1:13">
      <c r="A32" s="185"/>
      <c r="B32" s="423" t="s">
        <v>313</v>
      </c>
      <c r="C32" s="424"/>
      <c r="D32" s="231">
        <f>+D22+D26+D31</f>
        <v>0</v>
      </c>
      <c r="E32" s="231">
        <f>+E22+E26+E31</f>
        <v>0</v>
      </c>
      <c r="F32" s="231">
        <f>+F22+F26+F31</f>
        <v>0</v>
      </c>
      <c r="G32" s="419"/>
      <c r="H32" s="426"/>
      <c r="I32" s="420"/>
    </row>
    <row r="33" spans="1:18">
      <c r="A33" s="185"/>
      <c r="B33" s="419"/>
      <c r="C33" s="420"/>
      <c r="D33" s="229"/>
      <c r="E33" s="230"/>
      <c r="F33" s="224"/>
      <c r="G33" s="419"/>
      <c r="H33" s="426"/>
      <c r="I33" s="420"/>
    </row>
    <row r="34" spans="1:18">
      <c r="A34" s="185"/>
      <c r="B34" s="197" t="s">
        <v>314</v>
      </c>
      <c r="C34" s="198"/>
      <c r="D34" s="232"/>
      <c r="E34" s="233"/>
      <c r="F34" s="234">
        <f>+F32-F21-F28</f>
        <v>0</v>
      </c>
      <c r="G34" s="419"/>
      <c r="H34" s="426"/>
      <c r="I34" s="420"/>
    </row>
    <row r="35" spans="1:18">
      <c r="A35" s="185"/>
      <c r="B35" s="423"/>
      <c r="C35" s="424"/>
      <c r="D35" s="231"/>
      <c r="E35" s="231"/>
      <c r="F35" s="231"/>
      <c r="G35" s="419"/>
      <c r="H35" s="426"/>
      <c r="I35" s="420"/>
    </row>
    <row r="36" spans="1:18">
      <c r="A36" s="235" t="s">
        <v>315</v>
      </c>
      <c r="B36" s="383"/>
      <c r="C36" s="384"/>
      <c r="D36" s="384"/>
      <c r="E36" s="384"/>
      <c r="F36" s="384"/>
      <c r="G36" s="384"/>
      <c r="H36" s="384"/>
      <c r="I36" s="385"/>
    </row>
    <row r="37" spans="1:18">
      <c r="A37" s="235"/>
      <c r="B37" s="383"/>
      <c r="C37" s="384"/>
      <c r="D37" s="384"/>
      <c r="E37" s="384"/>
      <c r="F37" s="384"/>
      <c r="G37" s="384"/>
      <c r="H37" s="384"/>
      <c r="I37" s="385"/>
    </row>
    <row r="38" spans="1:18">
      <c r="A38" s="235"/>
      <c r="B38" s="383"/>
      <c r="C38" s="384"/>
      <c r="D38" s="384"/>
      <c r="E38" s="384"/>
      <c r="F38" s="384"/>
      <c r="G38" s="384"/>
      <c r="H38" s="384"/>
      <c r="I38" s="385"/>
    </row>
    <row r="39" spans="1:18" ht="15.75" thickBot="1">
      <c r="A39" s="206"/>
      <c r="B39" s="427"/>
      <c r="C39" s="428"/>
      <c r="D39" s="236"/>
      <c r="E39" s="236"/>
      <c r="F39" s="236"/>
      <c r="G39" s="427"/>
      <c r="H39" s="429"/>
      <c r="I39" s="428"/>
    </row>
    <row r="40" spans="1:18">
      <c r="E40" s="110"/>
      <c r="F40" s="110"/>
    </row>
    <row r="41" spans="1:18">
      <c r="E41" s="110"/>
      <c r="F41" s="110"/>
    </row>
    <row r="42" spans="1:18">
      <c r="E42" s="110"/>
      <c r="F42" s="110"/>
    </row>
    <row r="43" spans="1:18">
      <c r="D43" s="86"/>
      <c r="E43" s="110"/>
      <c r="F43" s="110"/>
    </row>
    <row r="44" spans="1:18" ht="18">
      <c r="A44" s="120" t="s">
        <v>316</v>
      </c>
      <c r="E44" s="110"/>
      <c r="F44" s="110"/>
    </row>
    <row r="45" spans="1:18">
      <c r="A45" s="237"/>
      <c r="C45" s="237"/>
      <c r="D45" s="237"/>
      <c r="E45" s="237"/>
      <c r="F45" s="237"/>
      <c r="G45" s="237"/>
      <c r="H45" s="237"/>
      <c r="I45" s="237"/>
      <c r="J45" s="237"/>
      <c r="K45" s="237"/>
      <c r="L45" s="237"/>
      <c r="M45" s="237"/>
      <c r="N45" s="237"/>
      <c r="O45" s="237"/>
      <c r="P45" s="237"/>
      <c r="Q45" s="237"/>
      <c r="R45" s="237"/>
    </row>
    <row r="46" spans="1:18">
      <c r="A46" s="237" t="s">
        <v>317</v>
      </c>
      <c r="B46" s="237"/>
      <c r="C46" s="237"/>
      <c r="D46" s="237"/>
      <c r="E46" s="237"/>
      <c r="F46" s="237"/>
      <c r="G46" s="237"/>
      <c r="H46" s="237"/>
      <c r="I46" s="237"/>
      <c r="J46" s="237"/>
      <c r="K46" s="237"/>
      <c r="L46" s="237"/>
      <c r="M46" s="237"/>
      <c r="N46" s="237"/>
      <c r="O46" s="237"/>
      <c r="P46" s="237"/>
      <c r="Q46" s="237"/>
      <c r="R46" s="237"/>
    </row>
    <row r="47" spans="1:18" ht="45">
      <c r="A47" s="237"/>
      <c r="B47" s="238"/>
      <c r="C47" s="238" t="s">
        <v>318</v>
      </c>
      <c r="D47" s="244" t="s">
        <v>319</v>
      </c>
      <c r="E47" s="244" t="s">
        <v>320</v>
      </c>
      <c r="F47" s="244" t="s">
        <v>321</v>
      </c>
      <c r="G47" s="244" t="s">
        <v>322</v>
      </c>
      <c r="H47" s="244" t="s">
        <v>323</v>
      </c>
      <c r="I47" s="244" t="s">
        <v>324</v>
      </c>
      <c r="J47" s="244" t="s">
        <v>325</v>
      </c>
      <c r="K47" s="244" t="s">
        <v>326</v>
      </c>
      <c r="L47" s="244" t="s">
        <v>327</v>
      </c>
      <c r="M47" s="244" t="s">
        <v>328</v>
      </c>
      <c r="N47" s="244" t="s">
        <v>329</v>
      </c>
      <c r="O47" s="244" t="s">
        <v>330</v>
      </c>
      <c r="P47" s="244" t="s">
        <v>331</v>
      </c>
      <c r="Q47" s="237"/>
      <c r="R47" s="237"/>
    </row>
    <row r="48" spans="1:18">
      <c r="A48" s="237" t="s">
        <v>332</v>
      </c>
      <c r="B48" s="237"/>
      <c r="C48" s="240" t="s">
        <v>333</v>
      </c>
      <c r="D48" s="241"/>
      <c r="E48" s="241"/>
      <c r="F48" s="241"/>
      <c r="G48" s="241"/>
      <c r="H48" s="241"/>
      <c r="I48" s="237"/>
      <c r="J48" s="241"/>
      <c r="K48" s="241"/>
      <c r="L48" s="241"/>
      <c r="M48" s="241"/>
      <c r="N48" s="241"/>
      <c r="O48" s="237"/>
      <c r="P48" s="241"/>
      <c r="Q48" s="237"/>
      <c r="R48" s="237"/>
    </row>
    <row r="49" spans="1:18">
      <c r="A49" s="237" t="s">
        <v>334</v>
      </c>
      <c r="B49" s="237"/>
      <c r="C49" s="240" t="s">
        <v>333</v>
      </c>
      <c r="D49" s="237"/>
      <c r="E49" s="237"/>
      <c r="F49" s="237"/>
      <c r="G49" s="237"/>
      <c r="H49" s="237"/>
      <c r="I49" s="237"/>
      <c r="J49" s="237"/>
      <c r="K49" s="237"/>
      <c r="L49" s="241"/>
      <c r="M49" s="237"/>
      <c r="N49" s="241"/>
      <c r="O49" s="237"/>
      <c r="P49" s="237"/>
      <c r="Q49" s="237"/>
      <c r="R49" s="237"/>
    </row>
    <row r="50" spans="1:18" ht="15.75" thickBot="1">
      <c r="A50" s="237"/>
      <c r="B50" s="237"/>
      <c r="C50" s="237"/>
      <c r="D50" s="242"/>
      <c r="E50" s="242"/>
      <c r="F50" s="242"/>
      <c r="G50" s="242"/>
      <c r="H50" s="242"/>
      <c r="I50" s="243"/>
      <c r="J50" s="242"/>
      <c r="K50" s="242"/>
      <c r="L50" s="242"/>
      <c r="M50" s="242"/>
      <c r="N50" s="242"/>
      <c r="O50" s="243"/>
      <c r="P50" s="242"/>
      <c r="Q50" s="237"/>
      <c r="R50" s="237"/>
    </row>
    <row r="51" spans="1:18" ht="15.75" thickTop="1">
      <c r="A51" s="237"/>
      <c r="B51" s="237"/>
      <c r="C51" s="237"/>
      <c r="D51" s="237"/>
      <c r="E51" s="237"/>
      <c r="F51" s="237"/>
      <c r="G51" s="237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</row>
    <row r="52" spans="1:18">
      <c r="A52" s="237"/>
      <c r="B52" s="237"/>
      <c r="C52" s="237"/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</row>
    <row r="53" spans="1:18">
      <c r="A53" s="237"/>
      <c r="B53" s="237"/>
      <c r="C53" s="237"/>
      <c r="D53" s="406" t="s">
        <v>64</v>
      </c>
      <c r="E53" s="406"/>
      <c r="F53" s="406"/>
      <c r="G53" s="406" t="s">
        <v>306</v>
      </c>
      <c r="H53" s="406"/>
      <c r="I53" s="406"/>
      <c r="J53" s="406"/>
      <c r="K53" s="406"/>
      <c r="L53" s="406"/>
      <c r="M53" s="406"/>
      <c r="N53" s="406"/>
      <c r="O53" s="237"/>
      <c r="P53" s="237"/>
      <c r="Q53" s="237"/>
      <c r="R53" s="237"/>
    </row>
    <row r="54" spans="1:18" ht="54">
      <c r="A54" s="237" t="s">
        <v>335</v>
      </c>
      <c r="B54" s="248" t="s">
        <v>336</v>
      </c>
      <c r="C54" s="238" t="s">
        <v>318</v>
      </c>
      <c r="D54" s="244" t="s">
        <v>337</v>
      </c>
      <c r="E54" s="244" t="s">
        <v>338</v>
      </c>
      <c r="F54" s="244" t="s">
        <v>339</v>
      </c>
      <c r="G54" s="244" t="s">
        <v>340</v>
      </c>
      <c r="H54" s="244" t="s">
        <v>341</v>
      </c>
      <c r="I54" s="244" t="s">
        <v>324</v>
      </c>
      <c r="J54" s="244" t="s">
        <v>325</v>
      </c>
      <c r="K54" s="244" t="s">
        <v>342</v>
      </c>
      <c r="L54" s="244" t="s">
        <v>327</v>
      </c>
      <c r="M54" s="244" t="s">
        <v>328</v>
      </c>
      <c r="N54" s="244" t="s">
        <v>329</v>
      </c>
      <c r="O54" s="239" t="s">
        <v>330</v>
      </c>
      <c r="P54" s="239" t="s">
        <v>331</v>
      </c>
      <c r="Q54" s="237"/>
      <c r="R54" s="237"/>
    </row>
    <row r="55" spans="1:18">
      <c r="A55" s="237"/>
      <c r="B55" s="237">
        <v>1</v>
      </c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</row>
    <row r="56" spans="1:18">
      <c r="A56" s="237"/>
      <c r="B56" s="237">
        <v>2</v>
      </c>
      <c r="C56" s="237"/>
      <c r="D56" s="241"/>
      <c r="E56" s="237"/>
      <c r="F56" s="241"/>
      <c r="G56" s="241"/>
      <c r="H56" s="241"/>
      <c r="I56" s="237"/>
      <c r="J56" s="237"/>
      <c r="K56" s="241"/>
      <c r="L56" s="241"/>
      <c r="M56" s="237"/>
      <c r="N56" s="237"/>
      <c r="O56" s="237"/>
      <c r="P56" s="241"/>
      <c r="Q56" s="237"/>
      <c r="R56" s="237"/>
    </row>
    <row r="57" spans="1:18">
      <c r="A57" s="237"/>
      <c r="B57" s="237">
        <v>3</v>
      </c>
      <c r="C57" s="237"/>
      <c r="D57" s="241"/>
      <c r="E57" s="237"/>
      <c r="F57" s="237"/>
      <c r="G57" s="241"/>
      <c r="H57" s="241"/>
      <c r="I57" s="237"/>
      <c r="J57" s="237"/>
      <c r="K57" s="237"/>
      <c r="L57" s="237"/>
      <c r="M57" s="237"/>
      <c r="N57" s="237"/>
      <c r="O57" s="237"/>
      <c r="P57" s="241"/>
      <c r="Q57" s="237"/>
      <c r="R57" s="237"/>
    </row>
    <row r="58" spans="1:18">
      <c r="A58" s="237"/>
      <c r="B58" s="237">
        <v>4</v>
      </c>
      <c r="C58" s="237"/>
      <c r="D58" s="241"/>
      <c r="E58" s="241"/>
      <c r="F58" s="237"/>
      <c r="G58" s="237"/>
      <c r="H58" s="241"/>
      <c r="I58" s="237"/>
      <c r="J58" s="241"/>
      <c r="K58" s="237"/>
      <c r="L58" s="241"/>
      <c r="M58" s="237"/>
      <c r="N58" s="237"/>
      <c r="O58" s="237"/>
      <c r="P58" s="241"/>
      <c r="Q58" s="237"/>
      <c r="R58" s="237"/>
    </row>
    <row r="59" spans="1:18">
      <c r="A59" s="42"/>
      <c r="B59" s="237">
        <v>5</v>
      </c>
      <c r="C59" s="237"/>
      <c r="D59" s="241"/>
      <c r="E59" s="237"/>
      <c r="F59" s="237"/>
      <c r="G59" s="241"/>
      <c r="H59" s="241"/>
      <c r="I59" s="237"/>
      <c r="J59" s="237"/>
      <c r="K59" s="237"/>
      <c r="L59" s="237"/>
      <c r="M59" s="241"/>
      <c r="N59" s="237"/>
      <c r="O59" s="237"/>
      <c r="P59" s="241"/>
      <c r="Q59" s="237"/>
      <c r="R59" s="237"/>
    </row>
    <row r="60" spans="1:18">
      <c r="A60" s="42"/>
      <c r="B60" s="237">
        <v>6</v>
      </c>
      <c r="C60" s="237"/>
      <c r="D60" s="241"/>
      <c r="E60" s="237"/>
      <c r="F60" s="237"/>
      <c r="G60" s="241"/>
      <c r="H60" s="241"/>
      <c r="I60" s="237"/>
      <c r="J60" s="241"/>
      <c r="K60" s="237"/>
      <c r="L60" s="237"/>
      <c r="M60" s="237"/>
      <c r="N60" s="237"/>
      <c r="O60" s="237"/>
      <c r="P60" s="241"/>
      <c r="Q60" s="237"/>
      <c r="R60" s="237"/>
    </row>
    <row r="61" spans="1:18">
      <c r="A61" s="42"/>
      <c r="B61" s="237">
        <v>7</v>
      </c>
      <c r="C61" s="237"/>
      <c r="D61" s="237"/>
      <c r="E61" s="241"/>
      <c r="F61" s="237"/>
      <c r="G61" s="241"/>
      <c r="H61" s="241"/>
      <c r="I61" s="237"/>
      <c r="J61" s="237"/>
      <c r="K61" s="237"/>
      <c r="L61" s="241"/>
      <c r="M61" s="237"/>
      <c r="N61" s="241"/>
      <c r="O61" s="241"/>
      <c r="P61" s="237"/>
      <c r="Q61" s="237"/>
      <c r="R61" s="237"/>
    </row>
    <row r="62" spans="1:18">
      <c r="A62" s="42"/>
      <c r="B62" s="237">
        <v>8</v>
      </c>
      <c r="C62" s="237"/>
      <c r="D62" s="241"/>
      <c r="E62" s="237"/>
      <c r="F62" s="237"/>
      <c r="G62" s="241"/>
      <c r="H62" s="241"/>
      <c r="I62" s="237"/>
      <c r="J62" s="241"/>
      <c r="K62" s="237"/>
      <c r="L62" s="241"/>
      <c r="M62" s="241"/>
      <c r="N62" s="237"/>
      <c r="O62" s="241"/>
      <c r="P62" s="241"/>
      <c r="Q62" s="237"/>
      <c r="R62" s="237"/>
    </row>
    <row r="63" spans="1:18">
      <c r="A63" s="42"/>
      <c r="B63" s="237">
        <v>9</v>
      </c>
      <c r="C63" s="237"/>
      <c r="D63" s="237"/>
      <c r="E63" s="237"/>
      <c r="F63" s="237"/>
      <c r="G63" s="237"/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</row>
    <row r="64" spans="1:18">
      <c r="A64" s="42"/>
      <c r="B64" s="237">
        <v>10</v>
      </c>
      <c r="C64" s="237"/>
      <c r="D64" s="241"/>
      <c r="E64" s="241"/>
      <c r="F64" s="237"/>
      <c r="G64" s="241"/>
      <c r="H64" s="241"/>
      <c r="I64" s="237"/>
      <c r="J64" s="237"/>
      <c r="K64" s="237"/>
      <c r="L64" s="241"/>
      <c r="M64" s="241"/>
      <c r="N64" s="241"/>
      <c r="O64" s="241"/>
      <c r="P64" s="241"/>
      <c r="Q64" s="237"/>
      <c r="R64" s="237"/>
    </row>
    <row r="65" spans="1:18">
      <c r="A65" s="42"/>
      <c r="B65" s="237">
        <v>11</v>
      </c>
      <c r="C65" s="237"/>
      <c r="D65" s="241"/>
      <c r="E65" s="237"/>
      <c r="F65" s="237"/>
      <c r="G65" s="237"/>
      <c r="H65" s="241"/>
      <c r="I65" s="237"/>
      <c r="J65" s="241"/>
      <c r="K65" s="237"/>
      <c r="L65" s="237"/>
      <c r="M65" s="241"/>
      <c r="N65" s="241"/>
      <c r="O65" s="241"/>
      <c r="P65" s="241"/>
      <c r="Q65" s="237"/>
      <c r="R65" s="237"/>
    </row>
    <row r="66" spans="1:18">
      <c r="A66" s="42"/>
      <c r="B66" s="237"/>
      <c r="C66" s="237"/>
      <c r="D66" s="237"/>
      <c r="E66" s="237"/>
      <c r="F66" s="237"/>
      <c r="G66" s="237"/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</row>
    <row r="67" spans="1:18">
      <c r="A67" s="42"/>
      <c r="B67" s="237"/>
      <c r="C67" s="237"/>
      <c r="D67" s="245"/>
      <c r="E67" s="245"/>
      <c r="F67" s="245"/>
      <c r="G67" s="245"/>
      <c r="H67" s="245"/>
      <c r="I67" s="245"/>
      <c r="J67" s="245"/>
      <c r="K67" s="245"/>
      <c r="L67" s="245"/>
      <c r="M67" s="245"/>
      <c r="N67" s="245"/>
      <c r="O67" s="245"/>
      <c r="P67" s="237"/>
      <c r="Q67" s="237"/>
      <c r="R67" s="237"/>
    </row>
    <row r="68" spans="1:18" ht="15.75" thickBot="1">
      <c r="A68" s="237"/>
      <c r="B68" s="237"/>
      <c r="C68" s="237"/>
      <c r="D68" s="246"/>
      <c r="E68" s="246"/>
      <c r="F68" s="246"/>
      <c r="G68" s="246"/>
      <c r="H68" s="246"/>
      <c r="I68" s="247"/>
      <c r="J68" s="246"/>
      <c r="K68" s="246"/>
      <c r="L68" s="246"/>
      <c r="M68" s="246"/>
      <c r="N68" s="246"/>
      <c r="O68" s="247"/>
      <c r="P68" s="246"/>
      <c r="Q68" s="237"/>
      <c r="R68" s="237"/>
    </row>
    <row r="69" spans="1:18" ht="15.75" thickTop="1">
      <c r="A69" s="237"/>
      <c r="B69" s="237"/>
      <c r="C69" s="237"/>
      <c r="D69" s="237"/>
      <c r="E69" s="237"/>
      <c r="F69" s="237"/>
      <c r="G69" s="237"/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37"/>
    </row>
    <row r="70" spans="1:18">
      <c r="A70" s="237"/>
      <c r="B70" s="237" t="s">
        <v>180</v>
      </c>
      <c r="C70" s="237"/>
      <c r="D70" s="237" t="s">
        <v>343</v>
      </c>
      <c r="E70" s="237" t="s">
        <v>344</v>
      </c>
      <c r="F70" s="237" t="s">
        <v>344</v>
      </c>
      <c r="G70" s="237" t="s">
        <v>344</v>
      </c>
      <c r="H70" s="237" t="s">
        <v>344</v>
      </c>
      <c r="I70" s="237" t="s">
        <v>344</v>
      </c>
      <c r="J70" s="237" t="s">
        <v>344</v>
      </c>
      <c r="K70" s="237" t="s">
        <v>344</v>
      </c>
      <c r="L70" s="237" t="s">
        <v>344</v>
      </c>
      <c r="M70" s="237" t="s">
        <v>344</v>
      </c>
      <c r="N70" s="237" t="s">
        <v>344</v>
      </c>
      <c r="O70" s="237" t="s">
        <v>344</v>
      </c>
      <c r="P70" s="237" t="s">
        <v>344</v>
      </c>
      <c r="Q70" s="237"/>
      <c r="R70" s="237"/>
    </row>
    <row r="71" spans="1:18">
      <c r="A71" s="237"/>
      <c r="B71" s="237"/>
      <c r="C71" s="237"/>
      <c r="D71" s="237"/>
      <c r="E71" s="237"/>
      <c r="F71" s="237"/>
      <c r="G71" s="237"/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237"/>
    </row>
    <row r="72" spans="1:18">
      <c r="A72" s="42"/>
      <c r="B72" s="42" t="s">
        <v>335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237"/>
      <c r="O72" s="237"/>
      <c r="P72" s="237"/>
      <c r="Q72" s="237"/>
      <c r="R72" s="237"/>
    </row>
    <row r="73" spans="1:18">
      <c r="E73" s="110"/>
      <c r="F73" s="110"/>
    </row>
    <row r="74" spans="1:18">
      <c r="E74" s="110"/>
      <c r="F74" s="110"/>
    </row>
    <row r="75" spans="1:18">
      <c r="E75" s="110"/>
      <c r="F75" s="110"/>
    </row>
    <row r="76" spans="1:18">
      <c r="E76" s="110"/>
      <c r="F76" s="110"/>
    </row>
    <row r="77" spans="1:18" ht="18">
      <c r="A77" s="120" t="s">
        <v>345</v>
      </c>
      <c r="E77" s="110"/>
      <c r="F77" s="110"/>
    </row>
    <row r="78" spans="1:18">
      <c r="C78" s="276"/>
      <c r="D78" s="298" t="s">
        <v>346</v>
      </c>
      <c r="E78" s="298"/>
      <c r="F78" s="299"/>
      <c r="G78" s="299"/>
      <c r="H78" s="299"/>
      <c r="I78" s="299"/>
      <c r="J78" s="299"/>
      <c r="K78" s="277"/>
      <c r="L78" s="277"/>
    </row>
    <row r="79" spans="1:18" s="300" customFormat="1" ht="30">
      <c r="C79" s="278"/>
      <c r="D79" s="279" t="s">
        <v>347</v>
      </c>
      <c r="E79" s="278" t="s">
        <v>319</v>
      </c>
      <c r="F79" s="279" t="s">
        <v>348</v>
      </c>
      <c r="G79" s="279" t="s">
        <v>349</v>
      </c>
      <c r="H79" s="279" t="s">
        <v>350</v>
      </c>
      <c r="I79" s="279" t="s">
        <v>329</v>
      </c>
      <c r="J79" s="279" t="s">
        <v>351</v>
      </c>
      <c r="K79" s="279" t="s">
        <v>352</v>
      </c>
      <c r="L79" s="279" t="s">
        <v>331</v>
      </c>
    </row>
    <row r="80" spans="1:18">
      <c r="C80" s="288" t="s">
        <v>353</v>
      </c>
      <c r="D80" s="301"/>
      <c r="E80" s="280">
        <f t="shared" ref="E80:E91" si="0">SUM(D80:D80)</f>
        <v>0</v>
      </c>
      <c r="F80" s="302"/>
      <c r="G80" s="302"/>
      <c r="H80" s="302"/>
      <c r="I80" s="302"/>
      <c r="J80" s="302"/>
      <c r="K80" s="281">
        <f t="shared" ref="K80:K91" si="1">SUM(F80:J80)</f>
        <v>0</v>
      </c>
      <c r="L80" s="282">
        <f t="shared" ref="L80:L91" si="2">E80-K80</f>
        <v>0</v>
      </c>
    </row>
    <row r="81" spans="3:12">
      <c r="C81" s="286" t="s">
        <v>354</v>
      </c>
      <c r="D81" s="301"/>
      <c r="E81" s="280">
        <f t="shared" si="0"/>
        <v>0</v>
      </c>
      <c r="F81" s="302"/>
      <c r="G81" s="302"/>
      <c r="H81" s="302"/>
      <c r="I81" s="302"/>
      <c r="J81" s="302"/>
      <c r="K81" s="281">
        <f t="shared" si="1"/>
        <v>0</v>
      </c>
      <c r="L81" s="282">
        <f t="shared" si="2"/>
        <v>0</v>
      </c>
    </row>
    <row r="82" spans="3:12">
      <c r="C82" s="286" t="s">
        <v>355</v>
      </c>
      <c r="D82" s="303"/>
      <c r="E82" s="283">
        <f t="shared" si="0"/>
        <v>0</v>
      </c>
      <c r="F82" s="304"/>
      <c r="G82" s="304"/>
      <c r="H82" s="304"/>
      <c r="I82" s="304"/>
      <c r="J82" s="304"/>
      <c r="K82" s="284">
        <f t="shared" si="1"/>
        <v>0</v>
      </c>
      <c r="L82" s="285">
        <f t="shared" si="2"/>
        <v>0</v>
      </c>
    </row>
    <row r="83" spans="3:12">
      <c r="C83" s="286" t="s">
        <v>356</v>
      </c>
      <c r="D83" s="303"/>
      <c r="E83" s="283">
        <f t="shared" si="0"/>
        <v>0</v>
      </c>
      <c r="F83" s="304"/>
      <c r="G83" s="304"/>
      <c r="H83" s="304"/>
      <c r="I83" s="304"/>
      <c r="J83" s="304"/>
      <c r="K83" s="284">
        <f t="shared" si="1"/>
        <v>0</v>
      </c>
      <c r="L83" s="285">
        <f t="shared" si="2"/>
        <v>0</v>
      </c>
    </row>
    <row r="84" spans="3:12">
      <c r="C84" s="286" t="s">
        <v>357</v>
      </c>
      <c r="D84" s="303"/>
      <c r="E84" s="283">
        <f t="shared" si="0"/>
        <v>0</v>
      </c>
      <c r="F84" s="304"/>
      <c r="G84" s="304"/>
      <c r="H84" s="304"/>
      <c r="I84" s="304"/>
      <c r="J84" s="304"/>
      <c r="K84" s="284">
        <f t="shared" si="1"/>
        <v>0</v>
      </c>
      <c r="L84" s="285">
        <f t="shared" si="2"/>
        <v>0</v>
      </c>
    </row>
    <row r="85" spans="3:12">
      <c r="C85" s="286" t="s">
        <v>358</v>
      </c>
      <c r="D85" s="303"/>
      <c r="E85" s="283">
        <f t="shared" si="0"/>
        <v>0</v>
      </c>
      <c r="F85" s="304"/>
      <c r="G85" s="304"/>
      <c r="H85" s="304"/>
      <c r="I85" s="304"/>
      <c r="J85" s="304"/>
      <c r="K85" s="284">
        <f t="shared" si="1"/>
        <v>0</v>
      </c>
      <c r="L85" s="285">
        <f t="shared" si="2"/>
        <v>0</v>
      </c>
    </row>
    <row r="86" spans="3:12" ht="15" customHeight="1">
      <c r="C86" s="286" t="s">
        <v>359</v>
      </c>
      <c r="D86" s="303"/>
      <c r="E86" s="283">
        <f t="shared" si="0"/>
        <v>0</v>
      </c>
      <c r="F86" s="304"/>
      <c r="G86" s="304"/>
      <c r="H86" s="304"/>
      <c r="I86" s="304"/>
      <c r="J86" s="304"/>
      <c r="K86" s="284">
        <f t="shared" si="1"/>
        <v>0</v>
      </c>
      <c r="L86" s="285">
        <f t="shared" si="2"/>
        <v>0</v>
      </c>
    </row>
    <row r="87" spans="3:12" ht="15" customHeight="1">
      <c r="C87" s="286" t="s">
        <v>360</v>
      </c>
      <c r="D87" s="303"/>
      <c r="E87" s="283">
        <f t="shared" si="0"/>
        <v>0</v>
      </c>
      <c r="F87" s="304"/>
      <c r="G87" s="304"/>
      <c r="H87" s="304"/>
      <c r="I87" s="304"/>
      <c r="J87" s="304"/>
      <c r="K87" s="284">
        <f t="shared" si="1"/>
        <v>0</v>
      </c>
      <c r="L87" s="285">
        <f t="shared" si="2"/>
        <v>0</v>
      </c>
    </row>
    <row r="88" spans="3:12" ht="15" customHeight="1">
      <c r="C88" s="287" t="s">
        <v>361</v>
      </c>
      <c r="D88" s="303"/>
      <c r="E88" s="283">
        <f t="shared" si="0"/>
        <v>0</v>
      </c>
      <c r="F88" s="304"/>
      <c r="G88" s="304"/>
      <c r="H88" s="304"/>
      <c r="I88" s="304"/>
      <c r="J88" s="304"/>
      <c r="K88" s="284">
        <f t="shared" si="1"/>
        <v>0</v>
      </c>
      <c r="L88" s="285">
        <f t="shared" si="2"/>
        <v>0</v>
      </c>
    </row>
    <row r="89" spans="3:12" ht="15" customHeight="1">
      <c r="C89" s="288" t="s">
        <v>362</v>
      </c>
      <c r="D89" s="303"/>
      <c r="E89" s="283">
        <f t="shared" si="0"/>
        <v>0</v>
      </c>
      <c r="F89" s="304"/>
      <c r="G89" s="304"/>
      <c r="H89" s="304"/>
      <c r="I89" s="304"/>
      <c r="J89" s="304"/>
      <c r="K89" s="284">
        <f t="shared" si="1"/>
        <v>0</v>
      </c>
      <c r="L89" s="285">
        <f t="shared" si="2"/>
        <v>0</v>
      </c>
    </row>
    <row r="90" spans="3:12" ht="15" customHeight="1">
      <c r="C90" s="287" t="s">
        <v>363</v>
      </c>
      <c r="D90" s="303"/>
      <c r="E90" s="283">
        <f t="shared" si="0"/>
        <v>0</v>
      </c>
      <c r="F90" s="304"/>
      <c r="G90" s="304"/>
      <c r="H90" s="304"/>
      <c r="I90" s="304"/>
      <c r="J90" s="304"/>
      <c r="K90" s="284">
        <f t="shared" si="1"/>
        <v>0</v>
      </c>
      <c r="L90" s="285">
        <f t="shared" si="2"/>
        <v>0</v>
      </c>
    </row>
    <row r="91" spans="3:12" ht="15" customHeight="1">
      <c r="C91" s="289" t="s">
        <v>364</v>
      </c>
      <c r="D91" s="305"/>
      <c r="E91" s="290">
        <f t="shared" si="0"/>
        <v>0</v>
      </c>
      <c r="F91" s="100"/>
      <c r="G91" s="100"/>
      <c r="H91" s="100"/>
      <c r="I91" s="100"/>
      <c r="J91" s="100"/>
      <c r="K91" s="291">
        <f t="shared" si="1"/>
        <v>0</v>
      </c>
      <c r="L91" s="292">
        <f t="shared" si="2"/>
        <v>0</v>
      </c>
    </row>
    <row r="92" spans="3:12">
      <c r="C92" s="306"/>
      <c r="D92" s="307"/>
      <c r="E92" s="293"/>
      <c r="F92" s="308"/>
      <c r="G92" s="308"/>
      <c r="H92" s="308"/>
      <c r="I92" s="308"/>
      <c r="J92" s="308"/>
      <c r="K92" s="294"/>
      <c r="L92" s="295"/>
    </row>
    <row r="93" spans="3:12" ht="15.75" thickBot="1">
      <c r="D93" s="309">
        <f>SUM(D80:D92)</f>
        <v>0</v>
      </c>
      <c r="E93" s="296">
        <f t="shared" ref="E93:L93" si="3">SUM(E80:E92)</f>
        <v>0</v>
      </c>
      <c r="F93" s="309">
        <f t="shared" si="3"/>
        <v>0</v>
      </c>
      <c r="G93" s="309">
        <f t="shared" si="3"/>
        <v>0</v>
      </c>
      <c r="H93" s="309">
        <f t="shared" si="3"/>
        <v>0</v>
      </c>
      <c r="I93" s="309">
        <f t="shared" si="3"/>
        <v>0</v>
      </c>
      <c r="J93" s="309">
        <f t="shared" si="3"/>
        <v>0</v>
      </c>
      <c r="K93" s="296">
        <f>SUM(K80:K92)</f>
        <v>0</v>
      </c>
      <c r="L93" s="297">
        <f t="shared" si="3"/>
        <v>0</v>
      </c>
    </row>
    <row r="94" spans="3:12">
      <c r="F94" s="110"/>
    </row>
    <row r="95" spans="3:12">
      <c r="C95" t="s">
        <v>157</v>
      </c>
      <c r="D95" s="100"/>
      <c r="E95" s="100"/>
      <c r="F95" s="310"/>
      <c r="G95" s="100"/>
      <c r="H95" s="100"/>
      <c r="I95" s="100"/>
      <c r="J95" s="100"/>
      <c r="K95" s="100"/>
      <c r="L95" s="100"/>
    </row>
    <row r="96" spans="3:12">
      <c r="C96" s="134" t="s">
        <v>365</v>
      </c>
      <c r="D96" s="262">
        <v>28000</v>
      </c>
      <c r="E96" s="262"/>
      <c r="F96" s="189">
        <v>42110</v>
      </c>
      <c r="G96" s="262">
        <v>41960</v>
      </c>
      <c r="H96" s="262">
        <v>41930</v>
      </c>
      <c r="I96" s="262">
        <v>42060</v>
      </c>
      <c r="J96" s="262">
        <v>42150</v>
      </c>
      <c r="K96" s="262"/>
      <c r="L96" s="262"/>
    </row>
    <row r="97" spans="3:10" s="42" customFormat="1">
      <c r="C97" s="42" t="s">
        <v>241</v>
      </c>
      <c r="D97" s="88">
        <f>D93-D95</f>
        <v>0</v>
      </c>
      <c r="E97" s="88">
        <f t="shared" ref="E97:J97" si="4">E93-E95</f>
        <v>0</v>
      </c>
      <c r="F97" s="88">
        <f t="shared" si="4"/>
        <v>0</v>
      </c>
      <c r="G97" s="88">
        <f t="shared" si="4"/>
        <v>0</v>
      </c>
      <c r="H97" s="88">
        <f t="shared" si="4"/>
        <v>0</v>
      </c>
      <c r="I97" s="88">
        <f t="shared" si="4"/>
        <v>0</v>
      </c>
      <c r="J97" s="88">
        <f t="shared" si="4"/>
        <v>0</v>
      </c>
    </row>
    <row r="98" spans="3:10">
      <c r="D98" s="110"/>
    </row>
    <row r="99" spans="3:10">
      <c r="D99" s="110"/>
    </row>
    <row r="100" spans="3:10">
      <c r="E100" s="110"/>
      <c r="F100" s="110"/>
    </row>
    <row r="101" spans="3:10">
      <c r="E101" s="110"/>
      <c r="F101" s="110"/>
    </row>
    <row r="102" spans="3:10">
      <c r="E102" s="110"/>
      <c r="F102" s="110"/>
    </row>
    <row r="103" spans="3:10">
      <c r="E103" s="110"/>
      <c r="F103" s="110"/>
    </row>
    <row r="104" spans="3:10">
      <c r="E104" s="110"/>
      <c r="F104" s="110"/>
    </row>
    <row r="105" spans="3:10">
      <c r="E105" s="110"/>
      <c r="F105" s="110"/>
    </row>
    <row r="106" spans="3:10">
      <c r="E106" s="110"/>
      <c r="F106" s="110"/>
    </row>
    <row r="107" spans="3:10">
      <c r="E107" s="110"/>
      <c r="F107" s="110"/>
    </row>
    <row r="108" spans="3:10">
      <c r="E108" s="110"/>
      <c r="F108" s="110"/>
    </row>
    <row r="109" spans="3:10">
      <c r="E109" s="110"/>
      <c r="F109" s="110"/>
    </row>
    <row r="110" spans="3:10">
      <c r="E110" s="110"/>
      <c r="F110" s="110"/>
    </row>
    <row r="111" spans="3:10">
      <c r="E111" s="110"/>
      <c r="F111" s="110"/>
    </row>
    <row r="112" spans="3:10">
      <c r="E112" s="110"/>
      <c r="F112" s="110"/>
    </row>
    <row r="113" spans="5:6">
      <c r="E113" s="110"/>
      <c r="F113" s="110"/>
    </row>
    <row r="114" spans="5:6">
      <c r="E114" s="110"/>
      <c r="F114" s="110"/>
    </row>
    <row r="115" spans="5:6">
      <c r="E115" s="110"/>
      <c r="F115" s="110"/>
    </row>
    <row r="116" spans="5:6">
      <c r="E116" s="110"/>
      <c r="F116" s="110"/>
    </row>
    <row r="117" spans="5:6">
      <c r="E117" s="110"/>
      <c r="F117" s="110"/>
    </row>
    <row r="118" spans="5:6">
      <c r="E118" s="110"/>
      <c r="F118" s="110"/>
    </row>
    <row r="119" spans="5:6">
      <c r="E119" s="110"/>
      <c r="F119" s="110"/>
    </row>
    <row r="120" spans="5:6">
      <c r="E120" s="110"/>
      <c r="F120" s="110"/>
    </row>
    <row r="121" spans="5:6">
      <c r="E121" s="110"/>
      <c r="F121" s="110"/>
    </row>
    <row r="122" spans="5:6">
      <c r="E122" s="110"/>
      <c r="F122" s="110"/>
    </row>
    <row r="123" spans="5:6">
      <c r="E123" s="110"/>
      <c r="F123" s="110"/>
    </row>
    <row r="124" spans="5:6">
      <c r="E124" s="110"/>
      <c r="F124" s="110"/>
    </row>
    <row r="125" spans="5:6">
      <c r="E125" s="110"/>
      <c r="F125" s="110"/>
    </row>
    <row r="126" spans="5:6">
      <c r="E126" s="110"/>
      <c r="F126" s="110"/>
    </row>
    <row r="127" spans="5:6">
      <c r="E127" s="110"/>
      <c r="F127" s="110"/>
    </row>
    <row r="128" spans="5:6">
      <c r="E128" s="110"/>
      <c r="F128" s="110"/>
    </row>
    <row r="129" spans="5:6">
      <c r="E129" s="110"/>
      <c r="F129" s="110"/>
    </row>
    <row r="130" spans="5:6">
      <c r="E130" s="110"/>
      <c r="F130" s="110"/>
    </row>
    <row r="131" spans="5:6">
      <c r="E131" s="110"/>
      <c r="F131" s="110"/>
    </row>
    <row r="132" spans="5:6">
      <c r="E132" s="110"/>
      <c r="F132" s="110"/>
    </row>
    <row r="133" spans="5:6">
      <c r="E133" s="110"/>
      <c r="F133" s="110"/>
    </row>
    <row r="134" spans="5:6">
      <c r="E134" s="110"/>
      <c r="F134" s="110"/>
    </row>
    <row r="135" spans="5:6">
      <c r="E135" s="110"/>
      <c r="F135" s="110"/>
    </row>
    <row r="136" spans="5:6">
      <c r="E136" s="110"/>
      <c r="F136" s="110"/>
    </row>
    <row r="137" spans="5:6">
      <c r="E137" s="110"/>
      <c r="F137" s="110"/>
    </row>
    <row r="138" spans="5:6">
      <c r="E138" s="110"/>
      <c r="F138" s="110"/>
    </row>
    <row r="139" spans="5:6">
      <c r="E139" s="110"/>
      <c r="F139" s="110"/>
    </row>
    <row r="140" spans="5:6">
      <c r="E140" s="110"/>
      <c r="F140" s="110"/>
    </row>
    <row r="141" spans="5:6">
      <c r="E141" s="110"/>
      <c r="F141" s="110"/>
    </row>
    <row r="142" spans="5:6">
      <c r="E142" s="110"/>
      <c r="F142" s="110"/>
    </row>
    <row r="143" spans="5:6">
      <c r="E143" s="110"/>
      <c r="F143" s="110"/>
    </row>
    <row r="144" spans="5:6">
      <c r="E144" s="110"/>
      <c r="F144" s="110"/>
    </row>
    <row r="145" spans="5:6">
      <c r="E145" s="110"/>
      <c r="F145" s="110"/>
    </row>
    <row r="146" spans="5:6">
      <c r="E146" s="110"/>
      <c r="F146" s="110"/>
    </row>
    <row r="147" spans="5:6">
      <c r="E147" s="110"/>
      <c r="F147" s="110"/>
    </row>
    <row r="148" spans="5:6">
      <c r="E148" s="110"/>
      <c r="F148" s="110"/>
    </row>
    <row r="149" spans="5:6">
      <c r="E149" s="110"/>
      <c r="F149" s="110"/>
    </row>
    <row r="150" spans="5:6">
      <c r="E150" s="110"/>
      <c r="F150" s="110"/>
    </row>
    <row r="151" spans="5:6">
      <c r="E151" s="110"/>
      <c r="F151" s="110"/>
    </row>
    <row r="152" spans="5:6">
      <c r="E152" s="110"/>
      <c r="F152" s="110"/>
    </row>
    <row r="153" spans="5:6">
      <c r="E153" s="110"/>
      <c r="F153" s="110"/>
    </row>
    <row r="154" spans="5:6">
      <c r="E154" s="110"/>
      <c r="F154" s="110"/>
    </row>
    <row r="155" spans="5:6">
      <c r="E155" s="110"/>
      <c r="F155" s="110"/>
    </row>
    <row r="156" spans="5:6">
      <c r="E156" s="110"/>
      <c r="F156" s="110"/>
    </row>
    <row r="157" spans="5:6">
      <c r="E157" s="110"/>
      <c r="F157" s="110"/>
    </row>
    <row r="158" spans="5:6">
      <c r="E158" s="110"/>
      <c r="F158" s="110"/>
    </row>
    <row r="159" spans="5:6">
      <c r="E159" s="110"/>
      <c r="F159" s="110"/>
    </row>
    <row r="160" spans="5:6">
      <c r="E160" s="110"/>
      <c r="F160" s="110"/>
    </row>
    <row r="161" spans="5:6">
      <c r="E161" s="110"/>
      <c r="F161" s="110"/>
    </row>
    <row r="162" spans="5:6">
      <c r="E162" s="110"/>
      <c r="F162" s="110"/>
    </row>
    <row r="163" spans="5:6">
      <c r="E163" s="110"/>
      <c r="F163" s="110"/>
    </row>
    <row r="164" spans="5:6">
      <c r="E164" s="110"/>
      <c r="F164" s="110"/>
    </row>
    <row r="165" spans="5:6">
      <c r="E165" s="110"/>
      <c r="F165" s="110"/>
    </row>
    <row r="166" spans="5:6">
      <c r="E166" s="110"/>
      <c r="F166" s="110"/>
    </row>
    <row r="167" spans="5:6">
      <c r="E167" s="110"/>
      <c r="F167" s="110"/>
    </row>
    <row r="168" spans="5:6">
      <c r="E168" s="110"/>
      <c r="F168" s="110"/>
    </row>
    <row r="169" spans="5:6">
      <c r="E169" s="110"/>
      <c r="F169" s="110"/>
    </row>
    <row r="170" spans="5:6">
      <c r="E170" s="110"/>
      <c r="F170" s="110"/>
    </row>
    <row r="171" spans="5:6">
      <c r="E171" s="110"/>
      <c r="F171" s="110"/>
    </row>
    <row r="172" spans="5:6">
      <c r="E172" s="110"/>
      <c r="F172" s="110"/>
    </row>
    <row r="173" spans="5:6">
      <c r="E173" s="110"/>
      <c r="F173" s="110"/>
    </row>
    <row r="174" spans="5:6">
      <c r="E174" s="110"/>
      <c r="F174" s="110"/>
    </row>
    <row r="175" spans="5:6">
      <c r="E175" s="110"/>
      <c r="F175" s="110"/>
    </row>
    <row r="176" spans="5:6">
      <c r="E176" s="110"/>
      <c r="F176" s="110"/>
    </row>
    <row r="177" spans="5:6">
      <c r="E177" s="110"/>
      <c r="F177" s="110"/>
    </row>
    <row r="178" spans="5:6">
      <c r="E178" s="110"/>
      <c r="F178" s="110"/>
    </row>
    <row r="179" spans="5:6">
      <c r="E179" s="110"/>
      <c r="F179" s="110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92D050"/>
  </sheetPr>
  <dimension ref="A1:I27"/>
  <sheetViews>
    <sheetView workbookViewId="0">
      <selection activeCell="F19" sqref="F19:H1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9" ht="18">
      <c r="A1" s="118" t="s">
        <v>0</v>
      </c>
      <c r="B1" s="53"/>
      <c r="C1" s="358" t="str">
        <f>Index!$C$1</f>
        <v>GREIG SUPERANNUATION FUND</v>
      </c>
      <c r="D1" s="358"/>
      <c r="E1" s="358"/>
      <c r="F1" s="54"/>
      <c r="H1" s="56" t="s">
        <v>2</v>
      </c>
      <c r="I1" s="56" t="s">
        <v>3</v>
      </c>
    </row>
    <row r="2" spans="1:9" ht="18">
      <c r="A2" s="118" t="s">
        <v>4</v>
      </c>
      <c r="B2" s="53"/>
      <c r="C2" s="358" t="str">
        <f>Index!$C$2</f>
        <v>GREMN</v>
      </c>
      <c r="D2" s="358"/>
      <c r="E2" s="358"/>
      <c r="F2" s="55"/>
      <c r="G2" s="59" t="s">
        <v>6</v>
      </c>
      <c r="H2" s="60" t="str">
        <f>Index!$H$2</f>
        <v>Nehal/Cate</v>
      </c>
      <c r="I2" s="61">
        <f>Index!$I$2</f>
        <v>44993</v>
      </c>
    </row>
    <row r="3" spans="1:9" ht="18">
      <c r="A3" s="118" t="s">
        <v>8</v>
      </c>
      <c r="B3" s="53"/>
      <c r="C3" s="359">
        <f>Index!$C$3</f>
        <v>44742</v>
      </c>
      <c r="D3" s="358"/>
      <c r="E3" s="358"/>
      <c r="F3" s="55"/>
      <c r="G3" s="59" t="s">
        <v>9</v>
      </c>
      <c r="H3" s="60" t="str">
        <f>Index!$H$3</f>
        <v>DB</v>
      </c>
      <c r="I3" s="61">
        <f>Index!$I$3</f>
        <v>44994</v>
      </c>
    </row>
    <row r="4" spans="1:9" ht="18">
      <c r="D4" s="53"/>
      <c r="E4" s="53"/>
      <c r="F4" s="64"/>
      <c r="G4" s="65"/>
      <c r="I4" s="66"/>
    </row>
    <row r="5" spans="1:9" ht="18">
      <c r="A5" s="120" t="s">
        <v>235</v>
      </c>
      <c r="D5" s="53"/>
      <c r="E5" s="53"/>
      <c r="F5" s="64"/>
      <c r="G5" s="65"/>
      <c r="I5" s="66"/>
    </row>
    <row r="6" spans="1:9" ht="18">
      <c r="D6" s="53"/>
      <c r="E6" s="53"/>
      <c r="F6" s="64"/>
      <c r="G6" s="65"/>
      <c r="I6" s="66"/>
    </row>
    <row r="8" spans="1:9" s="69" customFormat="1" ht="25.5">
      <c r="A8" s="67" t="s">
        <v>105</v>
      </c>
      <c r="B8" s="409" t="s">
        <v>106</v>
      </c>
      <c r="C8" s="410"/>
      <c r="D8" s="410"/>
      <c r="E8" s="411"/>
      <c r="F8" s="68" t="s">
        <v>107</v>
      </c>
      <c r="G8" s="409" t="s">
        <v>155</v>
      </c>
      <c r="H8" s="369"/>
      <c r="I8" s="370"/>
    </row>
    <row r="10" spans="1:9">
      <c r="F10" s="407" t="s">
        <v>366</v>
      </c>
      <c r="G10" s="407"/>
      <c r="H10" s="407"/>
    </row>
    <row r="11" spans="1:9">
      <c r="C11" s="77" t="s">
        <v>367</v>
      </c>
      <c r="D11" s="77" t="s">
        <v>3</v>
      </c>
      <c r="E11" s="323" t="s">
        <v>84</v>
      </c>
      <c r="F11" s="96" t="s">
        <v>368</v>
      </c>
      <c r="G11" s="325" t="s">
        <v>369</v>
      </c>
      <c r="H11" s="96" t="s">
        <v>370</v>
      </c>
    </row>
    <row r="12" spans="1:9">
      <c r="C12" t="s">
        <v>371</v>
      </c>
      <c r="D12" s="123">
        <v>44652</v>
      </c>
      <c r="E12" s="260">
        <v>583</v>
      </c>
      <c r="F12" s="277">
        <v>583</v>
      </c>
      <c r="G12" s="277"/>
      <c r="H12" s="277"/>
    </row>
    <row r="13" spans="1:9">
      <c r="C13" t="s">
        <v>372</v>
      </c>
      <c r="D13" s="123">
        <v>44575</v>
      </c>
      <c r="E13" s="260">
        <v>220</v>
      </c>
      <c r="F13" s="277"/>
      <c r="G13" s="277">
        <v>220</v>
      </c>
      <c r="H13" s="277"/>
    </row>
    <row r="14" spans="1:9">
      <c r="C14" t="s">
        <v>371</v>
      </c>
      <c r="D14" s="123">
        <v>44562</v>
      </c>
      <c r="E14" s="260">
        <v>583</v>
      </c>
      <c r="F14" s="277">
        <v>583</v>
      </c>
      <c r="G14" s="277"/>
      <c r="H14" s="277"/>
    </row>
    <row r="15" spans="1:9">
      <c r="C15" t="s">
        <v>373</v>
      </c>
      <c r="D15" s="123">
        <v>44543</v>
      </c>
      <c r="E15" s="260">
        <v>0</v>
      </c>
      <c r="F15" s="277">
        <v>-550</v>
      </c>
      <c r="G15" s="277"/>
      <c r="H15" s="277">
        <v>550</v>
      </c>
    </row>
    <row r="16" spans="1:9">
      <c r="C16" t="s">
        <v>371</v>
      </c>
      <c r="D16" s="123">
        <v>44470</v>
      </c>
      <c r="E16" s="260">
        <v>583</v>
      </c>
      <c r="F16" s="277">
        <v>583</v>
      </c>
      <c r="G16" s="277"/>
      <c r="H16" s="277"/>
    </row>
    <row r="17" spans="3:9">
      <c r="C17" t="s">
        <v>374</v>
      </c>
      <c r="D17" s="123">
        <v>44378</v>
      </c>
      <c r="E17" s="260">
        <v>550</v>
      </c>
      <c r="F17" s="277">
        <v>550</v>
      </c>
      <c r="G17" s="277"/>
      <c r="H17" s="277"/>
    </row>
    <row r="18" spans="3:9">
      <c r="E18" s="324">
        <f>SUM(E12:E17)</f>
        <v>2519</v>
      </c>
      <c r="F18" s="326">
        <f>SUM(F12:F17)</f>
        <v>1749</v>
      </c>
      <c r="G18" s="326">
        <f>SUM(G12:G17)</f>
        <v>220</v>
      </c>
      <c r="H18" s="326">
        <f>SUM(H12:H17)</f>
        <v>550</v>
      </c>
      <c r="I18" s="79"/>
    </row>
    <row r="19" spans="3:9">
      <c r="E19" s="87"/>
      <c r="F19" s="408" t="s">
        <v>218</v>
      </c>
      <c r="G19" s="408"/>
      <c r="H19" s="408"/>
    </row>
    <row r="20" spans="3:9">
      <c r="E20" s="87"/>
      <c r="F20" s="87"/>
      <c r="G20" s="87"/>
      <c r="H20" s="87"/>
    </row>
    <row r="21" spans="3:9">
      <c r="E21" s="87"/>
      <c r="F21" s="87"/>
      <c r="G21" s="87"/>
      <c r="H21" s="87"/>
    </row>
    <row r="22" spans="3:9">
      <c r="E22" s="87"/>
      <c r="F22" s="87"/>
      <c r="G22" s="87"/>
      <c r="H22" s="87"/>
    </row>
    <row r="23" spans="3:9">
      <c r="E23" s="87"/>
      <c r="F23" s="87"/>
      <c r="G23" s="87"/>
      <c r="H23" s="87"/>
    </row>
    <row r="24" spans="3:9">
      <c r="E24" s="87"/>
      <c r="F24" s="87"/>
      <c r="G24" s="87"/>
      <c r="H24" s="87"/>
    </row>
    <row r="25" spans="3:9">
      <c r="E25" s="87"/>
      <c r="F25" s="87"/>
      <c r="G25" s="87"/>
      <c r="H25" s="87"/>
    </row>
    <row r="26" spans="3:9">
      <c r="E26" s="87"/>
      <c r="F26" s="87"/>
      <c r="G26" s="87"/>
      <c r="H26" s="87"/>
    </row>
    <row r="27" spans="3:9">
      <c r="E27" s="87"/>
      <c r="F27" s="87"/>
      <c r="G27" s="87"/>
      <c r="H27" s="87"/>
    </row>
  </sheetData>
  <mergeCells count="7">
    <mergeCell ref="F10:H10"/>
    <mergeCell ref="F19:H19"/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sheetPr>
    <tabColor rgb="FF92D050"/>
  </sheetPr>
  <dimension ref="A1:L25"/>
  <sheetViews>
    <sheetView workbookViewId="0"/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2" ht="18">
      <c r="A1" s="118" t="s">
        <v>0</v>
      </c>
      <c r="B1" s="53"/>
      <c r="C1" s="358" t="str">
        <f>Index!$C$1</f>
        <v>GREIG SUPERANNUATION FUND</v>
      </c>
      <c r="D1" s="358"/>
      <c r="E1" s="358"/>
      <c r="F1" s="54"/>
      <c r="H1" s="56" t="s">
        <v>2</v>
      </c>
      <c r="I1" s="56" t="s">
        <v>3</v>
      </c>
      <c r="J1" s="266"/>
    </row>
    <row r="2" spans="1:12" ht="18">
      <c r="A2" s="118" t="s">
        <v>4</v>
      </c>
      <c r="B2" s="53"/>
      <c r="C2" s="358" t="str">
        <f>Index!$C$2</f>
        <v>GREMN</v>
      </c>
      <c r="D2" s="358"/>
      <c r="E2" s="358"/>
      <c r="F2" s="55"/>
      <c r="G2" s="59" t="s">
        <v>6</v>
      </c>
      <c r="H2" s="60" t="str">
        <f>Index!$H$2</f>
        <v>Nehal/Cate</v>
      </c>
      <c r="I2" s="61">
        <f>Index!$I$2</f>
        <v>44993</v>
      </c>
      <c r="J2" s="66"/>
    </row>
    <row r="3" spans="1:12" ht="18">
      <c r="A3" s="118" t="s">
        <v>8</v>
      </c>
      <c r="B3" s="53"/>
      <c r="C3" s="359">
        <f>Index!$C$3</f>
        <v>44742</v>
      </c>
      <c r="D3" s="358"/>
      <c r="E3" s="358"/>
      <c r="F3" s="55"/>
      <c r="G3" s="59" t="s">
        <v>9</v>
      </c>
      <c r="H3" s="60" t="str">
        <f>Index!$H$3</f>
        <v>DB</v>
      </c>
      <c r="I3" s="61">
        <f>Index!$I$3</f>
        <v>44994</v>
      </c>
      <c r="J3" s="66"/>
    </row>
    <row r="4" spans="1:12" ht="18">
      <c r="D4" s="53"/>
      <c r="E4" s="53"/>
      <c r="F4" s="64"/>
      <c r="G4" s="65"/>
      <c r="I4" s="66"/>
      <c r="J4" s="66"/>
    </row>
    <row r="5" spans="1:12" ht="18">
      <c r="A5" s="120" t="s">
        <v>375</v>
      </c>
      <c r="D5" s="53"/>
      <c r="E5" s="53"/>
      <c r="F5" s="64"/>
      <c r="G5" s="65"/>
      <c r="I5" s="66"/>
      <c r="J5" s="66"/>
    </row>
    <row r="6" spans="1:12" ht="18.75">
      <c r="D6" s="1"/>
      <c r="E6" s="1"/>
      <c r="F6" s="131"/>
      <c r="G6" s="4"/>
      <c r="I6" s="66"/>
      <c r="J6" s="66"/>
    </row>
    <row r="8" spans="1:12" s="69" customFormat="1" ht="25.5">
      <c r="A8" s="125" t="s">
        <v>105</v>
      </c>
      <c r="B8" s="398" t="s">
        <v>106</v>
      </c>
      <c r="C8" s="400"/>
      <c r="D8" s="400"/>
      <c r="E8" s="401"/>
      <c r="F8" s="126" t="s">
        <v>107</v>
      </c>
      <c r="G8" s="398" t="s">
        <v>155</v>
      </c>
      <c r="H8" s="369"/>
      <c r="I8" s="370"/>
    </row>
    <row r="10" spans="1:12">
      <c r="F10" s="70"/>
    </row>
    <row r="11" spans="1:12">
      <c r="A11" s="77">
        <v>30900</v>
      </c>
      <c r="B11" s="77"/>
      <c r="C11" s="77" t="s">
        <v>376</v>
      </c>
      <c r="F11" s="70"/>
    </row>
    <row r="12" spans="1:12">
      <c r="C12" t="s">
        <v>377</v>
      </c>
      <c r="G12" s="258">
        <f>+L13</f>
        <v>2112.87</v>
      </c>
      <c r="H12" t="s">
        <v>218</v>
      </c>
      <c r="K12" s="47" t="s">
        <v>378</v>
      </c>
      <c r="L12" s="47" t="s">
        <v>107</v>
      </c>
    </row>
    <row r="13" spans="1:12">
      <c r="G13" s="70"/>
      <c r="K13" t="s">
        <v>379</v>
      </c>
      <c r="L13">
        <f>180.82+186.85+186.85+180.82+186.85+168.49+174.11+174.11+157.26+174.11+168.49+174.11</f>
        <v>2112.87</v>
      </c>
    </row>
    <row r="14" spans="1:12">
      <c r="G14" s="58"/>
      <c r="K14" t="s">
        <v>380</v>
      </c>
      <c r="L14">
        <f>68.45+70.25+39.24+69.37+72.23+71.35+73.47+72.78+64.87+71.1+69.19+70.48</f>
        <v>812.78</v>
      </c>
    </row>
    <row r="15" spans="1:12">
      <c r="G15" s="70"/>
      <c r="K15" t="s">
        <v>381</v>
      </c>
      <c r="L15">
        <v>22.69</v>
      </c>
    </row>
    <row r="16" spans="1:12" ht="15.75" thickBot="1">
      <c r="G16" s="58"/>
      <c r="L16" s="257">
        <f>SUM(L13:L15)</f>
        <v>2948.3399999999997</v>
      </c>
    </row>
    <row r="17" spans="1:12" ht="15.75" thickTop="1">
      <c r="A17" s="77">
        <v>37500</v>
      </c>
      <c r="B17" s="77"/>
      <c r="C17" s="77" t="s">
        <v>382</v>
      </c>
      <c r="G17" s="58"/>
    </row>
    <row r="18" spans="1:12">
      <c r="C18" t="s">
        <v>383</v>
      </c>
      <c r="G18" s="255">
        <v>812.78</v>
      </c>
    </row>
    <row r="19" spans="1:12">
      <c r="C19" t="s">
        <v>384</v>
      </c>
      <c r="G19" s="259">
        <v>22.69</v>
      </c>
    </row>
    <row r="20" spans="1:12">
      <c r="G20" s="58">
        <f>SUM(G18:G19)</f>
        <v>835.47</v>
      </c>
      <c r="H20" t="s">
        <v>218</v>
      </c>
      <c r="L20" s="79"/>
    </row>
    <row r="25" spans="1:12">
      <c r="G25" s="25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topLeftCell="A8" zoomScale="130" zoomScaleNormal="130" workbookViewId="0">
      <selection activeCell="I7" sqref="I7"/>
    </sheetView>
  </sheetViews>
  <sheetFormatPr defaultRowHeight="15"/>
  <cols>
    <col min="3" max="3" width="14" customWidth="1"/>
    <col min="4" max="4" width="16.5703125" bestFit="1" customWidth="1"/>
    <col min="5" max="7" width="12.42578125" customWidth="1"/>
    <col min="8" max="8" width="9.5703125" bestFit="1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18" t="s">
        <v>0</v>
      </c>
      <c r="B1" s="53"/>
      <c r="C1" s="358" t="str">
        <f>Index!$C$1</f>
        <v>GREIG SUPERANNUATION FUND</v>
      </c>
      <c r="D1" s="358"/>
      <c r="E1" s="358"/>
      <c r="F1" s="54"/>
      <c r="H1" s="56" t="s">
        <v>2</v>
      </c>
      <c r="I1" s="56" t="s">
        <v>3</v>
      </c>
    </row>
    <row r="2" spans="1:14" ht="18">
      <c r="A2" s="118" t="s">
        <v>4</v>
      </c>
      <c r="B2" s="53"/>
      <c r="C2" s="358" t="str">
        <f>Index!$C$2</f>
        <v>GREMN</v>
      </c>
      <c r="D2" s="358"/>
      <c r="E2" s="358"/>
      <c r="F2" s="55"/>
      <c r="G2" s="59" t="s">
        <v>6</v>
      </c>
      <c r="H2" s="60" t="str">
        <f>Index!$H$2</f>
        <v>Nehal/Cate</v>
      </c>
      <c r="I2" s="61">
        <f>Index!$I$2</f>
        <v>44993</v>
      </c>
    </row>
    <row r="3" spans="1:14" ht="18">
      <c r="A3" s="118" t="s">
        <v>8</v>
      </c>
      <c r="B3" s="53"/>
      <c r="C3" s="359">
        <f>Index!$C$3</f>
        <v>44742</v>
      </c>
      <c r="D3" s="358"/>
      <c r="E3" s="358"/>
      <c r="F3" s="55"/>
      <c r="G3" s="59" t="s">
        <v>9</v>
      </c>
      <c r="H3" s="60" t="str">
        <f>Index!$H$3</f>
        <v>DB</v>
      </c>
      <c r="I3" s="61">
        <f>Index!$I$3</f>
        <v>44994</v>
      </c>
    </row>
    <row r="4" spans="1:14" ht="18">
      <c r="D4" s="53"/>
      <c r="E4" s="53"/>
      <c r="F4" s="64"/>
      <c r="G4" s="65"/>
      <c r="I4" s="66"/>
    </row>
    <row r="5" spans="1:14" ht="18">
      <c r="A5" s="120" t="s">
        <v>78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1"/>
    </row>
    <row r="8" spans="1:14">
      <c r="H8" s="47"/>
    </row>
    <row r="9" spans="1:14">
      <c r="B9" t="s">
        <v>79</v>
      </c>
      <c r="D9" s="357" t="s">
        <v>80</v>
      </c>
      <c r="E9" s="357"/>
      <c r="F9" s="357"/>
      <c r="G9" s="357"/>
      <c r="I9" s="357" t="s">
        <v>81</v>
      </c>
      <c r="J9" s="357"/>
      <c r="K9" s="357"/>
      <c r="L9" s="357"/>
      <c r="N9" s="356" t="s">
        <v>82</v>
      </c>
    </row>
    <row r="10" spans="1:14">
      <c r="B10" t="s">
        <v>83</v>
      </c>
      <c r="D10" s="122">
        <v>28909</v>
      </c>
      <c r="E10" s="123">
        <f>+D10</f>
        <v>28909</v>
      </c>
      <c r="F10" s="123">
        <f>+D10</f>
        <v>28909</v>
      </c>
      <c r="G10" s="47" t="s">
        <v>84</v>
      </c>
      <c r="I10" s="122">
        <v>29808</v>
      </c>
      <c r="J10" s="123">
        <f>+I10</f>
        <v>29808</v>
      </c>
      <c r="K10" s="123">
        <f>+I10</f>
        <v>29808</v>
      </c>
      <c r="L10" s="47" t="s">
        <v>84</v>
      </c>
      <c r="N10" s="356"/>
    </row>
    <row r="11" spans="1:14">
      <c r="B11" t="s">
        <v>85</v>
      </c>
      <c r="D11" s="124">
        <f>(D14-D10)/365.25</f>
        <v>43.351129363449694</v>
      </c>
      <c r="E11" s="124">
        <f>(E14-E10)/365.25</f>
        <v>43.351129363449694</v>
      </c>
      <c r="F11" s="124">
        <f>(F14-F10)/365.25</f>
        <v>43.351129363449694</v>
      </c>
      <c r="G11" s="124"/>
      <c r="I11" s="124">
        <f>(I14-I10)/365.25</f>
        <v>40.889801505817935</v>
      </c>
      <c r="J11" s="124">
        <f>(J14-J10)/365.25</f>
        <v>40.889801505817935</v>
      </c>
      <c r="K11" s="124">
        <f>(K14-K10)/365.25</f>
        <v>40.889801505817935</v>
      </c>
      <c r="N11" s="356"/>
    </row>
    <row r="14" spans="1:14">
      <c r="B14" t="s">
        <v>86</v>
      </c>
      <c r="D14" s="123">
        <v>44743</v>
      </c>
      <c r="E14" s="123">
        <v>44743</v>
      </c>
      <c r="F14" s="123">
        <v>44743</v>
      </c>
      <c r="G14" s="123"/>
      <c r="I14" s="123">
        <v>44743</v>
      </c>
      <c r="J14" s="123">
        <v>44743</v>
      </c>
      <c r="K14" s="123">
        <v>44743</v>
      </c>
    </row>
    <row r="16" spans="1:14">
      <c r="B16" t="s">
        <v>87</v>
      </c>
      <c r="D16" s="255" t="s">
        <v>88</v>
      </c>
      <c r="E16" s="255"/>
      <c r="F16" s="255"/>
      <c r="I16" s="255" t="s">
        <v>89</v>
      </c>
      <c r="J16" s="255"/>
      <c r="K16" s="255"/>
    </row>
    <row r="17" spans="1:14">
      <c r="B17" t="s">
        <v>90</v>
      </c>
      <c r="D17" s="255" t="s">
        <v>91</v>
      </c>
      <c r="E17" s="255" t="s">
        <v>92</v>
      </c>
      <c r="F17" s="255" t="s">
        <v>92</v>
      </c>
      <c r="I17" s="255" t="s">
        <v>93</v>
      </c>
      <c r="J17" s="255" t="s">
        <v>92</v>
      </c>
      <c r="K17" s="255" t="s">
        <v>92</v>
      </c>
    </row>
    <row r="18" spans="1:14">
      <c r="B18" t="s">
        <v>94</v>
      </c>
      <c r="D18" s="255">
        <v>280990.59999999998</v>
      </c>
      <c r="E18" s="255"/>
      <c r="F18" s="255"/>
      <c r="G18" s="256"/>
      <c r="I18" s="255">
        <v>87592.33</v>
      </c>
      <c r="J18" s="255"/>
      <c r="K18" s="255"/>
    </row>
    <row r="20" spans="1:14">
      <c r="B20" t="s">
        <v>95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0.04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0.04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0.04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0.04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0.04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0.04</v>
      </c>
    </row>
    <row r="22" spans="1:14">
      <c r="B22" t="s">
        <v>96</v>
      </c>
      <c r="D22" s="86">
        <f>D18*D20</f>
        <v>11239.624</v>
      </c>
      <c r="E22" s="86">
        <f>E18*E20</f>
        <v>0</v>
      </c>
      <c r="F22" s="86">
        <f>F18*F20</f>
        <v>0</v>
      </c>
      <c r="G22" s="86"/>
      <c r="I22" s="86">
        <f>I18*I20</f>
        <v>3503.6932000000002</v>
      </c>
      <c r="J22" s="86">
        <f>J18*J20</f>
        <v>0</v>
      </c>
      <c r="K22" s="86">
        <f>K18*K20</f>
        <v>0</v>
      </c>
    </row>
    <row r="23" spans="1:14" s="42" customFormat="1">
      <c r="B23" s="42" t="s">
        <v>97</v>
      </c>
      <c r="D23" s="43">
        <f>D18*(D20/2)</f>
        <v>5619.8119999999999</v>
      </c>
      <c r="E23" s="43">
        <f>E18*(E20/2)</f>
        <v>0</v>
      </c>
      <c r="F23" s="43">
        <f>F18*(F20/2)</f>
        <v>0</v>
      </c>
      <c r="G23" s="43"/>
      <c r="I23" s="43">
        <f>I18*(I20/2)</f>
        <v>1751.8466000000001</v>
      </c>
      <c r="J23" s="43">
        <f>J18*(J20/2)</f>
        <v>0</v>
      </c>
      <c r="K23" s="43">
        <f>K18*(K20/2)</f>
        <v>0</v>
      </c>
    </row>
    <row r="24" spans="1:14" s="44" customFormat="1" ht="15.75" thickBot="1">
      <c r="B24" s="44" t="s">
        <v>98</v>
      </c>
      <c r="D24" s="51">
        <f>ROUND(D23,-1)</f>
        <v>5620</v>
      </c>
      <c r="E24" s="51">
        <f>ROUND(E23,-1)</f>
        <v>0</v>
      </c>
      <c r="F24" s="51">
        <f>ROUND(F23,-1)</f>
        <v>0</v>
      </c>
      <c r="G24" s="46">
        <f>SUM(D24:F24)</f>
        <v>5620</v>
      </c>
      <c r="I24" s="51">
        <f>ROUND(I23,-1)</f>
        <v>1750</v>
      </c>
      <c r="J24" s="51">
        <f>ROUND(J23,-1)</f>
        <v>0</v>
      </c>
      <c r="K24" s="51">
        <f>ROUND(K23,-1)</f>
        <v>0</v>
      </c>
      <c r="L24" s="46">
        <f>SUM(I24:K24)</f>
        <v>1750</v>
      </c>
      <c r="N24" s="52">
        <f>G24+L24</f>
        <v>7370</v>
      </c>
    </row>
    <row r="25" spans="1:14" ht="15.75" thickTop="1"/>
    <row r="26" spans="1:14">
      <c r="B26" t="s">
        <v>99</v>
      </c>
      <c r="D26" s="86">
        <f>IF(D17="ABP",D18,D18*0.1)</f>
        <v>28099.059999999998</v>
      </c>
      <c r="E26" s="86">
        <f t="shared" ref="E26:F26" si="0">IF(E17="ABP",E18,E18*0.1)</f>
        <v>0</v>
      </c>
      <c r="F26" s="86">
        <f t="shared" si="0"/>
        <v>0</v>
      </c>
      <c r="G26" s="86"/>
      <c r="I26" s="86">
        <f t="shared" ref="I26:K26" si="1">IF(I17="ABP",I18,I18*0.1)</f>
        <v>8759.2330000000002</v>
      </c>
      <c r="J26" s="86">
        <f t="shared" si="1"/>
        <v>0</v>
      </c>
      <c r="K26" s="86">
        <f t="shared" si="1"/>
        <v>0</v>
      </c>
    </row>
    <row r="30" spans="1:14">
      <c r="A30" s="49" t="s">
        <v>100</v>
      </c>
      <c r="B30" s="49" t="s">
        <v>101</v>
      </c>
      <c r="C30" s="49" t="s">
        <v>102</v>
      </c>
      <c r="D30" s="49" t="s">
        <v>103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abSelected="1" topLeftCell="A18" workbookViewId="0">
      <selection activeCell="F11" sqref="F11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18" t="s">
        <v>0</v>
      </c>
      <c r="B1" s="53"/>
      <c r="C1" s="358" t="str">
        <f>Index!$C$1</f>
        <v>GREIG SUPERANNUATION FUND</v>
      </c>
      <c r="D1" s="358"/>
      <c r="E1" s="358"/>
      <c r="F1" s="54"/>
      <c r="H1" s="56" t="s">
        <v>2</v>
      </c>
      <c r="I1" s="56" t="s">
        <v>3</v>
      </c>
    </row>
    <row r="2" spans="1:9" ht="18">
      <c r="A2" s="118" t="s">
        <v>4</v>
      </c>
      <c r="B2" s="53"/>
      <c r="C2" s="358" t="str">
        <f>Index!$C$2</f>
        <v>GREMN</v>
      </c>
      <c r="D2" s="358"/>
      <c r="E2" s="358"/>
      <c r="F2" s="55"/>
      <c r="G2" s="59" t="s">
        <v>6</v>
      </c>
      <c r="H2" s="60" t="str">
        <f>Index!$H$2</f>
        <v>Nehal/Cate</v>
      </c>
      <c r="I2" s="61">
        <f>Index!$I$2</f>
        <v>44993</v>
      </c>
    </row>
    <row r="3" spans="1:9" ht="18">
      <c r="A3" s="118" t="s">
        <v>8</v>
      </c>
      <c r="B3" s="53"/>
      <c r="C3" s="359">
        <f>Index!$C$3</f>
        <v>44742</v>
      </c>
      <c r="D3" s="358"/>
      <c r="E3" s="358"/>
      <c r="F3" s="55"/>
      <c r="G3" s="59" t="s">
        <v>9</v>
      </c>
      <c r="H3" s="60" t="str">
        <f>Index!$H$3</f>
        <v>DB</v>
      </c>
      <c r="I3" s="61">
        <f>Index!$I$3</f>
        <v>44994</v>
      </c>
    </row>
    <row r="4" spans="1:9" ht="18">
      <c r="D4" s="53"/>
      <c r="E4" s="53"/>
      <c r="F4" s="64"/>
      <c r="G4" s="65"/>
      <c r="I4" s="66"/>
    </row>
    <row r="5" spans="1:9" ht="18">
      <c r="A5" s="120" t="s">
        <v>104</v>
      </c>
      <c r="D5" s="53"/>
      <c r="E5" s="53"/>
      <c r="F5" s="64"/>
      <c r="G5" s="65"/>
      <c r="I5" s="66"/>
    </row>
    <row r="6" spans="1:9" ht="18">
      <c r="A6" s="120"/>
      <c r="D6" s="53"/>
      <c r="E6" s="53"/>
      <c r="F6" s="64"/>
      <c r="G6" s="65"/>
      <c r="I6" s="66"/>
    </row>
    <row r="8" spans="1:9" s="69" customFormat="1" ht="30">
      <c r="A8" s="132" t="s">
        <v>105</v>
      </c>
      <c r="B8" s="360" t="s">
        <v>106</v>
      </c>
      <c r="C8" s="361"/>
      <c r="D8" s="361"/>
      <c r="E8" s="362"/>
      <c r="F8" s="133" t="s">
        <v>107</v>
      </c>
      <c r="G8" s="133" t="s">
        <v>107</v>
      </c>
      <c r="H8" s="133" t="s">
        <v>107</v>
      </c>
      <c r="I8" s="83"/>
    </row>
    <row r="10" spans="1:9">
      <c r="F10" s="70"/>
    </row>
    <row r="11" spans="1:9">
      <c r="A11" s="71"/>
      <c r="B11" s="71"/>
      <c r="C11" s="71" t="s">
        <v>108</v>
      </c>
      <c r="F11" s="72" t="s">
        <v>109</v>
      </c>
      <c r="G11" s="47" t="s">
        <v>110</v>
      </c>
      <c r="H11" s="47" t="s">
        <v>84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27">
        <v>0</v>
      </c>
      <c r="H13" s="128">
        <f>SUM(F13:G13)</f>
        <v>0</v>
      </c>
      <c r="I13" t="s">
        <v>111</v>
      </c>
    </row>
    <row r="14" spans="1:9">
      <c r="C14" s="73">
        <v>44896</v>
      </c>
      <c r="F14" s="74">
        <v>0</v>
      </c>
      <c r="G14" s="127">
        <v>0</v>
      </c>
      <c r="H14" s="128">
        <f>SUM(F14:G14)</f>
        <v>0</v>
      </c>
      <c r="I14" t="s">
        <v>112</v>
      </c>
    </row>
    <row r="15" spans="1:9">
      <c r="C15" s="73">
        <v>44986</v>
      </c>
      <c r="F15" s="74"/>
      <c r="G15" s="127"/>
      <c r="H15" s="128">
        <f>SUM(F15:G15)</f>
        <v>0</v>
      </c>
      <c r="I15" t="s">
        <v>113</v>
      </c>
    </row>
    <row r="16" spans="1:9">
      <c r="F16" s="75"/>
      <c r="G16" s="128"/>
      <c r="H16" s="128"/>
      <c r="I16" t="s">
        <v>114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115</v>
      </c>
      <c r="F19">
        <f>COUNT(F13:F15)</f>
        <v>2</v>
      </c>
      <c r="G19">
        <v>0</v>
      </c>
    </row>
    <row r="21" spans="3:9">
      <c r="C21" t="s">
        <v>116</v>
      </c>
      <c r="F21" s="74"/>
      <c r="I21" t="s">
        <v>117</v>
      </c>
    </row>
    <row r="23" spans="3:9">
      <c r="C23" t="s">
        <v>118</v>
      </c>
      <c r="F23" s="78"/>
      <c r="G23" s="129">
        <v>6777.9</v>
      </c>
      <c r="H23" s="79"/>
      <c r="I23" t="s">
        <v>119</v>
      </c>
    </row>
    <row r="24" spans="3:9">
      <c r="C24" t="s">
        <v>120</v>
      </c>
      <c r="F24" s="80"/>
      <c r="G24" s="129">
        <v>1579.97</v>
      </c>
      <c r="H24" s="79"/>
    </row>
    <row r="25" spans="3:9">
      <c r="C25" t="s">
        <v>121</v>
      </c>
      <c r="F25" s="79"/>
      <c r="G25" s="130">
        <v>228.3</v>
      </c>
      <c r="H25" s="79"/>
    </row>
    <row r="26" spans="3:9">
      <c r="C26" t="s">
        <v>122</v>
      </c>
      <c r="F26" s="81"/>
      <c r="G26" s="79">
        <f>G23-SUM(G24:G25)</f>
        <v>4969.6299999999992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123</v>
      </c>
      <c r="F29" s="75">
        <f>ROUND(F21/4,0)</f>
        <v>0</v>
      </c>
      <c r="G29" s="128">
        <f>ROUND(G26/4,0)</f>
        <v>1242</v>
      </c>
      <c r="H29" s="79"/>
    </row>
    <row r="30" spans="3:9">
      <c r="C30" t="s">
        <v>124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125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0</v>
      </c>
      <c r="H33" s="128">
        <f t="shared" ref="H33:H36" si="0">SUM(F33:G33)</f>
        <v>0</v>
      </c>
      <c r="L33" s="128"/>
    </row>
    <row r="34" spans="3:12">
      <c r="C34" s="73">
        <v>44896</v>
      </c>
      <c r="F34" s="82">
        <f>IF(F19=1,F29+F30,F14)</f>
        <v>0</v>
      </c>
      <c r="G34" s="82">
        <f>IF(G19=1,G29+G30,G14)</f>
        <v>0</v>
      </c>
      <c r="H34" s="128">
        <f t="shared" si="0"/>
        <v>0</v>
      </c>
      <c r="L34" s="128"/>
    </row>
    <row r="35" spans="3:12">
      <c r="C35" s="73">
        <v>44986</v>
      </c>
      <c r="F35" s="82">
        <f>IF(F19=1,F29,IF(F19=2,F29+F30,F14))</f>
        <v>0</v>
      </c>
      <c r="G35" s="82">
        <f>IF(G19=1,G29,IF(G19=2,G29+G30,G14))</f>
        <v>0</v>
      </c>
      <c r="H35" s="128">
        <f t="shared" si="0"/>
        <v>0</v>
      </c>
    </row>
    <row r="36" spans="3:12">
      <c r="C36" s="73">
        <v>45078</v>
      </c>
      <c r="F36" s="82">
        <f>F21-SUM(F33:F35)</f>
        <v>0</v>
      </c>
      <c r="G36" s="82">
        <f>ROUND(G26,0)-SUM(G33:G35)</f>
        <v>4970</v>
      </c>
      <c r="H36" s="128">
        <f t="shared" si="0"/>
        <v>4970</v>
      </c>
    </row>
    <row r="38" spans="3:12" ht="15.75" thickBot="1">
      <c r="F38" s="76">
        <f>SUM(F33:F37)</f>
        <v>0</v>
      </c>
      <c r="G38" s="76">
        <f>SUM(G33:G37)</f>
        <v>4970</v>
      </c>
      <c r="H38" s="76">
        <f>SUM(H33:H37)</f>
        <v>4970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D8" sqref="D8"/>
    </sheetView>
  </sheetViews>
  <sheetFormatPr defaultColWidth="11.42578125" defaultRowHeight="16.5"/>
  <cols>
    <col min="1" max="1" width="13.7109375" style="105" customWidth="1"/>
    <col min="2" max="2" width="34.7109375" style="102" customWidth="1"/>
    <col min="3" max="8" width="14.5703125" style="102" customWidth="1"/>
    <col min="9" max="9" width="14.5703125" style="106" customWidth="1"/>
    <col min="10" max="10" width="15.28515625" style="102" customWidth="1"/>
    <col min="11" max="16384" width="11.42578125" style="102"/>
  </cols>
  <sheetData>
    <row r="1" spans="1:10" customFormat="1" ht="18">
      <c r="A1" s="118" t="s">
        <v>0</v>
      </c>
      <c r="B1" s="358" t="str">
        <f>Index!$C$1</f>
        <v>GREIG SUPERANNUATION FUND</v>
      </c>
      <c r="C1" s="358"/>
      <c r="D1" s="358"/>
      <c r="F1" s="54"/>
      <c r="H1" s="56" t="s">
        <v>2</v>
      </c>
      <c r="I1" s="56" t="s">
        <v>3</v>
      </c>
    </row>
    <row r="2" spans="1:10" customFormat="1" ht="18">
      <c r="A2" s="118" t="s">
        <v>4</v>
      </c>
      <c r="B2" s="358" t="str">
        <f>Index!$C$2</f>
        <v>GREMN</v>
      </c>
      <c r="C2" s="358"/>
      <c r="D2" s="358"/>
      <c r="F2" s="55"/>
      <c r="G2" s="59" t="s">
        <v>6</v>
      </c>
      <c r="H2" s="60" t="str">
        <f>Index!$H$2</f>
        <v>Nehal/Cate</v>
      </c>
      <c r="I2" s="61">
        <f>Index!$I$2</f>
        <v>44993</v>
      </c>
    </row>
    <row r="3" spans="1:10" customFormat="1" ht="18">
      <c r="A3" s="118" t="s">
        <v>8</v>
      </c>
      <c r="B3" s="359">
        <f>Index!$C$3</f>
        <v>44742</v>
      </c>
      <c r="C3" s="359"/>
      <c r="D3" s="359"/>
      <c r="F3" s="55"/>
      <c r="G3" s="59" t="s">
        <v>9</v>
      </c>
      <c r="H3" s="60" t="str">
        <f>Index!$H$3</f>
        <v>DB</v>
      </c>
      <c r="I3" s="61">
        <f>Index!$I$3</f>
        <v>44994</v>
      </c>
    </row>
    <row r="4" spans="1:10" customFormat="1" ht="18">
      <c r="A4" s="118"/>
      <c r="B4" s="53"/>
      <c r="D4" s="53"/>
      <c r="E4" s="53"/>
      <c r="F4" s="55"/>
      <c r="G4" s="119"/>
      <c r="H4" s="65"/>
      <c r="I4" s="66"/>
    </row>
    <row r="5" spans="1:10" customFormat="1" ht="18">
      <c r="A5" s="53" t="s">
        <v>126</v>
      </c>
      <c r="C5" s="57"/>
      <c r="F5" s="58"/>
      <c r="G5" s="58"/>
      <c r="H5" s="65"/>
      <c r="J5" s="66"/>
    </row>
    <row r="6" spans="1:10" ht="18">
      <c r="A6" s="62"/>
      <c r="B6" s="63"/>
      <c r="C6" s="103"/>
      <c r="D6" s="53"/>
      <c r="E6" s="53"/>
      <c r="F6" s="65"/>
      <c r="G6" s="65"/>
      <c r="H6" s="65"/>
      <c r="I6" s="104"/>
    </row>
    <row r="7" spans="1:10" s="140" customFormat="1" ht="15.75" thickBot="1">
      <c r="A7" s="142"/>
      <c r="C7" s="159"/>
      <c r="D7" s="159"/>
      <c r="E7" s="159"/>
      <c r="F7" s="110"/>
      <c r="G7" s="159"/>
      <c r="H7" s="159"/>
      <c r="I7" s="159"/>
    </row>
    <row r="8" spans="1:10" s="140" customFormat="1" ht="30.75" thickBot="1">
      <c r="A8" s="365" t="s">
        <v>127</v>
      </c>
      <c r="B8" s="366"/>
      <c r="C8" s="160" t="s">
        <v>128</v>
      </c>
      <c r="D8" s="160" t="s">
        <v>129</v>
      </c>
      <c r="E8" s="160" t="s">
        <v>130</v>
      </c>
      <c r="F8" s="160" t="s">
        <v>131</v>
      </c>
      <c r="G8" s="160" t="s">
        <v>132</v>
      </c>
      <c r="H8" s="160" t="s">
        <v>133</v>
      </c>
      <c r="I8" s="161" t="s">
        <v>134</v>
      </c>
    </row>
    <row r="9" spans="1:10" s="140" customFormat="1" ht="15">
      <c r="A9" s="162" t="s">
        <v>135</v>
      </c>
      <c r="B9" s="163"/>
      <c r="C9" s="164">
        <v>0</v>
      </c>
      <c r="D9" s="164">
        <v>0</v>
      </c>
      <c r="E9" s="164"/>
      <c r="F9" s="165">
        <v>0</v>
      </c>
      <c r="G9" s="164"/>
      <c r="H9" s="164"/>
      <c r="I9" s="164">
        <f>C9-D9+E9+F9+G9+H9</f>
        <v>0</v>
      </c>
    </row>
    <row r="10" spans="1:10" s="140" customFormat="1" ht="15">
      <c r="A10" s="166" t="s">
        <v>136</v>
      </c>
      <c r="B10" s="167"/>
      <c r="C10" s="164">
        <v>0</v>
      </c>
      <c r="D10" s="168">
        <v>0</v>
      </c>
      <c r="E10" s="168"/>
      <c r="F10" s="169">
        <v>0</v>
      </c>
      <c r="G10" s="168"/>
      <c r="H10" s="168"/>
      <c r="I10" s="164">
        <f>C10-D10+E10+F10+G10+H10</f>
        <v>0</v>
      </c>
    </row>
    <row r="11" spans="1:10" s="140" customFormat="1" ht="15">
      <c r="A11" s="166" t="s">
        <v>137</v>
      </c>
      <c r="B11" s="167"/>
      <c r="C11" s="164">
        <v>0</v>
      </c>
      <c r="D11" s="168">
        <v>0</v>
      </c>
      <c r="E11" s="168"/>
      <c r="F11" s="169">
        <v>0</v>
      </c>
      <c r="G11" s="168"/>
      <c r="H11" s="168"/>
      <c r="I11" s="164">
        <f>C11-D11+E11+F11+G11+H11</f>
        <v>0</v>
      </c>
    </row>
    <row r="12" spans="1:10" s="140" customFormat="1" ht="15">
      <c r="A12" s="166" t="s">
        <v>138</v>
      </c>
      <c r="B12" s="167"/>
      <c r="C12" s="164">
        <v>0</v>
      </c>
      <c r="D12" s="168">
        <v>0</v>
      </c>
      <c r="E12" s="168"/>
      <c r="F12" s="169">
        <v>0</v>
      </c>
      <c r="G12" s="168"/>
      <c r="H12" s="168"/>
      <c r="I12" s="164">
        <f>C12-D12+E12+F12+G12+H12</f>
        <v>0</v>
      </c>
    </row>
    <row r="13" spans="1:10" s="140" customFormat="1" ht="15">
      <c r="A13" s="170"/>
      <c r="B13" s="159" t="s">
        <v>139</v>
      </c>
      <c r="C13" s="171">
        <f t="shared" ref="C13:I13" si="0">SUM(C9:C12)</f>
        <v>0</v>
      </c>
      <c r="D13" s="171">
        <f t="shared" si="0"/>
        <v>0</v>
      </c>
      <c r="E13" s="171">
        <f t="shared" si="0"/>
        <v>0</v>
      </c>
      <c r="F13" s="171">
        <f t="shared" si="0"/>
        <v>0</v>
      </c>
      <c r="G13" s="171">
        <f t="shared" si="0"/>
        <v>0</v>
      </c>
      <c r="H13" s="171">
        <f t="shared" si="0"/>
        <v>0</v>
      </c>
      <c r="I13" s="171">
        <f t="shared" si="0"/>
        <v>0</v>
      </c>
    </row>
    <row r="14" spans="1:10" s="140" customFormat="1" ht="15.75" thickBot="1">
      <c r="A14" s="170"/>
      <c r="B14" s="170"/>
      <c r="C14" s="159"/>
      <c r="D14" s="159"/>
      <c r="E14" s="159"/>
      <c r="F14" s="110"/>
      <c r="G14" s="159"/>
      <c r="H14" s="159"/>
      <c r="I14" s="159"/>
    </row>
    <row r="15" spans="1:10" s="140" customFormat="1" ht="30.75" thickBot="1">
      <c r="A15" s="365" t="s">
        <v>140</v>
      </c>
      <c r="B15" s="412"/>
      <c r="C15" s="160" t="s">
        <v>128</v>
      </c>
      <c r="D15" s="160" t="s">
        <v>129</v>
      </c>
      <c r="E15" s="160" t="s">
        <v>130</v>
      </c>
      <c r="F15" s="160" t="s">
        <v>131</v>
      </c>
      <c r="G15" s="160" t="s">
        <v>132</v>
      </c>
      <c r="H15" s="160" t="s">
        <v>133</v>
      </c>
      <c r="I15" s="161" t="s">
        <v>134</v>
      </c>
    </row>
    <row r="16" spans="1:10" s="140" customFormat="1" ht="15">
      <c r="A16" s="172" t="s">
        <v>135</v>
      </c>
      <c r="B16" s="163"/>
      <c r="C16" s="164"/>
      <c r="D16" s="164"/>
      <c r="E16" s="164"/>
      <c r="F16" s="165"/>
      <c r="G16" s="164"/>
      <c r="H16" s="164"/>
      <c r="I16" s="164">
        <f>C16-D16+E16+F16+G16+H16</f>
        <v>0</v>
      </c>
    </row>
    <row r="17" spans="1:9" s="140" customFormat="1" ht="15">
      <c r="A17" s="173" t="s">
        <v>136</v>
      </c>
      <c r="B17" s="167"/>
      <c r="C17" s="164"/>
      <c r="D17" s="168"/>
      <c r="E17" s="168"/>
      <c r="F17" s="169"/>
      <c r="G17" s="168"/>
      <c r="H17" s="168"/>
      <c r="I17" s="164">
        <f>C17-D17+E17+F17+G17+H17</f>
        <v>0</v>
      </c>
    </row>
    <row r="18" spans="1:9" s="140" customFormat="1" ht="15">
      <c r="A18" s="173" t="s">
        <v>137</v>
      </c>
      <c r="B18" s="167"/>
      <c r="C18" s="164"/>
      <c r="D18" s="168"/>
      <c r="E18" s="168"/>
      <c r="F18" s="169"/>
      <c r="G18" s="168"/>
      <c r="H18" s="168"/>
      <c r="I18" s="164">
        <f>C18-D18+E18+F18+G18+H18</f>
        <v>0</v>
      </c>
    </row>
    <row r="19" spans="1:9" s="140" customFormat="1" ht="15">
      <c r="A19" s="173" t="s">
        <v>141</v>
      </c>
      <c r="B19" s="167"/>
      <c r="C19" s="164"/>
      <c r="D19" s="168"/>
      <c r="E19" s="168"/>
      <c r="F19" s="169"/>
      <c r="G19" s="168"/>
      <c r="H19" s="168"/>
      <c r="I19" s="164">
        <f>C19-D19+E19+F19+G19+H19</f>
        <v>0</v>
      </c>
    </row>
    <row r="20" spans="1:9" s="140" customFormat="1" ht="15">
      <c r="A20" s="170"/>
      <c r="B20" s="159" t="s">
        <v>139</v>
      </c>
      <c r="C20" s="174">
        <f t="shared" ref="C20:I20" si="1">SUM(C16:C19)</f>
        <v>0</v>
      </c>
      <c r="D20" s="174">
        <f t="shared" si="1"/>
        <v>0</v>
      </c>
      <c r="E20" s="174">
        <f t="shared" si="1"/>
        <v>0</v>
      </c>
      <c r="F20" s="174">
        <f t="shared" si="1"/>
        <v>0</v>
      </c>
      <c r="G20" s="174">
        <f t="shared" si="1"/>
        <v>0</v>
      </c>
      <c r="H20" s="174">
        <f t="shared" si="1"/>
        <v>0</v>
      </c>
      <c r="I20" s="174">
        <f t="shared" si="1"/>
        <v>0</v>
      </c>
    </row>
    <row r="21" spans="1:9" s="140" customFormat="1" ht="15">
      <c r="A21" s="142"/>
    </row>
    <row r="22" spans="1:9" s="140" customFormat="1" ht="15">
      <c r="A22" s="367" t="s">
        <v>142</v>
      </c>
      <c r="B22" s="368"/>
      <c r="C22" s="175">
        <f t="shared" ref="C22:I22" si="2">+C13-C20</f>
        <v>0</v>
      </c>
      <c r="D22" s="175">
        <f>+D13-D20</f>
        <v>0</v>
      </c>
      <c r="E22" s="175">
        <f t="shared" si="2"/>
        <v>0</v>
      </c>
      <c r="F22" s="175">
        <f t="shared" si="2"/>
        <v>0</v>
      </c>
      <c r="G22" s="175">
        <f t="shared" si="2"/>
        <v>0</v>
      </c>
      <c r="H22" s="175">
        <f t="shared" si="2"/>
        <v>0</v>
      </c>
      <c r="I22" s="175">
        <f t="shared" si="2"/>
        <v>0</v>
      </c>
    </row>
    <row r="23" spans="1:9" s="140" customFormat="1" ht="15">
      <c r="A23" s="142"/>
    </row>
    <row r="24" spans="1:9" s="140" customFormat="1" ht="15">
      <c r="A24" s="140" t="s">
        <v>143</v>
      </c>
      <c r="B24" s="141"/>
      <c r="G24" s="141"/>
    </row>
    <row r="25" spans="1:9" s="140" customFormat="1" ht="15">
      <c r="B25" s="141"/>
      <c r="C25" s="363" t="s">
        <v>144</v>
      </c>
      <c r="D25" s="363"/>
      <c r="E25" s="363" t="s">
        <v>145</v>
      </c>
      <c r="F25" s="363"/>
      <c r="G25" s="364" t="s">
        <v>146</v>
      </c>
      <c r="H25" s="364"/>
    </row>
    <row r="26" spans="1:9" s="140" customFormat="1" ht="15">
      <c r="A26" s="142" t="s">
        <v>3</v>
      </c>
      <c r="B26" s="140" t="s">
        <v>147</v>
      </c>
      <c r="C26" s="140" t="s">
        <v>128</v>
      </c>
      <c r="D26" s="140" t="s">
        <v>129</v>
      </c>
      <c r="E26" s="140" t="s">
        <v>128</v>
      </c>
      <c r="F26" s="140" t="s">
        <v>129</v>
      </c>
      <c r="G26" s="140" t="s">
        <v>128</v>
      </c>
      <c r="H26" s="140" t="s">
        <v>129</v>
      </c>
    </row>
    <row r="27" spans="1:9" s="140" customFormat="1" ht="15">
      <c r="A27" s="143"/>
      <c r="C27" s="144"/>
      <c r="D27" s="144"/>
      <c r="E27" s="144"/>
      <c r="F27" s="144"/>
      <c r="G27" s="144"/>
      <c r="H27" s="144">
        <f>D27-F27</f>
        <v>0</v>
      </c>
    </row>
    <row r="28" spans="1:9" s="140" customFormat="1" ht="15">
      <c r="A28" s="145"/>
      <c r="C28" s="144"/>
      <c r="D28" s="144"/>
      <c r="E28" s="144"/>
      <c r="F28" s="144"/>
      <c r="G28" s="144"/>
      <c r="H28" s="144">
        <f t="shared" ref="H28:H40" si="3">D28-F28</f>
        <v>0</v>
      </c>
    </row>
    <row r="29" spans="1:9" s="140" customFormat="1" ht="15">
      <c r="A29" s="143"/>
      <c r="B29" s="146"/>
      <c r="C29" s="144"/>
      <c r="D29" s="144"/>
      <c r="E29" s="144"/>
      <c r="F29" s="144"/>
      <c r="G29" s="144"/>
      <c r="H29" s="144">
        <f t="shared" si="3"/>
        <v>0</v>
      </c>
    </row>
    <row r="30" spans="1:9" s="140" customFormat="1" ht="15">
      <c r="A30" s="145"/>
      <c r="C30" s="144"/>
      <c r="D30" s="144"/>
      <c r="E30" s="144"/>
      <c r="F30" s="144"/>
      <c r="G30" s="144"/>
      <c r="H30" s="144">
        <f t="shared" si="3"/>
        <v>0</v>
      </c>
    </row>
    <row r="31" spans="1:9" s="140" customFormat="1" ht="15">
      <c r="A31" s="143"/>
      <c r="B31" s="146"/>
      <c r="C31" s="144"/>
      <c r="D31" s="144"/>
      <c r="E31" s="144"/>
      <c r="F31" s="144"/>
      <c r="G31" s="144"/>
      <c r="H31" s="144">
        <f t="shared" si="3"/>
        <v>0</v>
      </c>
    </row>
    <row r="32" spans="1:9" s="140" customFormat="1" ht="15">
      <c r="A32" s="145"/>
      <c r="B32" s="146"/>
      <c r="C32" s="144"/>
      <c r="D32" s="144"/>
      <c r="E32" s="144"/>
      <c r="F32" s="144"/>
      <c r="G32" s="144"/>
      <c r="H32" s="144">
        <f t="shared" si="3"/>
        <v>0</v>
      </c>
    </row>
    <row r="33" spans="1:8" s="140" customFormat="1" ht="15">
      <c r="A33" s="143"/>
      <c r="B33" s="146"/>
      <c r="C33" s="144"/>
      <c r="D33" s="144"/>
      <c r="E33" s="144"/>
      <c r="F33" s="144"/>
      <c r="G33" s="144"/>
      <c r="H33" s="144">
        <f t="shared" si="3"/>
        <v>0</v>
      </c>
    </row>
    <row r="34" spans="1:8" s="140" customFormat="1" ht="15">
      <c r="A34" s="142"/>
      <c r="B34" s="146"/>
      <c r="C34" s="144"/>
      <c r="D34" s="144"/>
      <c r="E34" s="144"/>
      <c r="F34" s="144"/>
      <c r="G34" s="144"/>
      <c r="H34" s="144">
        <f t="shared" si="3"/>
        <v>0</v>
      </c>
    </row>
    <row r="35" spans="1:8" s="140" customFormat="1" ht="15">
      <c r="A35" s="143"/>
      <c r="C35" s="144"/>
      <c r="D35" s="144"/>
      <c r="E35" s="144"/>
      <c r="F35" s="144"/>
      <c r="G35" s="144"/>
      <c r="H35" s="144">
        <f t="shared" si="3"/>
        <v>0</v>
      </c>
    </row>
    <row r="36" spans="1:8" s="140" customFormat="1" ht="15">
      <c r="A36" s="142"/>
      <c r="C36" s="144"/>
      <c r="D36" s="144"/>
      <c r="E36" s="144"/>
      <c r="F36" s="144"/>
      <c r="G36" s="144"/>
      <c r="H36" s="144">
        <f t="shared" si="3"/>
        <v>0</v>
      </c>
    </row>
    <row r="37" spans="1:8" s="140" customFormat="1" ht="15">
      <c r="A37" s="142"/>
      <c r="B37" s="146"/>
      <c r="C37" s="144"/>
      <c r="D37" s="144"/>
      <c r="E37" s="144"/>
      <c r="F37" s="144"/>
      <c r="G37" s="144"/>
      <c r="H37" s="144">
        <f>E37-C37</f>
        <v>0</v>
      </c>
    </row>
    <row r="38" spans="1:8" s="140" customFormat="1" ht="15">
      <c r="A38" s="142"/>
      <c r="C38" s="144"/>
      <c r="D38" s="144"/>
      <c r="E38" s="144"/>
      <c r="F38" s="144"/>
      <c r="G38" s="144"/>
      <c r="H38" s="144">
        <f t="shared" si="3"/>
        <v>0</v>
      </c>
    </row>
    <row r="39" spans="1:8" s="140" customFormat="1" ht="15">
      <c r="A39" s="142"/>
      <c r="B39" s="147" t="s">
        <v>84</v>
      </c>
      <c r="H39" s="148">
        <f>SUM(H27:H38)</f>
        <v>0</v>
      </c>
    </row>
    <row r="40" spans="1:8" s="140" customFormat="1" ht="15">
      <c r="A40" s="142"/>
      <c r="H40" s="140">
        <f t="shared" si="3"/>
        <v>0</v>
      </c>
    </row>
    <row r="41" spans="1:8" s="140" customFormat="1" ht="15.75" thickBot="1">
      <c r="A41" s="142"/>
      <c r="G41" s="140" t="s">
        <v>148</v>
      </c>
      <c r="H41" s="149">
        <f>I22+H39</f>
        <v>0</v>
      </c>
    </row>
    <row r="42" spans="1:8" s="140" customFormat="1" ht="15">
      <c r="A42" s="142"/>
      <c r="B42" s="150" t="s">
        <v>149</v>
      </c>
      <c r="C42" s="151">
        <f>I13</f>
        <v>0</v>
      </c>
      <c r="D42" s="152"/>
    </row>
    <row r="43" spans="1:8" s="140" customFormat="1" ht="15">
      <c r="A43" s="142"/>
      <c r="B43" s="153" t="s">
        <v>150</v>
      </c>
      <c r="C43" s="148">
        <f>I20</f>
        <v>0</v>
      </c>
      <c r="D43" s="154"/>
    </row>
    <row r="44" spans="1:8" s="140" customFormat="1" ht="15">
      <c r="A44" s="142"/>
      <c r="B44" s="155" t="s">
        <v>146</v>
      </c>
      <c r="C44" s="149">
        <f>C42-C43</f>
        <v>0</v>
      </c>
      <c r="D44" s="154"/>
    </row>
    <row r="45" spans="1:8" s="140" customFormat="1" ht="15">
      <c r="A45" s="142"/>
      <c r="B45" s="153"/>
      <c r="D45" s="154"/>
    </row>
    <row r="46" spans="1:8" s="140" customFormat="1" ht="15">
      <c r="A46" s="142"/>
      <c r="B46" s="153" t="s">
        <v>151</v>
      </c>
      <c r="C46" s="149">
        <v>0</v>
      </c>
      <c r="D46" s="154"/>
    </row>
    <row r="47" spans="1:8" s="140" customFormat="1" ht="15.75" thickBot="1">
      <c r="A47" s="142"/>
      <c r="B47" s="156" t="s">
        <v>152</v>
      </c>
      <c r="C47" s="157">
        <f>C46-C44</f>
        <v>0</v>
      </c>
      <c r="D47" s="158" t="s">
        <v>153</v>
      </c>
    </row>
    <row r="48" spans="1:8" s="140" customFormat="1" ht="15">
      <c r="A48" s="142"/>
    </row>
    <row r="49" spans="1:1" s="140" customFormat="1" ht="15">
      <c r="A49" s="142"/>
    </row>
    <row r="50" spans="1:1" s="140" customFormat="1" ht="15">
      <c r="A50" s="142"/>
    </row>
    <row r="51" spans="1:1" s="140" customFormat="1" ht="15">
      <c r="A51" s="142"/>
    </row>
    <row r="52" spans="1:1" s="140" customFormat="1" ht="15">
      <c r="A52" s="142"/>
    </row>
    <row r="53" spans="1:1" s="140" customFormat="1" ht="15">
      <c r="A53" s="142"/>
    </row>
    <row r="54" spans="1:1" s="140" customFormat="1" ht="15">
      <c r="A54" s="142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FFC000"/>
  </sheetPr>
  <dimension ref="A1:J20"/>
  <sheetViews>
    <sheetView workbookViewId="0">
      <selection activeCell="H14" sqref="H14"/>
    </sheetView>
  </sheetViews>
  <sheetFormatPr defaultColWidth="8.7109375" defaultRowHeight="15"/>
  <cols>
    <col min="1" max="1" width="24.425781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8" t="s">
        <v>0</v>
      </c>
      <c r="B1" s="53"/>
      <c r="C1" s="358" t="str">
        <f>Index!$C$1</f>
        <v>GREIG SUPERANNUATION FUND</v>
      </c>
      <c r="D1" s="358"/>
      <c r="E1" s="358"/>
      <c r="F1" s="54"/>
      <c r="H1" s="56" t="s">
        <v>2</v>
      </c>
      <c r="I1" s="56" t="s">
        <v>3</v>
      </c>
    </row>
    <row r="2" spans="1:10" ht="18">
      <c r="A2" s="118" t="s">
        <v>4</v>
      </c>
      <c r="B2" s="53"/>
      <c r="C2" s="358" t="str">
        <f>Index!$C$2</f>
        <v>GREMN</v>
      </c>
      <c r="D2" s="358"/>
      <c r="E2" s="358"/>
      <c r="F2" s="55"/>
      <c r="G2" s="59" t="s">
        <v>6</v>
      </c>
      <c r="H2" s="60" t="str">
        <f>Index!$H$2</f>
        <v>Nehal/Cate</v>
      </c>
      <c r="I2" s="61">
        <f>Index!$I$2</f>
        <v>44993</v>
      </c>
    </row>
    <row r="3" spans="1:10" ht="18">
      <c r="A3" s="118" t="s">
        <v>8</v>
      </c>
      <c r="B3" s="53"/>
      <c r="C3" s="359">
        <f>Index!$C$3</f>
        <v>44742</v>
      </c>
      <c r="D3" s="358"/>
      <c r="E3" s="358"/>
      <c r="F3" s="55"/>
      <c r="G3" s="59" t="s">
        <v>9</v>
      </c>
      <c r="H3" s="60" t="str">
        <f>Index!$H$3</f>
        <v>DB</v>
      </c>
      <c r="I3" s="61">
        <f>Index!$I$3</f>
        <v>44994</v>
      </c>
    </row>
    <row r="4" spans="1:10" ht="18">
      <c r="A4" s="118"/>
      <c r="B4" s="53"/>
      <c r="D4" s="53"/>
      <c r="E4" s="53"/>
      <c r="F4" s="55"/>
      <c r="G4" s="119"/>
      <c r="H4" s="65"/>
      <c r="I4" s="66"/>
    </row>
    <row r="5" spans="1:10" ht="18">
      <c r="A5" s="53" t="s">
        <v>154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39"/>
      <c r="G7" s="139"/>
    </row>
    <row r="8" spans="1:10" s="69" customFormat="1" ht="30">
      <c r="A8" s="132" t="s">
        <v>105</v>
      </c>
      <c r="B8" s="360" t="s">
        <v>106</v>
      </c>
      <c r="C8" s="361"/>
      <c r="D8" s="362"/>
      <c r="E8" s="133" t="s">
        <v>107</v>
      </c>
      <c r="F8" s="133" t="s">
        <v>107</v>
      </c>
      <c r="G8" s="133" t="s">
        <v>107</v>
      </c>
      <c r="H8" s="360" t="s">
        <v>155</v>
      </c>
      <c r="I8" s="362"/>
    </row>
    <row r="11" spans="1:10">
      <c r="A11" s="77">
        <v>60400</v>
      </c>
      <c r="B11" s="77"/>
      <c r="C11" s="77" t="s">
        <v>156</v>
      </c>
      <c r="E11" s="47" t="s">
        <v>157</v>
      </c>
      <c r="F11" s="84" t="s">
        <v>158</v>
      </c>
      <c r="G11" s="334" t="s">
        <v>159</v>
      </c>
    </row>
    <row r="12" spans="1:10">
      <c r="A12" t="s">
        <v>160</v>
      </c>
      <c r="C12" t="s">
        <v>161</v>
      </c>
      <c r="E12" s="87">
        <v>4693.0600000000004</v>
      </c>
      <c r="F12" s="87">
        <v>4693.0600000000004</v>
      </c>
      <c r="G12" s="328">
        <f>+E12-F12</f>
        <v>0</v>
      </c>
      <c r="H12" s="87"/>
    </row>
    <row r="13" spans="1:10">
      <c r="A13" t="s">
        <v>162</v>
      </c>
      <c r="C13" t="s">
        <v>163</v>
      </c>
      <c r="E13" s="87">
        <v>8209.02</v>
      </c>
      <c r="F13" s="333"/>
      <c r="G13" s="328">
        <f>+E13-F13</f>
        <v>8209.02</v>
      </c>
      <c r="H13" s="335" t="s">
        <v>164</v>
      </c>
    </row>
    <row r="14" spans="1:10">
      <c r="E14" s="87"/>
      <c r="F14" s="87"/>
      <c r="G14" s="328"/>
      <c r="H14" s="87"/>
    </row>
    <row r="15" spans="1:10">
      <c r="E15" s="87"/>
      <c r="F15" s="87"/>
      <c r="G15" s="328"/>
      <c r="H15" s="87"/>
    </row>
    <row r="16" spans="1:10">
      <c r="A16" s="42"/>
      <c r="E16" s="87"/>
      <c r="F16" s="87"/>
      <c r="G16" s="328"/>
      <c r="H16" s="87"/>
    </row>
    <row r="17" spans="1:8">
      <c r="A17" s="42"/>
      <c r="E17" s="87"/>
      <c r="F17" s="87"/>
      <c r="G17" s="328"/>
      <c r="H17" s="87"/>
    </row>
    <row r="18" spans="1:8">
      <c r="A18" s="42"/>
      <c r="E18" s="87"/>
      <c r="F18" s="87"/>
      <c r="G18" s="87"/>
      <c r="H18" s="87"/>
    </row>
    <row r="19" spans="1:8">
      <c r="E19" s="87"/>
      <c r="F19" s="87"/>
      <c r="G19" s="87"/>
      <c r="H19" s="87"/>
    </row>
    <row r="20" spans="1:8">
      <c r="E20" s="87"/>
      <c r="F20" s="87"/>
      <c r="G20" s="87"/>
      <c r="H20" s="87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sheetPr>
    <tabColor rgb="FF92D050"/>
  </sheetPr>
  <dimension ref="A1:J28"/>
  <sheetViews>
    <sheetView workbookViewId="0">
      <selection activeCell="J21" sqref="J21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8" t="s">
        <v>0</v>
      </c>
      <c r="B1" s="53"/>
      <c r="C1" s="358" t="str">
        <f>Index!$C$1</f>
        <v>GREIG SUPERANNUATION FUND</v>
      </c>
      <c r="D1" s="358"/>
      <c r="E1" s="358"/>
      <c r="F1" s="54"/>
      <c r="H1" s="56" t="s">
        <v>2</v>
      </c>
      <c r="I1" s="56" t="s">
        <v>3</v>
      </c>
    </row>
    <row r="2" spans="1:10" ht="18">
      <c r="A2" s="118" t="s">
        <v>4</v>
      </c>
      <c r="B2" s="53"/>
      <c r="C2" s="358" t="str">
        <f>Index!$C$2</f>
        <v>GREMN</v>
      </c>
      <c r="D2" s="358"/>
      <c r="E2" s="358"/>
      <c r="F2" s="55"/>
      <c r="G2" s="59" t="s">
        <v>6</v>
      </c>
      <c r="H2" s="60" t="str">
        <f>Index!$H$2</f>
        <v>Nehal/Cate</v>
      </c>
      <c r="I2" s="61">
        <f>Index!$I$2</f>
        <v>44993</v>
      </c>
    </row>
    <row r="3" spans="1:10" ht="18">
      <c r="A3" s="118" t="s">
        <v>8</v>
      </c>
      <c r="B3" s="53"/>
      <c r="C3" s="359">
        <f>Index!$C$3</f>
        <v>44742</v>
      </c>
      <c r="D3" s="358"/>
      <c r="E3" s="358"/>
      <c r="F3" s="55"/>
      <c r="G3" s="59" t="s">
        <v>9</v>
      </c>
      <c r="H3" s="60" t="str">
        <f>Index!$H$3</f>
        <v>DB</v>
      </c>
      <c r="I3" s="61">
        <f>Index!$I$3</f>
        <v>44994</v>
      </c>
    </row>
    <row r="4" spans="1:10" ht="18">
      <c r="A4" s="118"/>
      <c r="B4" s="53"/>
      <c r="D4" s="53"/>
      <c r="E4" s="53"/>
      <c r="F4" s="55"/>
      <c r="G4" s="119"/>
      <c r="H4" s="65"/>
      <c r="I4" s="66"/>
    </row>
    <row r="5" spans="1:10" ht="18">
      <c r="A5" s="53" t="s">
        <v>165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39"/>
      <c r="G7" s="139"/>
    </row>
    <row r="8" spans="1:10" s="69" customFormat="1" ht="30">
      <c r="A8" s="132" t="s">
        <v>105</v>
      </c>
      <c r="B8" s="360" t="s">
        <v>106</v>
      </c>
      <c r="C8" s="361"/>
      <c r="D8" s="361"/>
      <c r="E8" s="362"/>
      <c r="F8" s="133" t="s">
        <v>107</v>
      </c>
      <c r="G8" s="360" t="s">
        <v>155</v>
      </c>
      <c r="H8" s="369"/>
      <c r="I8" s="370"/>
    </row>
    <row r="10" spans="1:10">
      <c r="F10" s="70"/>
    </row>
    <row r="11" spans="1:10">
      <c r="C11" t="s">
        <v>166</v>
      </c>
      <c r="F11" s="58">
        <v>271914.44</v>
      </c>
      <c r="G11" s="42"/>
    </row>
    <row r="12" spans="1:10">
      <c r="C12" t="s">
        <v>167</v>
      </c>
      <c r="F12" s="85">
        <v>271518.93</v>
      </c>
    </row>
    <row r="13" spans="1:10">
      <c r="C13" t="s">
        <v>168</v>
      </c>
      <c r="F13" s="58">
        <f>+F11-F12</f>
        <v>395.51000000000931</v>
      </c>
      <c r="H13" t="s">
        <v>169</v>
      </c>
      <c r="I13" s="90">
        <f>+F13/F12</f>
        <v>1.4566571840866098E-3</v>
      </c>
    </row>
    <row r="14" spans="1:10">
      <c r="C14" t="s">
        <v>170</v>
      </c>
      <c r="F14" s="58">
        <f>G27</f>
        <v>-430.09000000000015</v>
      </c>
    </row>
    <row r="15" spans="1:10">
      <c r="C15" t="s">
        <v>171</v>
      </c>
      <c r="F15" s="336">
        <f>SUM(F13:F14)</f>
        <v>-34.579999999990832</v>
      </c>
      <c r="H15" s="42" t="s">
        <v>172</v>
      </c>
      <c r="I15" s="91">
        <f>+F15/F12</f>
        <v>-1.273576026540427E-4</v>
      </c>
      <c r="J15" s="42" t="s">
        <v>173</v>
      </c>
    </row>
    <row r="16" spans="1:10">
      <c r="F16" s="89"/>
      <c r="H16" s="42"/>
      <c r="I16" s="91"/>
    </row>
    <row r="17" spans="3:9">
      <c r="C17" t="s">
        <v>174</v>
      </c>
      <c r="F17"/>
    </row>
    <row r="18" spans="3:9">
      <c r="C18" t="s">
        <v>175</v>
      </c>
    </row>
    <row r="19" spans="3:9">
      <c r="C19" t="s">
        <v>176</v>
      </c>
    </row>
    <row r="22" spans="3:9">
      <c r="C22" s="92" t="s">
        <v>177</v>
      </c>
      <c r="E22" s="47" t="s">
        <v>178</v>
      </c>
      <c r="F22" s="47" t="s">
        <v>179</v>
      </c>
      <c r="G22" s="93" t="s">
        <v>180</v>
      </c>
    </row>
    <row r="23" spans="3:9">
      <c r="C23" s="92"/>
      <c r="E23" s="47"/>
      <c r="F23" s="47"/>
      <c r="G23" s="93"/>
    </row>
    <row r="24" spans="3:9">
      <c r="E24" s="94"/>
      <c r="F24" s="94"/>
      <c r="G24" s="86"/>
    </row>
    <row r="25" spans="3:9">
      <c r="C25" t="s">
        <v>181</v>
      </c>
      <c r="E25" s="261">
        <v>20025.75</v>
      </c>
      <c r="F25" s="261">
        <v>20455.84</v>
      </c>
      <c r="G25" s="86">
        <f t="shared" ref="G25" si="0">+E25-F25</f>
        <v>-430.09000000000015</v>
      </c>
      <c r="I25" s="86"/>
    </row>
    <row r="26" spans="3:9">
      <c r="E26" s="95"/>
      <c r="F26" s="95"/>
      <c r="G26" s="86"/>
    </row>
    <row r="27" spans="3:9" ht="15.75" thickBot="1">
      <c r="E27" s="138">
        <f>SUM(E24:E26)</f>
        <v>20025.75</v>
      </c>
      <c r="F27" s="138">
        <f>SUM(F24:F26)</f>
        <v>20455.84</v>
      </c>
      <c r="G27" s="138">
        <f>SUM(G24:G26)</f>
        <v>-430.09000000000015</v>
      </c>
    </row>
    <row r="28" spans="3:9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92D050"/>
  </sheetPr>
  <dimension ref="A1:M32"/>
  <sheetViews>
    <sheetView topLeftCell="A13" zoomScaleNormal="100" workbookViewId="0">
      <selection activeCell="I28" sqref="I28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2" width="16.140625" customWidth="1"/>
  </cols>
  <sheetData>
    <row r="1" spans="1:10" ht="18">
      <c r="A1" s="118" t="s">
        <v>0</v>
      </c>
      <c r="B1" s="53"/>
      <c r="C1" s="358" t="str">
        <f>Index!$C$1</f>
        <v>GREIG SUPERANNUATION FUND</v>
      </c>
      <c r="D1" s="358"/>
      <c r="E1" s="358"/>
      <c r="F1" s="54"/>
      <c r="H1" s="56" t="s">
        <v>2</v>
      </c>
      <c r="I1" s="56" t="s">
        <v>3</v>
      </c>
    </row>
    <row r="2" spans="1:10" ht="18">
      <c r="A2" s="118" t="s">
        <v>4</v>
      </c>
      <c r="B2" s="53"/>
      <c r="C2" s="358" t="str">
        <f>Index!$C$2</f>
        <v>GREMN</v>
      </c>
      <c r="D2" s="358"/>
      <c r="E2" s="358"/>
      <c r="F2" s="55"/>
      <c r="G2" s="59" t="s">
        <v>6</v>
      </c>
      <c r="H2" s="60" t="str">
        <f>Index!$H$2</f>
        <v>Nehal/Cate</v>
      </c>
      <c r="I2" s="61">
        <f>Index!$I$2</f>
        <v>44993</v>
      </c>
    </row>
    <row r="3" spans="1:10" ht="18">
      <c r="A3" s="118" t="s">
        <v>8</v>
      </c>
      <c r="B3" s="53"/>
      <c r="C3" s="359">
        <f>Index!$C$3</f>
        <v>44742</v>
      </c>
      <c r="D3" s="358"/>
      <c r="E3" s="358"/>
      <c r="F3" s="55"/>
      <c r="G3" s="59" t="s">
        <v>9</v>
      </c>
      <c r="H3" s="60" t="str">
        <f>Index!$H$3</f>
        <v>DB</v>
      </c>
      <c r="I3" s="61">
        <f>Index!$I$3</f>
        <v>44994</v>
      </c>
    </row>
    <row r="4" spans="1:10" ht="18">
      <c r="A4" s="118"/>
      <c r="B4" s="53"/>
      <c r="D4" s="53"/>
      <c r="E4" s="53"/>
      <c r="F4" s="55"/>
      <c r="G4" s="119"/>
      <c r="H4" s="65"/>
      <c r="I4" s="66"/>
    </row>
    <row r="5" spans="1:10" ht="18">
      <c r="A5" s="53" t="s">
        <v>182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39"/>
      <c r="G7" s="139"/>
    </row>
    <row r="8" spans="1:10" s="69" customFormat="1" ht="30">
      <c r="A8" s="132" t="s">
        <v>105</v>
      </c>
      <c r="B8" s="360" t="s">
        <v>106</v>
      </c>
      <c r="C8" s="361"/>
      <c r="D8" s="361"/>
      <c r="E8" s="362"/>
      <c r="F8" s="133" t="s">
        <v>107</v>
      </c>
      <c r="G8" s="360" t="s">
        <v>155</v>
      </c>
      <c r="H8" s="369"/>
      <c r="I8" s="370"/>
    </row>
    <row r="10" spans="1:10">
      <c r="A10" s="264"/>
      <c r="F10" s="70"/>
    </row>
    <row r="11" spans="1:10">
      <c r="C11" s="77"/>
      <c r="F11" s="70"/>
    </row>
    <row r="12" spans="1:10">
      <c r="C12" s="77"/>
      <c r="F12" s="70"/>
    </row>
    <row r="13" spans="1:10">
      <c r="C13" s="77"/>
      <c r="F13" s="70"/>
    </row>
    <row r="14" spans="1:10" ht="15" customHeight="1">
      <c r="C14" s="77"/>
      <c r="F14" s="70"/>
    </row>
    <row r="15" spans="1:10">
      <c r="C15" s="77"/>
      <c r="F15" s="70"/>
    </row>
    <row r="16" spans="1:10">
      <c r="C16" s="77"/>
      <c r="F16" s="70"/>
    </row>
    <row r="17" spans="3:13">
      <c r="C17" s="77"/>
      <c r="F17" s="70"/>
    </row>
    <row r="18" spans="3:13">
      <c r="C18" s="77"/>
      <c r="F18" s="70"/>
    </row>
    <row r="19" spans="3:13" hidden="1">
      <c r="C19" s="77"/>
      <c r="F19" s="70"/>
    </row>
    <row r="20" spans="3:13" hidden="1">
      <c r="C20" s="77"/>
      <c r="F20" s="70"/>
    </row>
    <row r="21" spans="3:13">
      <c r="C21" s="77"/>
      <c r="F21" s="70"/>
    </row>
    <row r="22" spans="3:13">
      <c r="C22" s="77"/>
      <c r="F22" s="70"/>
      <c r="J22" s="47" t="s">
        <v>183</v>
      </c>
      <c r="K22" s="47" t="s">
        <v>184</v>
      </c>
      <c r="L22" s="47" t="s">
        <v>185</v>
      </c>
      <c r="M22" s="47"/>
    </row>
    <row r="23" spans="3:13">
      <c r="C23" s="77"/>
      <c r="F23" s="70"/>
      <c r="I23" s="77" t="s">
        <v>84</v>
      </c>
      <c r="J23" s="328">
        <v>88609.817999999999</v>
      </c>
      <c r="K23" s="87">
        <v>79387.646999999997</v>
      </c>
      <c r="L23" s="337">
        <f>+$K$23/$J$23</f>
        <v>0.89592382415230776</v>
      </c>
    </row>
    <row r="24" spans="3:13">
      <c r="C24" s="77"/>
      <c r="F24" s="70"/>
      <c r="I24" s="77" t="s">
        <v>186</v>
      </c>
      <c r="J24" s="87">
        <v>75207</v>
      </c>
      <c r="K24" s="87">
        <f>+J24*L24</f>
        <v>67379.743043022609</v>
      </c>
      <c r="L24" s="337">
        <f>+$K$23/$J$23</f>
        <v>0.89592382415230776</v>
      </c>
    </row>
    <row r="25" spans="3:13">
      <c r="C25" s="77"/>
      <c r="F25" s="70"/>
      <c r="J25" s="87"/>
      <c r="K25" s="87"/>
      <c r="L25" s="87"/>
    </row>
    <row r="26" spans="3:13">
      <c r="C26" s="77"/>
      <c r="F26" s="70"/>
      <c r="I26" t="s">
        <v>187</v>
      </c>
      <c r="J26" s="87">
        <v>75207</v>
      </c>
      <c r="K26" s="87">
        <f>+J26*L26</f>
        <v>72950.789999999994</v>
      </c>
      <c r="L26" s="87">
        <v>0.97</v>
      </c>
    </row>
    <row r="27" spans="3:13">
      <c r="C27" s="77"/>
      <c r="F27" s="70"/>
      <c r="I27" t="s">
        <v>188</v>
      </c>
      <c r="J27" s="87"/>
      <c r="K27" s="87"/>
      <c r="L27" s="87"/>
    </row>
    <row r="28" spans="3:13">
      <c r="C28" s="77"/>
      <c r="F28" s="70"/>
      <c r="J28" s="87"/>
      <c r="K28" s="87"/>
      <c r="L28" s="87"/>
    </row>
    <row r="29" spans="3:13">
      <c r="C29" s="77"/>
      <c r="F29" s="70"/>
      <c r="J29" s="87"/>
      <c r="K29" s="87"/>
      <c r="L29" s="87"/>
    </row>
    <row r="30" spans="3:13">
      <c r="C30" s="77"/>
      <c r="F30" s="70"/>
      <c r="J30" s="87"/>
      <c r="K30" s="87"/>
      <c r="L30" s="87"/>
    </row>
    <row r="31" spans="3:13">
      <c r="C31" s="77"/>
      <c r="F31" s="70"/>
      <c r="J31" s="87"/>
      <c r="K31" s="87"/>
      <c r="L31" s="87"/>
    </row>
    <row r="32" spans="3:13">
      <c r="C32" s="77"/>
      <c r="F32" s="70"/>
      <c r="J32" s="87"/>
      <c r="K32" s="87"/>
      <c r="L32" s="87"/>
    </row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/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18" t="s">
        <v>0</v>
      </c>
      <c r="B1" s="53"/>
      <c r="C1" s="358" t="str">
        <f>Index!$C$1</f>
        <v>GREIG SUPERANNUATION FUND</v>
      </c>
      <c r="D1" s="358"/>
      <c r="E1" s="358"/>
      <c r="F1" s="54"/>
      <c r="H1" s="56" t="s">
        <v>2</v>
      </c>
      <c r="I1" s="56" t="s">
        <v>3</v>
      </c>
    </row>
    <row r="2" spans="1:12" ht="18">
      <c r="A2" s="118" t="s">
        <v>4</v>
      </c>
      <c r="B2" s="53"/>
      <c r="C2" s="358" t="str">
        <f>Index!$C$2</f>
        <v>GREMN</v>
      </c>
      <c r="D2" s="358"/>
      <c r="E2" s="358"/>
      <c r="F2" s="55"/>
      <c r="G2" s="59" t="s">
        <v>6</v>
      </c>
      <c r="H2" s="60" t="str">
        <f>Index!$H$2</f>
        <v>Nehal/Cate</v>
      </c>
      <c r="I2" s="61">
        <f>Index!$I$2</f>
        <v>44993</v>
      </c>
    </row>
    <row r="3" spans="1:12" ht="18">
      <c r="A3" s="118" t="s">
        <v>8</v>
      </c>
      <c r="B3" s="53"/>
      <c r="C3" s="359">
        <f>Index!$C$3</f>
        <v>44742</v>
      </c>
      <c r="D3" s="358"/>
      <c r="E3" s="358"/>
      <c r="F3" s="55"/>
      <c r="G3" s="59" t="s">
        <v>9</v>
      </c>
      <c r="H3" s="60" t="str">
        <f>Index!$H$3</f>
        <v>DB</v>
      </c>
      <c r="I3" s="61">
        <f>Index!$I$3</f>
        <v>44994</v>
      </c>
    </row>
    <row r="4" spans="1:12" ht="18">
      <c r="A4" s="118"/>
      <c r="B4" s="53"/>
      <c r="D4" s="55"/>
      <c r="G4" s="119"/>
      <c r="H4" s="65"/>
      <c r="I4" s="66"/>
    </row>
    <row r="5" spans="1:12" ht="18">
      <c r="A5" s="53" t="s">
        <v>182</v>
      </c>
      <c r="C5" s="57"/>
      <c r="F5" s="58"/>
      <c r="G5" s="58"/>
      <c r="H5" s="65"/>
      <c r="J5" s="66"/>
    </row>
    <row r="6" spans="1:12" s="102" customFormat="1" ht="18">
      <c r="A6" s="62"/>
      <c r="B6" s="63"/>
      <c r="C6" s="103"/>
      <c r="D6" s="53"/>
      <c r="E6" s="53"/>
      <c r="F6" s="65"/>
      <c r="G6" s="65"/>
      <c r="H6" s="65"/>
      <c r="I6" s="104"/>
    </row>
    <row r="7" spans="1:12" ht="20.100000000000001" customHeight="1" thickBot="1">
      <c r="A7" s="178"/>
      <c r="H7" s="374"/>
      <c r="I7" s="374"/>
      <c r="J7" s="374"/>
      <c r="K7" s="374"/>
      <c r="L7" s="374"/>
    </row>
    <row r="8" spans="1:12" ht="42.75" customHeight="1" thickBot="1">
      <c r="A8" s="179" t="s">
        <v>105</v>
      </c>
      <c r="B8" s="375" t="s">
        <v>189</v>
      </c>
      <c r="C8" s="376"/>
      <c r="D8" s="377"/>
      <c r="E8" s="181" t="s">
        <v>190</v>
      </c>
      <c r="F8" s="181" t="s">
        <v>191</v>
      </c>
      <c r="G8" s="182" t="s">
        <v>192</v>
      </c>
      <c r="H8" s="183"/>
      <c r="I8" s="183"/>
      <c r="J8" s="183"/>
      <c r="K8" s="184"/>
      <c r="L8" s="184"/>
    </row>
    <row r="9" spans="1:12" ht="15.95" customHeight="1">
      <c r="A9" s="185"/>
      <c r="B9" s="378"/>
      <c r="C9" s="378"/>
      <c r="D9" s="378"/>
      <c r="E9" s="186"/>
      <c r="F9" s="187"/>
      <c r="G9" s="188" t="str">
        <f t="shared" ref="G9:G20" si="0">IF(E9=0,IF(F9=0,"",F9),F9*E9)</f>
        <v/>
      </c>
      <c r="H9" s="189"/>
      <c r="I9" s="189"/>
      <c r="J9" s="189"/>
      <c r="K9" s="189"/>
      <c r="L9" s="189"/>
    </row>
    <row r="10" spans="1:12" ht="15.95" customHeight="1">
      <c r="A10" s="185"/>
      <c r="B10" s="379" t="s">
        <v>193</v>
      </c>
      <c r="C10" s="379"/>
      <c r="D10" s="379"/>
      <c r="E10" s="186"/>
      <c r="F10" s="187"/>
      <c r="G10" s="190" t="str">
        <f t="shared" si="0"/>
        <v/>
      </c>
      <c r="H10" s="189"/>
      <c r="I10" s="189"/>
      <c r="J10" s="189"/>
      <c r="K10" s="189"/>
      <c r="L10" s="189"/>
    </row>
    <row r="11" spans="1:12" ht="15.95" customHeight="1">
      <c r="A11" s="185"/>
      <c r="B11" s="371"/>
      <c r="C11" s="372"/>
      <c r="D11" s="373"/>
      <c r="E11" s="192"/>
      <c r="F11" s="187">
        <v>1</v>
      </c>
      <c r="G11" s="193">
        <f t="shared" si="0"/>
        <v>1</v>
      </c>
      <c r="H11" s="189"/>
      <c r="I11" s="189"/>
      <c r="J11" s="189"/>
      <c r="K11" s="189"/>
      <c r="L11" s="189"/>
    </row>
    <row r="12" spans="1:12" ht="15.95" customHeight="1">
      <c r="A12" s="185"/>
      <c r="B12" s="371"/>
      <c r="C12" s="372"/>
      <c r="D12" s="373"/>
      <c r="E12" s="192">
        <v>0</v>
      </c>
      <c r="F12" s="187">
        <v>1</v>
      </c>
      <c r="G12" s="193">
        <v>0</v>
      </c>
      <c r="H12" s="189"/>
      <c r="I12" s="189"/>
      <c r="J12" s="189"/>
      <c r="K12" s="189"/>
      <c r="L12" s="189"/>
    </row>
    <row r="13" spans="1:12" ht="15.95" customHeight="1">
      <c r="A13" s="185"/>
      <c r="B13" s="371"/>
      <c r="C13" s="372"/>
      <c r="D13" s="373"/>
      <c r="E13" s="192">
        <v>1</v>
      </c>
      <c r="F13" s="187"/>
      <c r="G13" s="193">
        <f t="shared" si="0"/>
        <v>0</v>
      </c>
      <c r="H13" s="189"/>
      <c r="I13" s="189"/>
      <c r="J13" s="189"/>
      <c r="K13" s="189"/>
      <c r="L13" s="189"/>
    </row>
    <row r="14" spans="1:12" ht="15.95" customHeight="1">
      <c r="A14" s="185"/>
      <c r="B14" s="380" t="s">
        <v>194</v>
      </c>
      <c r="C14" s="381"/>
      <c r="D14" s="382"/>
      <c r="E14" s="194"/>
      <c r="F14" s="195"/>
      <c r="G14" s="196">
        <f>SUM(G11:G13)</f>
        <v>1</v>
      </c>
      <c r="H14" s="189"/>
      <c r="I14" s="189"/>
      <c r="J14" s="189"/>
      <c r="K14" s="189"/>
      <c r="L14" s="189"/>
    </row>
    <row r="15" spans="1:12" ht="15.95" customHeight="1">
      <c r="A15" s="185"/>
      <c r="B15" s="383"/>
      <c r="C15" s="384"/>
      <c r="D15" s="385"/>
      <c r="E15" s="186"/>
      <c r="F15" s="187"/>
      <c r="G15" s="193" t="str">
        <f t="shared" si="0"/>
        <v/>
      </c>
      <c r="H15" s="189"/>
      <c r="I15" s="189"/>
      <c r="J15" s="189"/>
      <c r="K15" s="189"/>
      <c r="L15" s="189"/>
    </row>
    <row r="16" spans="1:12" ht="15.95" customHeight="1">
      <c r="A16" s="185"/>
      <c r="B16" s="379" t="s">
        <v>56</v>
      </c>
      <c r="C16" s="379"/>
      <c r="D16" s="379"/>
      <c r="E16" s="186"/>
      <c r="F16" s="187"/>
      <c r="G16" s="193" t="str">
        <f t="shared" si="0"/>
        <v/>
      </c>
      <c r="H16" s="189"/>
      <c r="I16" s="189"/>
      <c r="J16" s="189"/>
      <c r="K16" s="189"/>
      <c r="L16" s="189"/>
    </row>
    <row r="17" spans="1:12" ht="15.95" customHeight="1">
      <c r="A17" s="185"/>
      <c r="B17" s="386"/>
      <c r="C17" s="386"/>
      <c r="D17" s="386"/>
      <c r="E17" s="186"/>
      <c r="F17" s="187">
        <v>1</v>
      </c>
      <c r="G17" s="193">
        <f t="shared" si="0"/>
        <v>1</v>
      </c>
      <c r="H17" s="189"/>
      <c r="I17" s="189"/>
      <c r="J17" s="189"/>
      <c r="K17" s="189"/>
      <c r="L17" s="189"/>
    </row>
    <row r="18" spans="1:12" ht="15.95" customHeight="1">
      <c r="A18" s="185"/>
      <c r="B18" s="371"/>
      <c r="C18" s="372"/>
      <c r="D18" s="373"/>
      <c r="E18" s="186"/>
      <c r="F18" s="187">
        <v>1</v>
      </c>
      <c r="G18" s="193">
        <f t="shared" si="0"/>
        <v>1</v>
      </c>
      <c r="H18" s="189"/>
      <c r="I18" s="189"/>
      <c r="J18" s="189"/>
      <c r="K18" s="189"/>
      <c r="L18" s="189"/>
    </row>
    <row r="19" spans="1:12" ht="15.95" customHeight="1">
      <c r="A19" s="185"/>
      <c r="B19" s="391" t="s">
        <v>195</v>
      </c>
      <c r="C19" s="391"/>
      <c r="D19" s="391"/>
      <c r="E19" s="194"/>
      <c r="F19" s="195"/>
      <c r="G19" s="199">
        <f>SUM(G17:G18)</f>
        <v>2</v>
      </c>
      <c r="H19" s="189"/>
      <c r="I19" s="189"/>
      <c r="J19" s="189"/>
      <c r="K19" s="189"/>
      <c r="L19" s="189"/>
    </row>
    <row r="20" spans="1:12" ht="15.95" customHeight="1">
      <c r="A20" s="185"/>
      <c r="B20" s="383"/>
      <c r="C20" s="384"/>
      <c r="D20" s="385"/>
      <c r="E20" s="186"/>
      <c r="F20" s="187"/>
      <c r="G20" s="200" t="str">
        <f t="shared" si="0"/>
        <v/>
      </c>
      <c r="H20" s="189"/>
      <c r="I20" s="189"/>
      <c r="J20" s="189"/>
      <c r="K20" s="189"/>
      <c r="L20" s="189"/>
    </row>
    <row r="21" spans="1:12" ht="15.95" customHeight="1">
      <c r="A21" s="185"/>
      <c r="B21" s="392" t="s">
        <v>196</v>
      </c>
      <c r="C21" s="393"/>
      <c r="D21" s="394"/>
      <c r="E21" s="194"/>
      <c r="F21" s="195"/>
      <c r="G21" s="199">
        <f>G14-G19</f>
        <v>-1</v>
      </c>
      <c r="H21" s="189"/>
      <c r="I21" s="189"/>
      <c r="J21" s="189"/>
      <c r="K21" s="189"/>
      <c r="L21" s="189"/>
    </row>
    <row r="22" spans="1:12" ht="15.95" customHeight="1" thickBot="1">
      <c r="A22" s="185"/>
      <c r="B22" s="395"/>
      <c r="C22" s="395"/>
      <c r="D22" s="395"/>
      <c r="E22" s="186"/>
      <c r="F22" s="187"/>
      <c r="G22" s="201" t="str">
        <f t="shared" ref="G22:G32" si="1">IF(E22=0,IF(F22=0,"",F22),F22*E22)</f>
        <v/>
      </c>
      <c r="H22" s="189"/>
      <c r="I22" s="189"/>
      <c r="J22" s="189"/>
      <c r="K22" s="189"/>
      <c r="L22" s="189"/>
    </row>
    <row r="23" spans="1:12" ht="15.95" customHeight="1">
      <c r="A23" s="202"/>
      <c r="B23" s="388" t="s">
        <v>197</v>
      </c>
      <c r="C23" s="389"/>
      <c r="D23" s="390"/>
      <c r="E23" s="203"/>
      <c r="F23" s="187"/>
      <c r="G23" s="201" t="str">
        <f t="shared" si="1"/>
        <v/>
      </c>
      <c r="H23" s="189"/>
      <c r="I23" s="189"/>
      <c r="J23" s="189"/>
      <c r="K23" s="189"/>
      <c r="L23" s="189"/>
    </row>
    <row r="24" spans="1:12" ht="15.95" customHeight="1">
      <c r="A24" s="202"/>
      <c r="B24" s="185" t="s">
        <v>198</v>
      </c>
      <c r="C24" s="204"/>
      <c r="D24" s="205"/>
      <c r="E24" s="203"/>
      <c r="F24" s="187"/>
      <c r="G24" s="201" t="str">
        <f t="shared" si="1"/>
        <v/>
      </c>
      <c r="H24" s="189"/>
      <c r="I24" s="189"/>
      <c r="J24" s="189"/>
      <c r="K24" s="189"/>
      <c r="L24" s="189"/>
    </row>
    <row r="25" spans="1:12" ht="15.95" customHeight="1" thickBot="1">
      <c r="A25" s="202"/>
      <c r="B25" s="206" t="s">
        <v>199</v>
      </c>
      <c r="C25" s="207"/>
      <c r="D25" s="208" t="e">
        <f>G21/D24</f>
        <v>#DIV/0!</v>
      </c>
      <c r="E25" s="203"/>
      <c r="F25" s="187"/>
      <c r="G25" s="201" t="str">
        <f t="shared" si="1"/>
        <v/>
      </c>
      <c r="H25" s="189"/>
      <c r="I25" s="189"/>
      <c r="J25" s="189"/>
      <c r="K25" s="189"/>
      <c r="L25" s="189"/>
    </row>
    <row r="26" spans="1:12" ht="15.95" customHeight="1" thickBot="1">
      <c r="A26" s="185"/>
      <c r="B26" s="396"/>
      <c r="C26" s="396"/>
      <c r="D26" s="396"/>
      <c r="E26" s="186"/>
      <c r="F26" s="187"/>
      <c r="G26" s="201" t="str">
        <f t="shared" si="1"/>
        <v/>
      </c>
      <c r="H26" s="189"/>
      <c r="I26" s="189"/>
      <c r="J26" s="189"/>
      <c r="K26" s="189"/>
      <c r="L26" s="189"/>
    </row>
    <row r="27" spans="1:12" ht="15.95" customHeight="1">
      <c r="A27" s="202"/>
      <c r="B27" s="388" t="s">
        <v>200</v>
      </c>
      <c r="C27" s="389"/>
      <c r="D27" s="390"/>
      <c r="E27" s="203"/>
      <c r="F27" s="187"/>
      <c r="G27" s="201" t="str">
        <f t="shared" si="1"/>
        <v/>
      </c>
      <c r="H27" s="189"/>
      <c r="I27" s="189"/>
      <c r="J27" s="189"/>
      <c r="K27" s="189"/>
      <c r="L27" s="189"/>
    </row>
    <row r="28" spans="1:12" ht="15.95" customHeight="1">
      <c r="A28" s="202"/>
      <c r="B28" s="209" t="s">
        <v>33</v>
      </c>
      <c r="C28" s="191"/>
      <c r="D28" s="210">
        <f>(SUM(G11:G12))/G14</f>
        <v>1</v>
      </c>
      <c r="E28" s="203"/>
      <c r="F28" s="187"/>
      <c r="G28" s="201" t="str">
        <f t="shared" si="1"/>
        <v/>
      </c>
      <c r="H28" s="189"/>
      <c r="I28" s="189"/>
      <c r="J28" s="189"/>
      <c r="K28" s="189"/>
      <c r="L28" s="189"/>
    </row>
    <row r="29" spans="1:12" ht="15.95" customHeight="1" thickBot="1">
      <c r="A29" s="202"/>
      <c r="B29" s="211" t="s">
        <v>48</v>
      </c>
      <c r="C29" s="212"/>
      <c r="D29" s="213">
        <f>G13/G14</f>
        <v>0</v>
      </c>
      <c r="E29" s="203"/>
      <c r="F29" s="187"/>
      <c r="G29" s="201" t="str">
        <f t="shared" si="1"/>
        <v/>
      </c>
      <c r="H29" s="189"/>
      <c r="I29" s="189"/>
      <c r="J29" s="189"/>
      <c r="K29" s="189"/>
      <c r="L29" s="189"/>
    </row>
    <row r="30" spans="1:12" ht="15.95" customHeight="1">
      <c r="A30" s="185"/>
      <c r="B30" s="383"/>
      <c r="C30" s="384"/>
      <c r="D30" s="385"/>
      <c r="E30" s="186"/>
      <c r="F30" s="187"/>
      <c r="G30" s="201" t="str">
        <f t="shared" si="1"/>
        <v/>
      </c>
      <c r="H30" s="189"/>
      <c r="I30" s="189"/>
      <c r="J30" s="189"/>
      <c r="K30" s="189"/>
      <c r="L30" s="189"/>
    </row>
    <row r="31" spans="1:12" ht="15.95" customHeight="1">
      <c r="A31" s="185"/>
      <c r="B31" s="383"/>
      <c r="C31" s="384"/>
      <c r="D31" s="385"/>
      <c r="E31" s="186"/>
      <c r="F31" s="187"/>
      <c r="G31" s="201" t="str">
        <f t="shared" si="1"/>
        <v/>
      </c>
      <c r="H31" s="189"/>
      <c r="I31" s="189"/>
      <c r="J31" s="189"/>
      <c r="K31" s="189"/>
      <c r="L31" s="189"/>
    </row>
    <row r="32" spans="1:12" ht="15.95" customHeight="1">
      <c r="A32" s="185"/>
      <c r="B32" s="378"/>
      <c r="C32" s="378"/>
      <c r="D32" s="378"/>
      <c r="E32" s="186"/>
      <c r="F32" s="187"/>
      <c r="G32" s="201" t="str">
        <f t="shared" si="1"/>
        <v/>
      </c>
      <c r="H32" s="189"/>
      <c r="I32" s="189"/>
      <c r="J32" s="189"/>
      <c r="K32" s="189"/>
      <c r="L32" s="189"/>
    </row>
    <row r="33" spans="1:12">
      <c r="A33" s="185"/>
      <c r="B33" s="378"/>
      <c r="C33" s="378"/>
      <c r="D33" s="378"/>
      <c r="E33" s="186"/>
      <c r="F33" s="187"/>
      <c r="G33" s="201"/>
      <c r="H33" s="189"/>
      <c r="I33" s="189"/>
      <c r="J33" s="189"/>
      <c r="K33" s="189"/>
      <c r="L33" s="189"/>
    </row>
    <row r="34" spans="1:12">
      <c r="A34" s="185"/>
      <c r="B34" s="378"/>
      <c r="C34" s="378"/>
      <c r="D34" s="378"/>
      <c r="E34" s="186"/>
      <c r="F34" s="187"/>
      <c r="G34" s="201"/>
      <c r="H34" s="189"/>
      <c r="I34" s="189"/>
      <c r="J34" s="189"/>
      <c r="K34" s="189"/>
      <c r="L34" s="189"/>
    </row>
    <row r="35" spans="1:12" ht="15.75" thickBot="1">
      <c r="A35" s="206"/>
      <c r="B35" s="387"/>
      <c r="C35" s="387"/>
      <c r="D35" s="387"/>
      <c r="E35" s="214"/>
      <c r="F35" s="215"/>
      <c r="G35" s="216"/>
      <c r="H35" s="189"/>
      <c r="I35" s="189"/>
      <c r="J35" s="189"/>
      <c r="K35" s="189"/>
      <c r="L35" s="189"/>
    </row>
    <row r="36" spans="1:12" ht="15.95" customHeight="1">
      <c r="A36" s="110"/>
      <c r="B36" s="110"/>
      <c r="C36" s="110"/>
      <c r="D36" s="110"/>
      <c r="E36" s="110"/>
      <c r="F36" s="110"/>
      <c r="G36" s="110"/>
      <c r="H36" s="110"/>
      <c r="I36" s="110"/>
      <c r="J36" s="110"/>
      <c r="K36" s="110"/>
    </row>
    <row r="37" spans="1:12" ht="15.95" customHeight="1">
      <c r="A37" s="110"/>
      <c r="B37" s="110"/>
      <c r="C37" s="110"/>
      <c r="D37" s="110"/>
      <c r="E37" s="110"/>
      <c r="F37" s="110"/>
      <c r="G37" s="110"/>
      <c r="H37" s="110"/>
      <c r="I37" s="110"/>
      <c r="J37" s="110"/>
      <c r="K37" s="110"/>
    </row>
    <row r="38" spans="1:12" ht="15.95" customHeight="1">
      <c r="A38" s="110"/>
      <c r="B38" s="110"/>
      <c r="C38" s="110"/>
      <c r="D38" s="110"/>
      <c r="E38" s="110"/>
      <c r="F38" s="110"/>
      <c r="G38" s="110"/>
      <c r="H38" s="110"/>
      <c r="I38" s="110"/>
      <c r="J38" s="110"/>
      <c r="K38" s="110"/>
    </row>
    <row r="39" spans="1:12" ht="15.95" customHeight="1">
      <c r="A39" s="110"/>
      <c r="B39" s="110"/>
      <c r="C39" s="110"/>
      <c r="D39" s="110"/>
      <c r="E39" s="110"/>
      <c r="F39" s="110"/>
      <c r="G39" s="110"/>
      <c r="H39" s="110"/>
      <c r="I39" s="110"/>
      <c r="J39" s="110"/>
      <c r="K39" s="110"/>
    </row>
    <row r="40" spans="1:12" ht="15.95" customHeight="1">
      <c r="A40" s="110"/>
      <c r="B40" s="110"/>
      <c r="C40" s="110"/>
      <c r="D40" s="110"/>
      <c r="E40" s="110"/>
      <c r="F40" s="110"/>
      <c r="G40" s="110"/>
      <c r="H40" s="110"/>
      <c r="I40" s="110"/>
      <c r="J40" s="110"/>
      <c r="K40" s="110"/>
    </row>
    <row r="41" spans="1:12" ht="15.95" customHeight="1">
      <c r="A41" s="110"/>
      <c r="B41" s="110"/>
      <c r="C41" s="110"/>
      <c r="D41" s="110"/>
      <c r="E41" s="110"/>
      <c r="F41" s="110"/>
      <c r="G41" s="110"/>
      <c r="H41" s="110"/>
      <c r="I41" s="110"/>
      <c r="J41" s="110"/>
      <c r="K41" s="110"/>
    </row>
    <row r="42" spans="1:12" ht="15.95" customHeight="1">
      <c r="A42" s="110"/>
      <c r="B42" s="110"/>
      <c r="C42" s="110"/>
      <c r="D42" s="110"/>
      <c r="E42" s="110"/>
      <c r="F42" s="110"/>
      <c r="G42" s="110"/>
      <c r="H42" s="110"/>
      <c r="I42" s="110"/>
      <c r="J42" s="110"/>
      <c r="K42" s="110"/>
    </row>
    <row r="43" spans="1:12" ht="15.95" customHeight="1">
      <c r="A43" s="110"/>
      <c r="B43" s="110"/>
      <c r="C43" s="110"/>
      <c r="D43" s="110"/>
      <c r="E43" s="110"/>
      <c r="F43" s="110"/>
      <c r="G43" s="110"/>
      <c r="H43" s="110"/>
      <c r="I43" s="110"/>
      <c r="J43" s="110"/>
      <c r="K43" s="110"/>
    </row>
    <row r="44" spans="1:12" ht="15.95" customHeight="1">
      <c r="A44" s="110"/>
      <c r="B44" s="110"/>
      <c r="C44" s="110"/>
      <c r="D44" s="110"/>
      <c r="E44" s="110"/>
      <c r="F44" s="110"/>
      <c r="G44" s="110"/>
      <c r="H44" s="110"/>
      <c r="I44" s="110"/>
      <c r="J44" s="110"/>
      <c r="K44" s="110"/>
    </row>
    <row r="45" spans="1:12" ht="15.95" customHeight="1">
      <c r="A45" s="110"/>
      <c r="B45" s="110"/>
      <c r="C45" s="110"/>
      <c r="D45" s="110"/>
      <c r="E45" s="110"/>
      <c r="F45" s="110"/>
      <c r="G45" s="110"/>
      <c r="H45" s="110"/>
      <c r="I45" s="110"/>
      <c r="J45" s="110"/>
      <c r="K45" s="110"/>
    </row>
    <row r="46" spans="1:12" ht="15.95" customHeight="1">
      <c r="A46" s="110"/>
      <c r="B46" s="110"/>
      <c r="C46" s="110"/>
      <c r="D46" s="110"/>
      <c r="E46" s="110"/>
      <c r="F46" s="110"/>
      <c r="G46" s="110"/>
      <c r="H46" s="110"/>
      <c r="I46" s="110"/>
      <c r="J46" s="110"/>
      <c r="K46" s="110"/>
    </row>
    <row r="47" spans="1:12" ht="15.95" customHeight="1">
      <c r="A47" s="110"/>
      <c r="B47" s="110"/>
      <c r="C47" s="110"/>
      <c r="D47" s="110"/>
      <c r="E47" s="110"/>
      <c r="F47" s="110"/>
      <c r="G47" s="110"/>
      <c r="H47" s="110"/>
      <c r="I47" s="110"/>
      <c r="J47" s="110"/>
      <c r="K47" s="110"/>
    </row>
    <row r="48" spans="1:12" ht="15.95" customHeight="1">
      <c r="A48" s="110"/>
      <c r="B48" s="110"/>
      <c r="C48" s="110"/>
      <c r="D48" s="110"/>
      <c r="E48" s="110"/>
      <c r="F48" s="110"/>
      <c r="G48" s="110"/>
      <c r="H48" s="110"/>
      <c r="I48" s="110"/>
      <c r="J48" s="110"/>
      <c r="K48" s="110"/>
    </row>
    <row r="49" spans="1:11" ht="15.95" customHeight="1">
      <c r="A49" s="110"/>
      <c r="B49" s="110"/>
      <c r="C49" s="110"/>
      <c r="D49" s="110"/>
      <c r="E49" s="110"/>
      <c r="F49" s="110"/>
      <c r="G49" s="110"/>
      <c r="H49" s="110"/>
      <c r="I49" s="110"/>
      <c r="J49" s="110"/>
      <c r="K49" s="110"/>
    </row>
    <row r="50" spans="1:11" ht="15.95" customHeight="1">
      <c r="A50" s="110"/>
      <c r="B50" s="110"/>
      <c r="C50" s="110"/>
      <c r="D50" s="110"/>
      <c r="E50" s="110"/>
      <c r="F50" s="110"/>
      <c r="G50" s="110"/>
      <c r="H50" s="110"/>
      <c r="I50" s="110"/>
      <c r="J50" s="110"/>
      <c r="K50" s="110"/>
    </row>
    <row r="51" spans="1:11" ht="15.95" customHeight="1">
      <c r="A51" s="110"/>
      <c r="B51" s="110"/>
      <c r="C51" s="110"/>
      <c r="D51" s="110"/>
      <c r="E51" s="110"/>
      <c r="F51" s="110"/>
      <c r="G51" s="110"/>
      <c r="H51" s="110"/>
      <c r="I51" s="110"/>
      <c r="J51" s="110"/>
      <c r="K51" s="110"/>
    </row>
    <row r="52" spans="1:11" ht="15.95" customHeight="1">
      <c r="A52" s="110"/>
      <c r="B52" s="110"/>
      <c r="C52" s="110"/>
      <c r="D52" s="110"/>
      <c r="E52" s="110"/>
      <c r="F52" s="110"/>
      <c r="G52" s="110"/>
      <c r="H52" s="110"/>
      <c r="I52" s="110"/>
      <c r="J52" s="110"/>
      <c r="K52" s="110"/>
    </row>
    <row r="53" spans="1:11" ht="15.95" customHeight="1">
      <c r="A53" s="110"/>
      <c r="B53" s="110"/>
      <c r="C53" s="110"/>
      <c r="D53" s="110"/>
      <c r="E53" s="110"/>
      <c r="F53" s="110"/>
      <c r="G53" s="110"/>
      <c r="H53" s="110"/>
      <c r="I53" s="110"/>
      <c r="J53" s="110"/>
      <c r="K53" s="110"/>
    </row>
    <row r="54" spans="1:11" ht="15.95" customHeight="1">
      <c r="A54" s="110"/>
      <c r="B54" s="110"/>
      <c r="C54" s="110"/>
      <c r="D54" s="110"/>
      <c r="E54" s="110"/>
      <c r="F54" s="110"/>
      <c r="G54" s="110"/>
      <c r="H54" s="110"/>
      <c r="I54" s="110"/>
      <c r="J54" s="110"/>
      <c r="K54" s="110"/>
    </row>
    <row r="55" spans="1:11" ht="15.95" customHeight="1">
      <c r="A55" s="110"/>
      <c r="B55" s="110"/>
      <c r="C55" s="110"/>
      <c r="D55" s="110"/>
      <c r="E55" s="110"/>
      <c r="F55" s="110"/>
      <c r="G55" s="110"/>
      <c r="H55" s="110"/>
      <c r="I55" s="110"/>
      <c r="J55" s="110"/>
      <c r="K55" s="110"/>
    </row>
    <row r="56" spans="1:11" ht="15.95" customHeight="1">
      <c r="A56" s="110"/>
      <c r="B56" s="110"/>
      <c r="C56" s="110"/>
      <c r="D56" s="110"/>
      <c r="E56" s="110"/>
      <c r="F56" s="110"/>
      <c r="G56" s="110"/>
      <c r="H56" s="110"/>
      <c r="I56" s="110"/>
      <c r="J56" s="110"/>
      <c r="K56" s="110"/>
    </row>
    <row r="57" spans="1:11" ht="15.95" customHeight="1">
      <c r="A57" s="110"/>
      <c r="B57" s="110"/>
      <c r="C57" s="110"/>
      <c r="D57" s="110"/>
      <c r="E57" s="110"/>
      <c r="F57" s="110"/>
      <c r="G57" s="110"/>
      <c r="H57" s="110"/>
      <c r="I57" s="110"/>
      <c r="J57" s="110"/>
      <c r="K57" s="110"/>
    </row>
    <row r="58" spans="1:11" ht="15.95" customHeight="1">
      <c r="A58" s="110"/>
      <c r="B58" s="110"/>
      <c r="C58" s="110"/>
      <c r="D58" s="110"/>
      <c r="E58" s="110"/>
      <c r="F58" s="110"/>
      <c r="G58" s="110"/>
      <c r="H58" s="110"/>
      <c r="I58" s="110"/>
      <c r="J58" s="110"/>
      <c r="K58" s="110"/>
    </row>
    <row r="59" spans="1:11" ht="15.95" customHeight="1">
      <c r="A59" s="110"/>
      <c r="B59" s="110"/>
      <c r="C59" s="110"/>
      <c r="D59" s="110"/>
      <c r="E59" s="110"/>
      <c r="F59" s="110"/>
      <c r="G59" s="110"/>
      <c r="H59" s="110"/>
      <c r="I59" s="110"/>
      <c r="J59" s="110"/>
      <c r="K59" s="110"/>
    </row>
    <row r="60" spans="1:11" ht="15.95" customHeight="1">
      <c r="A60" s="110"/>
      <c r="B60" s="110"/>
      <c r="C60" s="110"/>
      <c r="D60" s="110"/>
      <c r="E60" s="110"/>
      <c r="F60" s="110"/>
      <c r="G60" s="110"/>
      <c r="H60" s="110"/>
      <c r="I60" s="110"/>
      <c r="J60" s="110"/>
      <c r="K60" s="110"/>
    </row>
    <row r="61" spans="1:11" ht="15.95" customHeight="1">
      <c r="A61" s="110"/>
      <c r="B61" s="110"/>
      <c r="C61" s="110"/>
      <c r="D61" s="110"/>
      <c r="E61" s="110"/>
      <c r="F61" s="110"/>
      <c r="G61" s="110"/>
      <c r="H61" s="110"/>
      <c r="I61" s="110"/>
      <c r="J61" s="110"/>
      <c r="K61" s="110"/>
    </row>
    <row r="62" spans="1:11" ht="15.95" customHeight="1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</row>
    <row r="63" spans="1:11" ht="15.95" customHeight="1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</row>
    <row r="64" spans="1:11" ht="15.95" customHeight="1">
      <c r="A64" s="110"/>
      <c r="B64" s="110"/>
      <c r="C64" s="110"/>
      <c r="D64" s="110"/>
      <c r="E64" s="110"/>
      <c r="F64" s="110"/>
      <c r="G64" s="110"/>
      <c r="H64" s="110"/>
      <c r="I64" s="110"/>
      <c r="J64" s="110"/>
      <c r="K64" s="110"/>
    </row>
    <row r="65" spans="1:11" ht="15.95" customHeight="1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</row>
    <row r="66" spans="1:11" ht="15.95" customHeight="1">
      <c r="A66" s="110"/>
      <c r="B66" s="110"/>
      <c r="C66" s="110"/>
      <c r="D66" s="110"/>
      <c r="E66" s="110"/>
      <c r="F66" s="110"/>
      <c r="G66" s="110"/>
      <c r="H66" s="110"/>
      <c r="I66" s="110"/>
      <c r="J66" s="110"/>
      <c r="K66" s="110"/>
    </row>
    <row r="67" spans="1:11" ht="15.95" customHeight="1">
      <c r="A67" s="110"/>
      <c r="B67" s="110"/>
      <c r="C67" s="110"/>
      <c r="D67" s="110"/>
      <c r="E67" s="110"/>
      <c r="F67" s="110"/>
      <c r="G67" s="110"/>
      <c r="H67" s="110"/>
      <c r="I67" s="110"/>
      <c r="J67" s="110"/>
      <c r="K67" s="110"/>
    </row>
    <row r="68" spans="1:11" ht="15.95" customHeight="1">
      <c r="A68" s="110"/>
      <c r="B68" s="110"/>
      <c r="C68" s="110"/>
      <c r="D68" s="110"/>
      <c r="E68" s="110"/>
      <c r="F68" s="110"/>
      <c r="G68" s="110"/>
      <c r="H68" s="110"/>
      <c r="I68" s="110"/>
      <c r="J68" s="110"/>
      <c r="K68" s="110"/>
    </row>
    <row r="69" spans="1:11" ht="15.95" customHeight="1">
      <c r="A69" s="110"/>
      <c r="B69" s="110"/>
      <c r="C69" s="110"/>
      <c r="D69" s="110"/>
      <c r="E69" s="110"/>
      <c r="F69" s="110"/>
      <c r="G69" s="110"/>
      <c r="H69" s="110"/>
      <c r="I69" s="110"/>
      <c r="J69" s="110"/>
      <c r="K69" s="110"/>
    </row>
    <row r="70" spans="1:11" ht="15.95" customHeight="1">
      <c r="A70" s="110"/>
      <c r="B70" s="110"/>
      <c r="C70" s="110"/>
      <c r="D70" s="110"/>
      <c r="E70" s="110"/>
      <c r="F70" s="110"/>
      <c r="G70" s="110"/>
      <c r="H70" s="110"/>
      <c r="I70" s="110"/>
      <c r="J70" s="110"/>
      <c r="K70" s="110"/>
    </row>
    <row r="71" spans="1:11" ht="15.95" customHeight="1">
      <c r="A71" s="110"/>
      <c r="B71" s="110"/>
      <c r="C71" s="110"/>
      <c r="D71" s="110"/>
      <c r="E71" s="110"/>
      <c r="F71" s="110"/>
      <c r="G71" s="110"/>
      <c r="H71" s="110"/>
      <c r="I71" s="110"/>
      <c r="J71" s="110"/>
      <c r="K71" s="110"/>
    </row>
    <row r="72" spans="1:11" ht="15.95" customHeight="1">
      <c r="A72" s="110"/>
      <c r="B72" s="110"/>
      <c r="C72" s="110"/>
      <c r="D72" s="110"/>
      <c r="E72" s="110"/>
      <c r="F72" s="110"/>
      <c r="G72" s="110"/>
      <c r="H72" s="110"/>
      <c r="I72" s="110"/>
      <c r="J72" s="110"/>
      <c r="K72" s="110"/>
    </row>
    <row r="73" spans="1:11" ht="15.95" customHeight="1">
      <c r="A73" s="110"/>
      <c r="B73" s="110"/>
      <c r="C73" s="110"/>
      <c r="D73" s="110"/>
      <c r="E73" s="110"/>
      <c r="F73" s="110"/>
      <c r="G73" s="110"/>
      <c r="H73" s="110"/>
      <c r="I73" s="110"/>
      <c r="J73" s="110"/>
      <c r="K73" s="110"/>
    </row>
    <row r="74" spans="1:11" ht="15.95" customHeight="1">
      <c r="A74" s="110"/>
      <c r="B74" s="110"/>
      <c r="C74" s="110"/>
      <c r="D74" s="110"/>
      <c r="E74" s="110"/>
      <c r="F74" s="110"/>
      <c r="G74" s="110"/>
      <c r="H74" s="110"/>
      <c r="I74" s="110"/>
      <c r="J74" s="110"/>
      <c r="K74" s="110"/>
    </row>
    <row r="75" spans="1:11" ht="15.95" customHeight="1">
      <c r="A75" s="110"/>
      <c r="B75" s="110"/>
      <c r="C75" s="110"/>
      <c r="D75" s="110"/>
      <c r="E75" s="110"/>
      <c r="F75" s="110"/>
      <c r="G75" s="110"/>
      <c r="H75" s="110"/>
      <c r="I75" s="110"/>
      <c r="J75" s="110"/>
      <c r="K75" s="110"/>
    </row>
    <row r="76" spans="1:11" ht="15.95" customHeight="1">
      <c r="A76" s="110"/>
      <c r="B76" s="110"/>
      <c r="C76" s="110"/>
      <c r="D76" s="110"/>
      <c r="E76" s="110"/>
      <c r="F76" s="110"/>
      <c r="G76" s="110"/>
      <c r="H76" s="110"/>
      <c r="I76" s="110"/>
      <c r="J76" s="110"/>
      <c r="K76" s="110"/>
    </row>
    <row r="77" spans="1:11" ht="15.95" customHeight="1">
      <c r="A77" s="110"/>
      <c r="B77" s="110"/>
      <c r="C77" s="110"/>
      <c r="D77" s="110"/>
      <c r="E77" s="110"/>
      <c r="F77" s="110"/>
      <c r="G77" s="110"/>
      <c r="H77" s="110"/>
      <c r="I77" s="110"/>
      <c r="J77" s="110"/>
      <c r="K77" s="110"/>
    </row>
    <row r="78" spans="1:11" ht="15.95" customHeight="1">
      <c r="A78" s="110"/>
      <c r="B78" s="110"/>
      <c r="C78" s="110"/>
      <c r="D78" s="110"/>
      <c r="E78" s="110"/>
      <c r="F78" s="110"/>
      <c r="G78" s="110"/>
      <c r="H78" s="110"/>
      <c r="I78" s="110"/>
      <c r="J78" s="110"/>
      <c r="K78" s="110"/>
    </row>
    <row r="79" spans="1:11" ht="15.95" customHeight="1">
      <c r="A79" s="110"/>
      <c r="B79" s="110"/>
      <c r="C79" s="110"/>
      <c r="D79" s="110"/>
      <c r="E79" s="110"/>
      <c r="F79" s="110"/>
      <c r="G79" s="110"/>
      <c r="H79" s="110"/>
      <c r="I79" s="110"/>
      <c r="J79" s="110"/>
      <c r="K79" s="110"/>
    </row>
    <row r="80" spans="1:11" ht="15.95" customHeight="1">
      <c r="A80" s="110"/>
      <c r="B80" s="110"/>
      <c r="C80" s="110"/>
      <c r="D80" s="110"/>
      <c r="E80" s="110"/>
      <c r="F80" s="110"/>
      <c r="G80" s="110"/>
      <c r="H80" s="110"/>
      <c r="I80" s="110"/>
      <c r="J80" s="110"/>
      <c r="K80" s="110"/>
    </row>
    <row r="81" spans="1:11" ht="15.95" customHeight="1">
      <c r="A81" s="110"/>
      <c r="B81" s="110"/>
      <c r="C81" s="110"/>
      <c r="D81" s="110"/>
      <c r="E81" s="110"/>
      <c r="F81" s="110"/>
      <c r="G81" s="110"/>
      <c r="H81" s="110"/>
      <c r="I81" s="110"/>
      <c r="J81" s="110"/>
      <c r="K81" s="110"/>
    </row>
    <row r="82" spans="1:11" ht="15.95" customHeight="1">
      <c r="A82" s="110"/>
      <c r="B82" s="110"/>
      <c r="C82" s="110"/>
      <c r="D82" s="110"/>
      <c r="E82" s="110"/>
      <c r="F82" s="110"/>
      <c r="G82" s="110"/>
      <c r="H82" s="110"/>
      <c r="I82" s="110"/>
      <c r="J82" s="110"/>
      <c r="K82" s="110"/>
    </row>
    <row r="83" spans="1:11" ht="15.95" customHeight="1">
      <c r="A83" s="110"/>
      <c r="B83" s="110"/>
      <c r="C83" s="110"/>
      <c r="D83" s="110"/>
      <c r="E83" s="110"/>
      <c r="F83" s="110"/>
      <c r="G83" s="110"/>
      <c r="H83" s="110"/>
      <c r="I83" s="110"/>
      <c r="J83" s="110"/>
      <c r="K83" s="110"/>
    </row>
    <row r="84" spans="1:11" ht="15.95" customHeight="1">
      <c r="A84" s="110"/>
      <c r="B84" s="110"/>
      <c r="C84" s="110"/>
      <c r="D84" s="110"/>
      <c r="E84" s="110"/>
      <c r="F84" s="110"/>
      <c r="G84" s="110"/>
      <c r="H84" s="110"/>
      <c r="I84" s="110"/>
      <c r="J84" s="110"/>
      <c r="K84" s="110"/>
    </row>
    <row r="85" spans="1:11" ht="15.95" customHeight="1">
      <c r="A85" s="110"/>
      <c r="B85" s="110"/>
      <c r="C85" s="110"/>
      <c r="D85" s="110"/>
      <c r="E85" s="110"/>
      <c r="F85" s="110"/>
      <c r="G85" s="110"/>
      <c r="H85" s="110"/>
      <c r="I85" s="110"/>
      <c r="J85" s="110"/>
      <c r="K85" s="110"/>
    </row>
    <row r="86" spans="1:11" ht="15.95" customHeight="1">
      <c r="A86" s="110"/>
      <c r="B86" s="110"/>
      <c r="C86" s="110"/>
      <c r="D86" s="110"/>
      <c r="E86" s="110"/>
      <c r="F86" s="110"/>
      <c r="G86" s="110"/>
      <c r="H86" s="110"/>
      <c r="I86" s="110"/>
      <c r="J86" s="110"/>
      <c r="K86" s="110"/>
    </row>
    <row r="87" spans="1:11" ht="15.95" customHeight="1">
      <c r="A87" s="110"/>
      <c r="B87" s="110"/>
      <c r="C87" s="110"/>
      <c r="D87" s="110"/>
      <c r="E87" s="110"/>
      <c r="F87" s="110"/>
      <c r="G87" s="110"/>
      <c r="H87" s="110"/>
      <c r="I87" s="110"/>
      <c r="J87" s="110"/>
      <c r="K87" s="110"/>
    </row>
    <row r="88" spans="1:11" ht="15.95" customHeight="1">
      <c r="A88" s="110"/>
      <c r="B88" s="110"/>
      <c r="C88" s="110"/>
      <c r="D88" s="110"/>
      <c r="E88" s="110"/>
      <c r="F88" s="110"/>
      <c r="G88" s="110"/>
      <c r="H88" s="110"/>
      <c r="I88" s="110"/>
      <c r="J88" s="110"/>
      <c r="K88" s="110"/>
    </row>
    <row r="89" spans="1:11" ht="15.95" customHeight="1">
      <c r="A89" s="110"/>
      <c r="B89" s="110"/>
      <c r="C89" s="110"/>
      <c r="D89" s="110"/>
      <c r="E89" s="110"/>
      <c r="F89" s="110"/>
      <c r="G89" s="110"/>
      <c r="H89" s="110"/>
      <c r="I89" s="110"/>
      <c r="J89" s="110"/>
      <c r="K89" s="110"/>
    </row>
    <row r="90" spans="1:11" ht="15.95" customHeight="1">
      <c r="A90" s="110"/>
      <c r="B90" s="110"/>
      <c r="C90" s="110"/>
      <c r="D90" s="110"/>
      <c r="E90" s="110"/>
      <c r="F90" s="110"/>
      <c r="G90" s="110"/>
      <c r="H90" s="110"/>
      <c r="I90" s="110"/>
      <c r="J90" s="110"/>
      <c r="K90" s="110"/>
    </row>
    <row r="91" spans="1:11" ht="15.95" customHeight="1">
      <c r="A91" s="110"/>
      <c r="B91" s="110"/>
      <c r="C91" s="110"/>
      <c r="D91" s="110"/>
      <c r="E91" s="110"/>
      <c r="F91" s="110"/>
      <c r="G91" s="110"/>
      <c r="H91" s="110"/>
      <c r="I91" s="110"/>
      <c r="J91" s="110"/>
      <c r="K91" s="110"/>
    </row>
    <row r="92" spans="1:11" ht="15.95" customHeight="1">
      <c r="A92" s="110"/>
      <c r="B92" s="110"/>
      <c r="C92" s="110"/>
      <c r="D92" s="110"/>
      <c r="E92" s="110"/>
      <c r="F92" s="110"/>
      <c r="G92" s="110"/>
      <c r="H92" s="110"/>
      <c r="I92" s="110"/>
      <c r="J92" s="110"/>
      <c r="K92" s="110"/>
    </row>
    <row r="93" spans="1:11" ht="15.95" customHeight="1">
      <c r="A93" s="110"/>
      <c r="B93" s="110"/>
      <c r="C93" s="110"/>
      <c r="D93" s="110"/>
      <c r="E93" s="110"/>
      <c r="F93" s="110"/>
      <c r="G93" s="110"/>
      <c r="H93" s="110"/>
      <c r="I93" s="110"/>
      <c r="J93" s="110"/>
      <c r="K93" s="110"/>
    </row>
    <row r="94" spans="1:11" ht="15.95" customHeight="1">
      <c r="A94" s="110"/>
      <c r="B94" s="110"/>
      <c r="C94" s="110"/>
      <c r="D94" s="110"/>
      <c r="E94" s="110"/>
      <c r="F94" s="110"/>
      <c r="G94" s="110"/>
      <c r="H94" s="110"/>
      <c r="I94" s="110"/>
      <c r="J94" s="110"/>
      <c r="K94" s="110"/>
    </row>
    <row r="95" spans="1:11" ht="15.95" customHeight="1">
      <c r="A95" s="110"/>
      <c r="B95" s="110"/>
      <c r="C95" s="110"/>
      <c r="D95" s="110"/>
      <c r="E95" s="110"/>
      <c r="F95" s="110"/>
      <c r="G95" s="110"/>
      <c r="H95" s="110"/>
      <c r="I95" s="110"/>
      <c r="J95" s="110"/>
      <c r="K95" s="110"/>
    </row>
    <row r="96" spans="1:11" ht="15.95" customHeight="1">
      <c r="A96" s="110"/>
      <c r="B96" s="110"/>
      <c r="C96" s="110"/>
      <c r="D96" s="110"/>
      <c r="E96" s="110"/>
      <c r="F96" s="110"/>
      <c r="G96" s="110"/>
      <c r="H96" s="110"/>
      <c r="I96" s="110"/>
      <c r="J96" s="110"/>
      <c r="K96" s="110"/>
    </row>
    <row r="97" spans="1:11" ht="15.95" customHeight="1">
      <c r="A97" s="110"/>
      <c r="B97" s="110"/>
      <c r="C97" s="110"/>
      <c r="D97" s="110"/>
      <c r="E97" s="110"/>
      <c r="F97" s="110"/>
      <c r="G97" s="110"/>
      <c r="H97" s="110"/>
      <c r="I97" s="110"/>
      <c r="J97" s="110"/>
      <c r="K97" s="110"/>
    </row>
    <row r="98" spans="1:11" ht="15.95" customHeight="1">
      <c r="A98" s="110"/>
      <c r="B98" s="110"/>
      <c r="C98" s="110"/>
      <c r="D98" s="110"/>
      <c r="E98" s="110"/>
      <c r="F98" s="110"/>
      <c r="G98" s="110"/>
      <c r="H98" s="110"/>
      <c r="I98" s="110"/>
      <c r="J98" s="110"/>
      <c r="K98" s="110"/>
    </row>
    <row r="99" spans="1:11" ht="15.95" customHeight="1">
      <c r="A99" s="110"/>
      <c r="B99" s="110"/>
      <c r="C99" s="110"/>
      <c r="D99" s="110"/>
      <c r="E99" s="110"/>
      <c r="F99" s="110"/>
      <c r="G99" s="110"/>
      <c r="H99" s="110"/>
      <c r="I99" s="110"/>
      <c r="J99" s="110"/>
      <c r="K99" s="110"/>
    </row>
    <row r="100" spans="1:11" ht="15.95" customHeight="1">
      <c r="A100" s="110"/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</row>
    <row r="101" spans="1:11" ht="15.95" customHeight="1">
      <c r="A101" s="110"/>
      <c r="B101" s="110"/>
      <c r="C101" s="110"/>
      <c r="D101" s="110"/>
      <c r="E101" s="110"/>
      <c r="F101" s="110"/>
      <c r="G101" s="110"/>
      <c r="H101" s="110"/>
      <c r="I101" s="110"/>
      <c r="J101" s="110"/>
      <c r="K101" s="110"/>
    </row>
    <row r="102" spans="1:11" ht="15.95" customHeight="1">
      <c r="A102" s="110"/>
      <c r="B102" s="110"/>
      <c r="C102" s="110"/>
      <c r="D102" s="110"/>
      <c r="E102" s="110"/>
      <c r="F102" s="110"/>
      <c r="G102" s="110"/>
      <c r="H102" s="110"/>
      <c r="I102" s="110"/>
      <c r="J102" s="110"/>
      <c r="K102" s="110"/>
    </row>
    <row r="103" spans="1:11" ht="15.95" customHeight="1">
      <c r="A103" s="110"/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</row>
    <row r="104" spans="1:11" ht="15.95" customHeight="1">
      <c r="A104" s="110"/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</row>
    <row r="105" spans="1:11" ht="15.95" customHeight="1">
      <c r="A105" s="110"/>
      <c r="B105" s="110"/>
      <c r="C105" s="110"/>
      <c r="D105" s="110"/>
      <c r="E105" s="110"/>
      <c r="F105" s="110"/>
      <c r="G105" s="110"/>
      <c r="H105" s="110"/>
      <c r="I105" s="110"/>
      <c r="J105" s="110"/>
      <c r="K105" s="110"/>
    </row>
    <row r="106" spans="1:11" ht="15.95" customHeight="1">
      <c r="A106" s="110"/>
      <c r="B106" s="110"/>
      <c r="C106" s="110"/>
      <c r="D106" s="110"/>
      <c r="E106" s="110"/>
      <c r="F106" s="110"/>
      <c r="G106" s="110"/>
      <c r="H106" s="110"/>
      <c r="I106" s="110"/>
      <c r="J106" s="110"/>
      <c r="K106" s="110"/>
    </row>
    <row r="107" spans="1:11" ht="15.95" customHeight="1">
      <c r="A107" s="110"/>
      <c r="B107" s="110"/>
      <c r="C107" s="110"/>
      <c r="D107" s="110"/>
      <c r="E107" s="110"/>
      <c r="F107" s="110"/>
      <c r="G107" s="110"/>
      <c r="H107" s="110"/>
      <c r="I107" s="110"/>
      <c r="J107" s="110"/>
      <c r="K107" s="110"/>
    </row>
    <row r="108" spans="1:11" ht="15.95" customHeight="1">
      <c r="A108" s="110"/>
      <c r="B108" s="110"/>
      <c r="C108" s="110"/>
      <c r="D108" s="110"/>
      <c r="E108" s="110"/>
      <c r="F108" s="110"/>
      <c r="G108" s="110"/>
      <c r="H108" s="110"/>
      <c r="I108" s="110"/>
      <c r="J108" s="110"/>
      <c r="K108" s="110"/>
    </row>
    <row r="109" spans="1:11" ht="15.95" customHeight="1">
      <c r="A109" s="110"/>
      <c r="B109" s="110"/>
      <c r="C109" s="110"/>
      <c r="D109" s="110"/>
      <c r="E109" s="110"/>
      <c r="F109" s="110"/>
      <c r="G109" s="110"/>
      <c r="H109" s="110"/>
      <c r="I109" s="110"/>
      <c r="J109" s="110"/>
      <c r="K109" s="110"/>
    </row>
    <row r="110" spans="1:11" ht="15.95" customHeight="1">
      <c r="A110" s="110"/>
      <c r="B110" s="110"/>
      <c r="C110" s="110"/>
      <c r="D110" s="110"/>
      <c r="E110" s="110"/>
      <c r="F110" s="110"/>
      <c r="G110" s="110"/>
      <c r="H110" s="110"/>
      <c r="I110" s="110"/>
      <c r="J110" s="110"/>
      <c r="K110" s="110"/>
    </row>
    <row r="111" spans="1:11" ht="15.95" customHeight="1">
      <c r="A111" s="110"/>
      <c r="B111" s="110"/>
      <c r="C111" s="110"/>
      <c r="D111" s="110"/>
      <c r="E111" s="110"/>
      <c r="F111" s="110"/>
      <c r="G111" s="110"/>
      <c r="H111" s="110"/>
      <c r="I111" s="110"/>
      <c r="J111" s="110"/>
      <c r="K111" s="110"/>
    </row>
    <row r="112" spans="1:11" ht="15.95" customHeight="1">
      <c r="A112" s="110"/>
      <c r="B112" s="110"/>
      <c r="C112" s="110"/>
      <c r="D112" s="110"/>
      <c r="E112" s="110"/>
      <c r="F112" s="110"/>
      <c r="G112" s="110"/>
      <c r="H112" s="110"/>
      <c r="I112" s="110"/>
      <c r="J112" s="110"/>
      <c r="K112" s="110"/>
    </row>
    <row r="113" spans="1:11" ht="15.95" customHeight="1">
      <c r="A113" s="110"/>
      <c r="B113" s="110"/>
      <c r="C113" s="110"/>
      <c r="D113" s="110"/>
      <c r="E113" s="110"/>
      <c r="F113" s="110"/>
      <c r="G113" s="110"/>
      <c r="H113" s="110"/>
      <c r="I113" s="110"/>
      <c r="J113" s="110"/>
      <c r="K113" s="110"/>
    </row>
    <row r="114" spans="1:11" ht="15.95" customHeight="1">
      <c r="A114" s="110"/>
      <c r="B114" s="110"/>
      <c r="C114" s="110"/>
      <c r="D114" s="110"/>
      <c r="E114" s="110"/>
      <c r="F114" s="110"/>
      <c r="G114" s="110"/>
      <c r="H114" s="110"/>
      <c r="I114" s="110"/>
      <c r="J114" s="110"/>
      <c r="K114" s="110"/>
    </row>
    <row r="115" spans="1:11" ht="15.95" customHeight="1">
      <c r="A115" s="110"/>
      <c r="B115" s="110"/>
      <c r="C115" s="110"/>
      <c r="D115" s="110"/>
      <c r="E115" s="110"/>
      <c r="F115" s="110"/>
      <c r="G115" s="110"/>
      <c r="H115" s="110"/>
      <c r="I115" s="110"/>
      <c r="J115" s="110"/>
      <c r="K115" s="110"/>
    </row>
    <row r="116" spans="1:11" ht="15.95" customHeight="1">
      <c r="A116" s="110"/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</row>
    <row r="117" spans="1:11" ht="15.95" customHeight="1">
      <c r="A117" s="110"/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</row>
    <row r="118" spans="1:11" ht="15.95" customHeight="1">
      <c r="A118" s="110"/>
      <c r="B118" s="110"/>
      <c r="C118" s="110"/>
      <c r="D118" s="110"/>
      <c r="E118" s="110"/>
      <c r="F118" s="110"/>
      <c r="G118" s="110"/>
      <c r="H118" s="110"/>
      <c r="I118" s="110"/>
      <c r="J118" s="110"/>
      <c r="K118" s="110"/>
    </row>
    <row r="119" spans="1:11" ht="15.95" customHeight="1">
      <c r="A119" s="110"/>
      <c r="B119" s="110"/>
      <c r="C119" s="110"/>
      <c r="D119" s="110"/>
      <c r="E119" s="110"/>
      <c r="F119" s="110"/>
      <c r="G119" s="110"/>
      <c r="H119" s="110"/>
      <c r="I119" s="110"/>
      <c r="J119" s="110"/>
      <c r="K119" s="110"/>
    </row>
    <row r="120" spans="1:11" ht="15.95" customHeight="1">
      <c r="A120" s="110"/>
      <c r="B120" s="110"/>
      <c r="C120" s="110"/>
      <c r="D120" s="110"/>
      <c r="E120" s="110"/>
      <c r="F120" s="110"/>
      <c r="G120" s="110"/>
      <c r="H120" s="110"/>
      <c r="I120" s="110"/>
      <c r="J120" s="110"/>
      <c r="K120" s="110"/>
    </row>
    <row r="121" spans="1:11" ht="15.95" customHeight="1">
      <c r="A121" s="110"/>
      <c r="B121" s="110"/>
      <c r="C121" s="110"/>
      <c r="D121" s="110"/>
      <c r="E121" s="110"/>
      <c r="F121" s="110"/>
      <c r="G121" s="110"/>
      <c r="H121" s="110"/>
      <c r="I121" s="110"/>
      <c r="J121" s="110"/>
      <c r="K121" s="110"/>
    </row>
    <row r="122" spans="1:11" ht="15.95" customHeight="1">
      <c r="A122" s="110"/>
      <c r="B122" s="110"/>
      <c r="C122" s="110"/>
      <c r="D122" s="110"/>
      <c r="E122" s="110"/>
      <c r="F122" s="110"/>
      <c r="G122" s="110"/>
      <c r="H122" s="110"/>
      <c r="I122" s="110"/>
      <c r="J122" s="110"/>
      <c r="K122" s="110"/>
    </row>
    <row r="123" spans="1:11" ht="15.95" customHeight="1">
      <c r="A123" s="110"/>
      <c r="B123" s="110"/>
      <c r="C123" s="110"/>
      <c r="D123" s="110"/>
      <c r="E123" s="110"/>
      <c r="F123" s="110"/>
      <c r="G123" s="110"/>
      <c r="H123" s="110"/>
      <c r="I123" s="110"/>
      <c r="J123" s="110"/>
      <c r="K123" s="110"/>
    </row>
    <row r="124" spans="1:11" ht="15.95" customHeight="1">
      <c r="A124" s="110"/>
      <c r="B124" s="110"/>
      <c r="C124" s="110"/>
      <c r="D124" s="110"/>
      <c r="E124" s="110"/>
      <c r="F124" s="110"/>
      <c r="G124" s="110"/>
      <c r="H124" s="110"/>
      <c r="I124" s="110"/>
      <c r="J124" s="110"/>
      <c r="K124" s="110"/>
    </row>
    <row r="125" spans="1:11" ht="15.95" customHeight="1">
      <c r="A125" s="110"/>
      <c r="B125" s="110"/>
      <c r="C125" s="110"/>
      <c r="D125" s="110"/>
      <c r="E125" s="110"/>
      <c r="F125" s="110"/>
      <c r="G125" s="110"/>
      <c r="H125" s="110"/>
      <c r="I125" s="110"/>
      <c r="J125" s="110"/>
      <c r="K125" s="110"/>
    </row>
    <row r="126" spans="1:11" ht="15.95" customHeight="1">
      <c r="A126" s="110"/>
      <c r="B126" s="110"/>
      <c r="C126" s="110"/>
      <c r="D126" s="110"/>
      <c r="E126" s="110"/>
      <c r="F126" s="110"/>
      <c r="G126" s="110"/>
      <c r="H126" s="110"/>
      <c r="I126" s="110"/>
      <c r="J126" s="110"/>
      <c r="K126" s="110"/>
    </row>
    <row r="127" spans="1:11" ht="15.95" customHeight="1">
      <c r="A127" s="110"/>
      <c r="B127" s="110"/>
      <c r="C127" s="110"/>
      <c r="D127" s="110"/>
      <c r="E127" s="110"/>
      <c r="F127" s="110"/>
      <c r="G127" s="110"/>
      <c r="H127" s="110"/>
      <c r="I127" s="110"/>
      <c r="J127" s="110"/>
      <c r="K127" s="110"/>
    </row>
    <row r="128" spans="1:11" ht="15.95" customHeight="1">
      <c r="A128" s="110"/>
      <c r="B128" s="110"/>
      <c r="C128" s="110"/>
      <c r="D128" s="110"/>
      <c r="E128" s="110"/>
      <c r="F128" s="110"/>
      <c r="G128" s="110"/>
      <c r="H128" s="110"/>
      <c r="I128" s="110"/>
      <c r="J128" s="110"/>
      <c r="K128" s="110"/>
    </row>
    <row r="129" spans="1:11" ht="15.95" customHeight="1">
      <c r="A129" s="110"/>
      <c r="B129" s="110"/>
      <c r="C129" s="110"/>
      <c r="D129" s="110"/>
      <c r="E129" s="110"/>
      <c r="F129" s="110"/>
      <c r="G129" s="110"/>
      <c r="H129" s="110"/>
      <c r="I129" s="110"/>
      <c r="J129" s="110"/>
      <c r="K129" s="110"/>
    </row>
    <row r="130" spans="1:11" ht="15.95" customHeight="1">
      <c r="A130" s="110"/>
      <c r="B130" s="110"/>
      <c r="C130" s="110"/>
      <c r="D130" s="110"/>
      <c r="E130" s="110"/>
      <c r="F130" s="110"/>
      <c r="G130" s="110"/>
      <c r="H130" s="110"/>
      <c r="I130" s="110"/>
      <c r="J130" s="110"/>
      <c r="K130" s="110"/>
    </row>
    <row r="131" spans="1:11" ht="15.95" customHeight="1">
      <c r="A131" s="110"/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</row>
    <row r="132" spans="1:11" ht="15.95" customHeight="1">
      <c r="A132" s="110"/>
      <c r="B132" s="110"/>
      <c r="C132" s="110"/>
      <c r="D132" s="110"/>
      <c r="E132" s="110"/>
      <c r="F132" s="110"/>
      <c r="G132" s="110"/>
      <c r="H132" s="110"/>
      <c r="I132" s="110"/>
      <c r="J132" s="110"/>
      <c r="K132" s="110"/>
    </row>
    <row r="133" spans="1:11" ht="15.95" customHeight="1">
      <c r="A133" s="110"/>
      <c r="B133" s="110"/>
      <c r="C133" s="110"/>
      <c r="D133" s="110"/>
      <c r="E133" s="110"/>
      <c r="F133" s="110"/>
      <c r="G133" s="110"/>
      <c r="H133" s="110"/>
      <c r="I133" s="110"/>
      <c r="J133" s="110"/>
      <c r="K133" s="110"/>
    </row>
    <row r="134" spans="1:11" ht="15.95" customHeight="1">
      <c r="A134" s="110"/>
      <c r="B134" s="110"/>
      <c r="C134" s="110"/>
      <c r="D134" s="110"/>
      <c r="E134" s="110"/>
      <c r="F134" s="110"/>
      <c r="G134" s="110"/>
      <c r="H134" s="110"/>
      <c r="I134" s="110"/>
      <c r="J134" s="110"/>
      <c r="K134" s="110"/>
    </row>
    <row r="135" spans="1:11" ht="15.95" customHeight="1">
      <c r="A135" s="110"/>
      <c r="B135" s="110"/>
      <c r="C135" s="110"/>
      <c r="D135" s="110"/>
      <c r="E135" s="110"/>
      <c r="F135" s="110"/>
      <c r="G135" s="110"/>
      <c r="H135" s="110"/>
      <c r="I135" s="110"/>
      <c r="J135" s="110"/>
      <c r="K135" s="110"/>
    </row>
    <row r="136" spans="1:11" ht="15.95" customHeight="1">
      <c r="A136" s="110"/>
      <c r="B136" s="110"/>
      <c r="C136" s="110"/>
      <c r="D136" s="110"/>
      <c r="E136" s="110"/>
      <c r="F136" s="110"/>
      <c r="G136" s="110"/>
      <c r="H136" s="110"/>
      <c r="I136" s="110"/>
      <c r="J136" s="110"/>
      <c r="K136" s="110"/>
    </row>
    <row r="137" spans="1:11" ht="15.95" customHeight="1">
      <c r="A137" s="110"/>
      <c r="B137" s="110"/>
      <c r="C137" s="110"/>
      <c r="D137" s="110"/>
      <c r="E137" s="110"/>
      <c r="F137" s="110"/>
      <c r="G137" s="110"/>
      <c r="H137" s="110"/>
      <c r="I137" s="110"/>
      <c r="J137" s="110"/>
      <c r="K137" s="110"/>
    </row>
    <row r="138" spans="1:11" ht="15.95" customHeight="1">
      <c r="A138" s="110"/>
      <c r="B138" s="110"/>
      <c r="C138" s="110"/>
      <c r="D138" s="110"/>
      <c r="E138" s="110"/>
      <c r="F138" s="110"/>
      <c r="G138" s="110"/>
      <c r="H138" s="110"/>
      <c r="I138" s="110"/>
      <c r="J138" s="110"/>
      <c r="K138" s="110"/>
    </row>
    <row r="139" spans="1:11" ht="15.95" customHeight="1">
      <c r="A139" s="110"/>
      <c r="B139" s="110"/>
      <c r="C139" s="110"/>
      <c r="D139" s="110"/>
      <c r="E139" s="110"/>
      <c r="F139" s="110"/>
      <c r="G139" s="110"/>
      <c r="H139" s="110"/>
      <c r="I139" s="110"/>
      <c r="J139" s="110"/>
      <c r="K139" s="110"/>
    </row>
    <row r="140" spans="1:11" ht="15.95" customHeight="1">
      <c r="A140" s="110"/>
      <c r="B140" s="110"/>
      <c r="C140" s="110"/>
      <c r="D140" s="110"/>
      <c r="E140" s="110"/>
      <c r="F140" s="110"/>
      <c r="G140" s="110"/>
      <c r="H140" s="110"/>
      <c r="I140" s="110"/>
      <c r="J140" s="110"/>
      <c r="K140" s="110"/>
    </row>
    <row r="141" spans="1:11">
      <c r="A141" s="110"/>
      <c r="B141" s="110"/>
      <c r="C141" s="110"/>
      <c r="D141" s="110"/>
      <c r="E141" s="110"/>
      <c r="F141" s="110"/>
      <c r="G141" s="110"/>
      <c r="H141" s="110"/>
      <c r="I141" s="110"/>
      <c r="J141" s="110"/>
      <c r="K141" s="110"/>
    </row>
    <row r="142" spans="1:11">
      <c r="A142" s="110"/>
      <c r="B142" s="110"/>
      <c r="C142" s="110"/>
      <c r="D142" s="110"/>
      <c r="E142" s="110"/>
      <c r="F142" s="110"/>
      <c r="G142" s="110"/>
      <c r="H142" s="110"/>
      <c r="I142" s="110"/>
      <c r="J142" s="110"/>
      <c r="K142" s="110"/>
    </row>
    <row r="143" spans="1:11">
      <c r="A143" s="110"/>
      <c r="B143" s="110"/>
      <c r="C143" s="110"/>
      <c r="D143" s="110"/>
      <c r="E143" s="110"/>
      <c r="F143" s="110"/>
      <c r="G143" s="110"/>
      <c r="H143" s="110"/>
      <c r="I143" s="110"/>
      <c r="J143" s="110"/>
      <c r="K143" s="110"/>
    </row>
    <row r="144" spans="1:11">
      <c r="A144" s="110"/>
      <c r="B144" s="110"/>
      <c r="C144" s="110"/>
      <c r="D144" s="110"/>
      <c r="E144" s="110"/>
      <c r="F144" s="110"/>
      <c r="G144" s="110"/>
      <c r="H144" s="110"/>
      <c r="I144" s="110"/>
      <c r="J144" s="110"/>
      <c r="K144" s="110"/>
    </row>
    <row r="145" spans="1:11">
      <c r="A145" s="110"/>
      <c r="B145" s="110"/>
      <c r="C145" s="110"/>
      <c r="D145" s="110"/>
      <c r="E145" s="110"/>
      <c r="F145" s="110"/>
      <c r="G145" s="110"/>
      <c r="H145" s="110"/>
      <c r="I145" s="110"/>
      <c r="J145" s="110"/>
      <c r="K145" s="110"/>
    </row>
    <row r="146" spans="1:11">
      <c r="A146" s="110"/>
      <c r="B146" s="110"/>
      <c r="C146" s="110"/>
      <c r="D146" s="110"/>
      <c r="E146" s="110"/>
      <c r="F146" s="110"/>
      <c r="G146" s="110"/>
      <c r="H146" s="110"/>
      <c r="I146" s="110"/>
      <c r="J146" s="110"/>
      <c r="K146" s="110"/>
    </row>
    <row r="147" spans="1:11">
      <c r="A147" s="110"/>
      <c r="B147" s="110"/>
      <c r="C147" s="110"/>
      <c r="D147" s="110"/>
      <c r="E147" s="110"/>
      <c r="F147" s="110"/>
      <c r="G147" s="110"/>
      <c r="H147" s="110"/>
      <c r="I147" s="110"/>
      <c r="J147" s="110"/>
      <c r="K147" s="110"/>
    </row>
    <row r="148" spans="1:11">
      <c r="A148" s="110"/>
      <c r="B148" s="110"/>
      <c r="C148" s="110"/>
      <c r="D148" s="110"/>
      <c r="E148" s="110"/>
      <c r="F148" s="110"/>
      <c r="G148" s="110"/>
      <c r="H148" s="110"/>
      <c r="I148" s="110"/>
      <c r="J148" s="110"/>
      <c r="K148" s="110"/>
    </row>
    <row r="149" spans="1:11">
      <c r="A149" s="110"/>
      <c r="B149" s="110"/>
      <c r="C149" s="110"/>
      <c r="D149" s="110"/>
      <c r="E149" s="110"/>
      <c r="F149" s="110"/>
      <c r="G149" s="110"/>
      <c r="H149" s="110"/>
      <c r="I149" s="110"/>
      <c r="J149" s="110"/>
      <c r="K149" s="110"/>
    </row>
    <row r="150" spans="1:11">
      <c r="A150" s="110"/>
      <c r="B150" s="110"/>
      <c r="C150" s="110"/>
      <c r="D150" s="110"/>
      <c r="E150" s="110"/>
      <c r="F150" s="110"/>
      <c r="G150" s="110"/>
      <c r="H150" s="110"/>
      <c r="I150" s="110"/>
      <c r="J150" s="110"/>
      <c r="K150" s="110"/>
    </row>
    <row r="151" spans="1:11">
      <c r="A151" s="110"/>
      <c r="B151" s="110"/>
      <c r="C151" s="110"/>
      <c r="D151" s="110"/>
      <c r="E151" s="110"/>
      <c r="F151" s="110"/>
      <c r="G151" s="110"/>
      <c r="H151" s="110"/>
      <c r="I151" s="110"/>
      <c r="J151" s="110"/>
      <c r="K151" s="110"/>
    </row>
    <row r="152" spans="1:11">
      <c r="A152" s="110"/>
      <c r="B152" s="110"/>
      <c r="C152" s="110"/>
      <c r="D152" s="110"/>
      <c r="E152" s="110"/>
      <c r="F152" s="110"/>
      <c r="G152" s="110"/>
      <c r="H152" s="110"/>
      <c r="I152" s="110"/>
      <c r="J152" s="110"/>
      <c r="K152" s="110"/>
    </row>
    <row r="153" spans="1:11">
      <c r="A153" s="110"/>
      <c r="B153" s="110"/>
      <c r="C153" s="110"/>
      <c r="D153" s="110"/>
      <c r="E153" s="110"/>
      <c r="F153" s="110"/>
      <c r="G153" s="110"/>
      <c r="H153" s="110"/>
      <c r="I153" s="110"/>
      <c r="J153" s="110"/>
      <c r="K153" s="110"/>
    </row>
    <row r="154" spans="1:11">
      <c r="A154" s="110"/>
      <c r="B154" s="110"/>
      <c r="C154" s="110"/>
      <c r="D154" s="110"/>
      <c r="E154" s="110"/>
      <c r="F154" s="110"/>
      <c r="G154" s="110"/>
      <c r="H154" s="110"/>
      <c r="I154" s="110"/>
      <c r="J154" s="110"/>
      <c r="K154" s="110"/>
    </row>
    <row r="155" spans="1:11">
      <c r="A155" s="110"/>
      <c r="B155" s="110"/>
      <c r="C155" s="110"/>
      <c r="D155" s="110"/>
      <c r="E155" s="110"/>
      <c r="F155" s="110"/>
      <c r="G155" s="110"/>
      <c r="H155" s="110"/>
      <c r="I155" s="110"/>
      <c r="J155" s="110"/>
      <c r="K155" s="110"/>
    </row>
    <row r="156" spans="1:11">
      <c r="A156" s="110"/>
      <c r="B156" s="110"/>
      <c r="C156" s="110"/>
      <c r="D156" s="110"/>
      <c r="E156" s="110"/>
      <c r="F156" s="110"/>
      <c r="G156" s="110"/>
      <c r="H156" s="110"/>
      <c r="I156" s="110"/>
      <c r="J156" s="110"/>
      <c r="K156" s="110"/>
    </row>
    <row r="157" spans="1:11">
      <c r="A157" s="110"/>
      <c r="B157" s="110"/>
      <c r="C157" s="110"/>
      <c r="D157" s="110"/>
      <c r="E157" s="110"/>
      <c r="F157" s="110"/>
      <c r="G157" s="110"/>
      <c r="H157" s="110"/>
      <c r="I157" s="110"/>
      <c r="J157" s="110"/>
      <c r="K157" s="110"/>
    </row>
    <row r="158" spans="1:11">
      <c r="A158" s="110"/>
      <c r="B158" s="110"/>
      <c r="C158" s="110"/>
      <c r="D158" s="110"/>
      <c r="E158" s="110"/>
      <c r="F158" s="110"/>
      <c r="G158" s="110"/>
      <c r="H158" s="110"/>
      <c r="I158" s="110"/>
      <c r="J158" s="110"/>
      <c r="K158" s="110"/>
    </row>
    <row r="159" spans="1:11">
      <c r="A159" s="110"/>
      <c r="B159" s="110"/>
      <c r="C159" s="110"/>
      <c r="D159" s="110"/>
      <c r="E159" s="110"/>
      <c r="F159" s="110"/>
      <c r="G159" s="110"/>
      <c r="H159" s="110"/>
      <c r="I159" s="110"/>
      <c r="J159" s="110"/>
      <c r="K159" s="110"/>
    </row>
    <row r="160" spans="1:11">
      <c r="A160" s="110"/>
      <c r="B160" s="110"/>
      <c r="C160" s="110"/>
      <c r="D160" s="110"/>
      <c r="E160" s="110"/>
      <c r="F160" s="110"/>
      <c r="G160" s="110"/>
      <c r="H160" s="110"/>
      <c r="I160" s="110"/>
      <c r="J160" s="110"/>
      <c r="K160" s="110"/>
    </row>
    <row r="161" spans="1:11">
      <c r="A161" s="110"/>
      <c r="B161" s="110"/>
      <c r="C161" s="110"/>
      <c r="D161" s="110"/>
      <c r="E161" s="110"/>
      <c r="F161" s="110"/>
      <c r="G161" s="110"/>
      <c r="H161" s="110"/>
      <c r="I161" s="110"/>
      <c r="J161" s="110"/>
      <c r="K161" s="110"/>
    </row>
    <row r="162" spans="1:11">
      <c r="A162" s="110"/>
      <c r="B162" s="110"/>
      <c r="C162" s="110"/>
      <c r="D162" s="110"/>
      <c r="E162" s="110"/>
      <c r="F162" s="110"/>
      <c r="G162" s="110"/>
      <c r="H162" s="110"/>
      <c r="I162" s="110"/>
      <c r="J162" s="110"/>
      <c r="K162" s="110"/>
    </row>
    <row r="163" spans="1:11">
      <c r="A163" s="110"/>
      <c r="B163" s="110"/>
      <c r="C163" s="110"/>
      <c r="D163" s="110"/>
      <c r="E163" s="110"/>
      <c r="F163" s="110"/>
      <c r="G163" s="110"/>
      <c r="H163" s="110"/>
      <c r="I163" s="110"/>
      <c r="J163" s="110"/>
      <c r="K163" s="110"/>
    </row>
    <row r="164" spans="1:11">
      <c r="A164" s="110"/>
      <c r="B164" s="110"/>
      <c r="C164" s="110"/>
      <c r="D164" s="110"/>
      <c r="E164" s="110"/>
      <c r="F164" s="110"/>
      <c r="G164" s="110"/>
      <c r="H164" s="110"/>
      <c r="I164" s="110"/>
      <c r="J164" s="110"/>
      <c r="K164" s="110"/>
    </row>
    <row r="165" spans="1:11">
      <c r="A165" s="110"/>
      <c r="B165" s="110"/>
      <c r="C165" s="110"/>
      <c r="D165" s="110"/>
      <c r="E165" s="110"/>
      <c r="F165" s="110"/>
      <c r="G165" s="110"/>
      <c r="H165" s="110"/>
      <c r="I165" s="110"/>
      <c r="J165" s="110"/>
      <c r="K165" s="110"/>
    </row>
    <row r="166" spans="1:11">
      <c r="A166" s="110"/>
      <c r="B166" s="110"/>
      <c r="C166" s="110"/>
      <c r="D166" s="110"/>
      <c r="E166" s="110"/>
      <c r="F166" s="110"/>
      <c r="G166" s="110"/>
      <c r="H166" s="110"/>
      <c r="I166" s="110"/>
      <c r="J166" s="110"/>
      <c r="K166" s="110"/>
    </row>
    <row r="167" spans="1:11">
      <c r="A167" s="110"/>
      <c r="B167" s="110"/>
      <c r="C167" s="110"/>
      <c r="D167" s="110"/>
      <c r="E167" s="110"/>
      <c r="F167" s="110"/>
      <c r="G167" s="110"/>
      <c r="H167" s="110"/>
      <c r="I167" s="110"/>
      <c r="J167" s="110"/>
      <c r="K167" s="110"/>
    </row>
    <row r="168" spans="1:11">
      <c r="A168" s="110"/>
      <c r="B168" s="110"/>
      <c r="C168" s="110"/>
      <c r="D168" s="110"/>
      <c r="E168" s="110"/>
      <c r="F168" s="110"/>
      <c r="G168" s="110"/>
      <c r="H168" s="110"/>
      <c r="I168" s="110"/>
      <c r="J168" s="110"/>
      <c r="K168" s="110"/>
    </row>
    <row r="169" spans="1:11">
      <c r="A169" s="110"/>
      <c r="B169" s="110"/>
      <c r="C169" s="110"/>
      <c r="D169" s="110"/>
      <c r="E169" s="110"/>
      <c r="F169" s="110"/>
      <c r="G169" s="110"/>
      <c r="H169" s="110"/>
      <c r="I169" s="110"/>
      <c r="J169" s="110"/>
      <c r="K169" s="110"/>
    </row>
    <row r="170" spans="1:11">
      <c r="A170" s="110"/>
      <c r="B170" s="110"/>
      <c r="C170" s="110"/>
      <c r="D170" s="110"/>
      <c r="E170" s="110"/>
      <c r="F170" s="110"/>
      <c r="G170" s="110"/>
      <c r="H170" s="110"/>
      <c r="I170" s="110"/>
      <c r="J170" s="110"/>
      <c r="K170" s="110"/>
    </row>
    <row r="171" spans="1:11">
      <c r="A171" s="110"/>
      <c r="B171" s="110"/>
      <c r="C171" s="110"/>
      <c r="D171" s="110"/>
      <c r="E171" s="110"/>
      <c r="F171" s="110"/>
      <c r="G171" s="110"/>
      <c r="H171" s="110"/>
      <c r="I171" s="110"/>
      <c r="J171" s="110"/>
      <c r="K171" s="110"/>
    </row>
    <row r="172" spans="1:11">
      <c r="A172" s="110"/>
      <c r="B172" s="110"/>
      <c r="C172" s="110"/>
      <c r="D172" s="110"/>
      <c r="E172" s="110"/>
      <c r="F172" s="110"/>
      <c r="G172" s="110"/>
      <c r="H172" s="110"/>
      <c r="I172" s="110"/>
      <c r="J172" s="110"/>
      <c r="K172" s="110"/>
    </row>
    <row r="173" spans="1:11">
      <c r="A173" s="110"/>
      <c r="B173" s="110"/>
      <c r="C173" s="110"/>
      <c r="D173" s="110"/>
      <c r="E173" s="110"/>
      <c r="F173" s="110"/>
      <c r="G173" s="110"/>
      <c r="H173" s="110"/>
      <c r="I173" s="110"/>
      <c r="J173" s="110"/>
      <c r="K173" s="110"/>
    </row>
    <row r="174" spans="1:11">
      <c r="A174" s="110"/>
      <c r="B174" s="110"/>
      <c r="C174" s="110"/>
      <c r="D174" s="110"/>
      <c r="E174" s="110"/>
      <c r="F174" s="110"/>
      <c r="G174" s="110"/>
      <c r="H174" s="110"/>
      <c r="I174" s="110"/>
      <c r="J174" s="110"/>
      <c r="K174" s="110"/>
    </row>
    <row r="175" spans="1:11">
      <c r="A175" s="110"/>
      <c r="B175" s="110"/>
      <c r="C175" s="110"/>
      <c r="D175" s="110"/>
      <c r="E175" s="110"/>
      <c r="F175" s="110"/>
      <c r="G175" s="110"/>
      <c r="H175" s="110"/>
      <c r="I175" s="110"/>
      <c r="J175" s="110"/>
      <c r="K175" s="110"/>
    </row>
    <row r="176" spans="1:11">
      <c r="A176" s="110"/>
      <c r="B176" s="110"/>
      <c r="C176" s="110"/>
      <c r="D176" s="110"/>
      <c r="E176" s="110"/>
      <c r="F176" s="110"/>
      <c r="G176" s="110"/>
      <c r="H176" s="110"/>
      <c r="I176" s="110"/>
      <c r="J176" s="110"/>
      <c r="K176" s="110"/>
    </row>
    <row r="177" spans="1:11">
      <c r="A177" s="110"/>
      <c r="B177" s="110"/>
      <c r="C177" s="110"/>
      <c r="D177" s="110"/>
      <c r="E177" s="110"/>
      <c r="F177" s="110"/>
      <c r="G177" s="110"/>
      <c r="H177" s="110"/>
      <c r="I177" s="110"/>
      <c r="J177" s="110"/>
      <c r="K177" s="110"/>
    </row>
    <row r="178" spans="1:11">
      <c r="A178" s="110"/>
      <c r="B178" s="110"/>
      <c r="C178" s="110"/>
      <c r="D178" s="110"/>
      <c r="E178" s="110"/>
      <c r="F178" s="110"/>
      <c r="G178" s="110"/>
      <c r="H178" s="110"/>
      <c r="I178" s="110"/>
      <c r="J178" s="110"/>
      <c r="K178" s="110"/>
    </row>
    <row r="179" spans="1:11">
      <c r="A179" s="110"/>
      <c r="B179" s="110"/>
      <c r="C179" s="110"/>
      <c r="D179" s="110"/>
      <c r="E179" s="110"/>
      <c r="F179" s="110"/>
      <c r="G179" s="110"/>
      <c r="H179" s="110"/>
      <c r="I179" s="110"/>
      <c r="J179" s="110"/>
      <c r="K179" s="110"/>
    </row>
    <row r="180" spans="1:11">
      <c r="A180" s="110"/>
      <c r="B180" s="110"/>
      <c r="C180" s="110"/>
      <c r="D180" s="110"/>
      <c r="E180" s="110"/>
      <c r="F180" s="110"/>
      <c r="G180" s="110"/>
      <c r="H180" s="110"/>
      <c r="I180" s="110"/>
      <c r="J180" s="110"/>
      <c r="K180" s="110"/>
    </row>
    <row r="181" spans="1:11">
      <c r="A181" s="110"/>
      <c r="B181" s="110"/>
      <c r="C181" s="110"/>
      <c r="D181" s="110"/>
      <c r="E181" s="110"/>
      <c r="F181" s="110"/>
      <c r="G181" s="110"/>
      <c r="H181" s="110"/>
      <c r="I181" s="110"/>
      <c r="J181" s="110"/>
      <c r="K181" s="110"/>
    </row>
    <row r="182" spans="1:11">
      <c r="A182" s="110"/>
      <c r="B182" s="110"/>
      <c r="C182" s="110"/>
      <c r="D182" s="110"/>
      <c r="E182" s="110"/>
      <c r="F182" s="110"/>
      <c r="G182" s="110"/>
      <c r="H182" s="110"/>
      <c r="I182" s="110"/>
      <c r="J182" s="110"/>
      <c r="K182" s="110"/>
    </row>
    <row r="183" spans="1:11">
      <c r="A183" s="110"/>
      <c r="B183" s="110"/>
      <c r="C183" s="110"/>
      <c r="D183" s="110"/>
      <c r="E183" s="110"/>
      <c r="F183" s="110"/>
      <c r="G183" s="110"/>
      <c r="H183" s="110"/>
      <c r="I183" s="110"/>
      <c r="J183" s="110"/>
      <c r="K183" s="110"/>
    </row>
    <row r="184" spans="1:11">
      <c r="A184" s="110"/>
      <c r="B184" s="110"/>
      <c r="C184" s="110"/>
      <c r="D184" s="110"/>
      <c r="E184" s="110"/>
      <c r="F184" s="110"/>
      <c r="G184" s="110"/>
      <c r="H184" s="110"/>
      <c r="I184" s="110"/>
      <c r="J184" s="110"/>
      <c r="K184" s="110"/>
    </row>
    <row r="185" spans="1:11">
      <c r="A185" s="110"/>
      <c r="B185" s="110"/>
      <c r="C185" s="110"/>
      <c r="D185" s="110"/>
      <c r="E185" s="110"/>
      <c r="F185" s="110"/>
      <c r="G185" s="110"/>
      <c r="H185" s="110"/>
      <c r="I185" s="110"/>
      <c r="J185" s="110"/>
      <c r="K185" s="110"/>
    </row>
    <row r="186" spans="1:11">
      <c r="A186" s="110"/>
      <c r="B186" s="110"/>
      <c r="C186" s="110"/>
      <c r="D186" s="110"/>
      <c r="E186" s="110"/>
      <c r="F186" s="110"/>
      <c r="G186" s="110"/>
      <c r="H186" s="110"/>
      <c r="I186" s="110"/>
      <c r="J186" s="110"/>
      <c r="K186" s="110"/>
    </row>
    <row r="187" spans="1:11">
      <c r="A187" s="110"/>
      <c r="B187" s="110"/>
      <c r="C187" s="110"/>
      <c r="D187" s="110"/>
      <c r="E187" s="110"/>
      <c r="F187" s="110"/>
      <c r="G187" s="110"/>
      <c r="H187" s="110"/>
      <c r="I187" s="110"/>
      <c r="J187" s="110"/>
      <c r="K187" s="110"/>
    </row>
    <row r="188" spans="1:11">
      <c r="A188" s="110"/>
      <c r="B188" s="110"/>
      <c r="C188" s="110"/>
      <c r="D188" s="110"/>
      <c r="E188" s="110"/>
      <c r="F188" s="110"/>
      <c r="G188" s="110"/>
      <c r="H188" s="110"/>
      <c r="I188" s="110"/>
      <c r="J188" s="110"/>
      <c r="K188" s="110"/>
    </row>
    <row r="189" spans="1:11">
      <c r="A189" s="110"/>
      <c r="B189" s="110"/>
      <c r="C189" s="110"/>
      <c r="D189" s="110"/>
      <c r="E189" s="110"/>
      <c r="F189" s="110"/>
      <c r="G189" s="110"/>
      <c r="H189" s="110"/>
      <c r="I189" s="110"/>
      <c r="J189" s="110"/>
      <c r="K189" s="110"/>
    </row>
    <row r="190" spans="1:11">
      <c r="A190" s="110"/>
      <c r="B190" s="110"/>
      <c r="C190" s="110"/>
      <c r="D190" s="110"/>
      <c r="E190" s="110"/>
      <c r="F190" s="110"/>
      <c r="G190" s="110"/>
      <c r="H190" s="110"/>
      <c r="I190" s="110"/>
      <c r="J190" s="110"/>
      <c r="K190" s="110"/>
    </row>
    <row r="191" spans="1:11">
      <c r="A191" s="110"/>
      <c r="B191" s="110"/>
      <c r="C191" s="110"/>
      <c r="D191" s="110"/>
      <c r="E191" s="110"/>
      <c r="F191" s="110"/>
      <c r="G191" s="110"/>
      <c r="H191" s="110"/>
      <c r="I191" s="110"/>
      <c r="J191" s="110"/>
      <c r="K191" s="110"/>
    </row>
    <row r="192" spans="1:11">
      <c r="A192" s="110"/>
      <c r="B192" s="110"/>
      <c r="C192" s="110"/>
      <c r="D192" s="110"/>
      <c r="E192" s="110"/>
      <c r="F192" s="110"/>
      <c r="G192" s="110"/>
      <c r="H192" s="110"/>
      <c r="I192" s="110"/>
      <c r="J192" s="110"/>
      <c r="K192" s="110"/>
    </row>
    <row r="193" spans="1:11">
      <c r="A193" s="110"/>
      <c r="B193" s="110"/>
      <c r="C193" s="110"/>
      <c r="D193" s="110"/>
      <c r="E193" s="110"/>
      <c r="F193" s="110"/>
      <c r="G193" s="110"/>
      <c r="H193" s="110"/>
      <c r="I193" s="110"/>
      <c r="J193" s="110"/>
      <c r="K193" s="110"/>
    </row>
    <row r="194" spans="1:11">
      <c r="A194" s="110"/>
      <c r="B194" s="110"/>
      <c r="C194" s="110"/>
      <c r="D194" s="110"/>
      <c r="E194" s="110"/>
      <c r="F194" s="110"/>
      <c r="G194" s="110"/>
      <c r="H194" s="110"/>
      <c r="I194" s="110"/>
      <c r="J194" s="110"/>
      <c r="K194" s="110"/>
    </row>
    <row r="195" spans="1:11">
      <c r="A195" s="110"/>
      <c r="B195" s="110"/>
      <c r="C195" s="110"/>
      <c r="D195" s="110"/>
      <c r="E195" s="110"/>
      <c r="F195" s="110"/>
      <c r="G195" s="110"/>
      <c r="H195" s="110"/>
      <c r="I195" s="110"/>
      <c r="J195" s="110"/>
      <c r="K195" s="110"/>
    </row>
    <row r="196" spans="1:11">
      <c r="A196" s="110"/>
      <c r="B196" s="110"/>
      <c r="C196" s="110"/>
      <c r="D196" s="110"/>
      <c r="E196" s="110"/>
      <c r="F196" s="110"/>
      <c r="G196" s="110"/>
      <c r="H196" s="110"/>
    </row>
    <row r="197" spans="1:11">
      <c r="A197" s="110"/>
      <c r="B197" s="110"/>
      <c r="C197" s="110"/>
      <c r="D197" s="110"/>
      <c r="E197" s="110"/>
      <c r="F197" s="110"/>
      <c r="G197" s="110"/>
      <c r="H197" s="110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L13" sqref="L13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18" t="s">
        <v>0</v>
      </c>
      <c r="B1" s="53"/>
      <c r="C1" s="358" t="str">
        <f>Index!$C$1</f>
        <v>GREIG SUPERANNUATION FUND</v>
      </c>
      <c r="D1" s="358"/>
      <c r="E1" s="358"/>
      <c r="F1" s="54"/>
      <c r="H1" s="56" t="s">
        <v>2</v>
      </c>
      <c r="I1" s="56" t="s">
        <v>3</v>
      </c>
    </row>
    <row r="2" spans="1:12" ht="18">
      <c r="A2" s="118" t="s">
        <v>4</v>
      </c>
      <c r="B2" s="53"/>
      <c r="C2" s="358" t="str">
        <f>Index!$C$2</f>
        <v>GREMN</v>
      </c>
      <c r="D2" s="358"/>
      <c r="E2" s="358"/>
      <c r="F2" s="55"/>
      <c r="G2" s="59" t="s">
        <v>6</v>
      </c>
      <c r="H2" s="60" t="str">
        <f>Index!$H$2</f>
        <v>Nehal/Cate</v>
      </c>
      <c r="I2" s="61">
        <f>Index!$I$2</f>
        <v>44993</v>
      </c>
    </row>
    <row r="3" spans="1:12" ht="18">
      <c r="A3" s="118" t="s">
        <v>8</v>
      </c>
      <c r="B3" s="53"/>
      <c r="C3" s="359">
        <f>Index!$C$3</f>
        <v>44742</v>
      </c>
      <c r="D3" s="358"/>
      <c r="E3" s="358"/>
      <c r="F3" s="55"/>
      <c r="G3" s="59" t="s">
        <v>9</v>
      </c>
      <c r="H3" s="60" t="str">
        <f>Index!$H$3</f>
        <v>DB</v>
      </c>
      <c r="I3" s="61">
        <f>Index!$I$3</f>
        <v>44994</v>
      </c>
    </row>
    <row r="4" spans="1:12" ht="18">
      <c r="A4" s="118"/>
      <c r="B4" s="53"/>
      <c r="D4" s="55"/>
      <c r="E4"/>
      <c r="G4" s="119"/>
      <c r="H4" s="65"/>
      <c r="I4" s="66"/>
    </row>
    <row r="5" spans="1:12" ht="18">
      <c r="A5" s="53" t="s">
        <v>201</v>
      </c>
      <c r="C5" s="57"/>
      <c r="E5"/>
      <c r="F5" s="58"/>
      <c r="G5" s="58"/>
      <c r="H5" s="65"/>
      <c r="J5" s="66"/>
    </row>
    <row r="6" spans="1:12" s="102" customFormat="1" ht="18">
      <c r="A6" s="62"/>
      <c r="B6" s="63"/>
      <c r="C6" s="103"/>
      <c r="D6" s="53"/>
      <c r="E6" s="53"/>
      <c r="F6" s="65"/>
      <c r="G6" s="65"/>
      <c r="H6" s="65"/>
      <c r="I6" s="104"/>
    </row>
    <row r="8" spans="1:12" s="69" customFormat="1" ht="30">
      <c r="A8" s="132" t="s">
        <v>105</v>
      </c>
      <c r="B8" s="360" t="s">
        <v>106</v>
      </c>
      <c r="C8" s="361"/>
      <c r="D8" s="362"/>
      <c r="E8" s="133" t="s">
        <v>107</v>
      </c>
      <c r="F8" s="360" t="s">
        <v>155</v>
      </c>
      <c r="G8" s="369"/>
      <c r="H8" s="370"/>
    </row>
    <row r="10" spans="1:12">
      <c r="D10" s="397" t="s">
        <v>145</v>
      </c>
      <c r="E10" s="397"/>
      <c r="F10" s="397"/>
    </row>
    <row r="11" spans="1:12" ht="30">
      <c r="D11" s="108" t="s">
        <v>202</v>
      </c>
      <c r="E11" s="176" t="s">
        <v>203</v>
      </c>
      <c r="F11" s="176" t="s">
        <v>84</v>
      </c>
      <c r="H11" t="s">
        <v>204</v>
      </c>
      <c r="J11" s="176" t="s">
        <v>205</v>
      </c>
      <c r="K11" s="176" t="s">
        <v>206</v>
      </c>
      <c r="L11" s="176" t="s">
        <v>207</v>
      </c>
    </row>
    <row r="12" spans="1:12">
      <c r="A12" s="71"/>
      <c r="B12" s="71"/>
      <c r="E12" s="70"/>
    </row>
    <row r="13" spans="1:12">
      <c r="A13" t="s">
        <v>208</v>
      </c>
      <c r="B13" s="71"/>
      <c r="C13" t="s">
        <v>209</v>
      </c>
      <c r="D13" s="177"/>
      <c r="E13" s="86">
        <f>+H13-D13</f>
        <v>0</v>
      </c>
      <c r="F13" s="86">
        <f>+D13+E13</f>
        <v>0</v>
      </c>
      <c r="H13" s="58">
        <f>SUM(J13:K13)/2</f>
        <v>0</v>
      </c>
      <c r="J13" s="109"/>
      <c r="K13" s="109"/>
      <c r="L13" s="109"/>
    </row>
    <row r="14" spans="1:12">
      <c r="A14" t="s">
        <v>210</v>
      </c>
      <c r="B14" s="71"/>
      <c r="C14" t="s">
        <v>211</v>
      </c>
      <c r="D14" s="177"/>
      <c r="E14" s="86">
        <f>+H14-D14</f>
        <v>0</v>
      </c>
      <c r="F14" s="86">
        <f>+D14+E14</f>
        <v>0</v>
      </c>
      <c r="H14" s="58">
        <f>SUM(J14:K14)/2</f>
        <v>0</v>
      </c>
      <c r="J14" s="109"/>
      <c r="K14" s="109"/>
      <c r="L14" s="109"/>
    </row>
    <row r="15" spans="1:12">
      <c r="A15" t="s">
        <v>212</v>
      </c>
      <c r="B15" s="71"/>
      <c r="C15" t="s">
        <v>213</v>
      </c>
      <c r="D15" s="177"/>
      <c r="E15" s="86">
        <f>+H15-D15</f>
        <v>0</v>
      </c>
      <c r="F15" s="86">
        <f>+D15+E15</f>
        <v>0</v>
      </c>
      <c r="H15" s="58">
        <f>SUM(J15:K15)/2</f>
        <v>0</v>
      </c>
      <c r="J15" s="109"/>
      <c r="K15" s="109"/>
      <c r="L15" s="109"/>
    </row>
    <row r="17" spans="1:8" ht="15.75" thickBot="1">
      <c r="D17" s="107">
        <f>SUM(D13:D16)</f>
        <v>0</v>
      </c>
      <c r="E17" s="107">
        <f>SUM(E13:E16)</f>
        <v>0</v>
      </c>
      <c r="F17" s="107">
        <f>SUM(F13:F16)</f>
        <v>0</v>
      </c>
      <c r="H17" s="107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87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2023-03-21T03:04:57Z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