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M/MOOGD/2022/Workpapers/"/>
    </mc:Choice>
  </mc:AlternateContent>
  <xr:revisionPtr revIDLastSave="909" documentId="8_{7DABB9F9-DAC7-48AF-95BF-A766060AAE59}" xr6:coauthVersionLast="47" xr6:coauthVersionMax="47" xr10:uidLastSave="{9D3F4495-3222-4886-927F-61C9115B7A7E}"/>
  <bookViews>
    <workbookView xWindow="28680" yWindow="-120" windowWidth="29040" windowHeight="15840" tabRatio="716" firstSheet="1" activeTab="1" xr2:uid="{306213DB-740E-49D0-A494-BE82EF870239}"/>
  </bookViews>
  <sheets>
    <sheet name="Index" sheetId="2" r:id="rId1"/>
    <sheet name="Min Pension" sheetId="3" r:id="rId2"/>
    <sheet name="PAYG &amp; GST Instal" sheetId="4" state="hidden" r:id="rId3"/>
    <sheet name="GST Rec" sheetId="10" r:id="rId4"/>
    <sheet name="Bank Balance" sheetId="17" r:id="rId5"/>
    <sheet name="Investment Recon - BT" sheetId="8" r:id="rId6"/>
    <sheet name="Investment Recon - Other" sheetId="16" state="hidden" r:id="rId7"/>
    <sheet name="Pre-99 UT" sheetId="14" r:id="rId8"/>
    <sheet name="Property Valn" sheetId="12" state="hidden" r:id="rId9"/>
    <sheet name="Debtors" sheetId="13" r:id="rId10"/>
    <sheet name="Creditors" sheetId="11" state="hidden" r:id="rId11"/>
    <sheet name="Distbn Income " sheetId="7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r:id="rId16"/>
    <sheet name="Advisor Fees" sheetId="5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" i="3" l="1"/>
  <c r="O24" i="3"/>
  <c r="F15" i="13"/>
  <c r="G28" i="6"/>
  <c r="I28" i="6" s="1"/>
  <c r="G27" i="6"/>
  <c r="F23" i="6"/>
  <c r="I23" i="6" s="1"/>
  <c r="E23" i="6"/>
  <c r="G23" i="6" s="1"/>
  <c r="E22" i="6"/>
  <c r="F21" i="6"/>
  <c r="I21" i="6" s="1"/>
  <c r="E21" i="6"/>
  <c r="E24" i="6" s="1"/>
  <c r="F20" i="6"/>
  <c r="I20" i="6" s="1"/>
  <c r="G16" i="6"/>
  <c r="N15" i="6"/>
  <c r="N18" i="6" s="1"/>
  <c r="N17" i="6" s="1"/>
  <c r="G15" i="6"/>
  <c r="I15" i="6" s="1"/>
  <c r="I16" i="6" s="1"/>
  <c r="G14" i="6"/>
  <c r="I13" i="6"/>
  <c r="G12" i="6"/>
  <c r="G29" i="6" l="1"/>
  <c r="G20" i="6"/>
  <c r="G21" i="6"/>
  <c r="F22" i="6"/>
  <c r="I22" i="6" s="1"/>
  <c r="I24" i="6" s="1"/>
  <c r="F24" i="6" l="1"/>
  <c r="G30" i="6" s="1"/>
  <c r="I30" i="6" s="1"/>
  <c r="I31" i="6" s="1"/>
  <c r="G22" i="6"/>
  <c r="G24" i="6" s="1"/>
  <c r="G31" i="6" l="1"/>
  <c r="K18" i="7"/>
  <c r="K24" i="7"/>
  <c r="D32" i="7"/>
  <c r="G40" i="14"/>
  <c r="G39" i="14"/>
  <c r="G38" i="14"/>
  <c r="G37" i="14"/>
  <c r="G36" i="14"/>
  <c r="G35" i="14"/>
  <c r="G34" i="14"/>
  <c r="G33" i="14"/>
  <c r="G25" i="14"/>
  <c r="G23" i="14"/>
  <c r="G22" i="14"/>
  <c r="G29" i="14" s="1"/>
  <c r="G21" i="14"/>
  <c r="G20" i="14"/>
  <c r="G19" i="14"/>
  <c r="G18" i="14"/>
  <c r="G17" i="14"/>
  <c r="G15" i="14"/>
  <c r="G14" i="14"/>
  <c r="G13" i="14"/>
  <c r="G12" i="14"/>
  <c r="G11" i="14"/>
  <c r="G10" i="14"/>
  <c r="G9" i="14"/>
  <c r="G24" i="14" l="1"/>
  <c r="G16" i="14"/>
  <c r="G26" i="14" l="1"/>
  <c r="G30" i="14" s="1"/>
  <c r="G31" i="14" s="1"/>
  <c r="D37" i="14"/>
  <c r="D35" i="14"/>
  <c r="G19" i="5" l="1"/>
  <c r="G18" i="5"/>
  <c r="G12" i="5"/>
  <c r="L13" i="5"/>
  <c r="L14" i="5"/>
  <c r="I15" i="8"/>
  <c r="F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3" i="17" l="1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F19" i="13" l="1"/>
  <c r="F20" i="13" s="1"/>
  <c r="E13" i="13" s="1"/>
  <c r="F13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26" i="8"/>
  <c r="E26" i="8"/>
  <c r="G24" i="8"/>
  <c r="F13" i="8"/>
  <c r="G26" i="8" l="1"/>
  <c r="F14" i="8" s="1"/>
  <c r="I13" i="8"/>
  <c r="D43" i="7" l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<sst xmlns="http://schemas.openxmlformats.org/spreadsheetml/2006/main" count="721" uniqueCount="401">
  <si>
    <t>Client</t>
  </si>
  <si>
    <t>GARY C MOORE &amp; CO SUPERANNUATION FUND NO 2</t>
  </si>
  <si>
    <t>Initials</t>
  </si>
  <si>
    <t>Date</t>
  </si>
  <si>
    <t>Client Code</t>
  </si>
  <si>
    <t>9MOOGD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</si>
  <si>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</si>
  <si>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</si>
  <si>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</si>
  <si>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</si>
  <si>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</si>
  <si>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</si>
  <si>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</si>
  <si>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</si>
  <si>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</si>
  <si>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</si>
  <si>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</si>
  <si>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</si>
  <si>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</si>
  <si>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</si>
  <si>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</si>
  <si>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</si>
  <si>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</si>
  <si>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</si>
  <si>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</si>
  <si>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</si>
  <si>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</si>
  <si>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</si>
  <si>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</si>
  <si>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</si>
  <si>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</si>
  <si>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</si>
  <si>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</si>
  <si>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</si>
  <si>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</si>
  <si>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</si>
  <si>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</si>
  <si>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</si>
  <si>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</si>
  <si>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</si>
  <si>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</si>
  <si>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</si>
  <si>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</si>
  <si>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</si>
  <si>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</si>
  <si>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</si>
  <si>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</si>
  <si>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</si>
  <si>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</si>
  <si>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</si>
  <si>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</si>
  <si>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</si>
  <si>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</si>
  <si>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</si>
  <si>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</si>
  <si>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</si>
  <si>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</si>
  <si>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</si>
  <si>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</si>
  <si>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</si>
  <si>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</si>
  <si>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</si>
  <si>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</si>
  <si>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</si>
  <si>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</si>
  <si>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</si>
  <si>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</si>
  <si>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</si>
  <si>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</si>
  <si>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</si>
  <si>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</si>
  <si>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</si>
  <si>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</si>
  <si>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</si>
  <si>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</si>
  <si>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</si>
  <si>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</si>
  <si>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</si>
  <si>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</si>
  <si>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</si>
  <si>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</si>
  <si>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Gary</t>
  </si>
  <si>
    <t>Deb</t>
  </si>
  <si>
    <t>Fund Total Min Pension</t>
  </si>
  <si>
    <t>Date of Birth:</t>
  </si>
  <si>
    <t>Total</t>
  </si>
  <si>
    <t>Age as at 01/07/2022:</t>
  </si>
  <si>
    <t>Pension Date:</t>
  </si>
  <si>
    <t>Penion A/c No:</t>
  </si>
  <si>
    <t>MOOGAR00071P</t>
  </si>
  <si>
    <t>MOODEB00003P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</si>
  <si>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</si>
  <si>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</si>
  <si>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</si>
  <si>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</si>
  <si>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</si>
  <si>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</si>
  <si>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</si>
  <si>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</si>
  <si>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</si>
  <si>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</si>
  <si>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</si>
  <si>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</si>
  <si>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</si>
  <si>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</si>
  <si>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</si>
  <si>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</si>
  <si>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</si>
  <si>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</si>
  <si>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</si>
  <si>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</si>
  <si>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</si>
  <si>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</si>
  <si>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</si>
  <si>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</si>
  <si>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</si>
  <si>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</si>
  <si>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</si>
  <si>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</si>
  <si>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</si>
  <si>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</si>
  <si>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</si>
  <si>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</si>
  <si>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</si>
  <si>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</si>
  <si>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</si>
  <si>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</si>
  <si>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</si>
  <si>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</si>
  <si>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</si>
  <si>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</si>
  <si>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</si>
  <si>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</si>
  <si>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</si>
  <si>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</si>
  <si>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</si>
  <si>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</si>
  <si>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</si>
  <si>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</si>
  <si>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</si>
  <si>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</si>
  <si>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</si>
  <si>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</si>
  <si>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</si>
  <si>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</si>
  <si>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</si>
  <si>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</si>
  <si>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</si>
  <si>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</si>
  <si>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</si>
  <si>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</si>
  <si>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</si>
  <si>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</si>
  <si>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</si>
  <si>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</si>
  <si>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</si>
  <si>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</si>
  <si>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</si>
  <si>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</si>
  <si>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ANZ440558331</t>
  </si>
  <si>
    <t>ANZ Cash Management A/c</t>
  </si>
  <si>
    <t>BTA521017500</t>
  </si>
  <si>
    <t>BT Panorama Cash A/c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</si>
  <si>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</si>
  <si>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</si>
  <si>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</si>
  <si>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</si>
  <si>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</si>
  <si>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</si>
  <si>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t>Add back WHT Variance</t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</si>
  <si>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</si>
  <si>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</si>
  <si>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</si>
  <si>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</si>
  <si>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</si>
  <si>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</si>
  <si>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</si>
  <si>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</si>
  <si>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</si>
  <si>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</si>
  <si>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WHT8435 - Hyperion Global</t>
  </si>
  <si>
    <t>INVESTMENT RECONCILIATION</t>
  </si>
  <si>
    <t>IF YOU ALSO HAVE BT - COPY THIS INFORMATION BELOW THE BT REC PAGE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</si>
  <si>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</si>
  <si>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</si>
  <si>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</si>
  <si>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</si>
  <si>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</si>
  <si>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</si>
  <si>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</si>
  <si>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</si>
  <si>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</si>
  <si>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</si>
  <si>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</si>
  <si>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</si>
  <si>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</si>
  <si>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</si>
  <si>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</si>
  <si>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INVESTMENT RECONCILIATION - G&amp;D MOORE INVESTMENT TRUST</t>
  </si>
  <si>
    <t>Name of Investment</t>
  </si>
  <si>
    <t>No of Units EOY</t>
  </si>
  <si>
    <t>Market Value $ / Unit</t>
  </si>
  <si>
    <t>Total Value EOY</t>
  </si>
  <si>
    <t>Assets</t>
  </si>
  <si>
    <t>Bank Account</t>
  </si>
  <si>
    <t>Debtors</t>
  </si>
  <si>
    <t>Property - Steel Street, Capalaba (50% interest)</t>
  </si>
  <si>
    <t>Total Assets</t>
  </si>
  <si>
    <t>Security Deposit Held</t>
  </si>
  <si>
    <t>GST Clearing</t>
  </si>
  <si>
    <t>Creditors</t>
  </si>
  <si>
    <t>Distributions Payable</t>
  </si>
  <si>
    <t>Total Liabilities</t>
  </si>
  <si>
    <t>Net Assets</t>
  </si>
  <si>
    <t>This has been included in the SF Accounts as follows:</t>
  </si>
  <si>
    <t>Units in Unit Trusts</t>
  </si>
  <si>
    <t>Asset Allocation</t>
  </si>
  <si>
    <t xml:space="preserve">Other 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</si>
  <si>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</si>
  <si>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</si>
  <si>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</si>
  <si>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</si>
  <si>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</si>
  <si>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</si>
  <si>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</si>
  <si>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</si>
  <si>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</si>
  <si>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</si>
  <si>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</si>
  <si>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</si>
  <si>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</si>
  <si>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</si>
  <si>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</si>
  <si>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</si>
  <si>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G&amp;D Moore Investment Trust</t>
  </si>
  <si>
    <t>Non-Cash Attribution</t>
  </si>
  <si>
    <t>BT Report</t>
  </si>
  <si>
    <t>Fund Rec</t>
  </si>
  <si>
    <t>MGE0001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</si>
  <si>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</si>
  <si>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</si>
  <si>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</si>
  <si>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</si>
  <si>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</si>
  <si>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</si>
  <si>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</si>
  <si>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</si>
  <si>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</si>
  <si>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</si>
  <si>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</si>
  <si>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</si>
  <si>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</si>
  <si>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</si>
  <si>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</si>
  <si>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</si>
  <si>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</si>
  <si>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</si>
  <si>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</si>
  <si>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</si>
  <si>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</si>
  <si>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</si>
  <si>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</si>
  <si>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</si>
  <si>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</si>
  <si>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</si>
  <si>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</si>
  <si>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</si>
  <si>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</si>
  <si>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</si>
  <si>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</si>
  <si>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</si>
  <si>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</si>
  <si>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</si>
  <si>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</si>
  <si>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</si>
  <si>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</si>
  <si>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</si>
  <si>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</si>
  <si>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</si>
  <si>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</si>
  <si>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</si>
  <si>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</si>
  <si>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</si>
  <si>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</si>
  <si>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</si>
  <si>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</si>
  <si>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</si>
  <si>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</si>
  <si>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</si>
  <si>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</si>
  <si>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</si>
  <si>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</si>
  <si>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</si>
  <si>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</si>
  <si>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</si>
  <si>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</si>
  <si>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</si>
  <si>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</si>
  <si>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</si>
  <si>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</si>
  <si>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</si>
  <si>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</si>
  <si>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</si>
  <si>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</si>
  <si>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</si>
  <si>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</si>
  <si>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</si>
  <si>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</si>
  <si>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</si>
  <si>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</si>
  <si>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</si>
  <si>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</si>
  <si>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</si>
  <si>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</si>
  <si>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</si>
  <si>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</si>
  <si>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</si>
  <si>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</si>
  <si>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</si>
  <si>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</si>
  <si>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</si>
  <si>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</si>
  <si>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</si>
  <si>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</si>
  <si>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</si>
  <si>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</si>
  <si>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</si>
  <si>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</si>
  <si>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</si>
  <si>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</si>
  <si>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</si>
  <si>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</si>
  <si>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</si>
  <si>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</si>
  <si>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</si>
  <si>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</si>
  <si>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</si>
  <si>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</si>
  <si>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</si>
  <si>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</si>
  <si>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</si>
  <si>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</si>
  <si>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</si>
  <si>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</si>
  <si>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</si>
  <si>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</si>
  <si>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</si>
  <si>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</si>
  <si>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</si>
  <si>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</si>
  <si>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</si>
  <si>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</si>
  <si>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</si>
  <si>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</si>
  <si>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</si>
  <si>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</si>
  <si>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</si>
  <si>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</si>
  <si>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</si>
  <si>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</si>
  <si>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</si>
  <si>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</si>
  <si>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</si>
  <si>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</si>
  <si>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</si>
  <si>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</si>
  <si>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</si>
  <si>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</si>
  <si>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</si>
  <si>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</si>
  <si>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</si>
  <si>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</si>
  <si>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</si>
  <si>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</si>
  <si>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</si>
  <si>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</si>
  <si>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</si>
  <si>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</si>
  <si>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</si>
  <si>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</si>
  <si>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</si>
  <si>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</si>
  <si>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</si>
  <si>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</si>
  <si>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</si>
  <si>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</si>
  <si>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</si>
  <si>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</si>
  <si>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</si>
  <si>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</si>
  <si>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</si>
  <si>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</si>
  <si>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</si>
  <si>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Advice Fee</t>
  </si>
  <si>
    <t>Adviser fees per accounts</t>
  </si>
  <si>
    <t>Administration Fee</t>
  </si>
  <si>
    <t>Expense Recovery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</si>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</sst>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0"/>
      <name val="Webdings"/>
      <family val="1"/>
      <charset val="2"/>
    </font>
    <font>
      <sz val="10"/>
      <name val="Calibri Light"/>
      <family val="2"/>
      <scheme val="major"/>
    </font>
    <font>
      <b/>
      <i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0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44" fontId="2" fillId="0" borderId="0" xfId="0" applyNumberFormat="1" applyFont="1"/>
    <xf numFmtId="0" fontId="19" fillId="0" borderId="0" xfId="0" applyFont="1"/>
    <xf numFmtId="9" fontId="0" fillId="0" borderId="0" xfId="3" applyFont="1" applyFill="1"/>
    <xf numFmtId="44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20" fillId="0" borderId="0" xfId="0" applyNumberFormat="1" applyFont="1"/>
    <xf numFmtId="44" fontId="19" fillId="0" borderId="29" xfId="0" applyNumberFormat="1" applyFont="1" applyBorder="1"/>
    <xf numFmtId="0" fontId="22" fillId="0" borderId="0" xfId="0" applyFont="1"/>
    <xf numFmtId="44" fontId="0" fillId="0" borderId="0" xfId="2" applyFont="1" applyFill="1" applyAlignment="1"/>
    <xf numFmtId="44" fontId="22" fillId="0" borderId="0" xfId="2" applyFont="1"/>
    <xf numFmtId="0" fontId="23" fillId="0" borderId="1" xfId="0" applyFont="1" applyBorder="1" applyAlignment="1">
      <alignment horizontal="center" vertical="center"/>
    </xf>
    <xf numFmtId="166" fontId="24" fillId="0" borderId="0" xfId="0" applyNumberFormat="1" applyFont="1" applyAlignment="1">
      <alignment horizontal="left"/>
    </xf>
    <xf numFmtId="44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44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44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43" fontId="0" fillId="0" borderId="26" xfId="7" applyFont="1" applyBorder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7" fillId="0" borderId="0" xfId="8" applyFont="1"/>
    <xf numFmtId="166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30" fillId="0" borderId="0" xfId="0" applyFont="1" applyAlignment="1">
      <alignment horizontal="center" wrapText="1"/>
    </xf>
    <xf numFmtId="167" fontId="0" fillId="4" borderId="0" xfId="1" applyNumberFormat="1" applyFont="1" applyFill="1"/>
    <xf numFmtId="0" fontId="30" fillId="0" borderId="0" xfId="0" applyFont="1"/>
    <xf numFmtId="43" fontId="0" fillId="0" borderId="26" xfId="1" applyFont="1" applyBorder="1"/>
    <xf numFmtId="44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8" borderId="19" xfId="0" applyFont="1" applyFill="1" applyBorder="1" applyAlignment="1">
      <alignment horizontal="left" vertical="center"/>
    </xf>
    <xf numFmtId="15" fontId="25" fillId="8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165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165" fontId="30" fillId="0" borderId="0" xfId="8" applyNumberFormat="1" applyFont="1"/>
    <xf numFmtId="43" fontId="30" fillId="0" borderId="0" xfId="8" applyNumberFormat="1" applyFont="1"/>
    <xf numFmtId="0" fontId="30" fillId="0" borderId="37" xfId="8" applyFont="1" applyBorder="1"/>
    <xf numFmtId="165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43" fontId="31" fillId="0" borderId="43" xfId="8" applyNumberFormat="1" applyFont="1" applyBorder="1"/>
    <xf numFmtId="0" fontId="31" fillId="0" borderId="44" xfId="8" applyFont="1" applyBorder="1"/>
    <xf numFmtId="165" fontId="30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30" fillId="0" borderId="36" xfId="9" applyFont="1" applyBorder="1" applyAlignment="1">
      <alignment vertical="center"/>
    </xf>
    <xf numFmtId="165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165" fontId="30" fillId="0" borderId="11" xfId="9" applyFont="1" applyBorder="1" applyAlignment="1">
      <alignment vertical="center"/>
    </xf>
    <xf numFmtId="165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165" fontId="30" fillId="0" borderId="0" xfId="9" applyFont="1" applyAlignment="1">
      <alignment horizontal="left"/>
    </xf>
    <xf numFmtId="3" fontId="30" fillId="0" borderId="1" xfId="9" applyNumberFormat="1" applyFont="1" applyBorder="1"/>
    <xf numFmtId="165" fontId="30" fillId="0" borderId="36" xfId="9" applyFont="1" applyBorder="1" applyAlignment="1">
      <alignment horizontal="left" vertical="center"/>
    </xf>
    <xf numFmtId="165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44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30" fillId="0" borderId="48" xfId="0" applyFont="1" applyBorder="1"/>
    <xf numFmtId="0" fontId="30" fillId="0" borderId="0" xfId="0" applyFont="1" applyAlignment="1">
      <alignment horizontal="center"/>
    </xf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52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44" fontId="0" fillId="10" borderId="0" xfId="2" applyFont="1" applyFill="1"/>
    <xf numFmtId="0" fontId="0" fillId="10" borderId="0" xfId="0" applyFill="1"/>
    <xf numFmtId="0" fontId="30" fillId="0" borderId="50" xfId="0" applyFont="1" applyBorder="1"/>
    <xf numFmtId="0" fontId="30" fillId="0" borderId="58" xfId="0" applyFont="1" applyBorder="1"/>
    <xf numFmtId="0" fontId="30" fillId="0" borderId="51" xfId="0" applyFont="1" applyBorder="1"/>
    <xf numFmtId="0" fontId="30" fillId="0" borderId="19" xfId="0" applyFont="1" applyBorder="1"/>
    <xf numFmtId="44" fontId="30" fillId="0" borderId="19" xfId="2" applyFont="1" applyBorder="1" applyAlignment="1"/>
    <xf numFmtId="44" fontId="30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30" fillId="0" borderId="19" xfId="2" applyFont="1" applyFill="1" applyBorder="1" applyAlignment="1"/>
    <xf numFmtId="44" fontId="30" fillId="0" borderId="1" xfId="2" applyFont="1" applyFill="1" applyBorder="1" applyAlignment="1"/>
    <xf numFmtId="44" fontId="8" fillId="0" borderId="19" xfId="2" applyFont="1" applyFill="1" applyBorder="1" applyAlignment="1"/>
    <xf numFmtId="44" fontId="30" fillId="0" borderId="19" xfId="2" applyFont="1" applyFill="1" applyBorder="1" applyAlignment="1">
      <alignment horizontal="left"/>
    </xf>
    <xf numFmtId="44" fontId="30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30" fillId="0" borderId="60" xfId="0" applyFont="1" applyBorder="1"/>
    <xf numFmtId="0" fontId="30" fillId="0" borderId="63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8" fontId="34" fillId="0" borderId="0" xfId="0" applyNumberFormat="1" applyFont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8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6" fillId="0" borderId="66" xfId="0" applyFont="1" applyBorder="1" applyAlignment="1">
      <alignment vertical="center" wrapText="1"/>
    </xf>
    <xf numFmtId="0" fontId="33" fillId="0" borderId="66" xfId="5" quotePrefix="1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3" fontId="22" fillId="0" borderId="0" xfId="1" applyFont="1"/>
    <xf numFmtId="43" fontId="22" fillId="0" borderId="0" xfId="1" applyFont="1" applyFill="1"/>
    <xf numFmtId="43" fontId="23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7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43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43" fontId="0" fillId="7" borderId="20" xfId="1" applyFont="1" applyFill="1" applyBorder="1"/>
    <xf numFmtId="0" fontId="0" fillId="4" borderId="49" xfId="0" applyFill="1" applyBorder="1"/>
    <xf numFmtId="43" fontId="0" fillId="4" borderId="49" xfId="1" applyFont="1" applyFill="1" applyBorder="1"/>
    <xf numFmtId="43" fontId="0" fillId="7" borderId="49" xfId="1" applyFont="1" applyFill="1" applyBorder="1"/>
    <xf numFmtId="43" fontId="1" fillId="4" borderId="63" xfId="1" applyFont="1" applyFill="1" applyBorder="1" applyAlignment="1">
      <alignment horizontal="center" vertical="center"/>
    </xf>
    <xf numFmtId="43" fontId="1" fillId="7" borderId="63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30" fillId="0" borderId="0" xfId="1" applyFont="1" applyFill="1"/>
    <xf numFmtId="44" fontId="30" fillId="0" borderId="26" xfId="2" applyFont="1" applyBorder="1"/>
    <xf numFmtId="43" fontId="0" fillId="0" borderId="0" xfId="7" applyFont="1" applyFill="1"/>
    <xf numFmtId="0" fontId="23" fillId="0" borderId="45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9" fillId="0" borderId="48" xfId="0" applyFont="1" applyBorder="1"/>
    <xf numFmtId="4" fontId="9" fillId="0" borderId="1" xfId="0" applyNumberFormat="1" applyFont="1" applyBorder="1"/>
    <xf numFmtId="4" fontId="9" fillId="0" borderId="11" xfId="0" applyNumberFormat="1" applyFont="1" applyBorder="1"/>
    <xf numFmtId="43" fontId="9" fillId="0" borderId="1" xfId="1" applyFont="1" applyBorder="1"/>
    <xf numFmtId="0" fontId="39" fillId="0" borderId="0" xfId="0" applyFont="1" applyAlignment="1">
      <alignment horizontal="center"/>
    </xf>
    <xf numFmtId="43" fontId="40" fillId="0" borderId="0" xfId="1" applyFont="1" applyAlignment="1">
      <alignment horizontal="center"/>
    </xf>
    <xf numFmtId="0" fontId="9" fillId="0" borderId="11" xfId="0" applyFont="1" applyBorder="1" applyAlignment="1">
      <alignment horizontal="left"/>
    </xf>
    <xf numFmtId="4" fontId="40" fillId="0" borderId="0" xfId="0" applyNumberFormat="1" applyFont="1" applyAlignment="1">
      <alignment horizontal="center"/>
    </xf>
    <xf numFmtId="0" fontId="40" fillId="0" borderId="0" xfId="0" applyFont="1" applyAlignment="1">
      <alignment horizontal="center"/>
    </xf>
    <xf numFmtId="4" fontId="41" fillId="0" borderId="1" xfId="0" applyNumberFormat="1" applyFont="1" applyBorder="1"/>
    <xf numFmtId="4" fontId="41" fillId="0" borderId="11" xfId="0" applyNumberFormat="1" applyFont="1" applyBorder="1"/>
    <xf numFmtId="43" fontId="41" fillId="0" borderId="1" xfId="1" applyFont="1" applyBorder="1"/>
    <xf numFmtId="0" fontId="9" fillId="0" borderId="1" xfId="0" applyFont="1" applyBorder="1"/>
    <xf numFmtId="4" fontId="23" fillId="0" borderId="1" xfId="0" applyNumberFormat="1" applyFont="1" applyBorder="1"/>
    <xf numFmtId="4" fontId="23" fillId="0" borderId="11" xfId="0" applyNumberFormat="1" applyFont="1" applyBorder="1"/>
    <xf numFmtId="43" fontId="23" fillId="0" borderId="1" xfId="0" applyNumberFormat="1" applyFont="1" applyBorder="1"/>
    <xf numFmtId="43" fontId="9" fillId="0" borderId="1" xfId="0" applyNumberFormat="1" applyFont="1" applyBorder="1"/>
    <xf numFmtId="0" fontId="23" fillId="0" borderId="70" xfId="0" applyFont="1" applyBorder="1" applyAlignment="1">
      <alignment horizontal="left"/>
    </xf>
    <xf numFmtId="0" fontId="9" fillId="0" borderId="71" xfId="0" applyFont="1" applyBorder="1" applyAlignment="1">
      <alignment horizontal="left"/>
    </xf>
    <xf numFmtId="4" fontId="9" fillId="0" borderId="19" xfId="0" applyNumberFormat="1" applyFont="1" applyBorder="1"/>
    <xf numFmtId="0" fontId="9" fillId="0" borderId="27" xfId="0" applyFont="1" applyBorder="1" applyAlignment="1">
      <alignment horizontal="left"/>
    </xf>
    <xf numFmtId="10" fontId="9" fillId="0" borderId="53" xfId="3" applyNumberFormat="1" applyFont="1" applyBorder="1" applyAlignment="1">
      <alignment horizontal="left"/>
    </xf>
    <xf numFmtId="0" fontId="9" fillId="0" borderId="54" xfId="0" applyFont="1" applyBorder="1" applyAlignment="1">
      <alignment horizontal="left"/>
    </xf>
    <xf numFmtId="10" fontId="9" fillId="0" borderId="55" xfId="3" applyNumberFormat="1" applyFont="1" applyBorder="1" applyAlignment="1">
      <alignment horizontal="left"/>
    </xf>
    <xf numFmtId="0" fontId="17" fillId="0" borderId="0" xfId="0" applyFont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67" xfId="0" applyFont="1" applyBorder="1" applyAlignment="1">
      <alignment horizontal="left" vertical="center" wrapText="1"/>
    </xf>
    <xf numFmtId="0" fontId="11" fillId="0" borderId="68" xfId="0" applyFont="1" applyBorder="1" applyAlignment="1">
      <alignment horizontal="left" vertical="center" wrapText="1"/>
    </xf>
    <xf numFmtId="0" fontId="11" fillId="0" borderId="69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9" borderId="0" xfId="0" applyFont="1" applyFill="1" applyAlignment="1">
      <alignment horizontal="left" vertical="center"/>
    </xf>
    <xf numFmtId="15" fontId="22" fillId="9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41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9" xfId="0" applyFont="1" applyBorder="1" applyAlignment="1">
      <alignment horizontal="left"/>
    </xf>
    <xf numFmtId="0" fontId="9" fillId="0" borderId="49" xfId="0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23" fillId="0" borderId="46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0" fillId="0" borderId="11" xfId="0" applyFont="1" applyBorder="1"/>
    <xf numFmtId="0" fontId="30" fillId="0" borderId="19" xfId="0" applyFont="1" applyBorder="1"/>
    <xf numFmtId="0" fontId="0" fillId="0" borderId="12" xfId="0" applyBorder="1"/>
    <xf numFmtId="0" fontId="0" fillId="0" borderId="19" xfId="0" applyBorder="1"/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56" xfId="0" applyBorder="1" applyAlignment="1">
      <alignment vertical="center"/>
    </xf>
    <xf numFmtId="0" fontId="30" fillId="0" borderId="57" xfId="0" applyFont="1" applyBorder="1"/>
    <xf numFmtId="0" fontId="30" fillId="0" borderId="58" xfId="0" applyFont="1" applyBorder="1"/>
    <xf numFmtId="0" fontId="30" fillId="0" borderId="59" xfId="0" applyFont="1" applyBorder="1"/>
    <xf numFmtId="0" fontId="8" fillId="10" borderId="11" xfId="0" applyFont="1" applyFill="1" applyBorder="1"/>
    <xf numFmtId="0" fontId="8" fillId="10" borderId="12" xfId="0" applyFont="1" applyFill="1" applyBorder="1"/>
    <xf numFmtId="0" fontId="8" fillId="10" borderId="19" xfId="0" applyFont="1" applyFill="1" applyBorder="1"/>
    <xf numFmtId="0" fontId="8" fillId="0" borderId="11" xfId="0" applyFont="1" applyBorder="1"/>
    <xf numFmtId="0" fontId="8" fillId="0" borderId="19" xfId="0" applyFont="1" applyBorder="1"/>
    <xf numFmtId="0" fontId="30" fillId="0" borderId="11" xfId="0" quotePrefix="1" applyFont="1" applyBorder="1"/>
    <xf numFmtId="0" fontId="30" fillId="0" borderId="12" xfId="0" applyFont="1" applyBorder="1"/>
    <xf numFmtId="0" fontId="30" fillId="0" borderId="61" xfId="0" applyFont="1" applyBorder="1"/>
    <xf numFmtId="0" fontId="30" fillId="0" borderId="62" xfId="0" applyFont="1" applyBorder="1"/>
    <xf numFmtId="0" fontId="30" fillId="0" borderId="43" xfId="0" applyFont="1" applyBorder="1"/>
    <xf numFmtId="0" fontId="35" fillId="0" borderId="0" xfId="0" applyFont="1" applyAlignment="1">
      <alignment horizontal="center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3" fontId="19" fillId="0" borderId="0" xfId="1" applyFo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28</xdr:row>
      <xdr:rowOff>41030</xdr:rowOff>
    </xdr:from>
    <xdr:to>
      <xdr:col>15</xdr:col>
      <xdr:colOff>588729</xdr:colOff>
      <xdr:row>47</xdr:row>
      <xdr:rowOff>46284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6175" y="5632205"/>
          <a:ext cx="5075004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9" workbookViewId="0">
      <selection activeCell="E64" sqref="E64"/>
    </sheetView>
  </sheetViews>
  <sheetFormatPr defaultRowHeight="15" x14ac:dyDescent="0.2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28515625" bestFit="1" customWidth="1"/>
  </cols>
  <sheetData>
    <row r="1" spans="1:9" ht="18" x14ac:dyDescent="0.25">
      <c r="A1" s="120" t="s">
        <v>0</v>
      </c>
      <c r="B1" s="123"/>
      <c r="C1" s="121" t="s">
        <v>1</v>
      </c>
      <c r="F1" s="55"/>
      <c r="H1" s="57" t="s">
        <v>2</v>
      </c>
      <c r="I1" s="57" t="s">
        <v>3</v>
      </c>
    </row>
    <row r="2" spans="1:9" ht="18" x14ac:dyDescent="0.25">
      <c r="A2" s="120" t="s">
        <v>4</v>
      </c>
      <c r="B2" s="124"/>
      <c r="C2" s="121" t="s">
        <v>5</v>
      </c>
      <c r="D2" s="54"/>
      <c r="E2" s="54"/>
      <c r="F2" s="56"/>
      <c r="G2" s="60" t="s">
        <v>6</v>
      </c>
      <c r="H2" s="61" t="s">
        <v>7</v>
      </c>
      <c r="I2" s="62">
        <v>44903</v>
      </c>
    </row>
    <row r="3" spans="1:9" ht="18" x14ac:dyDescent="0.25">
      <c r="A3" s="120" t="s">
        <v>8</v>
      </c>
      <c r="B3" s="124"/>
      <c r="C3" s="122">
        <v>44742</v>
      </c>
      <c r="D3" s="54"/>
      <c r="E3" s="54"/>
      <c r="F3" s="56"/>
      <c r="G3" s="60" t="s">
        <v>9</v>
      </c>
      <c r="H3" s="61" t="s">
        <v>10</v>
      </c>
      <c r="I3" s="62">
        <v>44994</v>
      </c>
    </row>
    <row r="4" spans="1:9" ht="18" x14ac:dyDescent="0.25">
      <c r="A4" s="125"/>
      <c r="B4" s="54"/>
      <c r="C4" s="3"/>
      <c r="D4" s="54"/>
      <c r="E4" s="54"/>
      <c r="F4" s="56"/>
    </row>
    <row r="5" spans="1:9" ht="18" x14ac:dyDescent="0.25">
      <c r="A5" s="54" t="s">
        <v>11</v>
      </c>
      <c r="C5" s="58"/>
      <c r="F5" s="59"/>
    </row>
    <row r="6" spans="1:9" ht="20.100000000000001" customHeight="1" thickBot="1" x14ac:dyDescent="0.3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 x14ac:dyDescent="0.2">
      <c r="A7" s="5" t="s">
        <v>12</v>
      </c>
      <c r="B7" s="6"/>
      <c r="C7" s="7"/>
      <c r="D7" s="8" t="s">
        <v>13</v>
      </c>
      <c r="E7" s="8" t="s">
        <v>14</v>
      </c>
      <c r="F7" s="327" t="s">
        <v>15</v>
      </c>
      <c r="G7" s="328"/>
      <c r="H7" s="329"/>
    </row>
    <row r="8" spans="1:9" ht="20.100000000000001" customHeight="1" x14ac:dyDescent="0.25">
      <c r="A8" s="330" t="s">
        <v>16</v>
      </c>
      <c r="B8" s="331"/>
      <c r="C8" s="332"/>
      <c r="D8" s="194"/>
      <c r="E8" s="10" t="s">
        <v>17</v>
      </c>
      <c r="F8" s="324"/>
      <c r="G8" s="325"/>
      <c r="H8" s="326"/>
    </row>
    <row r="9" spans="1:9" ht="20.100000000000001" customHeight="1" x14ac:dyDescent="0.25">
      <c r="A9" s="11"/>
      <c r="B9" s="12">
        <v>1</v>
      </c>
      <c r="C9" s="13" t="s">
        <v>18</v>
      </c>
      <c r="D9" s="194"/>
      <c r="E9" s="10" t="s">
        <v>17</v>
      </c>
      <c r="F9" s="324"/>
      <c r="G9" s="325"/>
      <c r="H9" s="326"/>
    </row>
    <row r="10" spans="1:9" ht="20.100000000000001" customHeight="1" x14ac:dyDescent="0.25">
      <c r="A10" s="11"/>
      <c r="B10" s="12">
        <v>2</v>
      </c>
      <c r="C10" s="13" t="s">
        <v>19</v>
      </c>
      <c r="D10" s="194"/>
      <c r="E10" s="10" t="s">
        <v>17</v>
      </c>
      <c r="F10" s="324"/>
      <c r="G10" s="325"/>
      <c r="H10" s="326"/>
    </row>
    <row r="11" spans="1:9" ht="20.100000000000001" customHeight="1" x14ac:dyDescent="0.25">
      <c r="A11" s="11"/>
      <c r="B11" s="12">
        <v>3</v>
      </c>
      <c r="C11" s="13" t="s">
        <v>20</v>
      </c>
      <c r="D11" s="194"/>
      <c r="E11" s="10" t="s">
        <v>17</v>
      </c>
      <c r="F11" s="324"/>
      <c r="G11" s="325"/>
      <c r="H11" s="326"/>
    </row>
    <row r="12" spans="1:9" ht="20.100000000000001" customHeight="1" x14ac:dyDescent="0.25">
      <c r="A12" s="11"/>
      <c r="B12" s="12">
        <v>4</v>
      </c>
      <c r="C12" s="13" t="s">
        <v>21</v>
      </c>
      <c r="D12" s="194"/>
      <c r="E12" s="10" t="s">
        <v>17</v>
      </c>
      <c r="F12" s="324"/>
      <c r="G12" s="325"/>
      <c r="H12" s="326"/>
    </row>
    <row r="13" spans="1:9" ht="20.100000000000001" customHeight="1" x14ac:dyDescent="0.25">
      <c r="A13" s="11"/>
      <c r="B13" s="12">
        <v>5</v>
      </c>
      <c r="C13" s="12" t="s">
        <v>22</v>
      </c>
      <c r="D13" s="194"/>
      <c r="E13" s="10" t="s">
        <v>17</v>
      </c>
      <c r="F13" s="324"/>
      <c r="G13" s="325"/>
      <c r="H13" s="326"/>
    </row>
    <row r="14" spans="1:9" ht="20.100000000000001" customHeight="1" x14ac:dyDescent="0.25">
      <c r="A14" s="11"/>
      <c r="B14" s="12">
        <v>6</v>
      </c>
      <c r="C14" s="14" t="s">
        <v>23</v>
      </c>
      <c r="D14" s="194"/>
      <c r="E14" s="10" t="s">
        <v>17</v>
      </c>
      <c r="F14" s="324"/>
      <c r="G14" s="325"/>
      <c r="H14" s="326"/>
    </row>
    <row r="15" spans="1:9" ht="20.100000000000001" customHeight="1" x14ac:dyDescent="0.25">
      <c r="A15" s="15"/>
      <c r="B15" s="16">
        <v>7</v>
      </c>
      <c r="C15" s="12" t="s">
        <v>24</v>
      </c>
      <c r="D15" s="194"/>
      <c r="E15" s="10" t="s">
        <v>17</v>
      </c>
      <c r="F15" s="324"/>
      <c r="G15" s="325"/>
      <c r="H15" s="326"/>
    </row>
    <row r="16" spans="1:9" ht="20.100000000000001" customHeight="1" x14ac:dyDescent="0.25">
      <c r="A16" s="15"/>
      <c r="B16" s="16">
        <v>8</v>
      </c>
      <c r="C16" s="12" t="s">
        <v>25</v>
      </c>
      <c r="D16" s="194"/>
      <c r="E16" s="10"/>
      <c r="F16" s="324" t="s">
        <v>26</v>
      </c>
      <c r="G16" s="325"/>
      <c r="H16" s="326"/>
    </row>
    <row r="17" spans="1:10" ht="20.100000000000001" customHeight="1" x14ac:dyDescent="0.25">
      <c r="A17" s="321" t="s">
        <v>27</v>
      </c>
      <c r="B17" s="322"/>
      <c r="C17" s="323"/>
      <c r="D17" s="194"/>
      <c r="E17" s="17"/>
      <c r="F17" s="324"/>
      <c r="G17" s="325"/>
      <c r="H17" s="326"/>
      <c r="J17" s="18"/>
    </row>
    <row r="18" spans="1:10" ht="20.100000000000001" customHeight="1" x14ac:dyDescent="0.25">
      <c r="A18" s="19">
        <v>2</v>
      </c>
      <c r="B18" s="20" t="s">
        <v>28</v>
      </c>
      <c r="C18" s="21"/>
      <c r="D18" s="194"/>
      <c r="E18" s="17"/>
      <c r="F18" s="324"/>
      <c r="G18" s="325"/>
      <c r="H18" s="326"/>
    </row>
    <row r="19" spans="1:10" ht="20.100000000000001" customHeight="1" x14ac:dyDescent="0.25">
      <c r="A19" s="22"/>
      <c r="B19" s="23"/>
      <c r="C19" s="24" t="s">
        <v>29</v>
      </c>
      <c r="D19" s="194"/>
      <c r="E19" s="10" t="s">
        <v>17</v>
      </c>
      <c r="F19" s="324"/>
      <c r="G19" s="325"/>
      <c r="H19" s="326"/>
    </row>
    <row r="20" spans="1:10" ht="20.100000000000001" customHeight="1" x14ac:dyDescent="0.25">
      <c r="A20" s="22"/>
      <c r="B20" s="23"/>
      <c r="C20" s="24" t="s">
        <v>30</v>
      </c>
      <c r="D20" s="194"/>
      <c r="E20" s="10" t="s">
        <v>17</v>
      </c>
      <c r="F20" s="324"/>
      <c r="G20" s="325"/>
      <c r="H20" s="326"/>
    </row>
    <row r="21" spans="1:10" ht="20.100000000000001" customHeight="1" x14ac:dyDescent="0.25">
      <c r="A21" s="11"/>
      <c r="B21" s="25"/>
      <c r="C21" s="14" t="s">
        <v>31</v>
      </c>
      <c r="D21" s="194"/>
      <c r="E21" s="10" t="s">
        <v>17</v>
      </c>
      <c r="F21" s="324"/>
      <c r="G21" s="325"/>
      <c r="H21" s="326"/>
    </row>
    <row r="22" spans="1:10" ht="20.100000000000001" customHeight="1" x14ac:dyDescent="0.25">
      <c r="A22" s="11"/>
      <c r="B22" s="26"/>
      <c r="C22" s="14" t="s">
        <v>32</v>
      </c>
      <c r="D22" s="195" t="s">
        <v>33</v>
      </c>
      <c r="E22" s="10" t="s">
        <v>17</v>
      </c>
      <c r="F22" s="324"/>
      <c r="G22" s="325"/>
      <c r="H22" s="326"/>
    </row>
    <row r="23" spans="1:10" ht="20.100000000000001" customHeight="1" x14ac:dyDescent="0.25">
      <c r="A23" s="19">
        <v>3</v>
      </c>
      <c r="B23" s="27" t="s">
        <v>34</v>
      </c>
      <c r="C23" s="21"/>
      <c r="D23" s="194"/>
      <c r="E23" s="17"/>
      <c r="F23" s="324"/>
      <c r="G23" s="325"/>
      <c r="H23" s="326"/>
    </row>
    <row r="24" spans="1:10" ht="20.100000000000001" customHeight="1" x14ac:dyDescent="0.25">
      <c r="A24" s="11"/>
      <c r="B24" s="28"/>
      <c r="C24" s="14" t="s">
        <v>35</v>
      </c>
      <c r="D24" s="244" t="s">
        <v>33</v>
      </c>
      <c r="E24" s="10" t="s">
        <v>17</v>
      </c>
      <c r="F24" s="324"/>
      <c r="G24" s="325"/>
      <c r="H24" s="326"/>
    </row>
    <row r="25" spans="1:10" ht="20.100000000000001" customHeight="1" x14ac:dyDescent="0.25">
      <c r="A25" s="19">
        <v>4</v>
      </c>
      <c r="B25" s="27" t="s">
        <v>36</v>
      </c>
      <c r="C25" s="27"/>
      <c r="D25" s="194"/>
      <c r="E25" s="10"/>
      <c r="F25" s="324"/>
      <c r="G25" s="325"/>
      <c r="H25" s="326"/>
    </row>
    <row r="26" spans="1:10" ht="20.100000000000001" customHeight="1" x14ac:dyDescent="0.25">
      <c r="A26" s="22"/>
      <c r="B26" s="23"/>
      <c r="C26" s="24" t="s">
        <v>37</v>
      </c>
      <c r="D26" s="195" t="s">
        <v>33</v>
      </c>
      <c r="E26" s="10"/>
      <c r="F26" s="324"/>
      <c r="G26" s="325"/>
      <c r="H26" s="326"/>
    </row>
    <row r="27" spans="1:10" ht="20.100000000000001" customHeight="1" x14ac:dyDescent="0.25">
      <c r="A27" s="11"/>
      <c r="B27" s="25"/>
      <c r="C27" s="14" t="s">
        <v>38</v>
      </c>
      <c r="D27" s="195" t="s">
        <v>33</v>
      </c>
      <c r="E27" s="10" t="s">
        <v>17</v>
      </c>
      <c r="F27" s="324"/>
      <c r="G27" s="325"/>
      <c r="H27" s="326"/>
    </row>
    <row r="28" spans="1:10" ht="20.100000000000001" customHeight="1" x14ac:dyDescent="0.25">
      <c r="A28" s="11"/>
      <c r="B28" s="26"/>
      <c r="C28" s="14" t="s">
        <v>39</v>
      </c>
      <c r="D28" s="195" t="s">
        <v>33</v>
      </c>
      <c r="E28" s="10"/>
      <c r="F28" s="324"/>
      <c r="G28" s="325"/>
      <c r="H28" s="326"/>
    </row>
    <row r="29" spans="1:10" ht="20.100000000000001" customHeight="1" x14ac:dyDescent="0.25">
      <c r="A29" s="11"/>
      <c r="B29" s="26"/>
      <c r="C29" s="14" t="s">
        <v>40</v>
      </c>
      <c r="D29" s="195" t="s">
        <v>33</v>
      </c>
      <c r="E29" s="10"/>
      <c r="F29" s="324"/>
      <c r="G29" s="325"/>
      <c r="H29" s="326"/>
    </row>
    <row r="30" spans="1:10" ht="20.100000000000001" customHeight="1" x14ac:dyDescent="0.25">
      <c r="A30" s="11"/>
      <c r="B30" s="26"/>
      <c r="C30" s="14" t="s">
        <v>41</v>
      </c>
      <c r="D30" s="195" t="s">
        <v>33</v>
      </c>
      <c r="E30" s="10"/>
      <c r="F30" s="324"/>
      <c r="G30" s="325"/>
      <c r="H30" s="326"/>
    </row>
    <row r="31" spans="1:10" ht="20.100000000000001" customHeight="1" x14ac:dyDescent="0.25">
      <c r="A31" s="19">
        <v>5</v>
      </c>
      <c r="B31" s="27" t="s">
        <v>42</v>
      </c>
      <c r="C31" s="27"/>
      <c r="D31" s="194"/>
      <c r="E31" s="10"/>
      <c r="F31" s="324"/>
      <c r="G31" s="325"/>
      <c r="H31" s="326"/>
    </row>
    <row r="32" spans="1:10" ht="20.100000000000001" customHeight="1" x14ac:dyDescent="0.25">
      <c r="A32" s="22"/>
      <c r="B32" s="28"/>
      <c r="C32" s="14" t="s">
        <v>43</v>
      </c>
      <c r="D32" s="194"/>
      <c r="E32" s="10"/>
      <c r="F32" s="324"/>
      <c r="G32" s="325"/>
      <c r="H32" s="326"/>
    </row>
    <row r="33" spans="1:8" ht="20.100000000000001" customHeight="1" x14ac:dyDescent="0.25">
      <c r="A33" s="11"/>
      <c r="B33" s="28"/>
      <c r="C33" s="14" t="s">
        <v>44</v>
      </c>
      <c r="D33" s="195" t="s">
        <v>33</v>
      </c>
      <c r="E33" s="10"/>
      <c r="F33" s="324"/>
      <c r="G33" s="325"/>
      <c r="H33" s="326"/>
    </row>
    <row r="34" spans="1:8" ht="20.100000000000001" customHeight="1" x14ac:dyDescent="0.25">
      <c r="A34" s="11"/>
      <c r="B34" s="28"/>
      <c r="C34" s="14" t="s">
        <v>45</v>
      </c>
      <c r="D34" s="194"/>
      <c r="E34" s="17"/>
      <c r="F34" s="324"/>
      <c r="G34" s="325"/>
      <c r="H34" s="326"/>
    </row>
    <row r="35" spans="1:8" ht="20.100000000000001" customHeight="1" x14ac:dyDescent="0.25">
      <c r="A35" s="11"/>
      <c r="B35" s="28"/>
      <c r="C35" s="14" t="s">
        <v>46</v>
      </c>
      <c r="D35" s="195" t="s">
        <v>33</v>
      </c>
      <c r="E35" s="10" t="s">
        <v>17</v>
      </c>
      <c r="F35" s="324"/>
      <c r="G35" s="325"/>
      <c r="H35" s="326"/>
    </row>
    <row r="36" spans="1:8" ht="20.100000000000001" customHeight="1" x14ac:dyDescent="0.25">
      <c r="A36" s="11"/>
      <c r="B36" s="28"/>
      <c r="C36" s="14" t="s">
        <v>47</v>
      </c>
      <c r="D36" s="194"/>
      <c r="E36" s="10"/>
      <c r="F36" s="324"/>
      <c r="G36" s="325"/>
      <c r="H36" s="326"/>
    </row>
    <row r="37" spans="1:8" ht="20.100000000000001" customHeight="1" x14ac:dyDescent="0.25">
      <c r="A37" s="11"/>
      <c r="B37" s="28"/>
      <c r="C37" s="14" t="s">
        <v>48</v>
      </c>
      <c r="D37" s="195" t="s">
        <v>33</v>
      </c>
      <c r="E37" s="10" t="s">
        <v>17</v>
      </c>
      <c r="F37" s="324"/>
      <c r="G37" s="325"/>
      <c r="H37" s="326"/>
    </row>
    <row r="38" spans="1:8" ht="20.100000000000001" customHeight="1" x14ac:dyDescent="0.25">
      <c r="A38" s="11"/>
      <c r="B38" s="28"/>
      <c r="C38" s="14" t="s">
        <v>49</v>
      </c>
      <c r="D38" s="195" t="s">
        <v>33</v>
      </c>
      <c r="E38" s="10"/>
      <c r="F38" s="324"/>
      <c r="G38" s="325"/>
      <c r="H38" s="326"/>
    </row>
    <row r="39" spans="1:8" ht="20.100000000000001" customHeight="1" x14ac:dyDescent="0.25">
      <c r="A39" s="19">
        <v>6</v>
      </c>
      <c r="B39" s="27" t="s">
        <v>50</v>
      </c>
      <c r="C39" s="27"/>
      <c r="D39" s="194"/>
      <c r="E39" s="10"/>
      <c r="F39" s="324"/>
      <c r="G39" s="325"/>
      <c r="H39" s="326"/>
    </row>
    <row r="40" spans="1:8" ht="20.100000000000001" customHeight="1" x14ac:dyDescent="0.25">
      <c r="A40" s="11"/>
      <c r="B40" s="28"/>
      <c r="C40" s="14" t="s">
        <v>51</v>
      </c>
      <c r="D40" s="194"/>
      <c r="E40" s="17"/>
      <c r="F40" s="324"/>
      <c r="G40" s="325"/>
      <c r="H40" s="326"/>
    </row>
    <row r="41" spans="1:8" ht="20.100000000000001" customHeight="1" x14ac:dyDescent="0.25">
      <c r="A41" s="11"/>
      <c r="B41" s="28"/>
      <c r="C41" s="14" t="s">
        <v>52</v>
      </c>
      <c r="D41" s="194"/>
      <c r="E41" s="17"/>
      <c r="F41" s="324"/>
      <c r="G41" s="325"/>
      <c r="H41" s="326"/>
    </row>
    <row r="42" spans="1:8" ht="20.100000000000001" customHeight="1" x14ac:dyDescent="0.25">
      <c r="A42" s="11"/>
      <c r="B42" s="28"/>
      <c r="C42" s="14" t="s">
        <v>53</v>
      </c>
      <c r="D42" s="194"/>
      <c r="E42" s="10" t="s">
        <v>17</v>
      </c>
      <c r="F42" s="324"/>
      <c r="G42" s="325"/>
      <c r="H42" s="326"/>
    </row>
    <row r="43" spans="1:8" ht="20.100000000000001" customHeight="1" x14ac:dyDescent="0.25">
      <c r="A43" s="11"/>
      <c r="B43" s="28"/>
      <c r="C43" s="14" t="s">
        <v>54</v>
      </c>
      <c r="D43" s="194"/>
      <c r="E43" s="17"/>
      <c r="F43" s="324"/>
      <c r="G43" s="325"/>
      <c r="H43" s="326"/>
    </row>
    <row r="44" spans="1:8" ht="20.100000000000001" customHeight="1" x14ac:dyDescent="0.25">
      <c r="A44" s="11"/>
      <c r="B44" s="28"/>
      <c r="C44" s="14" t="s">
        <v>55</v>
      </c>
      <c r="D44" s="194"/>
      <c r="E44" s="17"/>
      <c r="F44" s="324"/>
      <c r="G44" s="325"/>
      <c r="H44" s="326"/>
    </row>
    <row r="45" spans="1:8" ht="20.100000000000001" customHeight="1" x14ac:dyDescent="0.25">
      <c r="A45" s="11"/>
      <c r="B45" s="28"/>
      <c r="C45" s="14" t="s">
        <v>56</v>
      </c>
      <c r="D45" s="194"/>
      <c r="E45" s="10" t="s">
        <v>17</v>
      </c>
      <c r="F45" s="324"/>
      <c r="G45" s="325"/>
      <c r="H45" s="326"/>
    </row>
    <row r="46" spans="1:8" ht="20.100000000000001" customHeight="1" x14ac:dyDescent="0.25">
      <c r="A46" s="19">
        <v>7</v>
      </c>
      <c r="B46" s="27" t="s">
        <v>57</v>
      </c>
      <c r="C46" s="27"/>
      <c r="D46" s="194"/>
      <c r="E46" s="17"/>
      <c r="F46" s="324"/>
      <c r="G46" s="325"/>
      <c r="H46" s="326"/>
    </row>
    <row r="47" spans="1:8" ht="20.100000000000001" customHeight="1" x14ac:dyDescent="0.25">
      <c r="A47" s="11"/>
      <c r="B47" s="28"/>
      <c r="C47" s="14" t="s">
        <v>58</v>
      </c>
      <c r="D47" s="195" t="s">
        <v>33</v>
      </c>
      <c r="E47" s="29"/>
      <c r="F47" s="324"/>
      <c r="G47" s="325"/>
      <c r="H47" s="326"/>
    </row>
    <row r="48" spans="1:8" ht="20.100000000000001" customHeight="1" x14ac:dyDescent="0.25">
      <c r="A48" s="11"/>
      <c r="B48" s="30"/>
      <c r="C48" s="14" t="s">
        <v>59</v>
      </c>
      <c r="D48" s="194"/>
      <c r="E48" s="17"/>
      <c r="F48" s="324"/>
      <c r="G48" s="325"/>
      <c r="H48" s="326"/>
    </row>
    <row r="49" spans="1:8" ht="20.100000000000001" customHeight="1" x14ac:dyDescent="0.25">
      <c r="A49" s="19">
        <v>8</v>
      </c>
      <c r="B49" s="27" t="s">
        <v>60</v>
      </c>
      <c r="C49" s="27"/>
      <c r="D49" s="194"/>
      <c r="E49" s="17"/>
      <c r="F49" s="324"/>
      <c r="G49" s="325"/>
      <c r="H49" s="326"/>
    </row>
    <row r="50" spans="1:8" ht="20.100000000000001" customHeight="1" x14ac:dyDescent="0.25">
      <c r="A50" s="11"/>
      <c r="B50" s="28"/>
      <c r="C50" s="24" t="s">
        <v>61</v>
      </c>
      <c r="D50" s="194"/>
      <c r="E50" s="10" t="s">
        <v>17</v>
      </c>
      <c r="F50" s="324"/>
      <c r="G50" s="325"/>
      <c r="H50" s="326"/>
    </row>
    <row r="51" spans="1:8" ht="20.100000000000001" customHeight="1" x14ac:dyDescent="0.25">
      <c r="A51" s="11"/>
      <c r="B51" s="31"/>
      <c r="C51" s="14" t="s">
        <v>62</v>
      </c>
      <c r="D51" s="195" t="s">
        <v>33</v>
      </c>
      <c r="E51" s="10" t="s">
        <v>17</v>
      </c>
      <c r="F51" s="324"/>
      <c r="G51" s="325"/>
      <c r="H51" s="326"/>
    </row>
    <row r="52" spans="1:8" ht="20.100000000000001" customHeight="1" x14ac:dyDescent="0.25">
      <c r="A52" s="11"/>
      <c r="B52" s="31"/>
      <c r="C52" s="24" t="s">
        <v>63</v>
      </c>
      <c r="D52" s="194"/>
      <c r="E52" s="10"/>
      <c r="F52" s="324"/>
      <c r="G52" s="325"/>
      <c r="H52" s="326"/>
    </row>
    <row r="53" spans="1:8" ht="20.100000000000001" customHeight="1" x14ac:dyDescent="0.25">
      <c r="A53" s="11"/>
      <c r="B53" s="31"/>
      <c r="C53" s="24" t="s">
        <v>64</v>
      </c>
      <c r="D53" s="195" t="s">
        <v>33</v>
      </c>
      <c r="E53" s="10"/>
      <c r="F53" s="324"/>
      <c r="G53" s="325"/>
      <c r="H53" s="326"/>
    </row>
    <row r="54" spans="1:8" ht="20.100000000000001" customHeight="1" x14ac:dyDescent="0.25">
      <c r="A54" s="11"/>
      <c r="B54" s="31"/>
      <c r="C54" s="24" t="s">
        <v>65</v>
      </c>
      <c r="D54" s="195" t="s">
        <v>33</v>
      </c>
      <c r="E54" s="10"/>
      <c r="F54" s="324"/>
      <c r="G54" s="325"/>
      <c r="H54" s="326"/>
    </row>
    <row r="55" spans="1:8" ht="20.100000000000001" customHeight="1" x14ac:dyDescent="0.25">
      <c r="A55" s="11"/>
      <c r="B55" s="31"/>
      <c r="C55" s="24" t="s">
        <v>66</v>
      </c>
      <c r="D55" s="194"/>
      <c r="E55" s="10" t="s">
        <v>17</v>
      </c>
      <c r="F55" s="324"/>
      <c r="G55" s="325"/>
      <c r="H55" s="326"/>
    </row>
    <row r="56" spans="1:8" ht="20.100000000000001" customHeight="1" x14ac:dyDescent="0.25">
      <c r="A56" s="11"/>
      <c r="B56" s="31"/>
      <c r="C56" s="24" t="s">
        <v>67</v>
      </c>
      <c r="D56" s="194"/>
      <c r="E56" s="10"/>
      <c r="F56" s="324"/>
      <c r="G56" s="325"/>
      <c r="H56" s="326"/>
    </row>
    <row r="57" spans="1:8" ht="20.100000000000001" customHeight="1" x14ac:dyDescent="0.25">
      <c r="A57" s="11"/>
      <c r="B57" s="31"/>
      <c r="C57" s="24" t="s">
        <v>68</v>
      </c>
      <c r="D57" s="194"/>
      <c r="E57" s="10" t="s">
        <v>17</v>
      </c>
      <c r="F57" s="324"/>
      <c r="G57" s="325"/>
      <c r="H57" s="326"/>
    </row>
    <row r="58" spans="1:8" ht="20.100000000000001" customHeight="1" x14ac:dyDescent="0.25">
      <c r="A58" s="19">
        <v>9</v>
      </c>
      <c r="B58" s="27" t="s">
        <v>69</v>
      </c>
      <c r="C58" s="27"/>
      <c r="D58" s="194"/>
      <c r="E58" s="17"/>
      <c r="F58" s="324"/>
      <c r="G58" s="325"/>
      <c r="H58" s="326"/>
    </row>
    <row r="59" spans="1:8" ht="20.100000000000001" customHeight="1" x14ac:dyDescent="0.25">
      <c r="A59" s="32"/>
      <c r="B59" s="26"/>
      <c r="C59" s="14" t="s">
        <v>70</v>
      </c>
      <c r="D59" s="195" t="s">
        <v>33</v>
      </c>
      <c r="E59" s="10" t="s">
        <v>17</v>
      </c>
      <c r="F59" s="324"/>
      <c r="G59" s="325"/>
      <c r="H59" s="326"/>
    </row>
    <row r="60" spans="1:8" ht="20.100000000000001" customHeight="1" x14ac:dyDescent="0.25">
      <c r="A60" s="11"/>
      <c r="B60" s="26"/>
      <c r="C60" s="14" t="s">
        <v>71</v>
      </c>
      <c r="D60" s="194"/>
      <c r="E60" s="10"/>
      <c r="F60" s="324"/>
      <c r="G60" s="325"/>
      <c r="H60" s="326"/>
    </row>
    <row r="61" spans="1:8" ht="20.100000000000001" customHeight="1" x14ac:dyDescent="0.25">
      <c r="A61" s="11"/>
      <c r="B61" s="26"/>
      <c r="C61" s="14" t="s">
        <v>72</v>
      </c>
      <c r="D61" s="195" t="s">
        <v>33</v>
      </c>
      <c r="E61" s="10" t="s">
        <v>17</v>
      </c>
      <c r="F61" s="324"/>
      <c r="G61" s="325"/>
      <c r="H61" s="326"/>
    </row>
    <row r="62" spans="1:8" ht="20.100000000000001" customHeight="1" x14ac:dyDescent="0.25">
      <c r="A62" s="11"/>
      <c r="B62" s="31"/>
      <c r="C62" s="24" t="s">
        <v>49</v>
      </c>
      <c r="D62" s="194"/>
      <c r="E62" s="10"/>
      <c r="F62" s="324"/>
      <c r="G62" s="325"/>
      <c r="H62" s="326"/>
    </row>
    <row r="63" spans="1:8" ht="20.100000000000001" customHeight="1" x14ac:dyDescent="0.25">
      <c r="A63" s="19">
        <v>10</v>
      </c>
      <c r="B63" s="27" t="s">
        <v>73</v>
      </c>
      <c r="C63" s="27"/>
      <c r="D63" s="194"/>
      <c r="E63" s="17"/>
      <c r="F63" s="336"/>
      <c r="G63" s="337"/>
      <c r="H63" s="338"/>
    </row>
    <row r="64" spans="1:8" ht="20.100000000000001" customHeight="1" x14ac:dyDescent="0.25">
      <c r="A64" s="11"/>
      <c r="B64" s="31"/>
      <c r="C64" s="24" t="s">
        <v>74</v>
      </c>
      <c r="D64" s="194"/>
      <c r="E64" s="10" t="s">
        <v>17</v>
      </c>
      <c r="F64" s="324" t="s">
        <v>75</v>
      </c>
      <c r="G64" s="325"/>
      <c r="H64" s="326"/>
    </row>
    <row r="65" spans="1:8" ht="20.100000000000001" customHeight="1" x14ac:dyDescent="0.25">
      <c r="A65" s="19">
        <v>11</v>
      </c>
      <c r="B65" s="27" t="s">
        <v>76</v>
      </c>
      <c r="C65" s="27"/>
      <c r="D65" s="194"/>
      <c r="E65" s="17"/>
      <c r="F65" s="324"/>
      <c r="G65" s="325"/>
      <c r="H65" s="326"/>
    </row>
    <row r="66" spans="1:8" ht="20.100000000000001" customHeight="1" x14ac:dyDescent="0.25">
      <c r="A66" s="32"/>
      <c r="B66" s="26"/>
      <c r="C66" s="14" t="s">
        <v>77</v>
      </c>
      <c r="D66" s="195" t="s">
        <v>33</v>
      </c>
      <c r="E66" s="10" t="s">
        <v>17</v>
      </c>
      <c r="F66" s="324"/>
      <c r="G66" s="325"/>
      <c r="H66" s="326"/>
    </row>
    <row r="67" spans="1:8" ht="20.100000000000001" customHeight="1" x14ac:dyDescent="0.25">
      <c r="A67" s="226"/>
      <c r="B67" s="227"/>
      <c r="C67" s="228" t="s">
        <v>78</v>
      </c>
      <c r="D67" s="229" t="s">
        <v>33</v>
      </c>
      <c r="E67" s="230"/>
      <c r="F67" s="333"/>
      <c r="G67" s="334"/>
      <c r="H67" s="335"/>
    </row>
    <row r="68" spans="1:8" ht="15.95" customHeight="1" x14ac:dyDescent="0.25">
      <c r="A68" s="33"/>
      <c r="B68" s="34"/>
      <c r="C68" s="34"/>
      <c r="D68" s="34"/>
      <c r="E68" s="34"/>
      <c r="F68" s="34"/>
      <c r="G68" s="34"/>
      <c r="H68" s="34"/>
    </row>
    <row r="69" spans="1:8" ht="15.95" customHeight="1" x14ac:dyDescent="0.25">
      <c r="A69" s="33"/>
      <c r="B69" s="34"/>
      <c r="C69" s="34"/>
      <c r="D69" s="34"/>
      <c r="E69" s="34"/>
      <c r="F69" s="34"/>
      <c r="G69" s="34"/>
      <c r="H69" s="34"/>
    </row>
    <row r="70" spans="1:8" ht="15.95" customHeight="1" x14ac:dyDescent="0.25">
      <c r="A70" s="33"/>
      <c r="B70" s="34"/>
      <c r="C70" s="34"/>
      <c r="D70" s="34"/>
      <c r="E70" s="34"/>
      <c r="F70" s="34"/>
      <c r="G70" s="34"/>
      <c r="H70" s="34"/>
    </row>
    <row r="71" spans="1:8" ht="15.95" customHeight="1" x14ac:dyDescent="0.25">
      <c r="A71" s="33"/>
      <c r="B71" s="34"/>
      <c r="C71" s="34"/>
      <c r="D71" s="34"/>
      <c r="E71" s="34"/>
      <c r="F71" s="34"/>
      <c r="G71" s="34"/>
      <c r="H71" s="34"/>
    </row>
    <row r="72" spans="1:8" ht="15.95" customHeight="1" x14ac:dyDescent="0.25">
      <c r="A72" s="33"/>
      <c r="B72" s="34"/>
      <c r="C72" s="34"/>
      <c r="D72" s="34"/>
      <c r="E72" s="34"/>
      <c r="F72" s="34"/>
      <c r="G72" s="34"/>
      <c r="H72" s="34"/>
    </row>
    <row r="73" spans="1:8" ht="15.95" customHeight="1" x14ac:dyDescent="0.25">
      <c r="A73" s="33"/>
      <c r="B73" s="34"/>
      <c r="C73" s="34"/>
      <c r="D73" s="34"/>
      <c r="E73" s="34"/>
      <c r="F73" s="34"/>
      <c r="G73" s="34"/>
      <c r="H73" s="34"/>
    </row>
    <row r="74" spans="1:8" ht="15.95" customHeight="1" x14ac:dyDescent="0.25">
      <c r="A74" s="33"/>
      <c r="B74" s="34"/>
      <c r="C74" s="34"/>
      <c r="D74" s="34"/>
      <c r="E74" s="34"/>
      <c r="F74" s="34"/>
      <c r="G74" s="34"/>
      <c r="H74" s="34"/>
    </row>
    <row r="75" spans="1:8" ht="15.95" customHeight="1" x14ac:dyDescent="0.25">
      <c r="A75" s="33"/>
      <c r="B75" s="34"/>
      <c r="C75" s="34"/>
      <c r="D75" s="34"/>
      <c r="E75" s="34"/>
      <c r="F75" s="34"/>
      <c r="G75" s="34"/>
      <c r="H75" s="34"/>
    </row>
    <row r="76" spans="1:8" ht="15.95" customHeight="1" x14ac:dyDescent="0.25">
      <c r="A76" s="33"/>
      <c r="B76" s="34"/>
      <c r="C76" s="34"/>
      <c r="D76" s="34"/>
      <c r="E76" s="34"/>
      <c r="F76" s="34"/>
      <c r="G76" s="34"/>
      <c r="H76" s="34"/>
    </row>
    <row r="77" spans="1:8" ht="15.95" customHeight="1" x14ac:dyDescent="0.25">
      <c r="A77" s="33"/>
      <c r="B77" s="34"/>
      <c r="C77" s="34"/>
      <c r="D77" s="34"/>
      <c r="E77" s="34"/>
      <c r="F77" s="34"/>
      <c r="G77" s="34"/>
      <c r="H77" s="34"/>
    </row>
    <row r="78" spans="1:8" ht="15.95" customHeight="1" x14ac:dyDescent="0.25">
      <c r="A78" s="33"/>
      <c r="B78" s="34"/>
      <c r="C78" s="34"/>
      <c r="D78" s="34"/>
      <c r="E78" s="34"/>
      <c r="F78" s="34"/>
      <c r="G78" s="34"/>
      <c r="H78" s="34"/>
    </row>
    <row r="79" spans="1:8" ht="15.95" customHeight="1" x14ac:dyDescent="0.25">
      <c r="A79" s="33"/>
      <c r="B79" s="34"/>
      <c r="C79" s="34"/>
      <c r="D79" s="34"/>
      <c r="E79" s="34"/>
      <c r="F79" s="34"/>
      <c r="G79" s="34"/>
      <c r="H79" s="34"/>
    </row>
    <row r="80" spans="1:8" ht="15.95" customHeight="1" x14ac:dyDescent="0.25">
      <c r="A80" s="33"/>
      <c r="B80" s="34"/>
      <c r="C80" s="34"/>
      <c r="D80" s="34"/>
      <c r="E80" s="34"/>
      <c r="F80" s="34"/>
      <c r="G80" s="34"/>
      <c r="H80" s="34"/>
    </row>
    <row r="81" spans="1:8" ht="15.95" customHeight="1" x14ac:dyDescent="0.25">
      <c r="A81" s="33"/>
      <c r="B81" s="34"/>
      <c r="C81" s="34"/>
      <c r="D81" s="34"/>
      <c r="E81" s="34"/>
      <c r="F81" s="34"/>
      <c r="G81" s="34"/>
      <c r="H81" s="34"/>
    </row>
    <row r="82" spans="1:8" ht="15.95" customHeight="1" x14ac:dyDescent="0.25">
      <c r="A82" s="33"/>
      <c r="B82" s="34"/>
      <c r="C82" s="34"/>
      <c r="D82" s="34"/>
      <c r="E82" s="34"/>
      <c r="F82" s="34"/>
      <c r="G82" s="34"/>
      <c r="H82" s="34"/>
    </row>
    <row r="83" spans="1:8" ht="15.95" customHeight="1" x14ac:dyDescent="0.25">
      <c r="A83" s="33"/>
      <c r="B83" s="34"/>
      <c r="C83" s="34"/>
      <c r="D83" s="34"/>
      <c r="E83" s="34"/>
      <c r="F83" s="34"/>
      <c r="G83" s="34"/>
      <c r="H83" s="34"/>
    </row>
    <row r="84" spans="1:8" ht="15.95" customHeight="1" x14ac:dyDescent="0.25">
      <c r="A84" s="33"/>
      <c r="B84" s="34"/>
      <c r="C84" s="34"/>
      <c r="D84" s="34"/>
      <c r="E84" s="34"/>
      <c r="F84" s="34"/>
      <c r="G84" s="34"/>
      <c r="H84" s="34"/>
    </row>
    <row r="85" spans="1:8" ht="15.95" customHeight="1" x14ac:dyDescent="0.25">
      <c r="A85" s="33"/>
      <c r="B85" s="34"/>
      <c r="C85" s="34"/>
      <c r="D85" s="34"/>
      <c r="E85" s="34"/>
      <c r="F85" s="34"/>
      <c r="G85" s="34"/>
      <c r="H85" s="34"/>
    </row>
    <row r="86" spans="1:8" ht="15.95" customHeight="1" x14ac:dyDescent="0.25">
      <c r="A86" s="33"/>
      <c r="B86" s="34"/>
      <c r="C86" s="34"/>
      <c r="D86" s="34"/>
      <c r="E86" s="34"/>
      <c r="F86" s="34"/>
      <c r="G86" s="34"/>
      <c r="H86" s="34"/>
    </row>
    <row r="87" spans="1:8" ht="15.95" customHeight="1" x14ac:dyDescent="0.25">
      <c r="A87" s="33"/>
      <c r="B87" s="34"/>
      <c r="C87" s="34"/>
      <c r="D87" s="34"/>
      <c r="E87" s="34"/>
      <c r="F87" s="34"/>
      <c r="G87" s="34"/>
      <c r="H87" s="34"/>
    </row>
    <row r="88" spans="1:8" ht="15.95" customHeight="1" x14ac:dyDescent="0.25">
      <c r="A88" s="33"/>
      <c r="B88" s="34"/>
      <c r="C88" s="34"/>
      <c r="D88" s="34"/>
      <c r="E88" s="34"/>
      <c r="F88" s="34"/>
      <c r="G88" s="34"/>
      <c r="H88" s="34"/>
    </row>
    <row r="89" spans="1:8" ht="15.95" customHeight="1" x14ac:dyDescent="0.25">
      <c r="A89" s="33"/>
      <c r="B89" s="34"/>
      <c r="C89" s="34"/>
      <c r="D89" s="34"/>
      <c r="E89" s="34"/>
      <c r="F89" s="34"/>
      <c r="G89" s="34"/>
      <c r="H89" s="34"/>
    </row>
    <row r="90" spans="1:8" ht="15.95" customHeight="1" x14ac:dyDescent="0.25">
      <c r="A90" s="33"/>
      <c r="B90" s="34"/>
      <c r="C90" s="34"/>
      <c r="D90" s="34"/>
      <c r="E90" s="34"/>
      <c r="F90" s="34"/>
      <c r="G90" s="34"/>
      <c r="H90" s="34"/>
    </row>
    <row r="91" spans="1:8" ht="15.95" customHeight="1" x14ac:dyDescent="0.25">
      <c r="A91" s="33"/>
      <c r="B91" s="34"/>
      <c r="C91" s="34"/>
      <c r="D91" s="34"/>
      <c r="E91" s="34"/>
      <c r="F91" s="34"/>
      <c r="G91" s="34"/>
      <c r="H91" s="34"/>
    </row>
    <row r="92" spans="1:8" ht="15.95" customHeight="1" x14ac:dyDescent="0.25">
      <c r="A92" s="33"/>
      <c r="B92" s="34"/>
      <c r="C92" s="34"/>
      <c r="D92" s="34"/>
      <c r="E92" s="34"/>
      <c r="F92" s="34"/>
      <c r="G92" s="34"/>
      <c r="H92" s="34"/>
    </row>
    <row r="93" spans="1:8" ht="15.95" customHeight="1" x14ac:dyDescent="0.25">
      <c r="A93" s="33"/>
      <c r="B93" s="34"/>
      <c r="C93" s="34"/>
      <c r="D93" s="34"/>
      <c r="E93" s="34"/>
      <c r="F93" s="34"/>
      <c r="G93" s="34"/>
      <c r="H93" s="34"/>
    </row>
    <row r="94" spans="1:8" ht="15.95" customHeight="1" x14ac:dyDescent="0.25">
      <c r="A94" s="33"/>
      <c r="B94" s="34"/>
      <c r="C94" s="34"/>
      <c r="D94" s="34"/>
      <c r="E94" s="34"/>
      <c r="F94" s="34"/>
      <c r="G94" s="34"/>
      <c r="H94" s="34"/>
    </row>
    <row r="95" spans="1:8" ht="15.95" customHeight="1" x14ac:dyDescent="0.25">
      <c r="A95" s="33"/>
      <c r="B95" s="34"/>
      <c r="C95" s="34"/>
      <c r="D95" s="34"/>
      <c r="E95" s="34"/>
      <c r="F95" s="34"/>
      <c r="G95" s="34"/>
      <c r="H95" s="34"/>
    </row>
    <row r="96" spans="1:8" ht="15.95" customHeight="1" x14ac:dyDescent="0.25">
      <c r="A96" s="33"/>
      <c r="B96" s="34"/>
      <c r="C96" s="34"/>
      <c r="D96" s="34"/>
      <c r="E96" s="34"/>
      <c r="F96" s="34"/>
      <c r="G96" s="34"/>
      <c r="H96" s="34"/>
    </row>
    <row r="97" spans="1:8" ht="15.95" customHeight="1" x14ac:dyDescent="0.25">
      <c r="A97" s="35"/>
      <c r="B97" s="36"/>
      <c r="C97" s="36"/>
      <c r="D97" s="36"/>
      <c r="E97" s="36"/>
      <c r="F97" s="36"/>
      <c r="G97" s="36"/>
      <c r="H97" s="36"/>
    </row>
    <row r="98" spans="1:8" ht="15.95" customHeight="1" x14ac:dyDescent="0.25">
      <c r="A98" s="37"/>
      <c r="B98" s="38"/>
      <c r="C98" s="38"/>
      <c r="D98" s="38"/>
      <c r="E98" s="38"/>
      <c r="F98" s="38"/>
      <c r="G98" s="38"/>
      <c r="H98" s="38"/>
    </row>
    <row r="99" spans="1:8" ht="15.95" customHeight="1" x14ac:dyDescent="0.25">
      <c r="A99" s="37"/>
      <c r="B99" s="38"/>
      <c r="C99" s="38"/>
      <c r="D99" s="38"/>
      <c r="E99" s="38"/>
      <c r="F99" s="38"/>
      <c r="G99" s="38"/>
      <c r="H99" s="38"/>
    </row>
    <row r="100" spans="1:8" ht="15.95" customHeight="1" x14ac:dyDescent="0.25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 x14ac:dyDescent="0.25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 x14ac:dyDescent="0.25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 x14ac:dyDescent="0.25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 x14ac:dyDescent="0.25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 x14ac:dyDescent="0.25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 x14ac:dyDescent="0.25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 x14ac:dyDescent="0.25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 x14ac:dyDescent="0.25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 x14ac:dyDescent="0.25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 x14ac:dyDescent="0.25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 x14ac:dyDescent="0.25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 x14ac:dyDescent="0.25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 x14ac:dyDescent="0.25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 x14ac:dyDescent="0.25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 x14ac:dyDescent="0.25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 x14ac:dyDescent="0.25">
      <c r="A116" s="33"/>
      <c r="B116" s="9"/>
      <c r="C116" s="9"/>
      <c r="D116" s="9"/>
      <c r="E116" s="9"/>
      <c r="F116" s="9"/>
      <c r="G116" s="9"/>
      <c r="H116" s="39"/>
    </row>
    <row r="117" spans="1:8" x14ac:dyDescent="0.25">
      <c r="A117" s="40"/>
      <c r="B117" s="40"/>
      <c r="C117" s="41"/>
      <c r="D117" s="41"/>
      <c r="E117" s="41"/>
      <c r="F117" s="41"/>
      <c r="G117" s="42"/>
      <c r="H117" s="41"/>
    </row>
    <row r="118" spans="1:8" x14ac:dyDescent="0.25">
      <c r="A118" s="40"/>
      <c r="B118" s="40"/>
      <c r="C118" s="41"/>
      <c r="D118" s="41"/>
      <c r="E118" s="41"/>
      <c r="F118" s="41"/>
      <c r="G118" s="42"/>
      <c r="H118" s="41"/>
    </row>
    <row r="119" spans="1:8" x14ac:dyDescent="0.25">
      <c r="A119" s="40"/>
      <c r="B119" s="40"/>
      <c r="C119" s="41"/>
      <c r="D119" s="41"/>
      <c r="E119" s="41"/>
      <c r="F119" s="41"/>
      <c r="G119" s="42"/>
      <c r="H119" s="41"/>
    </row>
    <row r="120" spans="1:8" x14ac:dyDescent="0.25">
      <c r="A120" s="40"/>
      <c r="B120" s="40"/>
      <c r="C120" s="41"/>
      <c r="D120" s="41"/>
      <c r="E120" s="41"/>
      <c r="F120" s="41"/>
      <c r="G120" s="42"/>
      <c r="H120" s="41"/>
    </row>
    <row r="121" spans="1:8" x14ac:dyDescent="0.25">
      <c r="A121" s="40"/>
      <c r="B121" s="40"/>
      <c r="C121" s="41"/>
      <c r="D121" s="41"/>
      <c r="E121" s="41"/>
      <c r="F121" s="41"/>
      <c r="G121" s="42"/>
      <c r="H121" s="41"/>
    </row>
    <row r="122" spans="1:8" x14ac:dyDescent="0.25">
      <c r="A122" s="40"/>
      <c r="B122" s="40"/>
      <c r="C122" s="41"/>
      <c r="D122" s="41"/>
      <c r="E122" s="41"/>
      <c r="F122" s="41"/>
      <c r="G122" s="42"/>
      <c r="H122" s="41"/>
    </row>
    <row r="123" spans="1:8" x14ac:dyDescent="0.25">
      <c r="A123" s="40"/>
      <c r="B123" s="40"/>
      <c r="C123" s="41"/>
      <c r="D123" s="41"/>
      <c r="E123" s="41"/>
      <c r="F123" s="41"/>
      <c r="G123" s="42"/>
      <c r="H123" s="41"/>
    </row>
    <row r="124" spans="1:8" x14ac:dyDescent="0.25">
      <c r="A124" s="40"/>
      <c r="B124" s="40"/>
      <c r="C124" s="41"/>
      <c r="D124" s="41"/>
      <c r="E124" s="41"/>
      <c r="F124" s="41"/>
      <c r="G124" s="42"/>
      <c r="H124" s="41"/>
    </row>
    <row r="125" spans="1:8" x14ac:dyDescent="0.25">
      <c r="A125" s="9"/>
      <c r="B125" s="9"/>
      <c r="C125" s="9"/>
      <c r="D125" s="9"/>
      <c r="E125" s="9"/>
      <c r="F125" s="9"/>
      <c r="G125" s="9"/>
      <c r="H125" s="9"/>
    </row>
    <row r="126" spans="1:8" x14ac:dyDescent="0.25">
      <c r="A126" s="9"/>
      <c r="B126" s="9"/>
      <c r="C126" s="9"/>
      <c r="D126" s="9"/>
      <c r="E126" s="9"/>
      <c r="F126" s="9"/>
      <c r="G126" s="9"/>
      <c r="H126" s="9"/>
    </row>
    <row r="127" spans="1:8" x14ac:dyDescent="0.25">
      <c r="A127" s="9"/>
      <c r="B127" s="9"/>
      <c r="C127" s="9"/>
      <c r="D127" s="9"/>
      <c r="E127" s="9"/>
      <c r="F127" s="9"/>
      <c r="G127" s="9"/>
      <c r="H127" s="9"/>
    </row>
    <row r="128" spans="1:8" x14ac:dyDescent="0.25">
      <c r="A128" s="9"/>
      <c r="B128" s="9"/>
      <c r="C128" s="9"/>
      <c r="D128" s="9"/>
      <c r="E128" s="9"/>
      <c r="F128" s="9"/>
      <c r="G128" s="9"/>
      <c r="H128" s="9"/>
    </row>
    <row r="129" spans="1:8" x14ac:dyDescent="0.25">
      <c r="A129" s="9"/>
      <c r="B129" s="9"/>
      <c r="C129" s="9"/>
      <c r="D129" s="9"/>
      <c r="E129" s="9"/>
      <c r="F129" s="9"/>
      <c r="G129" s="9"/>
      <c r="H129" s="9"/>
    </row>
    <row r="130" spans="1:8" x14ac:dyDescent="0.25">
      <c r="A130" s="9"/>
      <c r="B130" s="9"/>
      <c r="C130" s="9"/>
      <c r="D130" s="9"/>
      <c r="E130" s="9"/>
      <c r="F130" s="9"/>
      <c r="G130" s="9"/>
      <c r="H130" s="9"/>
    </row>
    <row r="131" spans="1:8" x14ac:dyDescent="0.25">
      <c r="A131" s="9"/>
      <c r="B131" s="9"/>
      <c r="C131" s="9"/>
      <c r="D131" s="9"/>
      <c r="E131" s="9"/>
      <c r="F131" s="9"/>
      <c r="G131" s="9"/>
      <c r="H131" s="9"/>
    </row>
    <row r="132" spans="1:8" x14ac:dyDescent="0.25">
      <c r="A132" s="9"/>
      <c r="B132" s="9"/>
      <c r="C132" s="9"/>
      <c r="D132" s="9"/>
      <c r="E132" s="9"/>
      <c r="F132" s="9"/>
      <c r="G132" s="9"/>
      <c r="H132" s="9"/>
    </row>
    <row r="133" spans="1:8" x14ac:dyDescent="0.25">
      <c r="A133" s="9"/>
      <c r="B133" s="9"/>
      <c r="C133" s="9"/>
      <c r="D133" s="9"/>
      <c r="E133" s="9"/>
      <c r="F133" s="9"/>
      <c r="G133" s="9"/>
      <c r="H133" s="9"/>
    </row>
    <row r="134" spans="1:8" x14ac:dyDescent="0.25">
      <c r="A134" s="9"/>
      <c r="B134" s="9"/>
      <c r="C134" s="9"/>
      <c r="D134" s="9"/>
      <c r="E134" s="9"/>
      <c r="F134" s="9"/>
      <c r="G134" s="9"/>
      <c r="H134" s="9"/>
    </row>
    <row r="135" spans="1:8" x14ac:dyDescent="0.25">
      <c r="A135" s="9"/>
      <c r="B135" s="9"/>
      <c r="C135" s="9"/>
      <c r="D135" s="9"/>
      <c r="E135" s="9"/>
      <c r="F135" s="9"/>
      <c r="G135" s="9"/>
      <c r="H135" s="9"/>
    </row>
    <row r="136" spans="1:8" x14ac:dyDescent="0.25">
      <c r="A136" s="9"/>
      <c r="B136" s="9"/>
      <c r="C136" s="9"/>
      <c r="D136" s="9"/>
      <c r="E136" s="9"/>
      <c r="F136" s="9"/>
      <c r="G136" s="9"/>
      <c r="H136" s="9"/>
    </row>
    <row r="137" spans="1:8" x14ac:dyDescent="0.25">
      <c r="A137" s="9"/>
      <c r="B137" s="9"/>
      <c r="C137" s="9"/>
      <c r="D137" s="9"/>
      <c r="E137" s="9"/>
      <c r="F137" s="9"/>
      <c r="G137" s="9"/>
      <c r="H137" s="9"/>
    </row>
    <row r="138" spans="1:8" x14ac:dyDescent="0.25">
      <c r="A138" s="9"/>
      <c r="B138" s="9"/>
      <c r="C138" s="9"/>
      <c r="D138" s="9"/>
      <c r="E138" s="9"/>
      <c r="F138" s="9"/>
      <c r="G138" s="9"/>
      <c r="H138" s="9"/>
    </row>
    <row r="139" spans="1:8" x14ac:dyDescent="0.25">
      <c r="A139" s="9"/>
      <c r="B139" s="9"/>
      <c r="C139" s="9"/>
      <c r="D139" s="9"/>
      <c r="E139" s="9"/>
      <c r="F139" s="9"/>
      <c r="G139" s="9"/>
      <c r="H139" s="9"/>
    </row>
    <row r="140" spans="1:8" x14ac:dyDescent="0.25">
      <c r="A140" s="9"/>
      <c r="B140" s="9"/>
      <c r="C140" s="9"/>
      <c r="D140" s="9"/>
      <c r="E140" s="9"/>
      <c r="F140" s="9"/>
      <c r="G140" s="9"/>
      <c r="H140" s="9"/>
    </row>
    <row r="141" spans="1:8" x14ac:dyDescent="0.25">
      <c r="A141" s="9"/>
      <c r="B141" s="9"/>
      <c r="C141" s="9"/>
      <c r="D141" s="9"/>
      <c r="E141" s="9"/>
      <c r="F141" s="9"/>
      <c r="G141" s="9"/>
      <c r="H141" s="9"/>
    </row>
    <row r="142" spans="1:8" x14ac:dyDescent="0.25">
      <c r="A142" s="9"/>
      <c r="B142" s="9"/>
      <c r="C142" s="9"/>
      <c r="D142" s="9"/>
      <c r="E142" s="9"/>
      <c r="F142" s="9"/>
      <c r="G142" s="9"/>
      <c r="H142" s="9"/>
    </row>
    <row r="143" spans="1:8" x14ac:dyDescent="0.25">
      <c r="A143" s="9"/>
      <c r="B143" s="9"/>
      <c r="C143" s="9"/>
      <c r="D143" s="9"/>
      <c r="E143" s="9"/>
      <c r="F143" s="9"/>
      <c r="G143" s="9"/>
      <c r="H143" s="9"/>
    </row>
    <row r="144" spans="1:8" x14ac:dyDescent="0.25">
      <c r="A144" s="9"/>
      <c r="B144" s="9"/>
      <c r="C144" s="9"/>
      <c r="D144" s="9"/>
      <c r="E144" s="9"/>
      <c r="F144" s="9"/>
      <c r="G144" s="9"/>
      <c r="H144" s="9"/>
    </row>
    <row r="145" spans="1:8" x14ac:dyDescent="0.25">
      <c r="A145" s="9"/>
      <c r="B145" s="9"/>
      <c r="C145" s="9"/>
      <c r="D145" s="9"/>
      <c r="E145" s="9"/>
      <c r="F145" s="9"/>
      <c r="G145" s="9"/>
      <c r="H145" s="9"/>
    </row>
    <row r="146" spans="1:8" x14ac:dyDescent="0.25">
      <c r="A146" s="9"/>
      <c r="B146" s="9"/>
      <c r="C146" s="9"/>
      <c r="D146" s="9"/>
      <c r="E146" s="9"/>
      <c r="F146" s="9"/>
      <c r="G146" s="9"/>
      <c r="H146" s="9"/>
    </row>
    <row r="147" spans="1:8" x14ac:dyDescent="0.25">
      <c r="A147" s="9"/>
      <c r="B147" s="9"/>
      <c r="C147" s="9"/>
      <c r="D147" s="9"/>
      <c r="E147" s="9"/>
      <c r="F147" s="9"/>
      <c r="G147" s="9"/>
      <c r="H147" s="9"/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  <row r="150" spans="1:8" x14ac:dyDescent="0.25">
      <c r="A150" s="9"/>
      <c r="B150" s="9"/>
      <c r="C150" s="9"/>
      <c r="D150" s="9"/>
      <c r="E150" s="9"/>
      <c r="F150" s="9"/>
      <c r="G150" s="9"/>
      <c r="H150" s="9"/>
    </row>
    <row r="151" spans="1:8" x14ac:dyDescent="0.25">
      <c r="A151" s="9"/>
      <c r="B151" s="9"/>
      <c r="C151" s="9"/>
      <c r="D151" s="9"/>
      <c r="E151" s="9"/>
      <c r="F151" s="9"/>
      <c r="G151" s="9"/>
      <c r="H151" s="9"/>
    </row>
    <row r="152" spans="1:8" x14ac:dyDescent="0.25">
      <c r="A152" s="9"/>
      <c r="B152" s="9"/>
      <c r="C152" s="9"/>
      <c r="D152" s="9"/>
      <c r="E152" s="9"/>
      <c r="F152" s="9"/>
      <c r="G152" s="9"/>
      <c r="H152" s="9"/>
    </row>
    <row r="153" spans="1:8" x14ac:dyDescent="0.25">
      <c r="A153" s="9"/>
      <c r="B153" s="9"/>
      <c r="C153" s="9"/>
      <c r="D153" s="9"/>
      <c r="E153" s="9"/>
      <c r="F153" s="9"/>
      <c r="G153" s="9"/>
      <c r="H153" s="9"/>
    </row>
    <row r="154" spans="1:8" x14ac:dyDescent="0.25">
      <c r="A154" s="9"/>
      <c r="B154" s="9"/>
      <c r="C154" s="9"/>
      <c r="D154" s="9"/>
      <c r="E154" s="9"/>
      <c r="F154" s="9"/>
      <c r="G154" s="9"/>
      <c r="H154" s="9"/>
    </row>
    <row r="155" spans="1:8" x14ac:dyDescent="0.25">
      <c r="A155" s="9"/>
      <c r="B155" s="9"/>
      <c r="C155" s="9"/>
      <c r="D155" s="9"/>
      <c r="E155" s="9"/>
      <c r="F155" s="9"/>
      <c r="G155" s="9"/>
      <c r="H155" s="9"/>
    </row>
    <row r="156" spans="1:8" x14ac:dyDescent="0.25">
      <c r="A156" s="9"/>
      <c r="B156" s="9"/>
      <c r="C156" s="9"/>
      <c r="D156" s="9"/>
      <c r="E156" s="9"/>
      <c r="F156" s="9"/>
      <c r="G156" s="9"/>
      <c r="H156" s="9"/>
    </row>
    <row r="157" spans="1:8" x14ac:dyDescent="0.25">
      <c r="A157" s="9"/>
      <c r="B157" s="9"/>
      <c r="C157" s="9"/>
      <c r="D157" s="9"/>
      <c r="E157" s="9"/>
      <c r="F157" s="9"/>
      <c r="G157" s="9"/>
      <c r="H157" s="9"/>
    </row>
    <row r="158" spans="1:8" x14ac:dyDescent="0.25">
      <c r="A158" s="9"/>
      <c r="B158" s="9"/>
      <c r="C158" s="9"/>
      <c r="D158" s="9"/>
      <c r="E158" s="9"/>
      <c r="F158" s="9"/>
      <c r="G158" s="9"/>
      <c r="H158" s="9"/>
    </row>
    <row r="159" spans="1:8" x14ac:dyDescent="0.25">
      <c r="A159" s="9"/>
      <c r="B159" s="9"/>
      <c r="C159" s="9"/>
      <c r="D159" s="9"/>
      <c r="E159" s="9"/>
      <c r="F159" s="9"/>
      <c r="G159" s="9"/>
      <c r="H159" s="9"/>
    </row>
    <row r="160" spans="1:8" x14ac:dyDescent="0.25">
      <c r="A160" s="9"/>
      <c r="B160" s="9"/>
      <c r="C160" s="9"/>
      <c r="D160" s="9"/>
      <c r="E160" s="9"/>
      <c r="F160" s="9"/>
      <c r="G160" s="9"/>
      <c r="H160" s="9"/>
    </row>
    <row r="161" spans="1:8" x14ac:dyDescent="0.25">
      <c r="A161" s="9"/>
      <c r="B161" s="9"/>
      <c r="C161" s="9"/>
      <c r="D161" s="9"/>
      <c r="E161" s="9"/>
      <c r="F161" s="9"/>
      <c r="G161" s="9"/>
      <c r="H161" s="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  <row r="169" spans="1:8" x14ac:dyDescent="0.25">
      <c r="A169" s="9"/>
      <c r="B169" s="9"/>
      <c r="C169" s="9"/>
      <c r="D169" s="9"/>
      <c r="E169" s="9"/>
      <c r="F169" s="9"/>
      <c r="G169" s="9"/>
      <c r="H169" s="9"/>
    </row>
    <row r="170" spans="1:8" x14ac:dyDescent="0.25">
      <c r="A170" s="9"/>
      <c r="B170" s="9"/>
      <c r="C170" s="9"/>
      <c r="D170" s="9"/>
      <c r="E170" s="9"/>
      <c r="F170" s="9"/>
      <c r="G170" s="9"/>
      <c r="H170" s="9"/>
    </row>
    <row r="171" spans="1:8" x14ac:dyDescent="0.25">
      <c r="A171" s="9"/>
      <c r="B171" s="9"/>
      <c r="C171" s="9"/>
      <c r="D171" s="9"/>
      <c r="E171" s="9"/>
      <c r="F171" s="9"/>
      <c r="G171" s="9"/>
      <c r="H171" s="9"/>
    </row>
    <row r="172" spans="1:8" x14ac:dyDescent="0.25">
      <c r="A172" s="9"/>
      <c r="B172" s="9"/>
      <c r="C172" s="9"/>
      <c r="D172" s="9"/>
      <c r="E172" s="9"/>
      <c r="F172" s="9"/>
      <c r="G172" s="9"/>
      <c r="H172" s="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  <row r="180" spans="1:8" x14ac:dyDescent="0.25">
      <c r="A180" s="9"/>
      <c r="B180" s="9"/>
      <c r="C180" s="9"/>
      <c r="D180" s="9"/>
      <c r="E180" s="9"/>
      <c r="F180" s="9"/>
      <c r="G180" s="9"/>
      <c r="H180" s="9"/>
    </row>
    <row r="181" spans="1:8" x14ac:dyDescent="0.25">
      <c r="A181" s="9"/>
      <c r="B181" s="9"/>
      <c r="C181" s="9"/>
      <c r="D181" s="9"/>
      <c r="E181" s="9"/>
      <c r="F181" s="9"/>
      <c r="G181" s="9"/>
      <c r="H181" s="9"/>
    </row>
    <row r="182" spans="1:8" x14ac:dyDescent="0.25">
      <c r="A182" s="9"/>
      <c r="B182" s="9"/>
      <c r="C182" s="9"/>
      <c r="D182" s="9"/>
      <c r="E182" s="9"/>
      <c r="F182" s="9"/>
      <c r="G182" s="9"/>
      <c r="H182" s="9"/>
    </row>
    <row r="183" spans="1:8" x14ac:dyDescent="0.25">
      <c r="A183" s="9"/>
      <c r="B183" s="9"/>
      <c r="C183" s="9"/>
      <c r="D183" s="9"/>
      <c r="E183" s="9"/>
      <c r="F183" s="9"/>
      <c r="G183" s="9"/>
      <c r="H183" s="9"/>
    </row>
    <row r="184" spans="1:8" x14ac:dyDescent="0.25">
      <c r="A184" s="9"/>
      <c r="B184" s="9"/>
      <c r="C184" s="9"/>
      <c r="D184" s="9"/>
      <c r="E184" s="9"/>
      <c r="F184" s="9"/>
      <c r="G184" s="9"/>
      <c r="H184" s="9"/>
    </row>
    <row r="185" spans="1:8" x14ac:dyDescent="0.25">
      <c r="A185" s="9"/>
      <c r="B185" s="9"/>
      <c r="C185" s="9"/>
      <c r="D185" s="9"/>
      <c r="E185" s="9"/>
      <c r="F185" s="9"/>
      <c r="G185" s="9"/>
      <c r="H185" s="9"/>
    </row>
    <row r="186" spans="1:8" x14ac:dyDescent="0.25">
      <c r="A186" s="9"/>
      <c r="B186" s="9"/>
      <c r="C186" s="9"/>
      <c r="D186" s="9"/>
      <c r="E186" s="9"/>
      <c r="F186" s="9"/>
      <c r="G186" s="9"/>
      <c r="H186" s="9"/>
    </row>
    <row r="187" spans="1:8" x14ac:dyDescent="0.25">
      <c r="A187" s="9"/>
      <c r="B187" s="9"/>
      <c r="C187" s="9"/>
      <c r="D187" s="9"/>
      <c r="E187" s="9"/>
      <c r="F187" s="9"/>
      <c r="G187" s="9"/>
      <c r="H187" s="9"/>
    </row>
    <row r="188" spans="1:8" x14ac:dyDescent="0.25">
      <c r="A188" s="9"/>
      <c r="B188" s="9"/>
      <c r="C188" s="9"/>
      <c r="D188" s="9"/>
      <c r="E188" s="9"/>
      <c r="F188" s="9"/>
      <c r="G188" s="9"/>
      <c r="H188" s="9"/>
    </row>
    <row r="189" spans="1:8" x14ac:dyDescent="0.25">
      <c r="A189" s="9"/>
      <c r="B189" s="9"/>
      <c r="C189" s="9"/>
      <c r="D189" s="9"/>
      <c r="E189" s="9"/>
      <c r="F189" s="9"/>
      <c r="G189" s="9"/>
      <c r="H189" s="9"/>
    </row>
    <row r="190" spans="1:8" x14ac:dyDescent="0.25">
      <c r="A190" s="9"/>
      <c r="B190" s="9"/>
      <c r="C190" s="9"/>
      <c r="D190" s="9"/>
      <c r="E190" s="9"/>
      <c r="F190" s="9"/>
      <c r="G190" s="9"/>
      <c r="H190" s="9"/>
    </row>
    <row r="191" spans="1:8" x14ac:dyDescent="0.25">
      <c r="A191" s="9"/>
      <c r="B191" s="9"/>
      <c r="C191" s="9"/>
      <c r="D191" s="9"/>
      <c r="E191" s="9"/>
      <c r="F191" s="9"/>
      <c r="G191" s="9"/>
      <c r="H191" s="9"/>
    </row>
    <row r="192" spans="1:8" x14ac:dyDescent="0.25">
      <c r="A192" s="9"/>
      <c r="B192" s="9"/>
      <c r="C192" s="9"/>
      <c r="D192" s="9"/>
      <c r="E192" s="9"/>
      <c r="F192" s="9"/>
      <c r="G192" s="9"/>
      <c r="H192" s="9"/>
    </row>
    <row r="193" spans="1:8" x14ac:dyDescent="0.25">
      <c r="A193" s="9"/>
      <c r="B193" s="9"/>
      <c r="C193" s="9"/>
      <c r="D193" s="9"/>
      <c r="E193" s="9"/>
      <c r="F193" s="9"/>
      <c r="G193" s="9"/>
      <c r="H193" s="9"/>
    </row>
    <row r="194" spans="1:8" x14ac:dyDescent="0.25">
      <c r="A194" s="9"/>
      <c r="B194" s="9"/>
      <c r="C194" s="9"/>
      <c r="D194" s="9"/>
      <c r="E194" s="9"/>
      <c r="F194" s="9"/>
      <c r="G194" s="9"/>
      <c r="H194" s="9"/>
    </row>
    <row r="195" spans="1:8" x14ac:dyDescent="0.25">
      <c r="A195" s="9"/>
      <c r="B195" s="9"/>
      <c r="C195" s="9"/>
      <c r="D195" s="9"/>
      <c r="E195" s="9"/>
      <c r="F195" s="9"/>
      <c r="G195" s="9"/>
      <c r="H195" s="9"/>
    </row>
    <row r="196" spans="1:8" x14ac:dyDescent="0.25">
      <c r="A196" s="9"/>
      <c r="B196" s="9"/>
      <c r="C196" s="9"/>
      <c r="D196" s="9"/>
      <c r="E196" s="9"/>
      <c r="F196" s="9"/>
      <c r="G196" s="9"/>
      <c r="H196" s="9"/>
    </row>
    <row r="197" spans="1:8" x14ac:dyDescent="0.25">
      <c r="A197" s="9"/>
      <c r="B197" s="9"/>
      <c r="C197" s="9"/>
      <c r="D197" s="9"/>
      <c r="E197" s="9"/>
      <c r="F197" s="9"/>
      <c r="G197" s="9"/>
      <c r="H197" s="9"/>
    </row>
    <row r="198" spans="1:8" x14ac:dyDescent="0.25">
      <c r="A198" s="9"/>
      <c r="B198" s="9"/>
      <c r="C198" s="9"/>
      <c r="D198" s="9"/>
      <c r="E198" s="9"/>
      <c r="F198" s="9"/>
      <c r="G198" s="9"/>
      <c r="H198" s="9"/>
    </row>
    <row r="199" spans="1:8" x14ac:dyDescent="0.25">
      <c r="A199" s="9"/>
      <c r="B199" s="9"/>
      <c r="C199" s="9"/>
      <c r="D199" s="9"/>
      <c r="E199" s="9"/>
      <c r="F199" s="9"/>
      <c r="G199" s="9"/>
      <c r="H199" s="9"/>
    </row>
    <row r="200" spans="1:8" x14ac:dyDescent="0.25">
      <c r="A200" s="9"/>
      <c r="B200" s="9"/>
      <c r="C200" s="9"/>
      <c r="D200" s="9"/>
      <c r="E200" s="9"/>
      <c r="F200" s="9"/>
      <c r="G200" s="9"/>
      <c r="H200" s="9"/>
    </row>
    <row r="201" spans="1:8" x14ac:dyDescent="0.25">
      <c r="A201" s="9"/>
      <c r="B201" s="9"/>
      <c r="C201" s="9"/>
      <c r="D201" s="9"/>
      <c r="E201" s="9"/>
      <c r="F201" s="9"/>
      <c r="G201" s="9"/>
      <c r="H201" s="9"/>
    </row>
    <row r="202" spans="1:8" x14ac:dyDescent="0.25">
      <c r="A202" s="9"/>
      <c r="B202" s="9"/>
      <c r="C202" s="9"/>
      <c r="D202" s="9"/>
      <c r="E202" s="9"/>
      <c r="F202" s="9"/>
      <c r="G202" s="9"/>
      <c r="H202" s="9"/>
    </row>
    <row r="203" spans="1:8" x14ac:dyDescent="0.25">
      <c r="A203" s="9"/>
      <c r="B203" s="9"/>
      <c r="C203" s="9"/>
      <c r="D203" s="9"/>
      <c r="E203" s="9"/>
      <c r="F203" s="9"/>
      <c r="G203" s="9"/>
      <c r="H203" s="9"/>
    </row>
    <row r="204" spans="1:8" x14ac:dyDescent="0.25">
      <c r="A204" s="9"/>
      <c r="B204" s="9"/>
      <c r="C204" s="9"/>
      <c r="D204" s="9"/>
      <c r="E204" s="9"/>
      <c r="F204" s="9"/>
      <c r="G204" s="9"/>
      <c r="H204" s="9"/>
    </row>
    <row r="205" spans="1:8" x14ac:dyDescent="0.25">
      <c r="A205" s="9"/>
      <c r="B205" s="9"/>
      <c r="C205" s="9"/>
      <c r="D205" s="9"/>
      <c r="E205" s="9"/>
      <c r="F205" s="9"/>
      <c r="G205" s="9"/>
      <c r="H205" s="9"/>
    </row>
    <row r="206" spans="1:8" x14ac:dyDescent="0.25">
      <c r="A206" s="9"/>
      <c r="B206" s="9"/>
      <c r="C206" s="9"/>
      <c r="D206" s="9"/>
      <c r="E206" s="9"/>
      <c r="F206" s="9"/>
      <c r="G206" s="9"/>
      <c r="H206" s="9"/>
    </row>
    <row r="207" spans="1:8" x14ac:dyDescent="0.25">
      <c r="A207" s="9"/>
      <c r="B207" s="9"/>
      <c r="C207" s="9"/>
      <c r="D207" s="9"/>
      <c r="E207" s="9"/>
      <c r="F207" s="9"/>
      <c r="G207" s="9"/>
      <c r="H207" s="9"/>
    </row>
    <row r="208" spans="1:8" x14ac:dyDescent="0.25">
      <c r="A208" s="9"/>
      <c r="B208" s="9"/>
      <c r="C208" s="9"/>
      <c r="D208" s="9"/>
      <c r="E208" s="9"/>
      <c r="F208" s="9"/>
      <c r="G208" s="9"/>
      <c r="H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  <row r="211" spans="1:8" x14ac:dyDescent="0.25">
      <c r="A211" s="9"/>
      <c r="B211" s="9"/>
      <c r="C211" s="9"/>
      <c r="D211" s="9"/>
      <c r="E211" s="9"/>
      <c r="F211" s="9"/>
      <c r="G211" s="9"/>
      <c r="H211" s="9"/>
    </row>
    <row r="212" spans="1:8" x14ac:dyDescent="0.25">
      <c r="A212" s="9"/>
      <c r="B212" s="9"/>
      <c r="C212" s="9"/>
      <c r="D212" s="9"/>
      <c r="E212" s="9"/>
      <c r="F212" s="9"/>
      <c r="G212" s="9"/>
      <c r="H212" s="9"/>
    </row>
    <row r="213" spans="1:8" x14ac:dyDescent="0.25">
      <c r="A213" s="9"/>
      <c r="B213" s="9"/>
      <c r="C213" s="9"/>
      <c r="D213" s="9"/>
      <c r="E213" s="9"/>
      <c r="F213" s="9"/>
      <c r="G213" s="9"/>
      <c r="H213" s="9"/>
    </row>
    <row r="214" spans="1:8" x14ac:dyDescent="0.25">
      <c r="A214" s="9"/>
      <c r="B214" s="9"/>
      <c r="C214" s="9"/>
      <c r="D214" s="9"/>
      <c r="E214" s="9"/>
      <c r="F214" s="9"/>
      <c r="G214" s="9"/>
      <c r="H214" s="9"/>
    </row>
    <row r="215" spans="1:8" x14ac:dyDescent="0.25">
      <c r="A215" s="9"/>
      <c r="B215" s="9"/>
      <c r="C215" s="9"/>
      <c r="D215" s="9"/>
      <c r="E215" s="9"/>
      <c r="F215" s="9"/>
      <c r="G215" s="9"/>
      <c r="H215" s="9"/>
    </row>
    <row r="216" spans="1:8" x14ac:dyDescent="0.25">
      <c r="A216" s="9"/>
      <c r="B216" s="9"/>
      <c r="C216" s="9"/>
      <c r="D216" s="9"/>
      <c r="E216" s="9"/>
      <c r="F216" s="9"/>
      <c r="G216" s="9"/>
      <c r="H216" s="9"/>
    </row>
    <row r="217" spans="1:8" x14ac:dyDescent="0.25">
      <c r="A217" s="9"/>
      <c r="B217" s="9"/>
      <c r="C217" s="9"/>
      <c r="D217" s="9"/>
      <c r="E217" s="9"/>
      <c r="F217" s="9"/>
      <c r="G217" s="9"/>
      <c r="H217" s="9"/>
    </row>
    <row r="218" spans="1:8" x14ac:dyDescent="0.25">
      <c r="A218" s="9"/>
      <c r="B218" s="9"/>
      <c r="C218" s="9"/>
      <c r="D218" s="9"/>
      <c r="E218" s="9"/>
      <c r="F218" s="9"/>
      <c r="G218" s="9"/>
      <c r="H218" s="9"/>
    </row>
    <row r="219" spans="1:8" x14ac:dyDescent="0.25">
      <c r="A219" s="9"/>
      <c r="B219" s="9"/>
      <c r="C219" s="9"/>
      <c r="D219" s="9"/>
      <c r="E219" s="9"/>
      <c r="F219" s="9"/>
      <c r="G219" s="9"/>
      <c r="H219" s="9"/>
    </row>
    <row r="220" spans="1:8" x14ac:dyDescent="0.25">
      <c r="A220" s="9"/>
      <c r="B220" s="9"/>
      <c r="C220" s="9"/>
      <c r="D220" s="9"/>
      <c r="E220" s="9"/>
      <c r="F220" s="9"/>
      <c r="G220" s="9"/>
      <c r="H220" s="9"/>
    </row>
    <row r="221" spans="1:8" x14ac:dyDescent="0.25">
      <c r="A221" s="9"/>
      <c r="B221" s="9"/>
      <c r="C221" s="9"/>
      <c r="D221" s="9"/>
      <c r="E221" s="9"/>
      <c r="F221" s="9"/>
      <c r="G221" s="9"/>
      <c r="H221" s="9"/>
    </row>
    <row r="222" spans="1:8" x14ac:dyDescent="0.25">
      <c r="A222" s="9"/>
      <c r="B222" s="9"/>
      <c r="C222" s="9"/>
      <c r="D222" s="9"/>
      <c r="E222" s="9"/>
      <c r="F222" s="9"/>
      <c r="G222" s="9"/>
      <c r="H222" s="9"/>
    </row>
    <row r="223" spans="1:8" x14ac:dyDescent="0.25">
      <c r="A223" s="9"/>
      <c r="B223" s="9"/>
      <c r="C223" s="9"/>
      <c r="D223" s="9"/>
      <c r="E223" s="9"/>
      <c r="F223" s="9"/>
      <c r="G223" s="9"/>
      <c r="H223" s="9"/>
    </row>
    <row r="224" spans="1:8" x14ac:dyDescent="0.25">
      <c r="A224" s="9"/>
      <c r="B224" s="9"/>
      <c r="C224" s="9"/>
      <c r="D224" s="9"/>
      <c r="E224" s="9"/>
      <c r="F224" s="9"/>
      <c r="G224" s="9"/>
      <c r="H224" s="9"/>
    </row>
    <row r="225" spans="1:8" x14ac:dyDescent="0.25">
      <c r="A225" s="9"/>
      <c r="B225" s="9"/>
      <c r="C225" s="9"/>
      <c r="D225" s="9"/>
      <c r="E225" s="9"/>
      <c r="F225" s="9"/>
      <c r="G225" s="9"/>
      <c r="H225" s="9"/>
    </row>
    <row r="226" spans="1:8" x14ac:dyDescent="0.25">
      <c r="A226" s="9"/>
      <c r="B226" s="9"/>
      <c r="C226" s="9"/>
      <c r="D226" s="9"/>
      <c r="E226" s="9"/>
      <c r="F226" s="9"/>
      <c r="G226" s="9"/>
      <c r="H226" s="9"/>
    </row>
    <row r="227" spans="1:8" x14ac:dyDescent="0.25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  <hyperlink ref="D37" location="'Related UT '!A1" display="'Related UT '!A1" xr:uid="{219F065C-C1EE-44BE-AECA-1DF82FAFD16B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24"/>
  <sheetViews>
    <sheetView topLeftCell="A7" workbookViewId="0">
      <selection activeCell="C15" sqref="C1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0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0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0" ht="18" x14ac:dyDescent="0.25">
      <c r="A4" s="125"/>
      <c r="B4" s="54"/>
      <c r="D4" s="56"/>
      <c r="F4"/>
      <c r="G4" s="126"/>
      <c r="H4" s="66"/>
      <c r="I4" s="67"/>
    </row>
    <row r="5" spans="1:10" ht="18" x14ac:dyDescent="0.25">
      <c r="A5" s="54" t="s">
        <v>231</v>
      </c>
      <c r="C5" s="58"/>
      <c r="G5" s="59"/>
      <c r="H5" s="66"/>
      <c r="J5" s="67"/>
    </row>
    <row r="6" spans="1:10" s="109" customFormat="1" ht="18" x14ac:dyDescent="0.25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 x14ac:dyDescent="0.25">
      <c r="A8" s="139" t="s">
        <v>104</v>
      </c>
      <c r="B8" s="343" t="s">
        <v>105</v>
      </c>
      <c r="C8" s="344"/>
      <c r="D8" s="344"/>
      <c r="E8" s="345"/>
      <c r="F8" s="140" t="s">
        <v>106</v>
      </c>
      <c r="G8" s="343" t="s">
        <v>154</v>
      </c>
      <c r="H8" s="353"/>
      <c r="I8" s="354"/>
    </row>
    <row r="10" spans="1:10" x14ac:dyDescent="0.25">
      <c r="F10" s="71"/>
    </row>
    <row r="11" spans="1:10" x14ac:dyDescent="0.25">
      <c r="A11" s="72">
        <v>61800</v>
      </c>
      <c r="B11" s="72"/>
      <c r="C11" s="72" t="s">
        <v>38</v>
      </c>
    </row>
    <row r="12" spans="1:10" x14ac:dyDescent="0.25">
      <c r="A12" s="72"/>
      <c r="B12" s="72"/>
      <c r="C12" s="117" t="s">
        <v>232</v>
      </c>
      <c r="E12" s="107">
        <v>42046.77</v>
      </c>
    </row>
    <row r="13" spans="1:10" x14ac:dyDescent="0.25">
      <c r="A13" s="72"/>
      <c r="B13" s="72"/>
      <c r="C13" s="117" t="s">
        <v>233</v>
      </c>
      <c r="E13" s="118">
        <f>F20</f>
        <v>93.950000000000045</v>
      </c>
      <c r="F13" s="59">
        <f>+E12-E13</f>
        <v>41952.82</v>
      </c>
    </row>
    <row r="14" spans="1:10" x14ac:dyDescent="0.25">
      <c r="C14" t="s">
        <v>234</v>
      </c>
      <c r="F14" s="59">
        <v>1579.84</v>
      </c>
    </row>
    <row r="15" spans="1:10" ht="15.75" thickBot="1" x14ac:dyDescent="0.3">
      <c r="F15" s="114">
        <f>SUM(F12:F14)</f>
        <v>43532.659999999996</v>
      </c>
    </row>
    <row r="17" spans="1:6" x14ac:dyDescent="0.25">
      <c r="A17" s="72"/>
      <c r="B17" s="72"/>
      <c r="C17" s="78" t="s">
        <v>235</v>
      </c>
    </row>
    <row r="18" spans="1:6" x14ac:dyDescent="0.25">
      <c r="A18" s="72"/>
      <c r="B18" s="72"/>
      <c r="C18" s="78"/>
      <c r="D18" s="48" t="s">
        <v>236</v>
      </c>
      <c r="E18" s="48" t="s">
        <v>237</v>
      </c>
      <c r="F18" s="86" t="s">
        <v>179</v>
      </c>
    </row>
    <row r="19" spans="1:6" x14ac:dyDescent="0.25">
      <c r="A19" s="72"/>
      <c r="B19" s="72"/>
      <c r="C19" t="s">
        <v>238</v>
      </c>
      <c r="D19" s="107">
        <v>1314.2</v>
      </c>
      <c r="E19" s="107">
        <v>1220.25</v>
      </c>
      <c r="F19" s="71">
        <f>+D19-E19</f>
        <v>93.950000000000045</v>
      </c>
    </row>
    <row r="20" spans="1:6" ht="15.75" thickBot="1" x14ac:dyDescent="0.3">
      <c r="A20" s="72"/>
      <c r="B20" s="72"/>
      <c r="F20" s="119">
        <f>+SUM(F19:F19)</f>
        <v>93.950000000000045</v>
      </c>
    </row>
    <row r="21" spans="1:6" ht="15.75" thickTop="1" x14ac:dyDescent="0.25">
      <c r="A21" s="72"/>
      <c r="B21" s="72"/>
      <c r="F21" s="71"/>
    </row>
    <row r="22" spans="1:6" x14ac:dyDescent="0.25">
      <c r="A22" s="72"/>
      <c r="B22" s="72"/>
      <c r="F22" s="71"/>
    </row>
    <row r="24" spans="1:6" x14ac:dyDescent="0.25">
      <c r="C2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6" sqref="A6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0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0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0" ht="18" x14ac:dyDescent="0.25">
      <c r="A4" s="125"/>
      <c r="B4" s="54"/>
      <c r="D4" s="54"/>
      <c r="E4" s="54"/>
      <c r="F4" s="56"/>
      <c r="G4" s="126"/>
      <c r="H4" s="66"/>
      <c r="I4" s="67"/>
    </row>
    <row r="5" spans="1:10" ht="18" x14ac:dyDescent="0.25">
      <c r="A5" s="54" t="s">
        <v>239</v>
      </c>
      <c r="C5" s="58"/>
      <c r="G5" s="59"/>
      <c r="H5" s="66"/>
      <c r="J5" s="67"/>
    </row>
    <row r="6" spans="1:10" s="109" customFormat="1" ht="18" x14ac:dyDescent="0.25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 x14ac:dyDescent="0.25">
      <c r="A8" s="139" t="s">
        <v>104</v>
      </c>
      <c r="B8" s="343" t="s">
        <v>105</v>
      </c>
      <c r="C8" s="344"/>
      <c r="D8" s="344"/>
      <c r="E8" s="345"/>
      <c r="F8" s="140" t="s">
        <v>106</v>
      </c>
      <c r="G8" s="343" t="s">
        <v>154</v>
      </c>
      <c r="H8" s="353"/>
      <c r="I8" s="354"/>
    </row>
    <row r="10" spans="1:10" x14ac:dyDescent="0.25">
      <c r="F10" s="71"/>
    </row>
    <row r="11" spans="1:10" x14ac:dyDescent="0.25">
      <c r="A11" s="72">
        <v>88000</v>
      </c>
      <c r="B11" s="72"/>
      <c r="C11" s="72" t="s">
        <v>58</v>
      </c>
    </row>
    <row r="12" spans="1:10" x14ac:dyDescent="0.25">
      <c r="F12" s="59">
        <v>0</v>
      </c>
    </row>
    <row r="13" spans="1:10" x14ac:dyDescent="0.25">
      <c r="F13" s="59">
        <v>0</v>
      </c>
    </row>
    <row r="14" spans="1:10" x14ac:dyDescent="0.25">
      <c r="F14" s="59">
        <v>0</v>
      </c>
    </row>
    <row r="15" spans="1:10" x14ac:dyDescent="0.25">
      <c r="F15" s="59">
        <v>0</v>
      </c>
    </row>
    <row r="17" spans="3:6" ht="15.75" thickBot="1" x14ac:dyDescent="0.3">
      <c r="F17" s="114">
        <f>SUM(F12:F16)</f>
        <v>0</v>
      </c>
    </row>
    <row r="20" spans="3:6" x14ac:dyDescent="0.25">
      <c r="F20" s="81"/>
    </row>
    <row r="21" spans="3:6" x14ac:dyDescent="0.25">
      <c r="F21" s="80"/>
    </row>
    <row r="22" spans="3:6" x14ac:dyDescent="0.25">
      <c r="F22" s="71"/>
    </row>
    <row r="27" spans="3:6" x14ac:dyDescent="0.25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P50"/>
  <sheetViews>
    <sheetView topLeftCell="A13" zoomScaleNormal="100" workbookViewId="0">
      <selection activeCell="M18" sqref="M18"/>
    </sheetView>
  </sheetViews>
  <sheetFormatPr defaultColWidth="8.7109375" defaultRowHeight="15" x14ac:dyDescent="0.2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6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6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6" ht="18" x14ac:dyDescent="0.25">
      <c r="D4" s="54"/>
      <c r="E4" s="54"/>
      <c r="F4" s="65"/>
      <c r="G4" s="66"/>
      <c r="I4" s="67"/>
    </row>
    <row r="5" spans="1:16" ht="18" x14ac:dyDescent="0.25">
      <c r="A5" s="127" t="s">
        <v>240</v>
      </c>
      <c r="D5" s="54"/>
      <c r="E5" s="54"/>
      <c r="F5" s="65"/>
      <c r="G5" s="66"/>
      <c r="I5" s="67"/>
    </row>
    <row r="6" spans="1:16" ht="18" x14ac:dyDescent="0.25">
      <c r="D6" s="54"/>
      <c r="E6" s="54"/>
      <c r="F6" s="54"/>
      <c r="G6" s="54"/>
      <c r="H6" s="65"/>
      <c r="I6" s="66"/>
      <c r="K6" s="67"/>
    </row>
    <row r="7" spans="1:16" x14ac:dyDescent="0.25">
      <c r="H7" s="59"/>
    </row>
    <row r="8" spans="1:16" ht="30" x14ac:dyDescent="0.25">
      <c r="A8" s="139" t="s">
        <v>104</v>
      </c>
      <c r="B8" s="343" t="s">
        <v>105</v>
      </c>
      <c r="C8" s="345"/>
      <c r="D8" s="140" t="s">
        <v>106</v>
      </c>
      <c r="E8" s="140"/>
      <c r="F8" s="140"/>
      <c r="G8" s="140"/>
      <c r="H8" s="140" t="s">
        <v>106</v>
      </c>
      <c r="I8" s="343" t="s">
        <v>154</v>
      </c>
      <c r="J8" s="353"/>
      <c r="K8" s="354"/>
      <c r="L8" s="70"/>
      <c r="M8" s="70"/>
      <c r="N8" s="70"/>
      <c r="O8" s="70"/>
      <c r="P8" s="70"/>
    </row>
    <row r="9" spans="1:16" x14ac:dyDescent="0.25">
      <c r="H9" s="59"/>
    </row>
    <row r="10" spans="1:16" x14ac:dyDescent="0.25">
      <c r="H10" s="71"/>
    </row>
    <row r="11" spans="1:16" x14ac:dyDescent="0.25">
      <c r="D11" s="48" t="s">
        <v>241</v>
      </c>
      <c r="E11" s="48" t="s">
        <v>241</v>
      </c>
      <c r="F11" s="48" t="s">
        <v>242</v>
      </c>
      <c r="G11" s="48" t="s">
        <v>243</v>
      </c>
      <c r="H11" s="73" t="s">
        <v>85</v>
      </c>
      <c r="J11" s="78"/>
    </row>
    <row r="12" spans="1:16" x14ac:dyDescent="0.25">
      <c r="D12" s="48" t="s">
        <v>138</v>
      </c>
      <c r="E12" s="78" t="s">
        <v>244</v>
      </c>
      <c r="F12" s="48" t="s">
        <v>245</v>
      </c>
      <c r="G12" s="48"/>
      <c r="H12" s="59"/>
    </row>
    <row r="13" spans="1:16" x14ac:dyDescent="0.25">
      <c r="H13" s="59"/>
      <c r="K13" s="48" t="s">
        <v>246</v>
      </c>
      <c r="L13" s="48" t="s">
        <v>247</v>
      </c>
      <c r="M13" s="48" t="s">
        <v>248</v>
      </c>
    </row>
    <row r="14" spans="1:16" x14ac:dyDescent="0.25">
      <c r="C14" s="78" t="s">
        <v>249</v>
      </c>
      <c r="D14" s="94">
        <v>59416.26</v>
      </c>
      <c r="E14" s="94">
        <v>-202.75</v>
      </c>
      <c r="F14" s="94"/>
      <c r="G14" s="94">
        <v>39629.839999999997</v>
      </c>
      <c r="H14" s="94">
        <f t="shared" ref="H14:H27" si="0">SUM(D14:G14)</f>
        <v>98843.35</v>
      </c>
      <c r="J14" t="s">
        <v>250</v>
      </c>
      <c r="K14" s="94">
        <f>+H40</f>
        <v>98858.28</v>
      </c>
      <c r="L14" s="94">
        <v>98858.28</v>
      </c>
      <c r="M14" s="94">
        <f>+K14-L14</f>
        <v>0</v>
      </c>
    </row>
    <row r="15" spans="1:16" x14ac:dyDescent="0.25">
      <c r="C15" t="s">
        <v>251</v>
      </c>
      <c r="D15" s="94">
        <v>998.58</v>
      </c>
      <c r="E15" s="94"/>
      <c r="F15" s="94"/>
      <c r="G15" s="94"/>
      <c r="H15" s="94">
        <f t="shared" si="0"/>
        <v>998.58</v>
      </c>
      <c r="J15" t="s">
        <v>252</v>
      </c>
      <c r="K15" s="94">
        <f>+H26</f>
        <v>5179.53</v>
      </c>
      <c r="L15" s="94">
        <v>5179.53</v>
      </c>
      <c r="M15" s="94">
        <f t="shared" ref="M15:M27" si="1">+K15-L15</f>
        <v>0</v>
      </c>
    </row>
    <row r="16" spans="1:16" x14ac:dyDescent="0.25">
      <c r="C16" t="s">
        <v>253</v>
      </c>
      <c r="D16" s="94"/>
      <c r="E16" s="94"/>
      <c r="F16" s="94"/>
      <c r="G16" s="94"/>
      <c r="H16" s="94">
        <f t="shared" si="0"/>
        <v>0</v>
      </c>
      <c r="J16" t="s">
        <v>254</v>
      </c>
      <c r="K16" s="94">
        <f>+H24+H25</f>
        <v>702.67</v>
      </c>
      <c r="L16" s="94">
        <v>702.67</v>
      </c>
      <c r="M16" s="94">
        <f t="shared" si="1"/>
        <v>0</v>
      </c>
    </row>
    <row r="17" spans="3:13" x14ac:dyDescent="0.25">
      <c r="C17" s="141" t="s">
        <v>255</v>
      </c>
      <c r="D17" s="94"/>
      <c r="E17" s="94"/>
      <c r="F17" s="94"/>
      <c r="G17" s="94"/>
      <c r="H17" s="94">
        <f t="shared" si="0"/>
        <v>0</v>
      </c>
      <c r="J17" t="s">
        <v>256</v>
      </c>
      <c r="K17" s="94">
        <f>+H15+H28</f>
        <v>37423.980000000003</v>
      </c>
      <c r="L17" s="94">
        <v>37423.980000000003</v>
      </c>
      <c r="M17" s="94">
        <f t="shared" si="1"/>
        <v>0</v>
      </c>
    </row>
    <row r="18" spans="3:13" x14ac:dyDescent="0.25">
      <c r="C18" s="141" t="s">
        <v>257</v>
      </c>
      <c r="D18" s="94"/>
      <c r="E18" s="94"/>
      <c r="F18" s="94"/>
      <c r="G18" s="94"/>
      <c r="H18" s="94">
        <f t="shared" si="0"/>
        <v>0</v>
      </c>
      <c r="J18" t="s">
        <v>258</v>
      </c>
      <c r="K18" s="94">
        <f>+H27</f>
        <v>3419.87</v>
      </c>
      <c r="L18" s="94">
        <v>3419.87</v>
      </c>
      <c r="M18" s="94">
        <f t="shared" si="1"/>
        <v>0</v>
      </c>
    </row>
    <row r="19" spans="3:13" x14ac:dyDescent="0.25">
      <c r="C19" t="s">
        <v>259</v>
      </c>
      <c r="D19" s="94"/>
      <c r="E19" s="94"/>
      <c r="F19" s="94"/>
      <c r="G19" s="94"/>
      <c r="H19" s="94">
        <f t="shared" si="0"/>
        <v>0</v>
      </c>
      <c r="J19" t="s">
        <v>260</v>
      </c>
      <c r="K19" s="94">
        <f>+H20+H21-H36</f>
        <v>19453.68</v>
      </c>
      <c r="L19" s="94">
        <v>19453.68</v>
      </c>
      <c r="M19" s="94">
        <f t="shared" si="1"/>
        <v>0</v>
      </c>
    </row>
    <row r="20" spans="3:13" x14ac:dyDescent="0.25">
      <c r="C20" s="141" t="s">
        <v>255</v>
      </c>
      <c r="D20" s="94">
        <v>3626.49</v>
      </c>
      <c r="E20" s="94"/>
      <c r="F20" s="94"/>
      <c r="G20" s="94"/>
      <c r="H20" s="94">
        <f t="shared" si="0"/>
        <v>3626.49</v>
      </c>
      <c r="J20" t="s">
        <v>261</v>
      </c>
      <c r="K20" s="94">
        <f>+H20+H21</f>
        <v>19479.010000000002</v>
      </c>
      <c r="L20" s="94">
        <v>19479.009999999998</v>
      </c>
      <c r="M20" s="94">
        <f t="shared" si="1"/>
        <v>0</v>
      </c>
    </row>
    <row r="21" spans="3:13" x14ac:dyDescent="0.25">
      <c r="C21" s="141" t="s">
        <v>257</v>
      </c>
      <c r="D21" s="94">
        <v>15852.52</v>
      </c>
      <c r="E21" s="94"/>
      <c r="F21" s="94"/>
      <c r="G21" s="94"/>
      <c r="H21" s="94">
        <f t="shared" si="0"/>
        <v>15852.52</v>
      </c>
      <c r="J21" t="s">
        <v>262</v>
      </c>
      <c r="K21" s="94">
        <f>+H17+H18</f>
        <v>0</v>
      </c>
      <c r="L21" s="94"/>
      <c r="M21" s="94">
        <f t="shared" si="1"/>
        <v>0</v>
      </c>
    </row>
    <row r="22" spans="3:13" x14ac:dyDescent="0.25">
      <c r="C22" t="s">
        <v>263</v>
      </c>
      <c r="D22" s="94">
        <v>3857.59</v>
      </c>
      <c r="E22" s="94"/>
      <c r="F22" s="94"/>
      <c r="G22" s="94"/>
      <c r="H22" s="94">
        <f t="shared" si="0"/>
        <v>3857.59</v>
      </c>
      <c r="J22" t="s">
        <v>264</v>
      </c>
      <c r="K22" s="94">
        <f>+H22-H35</f>
        <v>3542.7000000000003</v>
      </c>
      <c r="L22" s="94">
        <v>3542.7</v>
      </c>
      <c r="M22" s="94">
        <f t="shared" si="1"/>
        <v>0</v>
      </c>
    </row>
    <row r="23" spans="3:13" x14ac:dyDescent="0.25">
      <c r="C23" t="s">
        <v>265</v>
      </c>
      <c r="D23" s="94"/>
      <c r="E23" s="94"/>
      <c r="F23" s="94"/>
      <c r="G23" s="94"/>
      <c r="H23" s="94">
        <f t="shared" si="0"/>
        <v>0</v>
      </c>
      <c r="J23" t="s">
        <v>266</v>
      </c>
      <c r="K23" s="94">
        <f>+H35+H36</f>
        <v>340.22</v>
      </c>
      <c r="L23" s="94">
        <v>340.22</v>
      </c>
      <c r="M23" s="94">
        <f t="shared" si="1"/>
        <v>0</v>
      </c>
    </row>
    <row r="24" spans="3:13" x14ac:dyDescent="0.25">
      <c r="C24" s="141" t="s">
        <v>267</v>
      </c>
      <c r="D24" s="94">
        <v>239.29</v>
      </c>
      <c r="E24" s="94"/>
      <c r="F24" s="94"/>
      <c r="G24" s="94"/>
      <c r="H24" s="94">
        <f t="shared" si="0"/>
        <v>239.29</v>
      </c>
      <c r="J24" t="s">
        <v>268</v>
      </c>
      <c r="K24" s="94">
        <f>G32</f>
        <v>7865</v>
      </c>
      <c r="L24" s="94">
        <v>7865</v>
      </c>
      <c r="M24" s="94">
        <f t="shared" si="1"/>
        <v>0</v>
      </c>
    </row>
    <row r="25" spans="3:13" x14ac:dyDescent="0.25">
      <c r="C25" s="141" t="s">
        <v>269</v>
      </c>
      <c r="D25" s="94">
        <v>463.38</v>
      </c>
      <c r="E25" s="94"/>
      <c r="F25" s="94"/>
      <c r="G25" s="94"/>
      <c r="H25" s="94">
        <f t="shared" si="0"/>
        <v>463.38</v>
      </c>
      <c r="J25" t="s">
        <v>270</v>
      </c>
      <c r="K25" s="94">
        <v>0</v>
      </c>
      <c r="L25" s="94"/>
      <c r="M25" s="94">
        <f t="shared" si="1"/>
        <v>0</v>
      </c>
    </row>
    <row r="26" spans="3:13" x14ac:dyDescent="0.25">
      <c r="C26" s="141" t="s">
        <v>271</v>
      </c>
      <c r="D26" s="94">
        <v>4976.78</v>
      </c>
      <c r="E26" s="94">
        <v>202.75</v>
      </c>
      <c r="F26" s="94"/>
      <c r="G26" s="94"/>
      <c r="H26" s="94">
        <f t="shared" si="0"/>
        <v>5179.53</v>
      </c>
      <c r="J26" t="s">
        <v>272</v>
      </c>
      <c r="K26" s="94">
        <f>H31-H38</f>
        <v>5414.42</v>
      </c>
      <c r="L26" s="94">
        <v>5414.42</v>
      </c>
      <c r="M26" s="94">
        <f t="shared" si="1"/>
        <v>0</v>
      </c>
    </row>
    <row r="27" spans="3:13" x14ac:dyDescent="0.25">
      <c r="C27" s="141" t="s">
        <v>273</v>
      </c>
      <c r="D27" s="94">
        <v>3419.87</v>
      </c>
      <c r="E27" s="94"/>
      <c r="F27" s="94"/>
      <c r="G27" s="94"/>
      <c r="H27" s="94">
        <f t="shared" si="0"/>
        <v>3419.87</v>
      </c>
      <c r="J27" t="s">
        <v>69</v>
      </c>
      <c r="K27" s="94">
        <f>+H33</f>
        <v>-202.75</v>
      </c>
      <c r="L27" s="94"/>
      <c r="M27" s="94">
        <f t="shared" si="1"/>
        <v>-202.75</v>
      </c>
    </row>
    <row r="28" spans="3:13" x14ac:dyDescent="0.25">
      <c r="C28" t="s">
        <v>274</v>
      </c>
      <c r="D28" s="94">
        <v>4660.5600000000004</v>
      </c>
      <c r="E28" s="94"/>
      <c r="F28" s="94"/>
      <c r="G28" s="94">
        <v>31764.84</v>
      </c>
      <c r="H28" s="94">
        <f t="shared" ref="H28:H33" si="2">SUM(D28:G28)</f>
        <v>36425.4</v>
      </c>
    </row>
    <row r="29" spans="3:13" x14ac:dyDescent="0.25">
      <c r="C29" t="s">
        <v>261</v>
      </c>
      <c r="D29" s="94">
        <v>16730.86</v>
      </c>
      <c r="E29" s="94"/>
      <c r="F29" s="94"/>
      <c r="G29" s="94"/>
      <c r="H29" s="94">
        <f t="shared" si="2"/>
        <v>16730.86</v>
      </c>
      <c r="J29" t="s">
        <v>275</v>
      </c>
      <c r="K29" s="80">
        <f>+K15+K16+K17+K19+K20+K21+K22+K26-K14+K27</f>
        <v>-7865.0400000000081</v>
      </c>
      <c r="L29" s="94">
        <f>+L15+L16+L17+L19+L20+L21+L22+L26-L14+L27</f>
        <v>-7662.2900000000081</v>
      </c>
      <c r="M29" s="94">
        <f>+K29-L29</f>
        <v>-202.75</v>
      </c>
    </row>
    <row r="30" spans="3:13" x14ac:dyDescent="0.25">
      <c r="C30" t="s">
        <v>270</v>
      </c>
      <c r="D30" s="94"/>
      <c r="E30" s="94"/>
      <c r="F30" s="94"/>
      <c r="G30" s="94"/>
      <c r="H30" s="94">
        <f t="shared" si="2"/>
        <v>0</v>
      </c>
    </row>
    <row r="31" spans="3:13" x14ac:dyDescent="0.25">
      <c r="C31" t="s">
        <v>276</v>
      </c>
      <c r="D31" s="94"/>
      <c r="E31" s="94"/>
      <c r="F31" s="94"/>
      <c r="G31" s="94"/>
      <c r="H31" s="94">
        <f t="shared" si="2"/>
        <v>0</v>
      </c>
      <c r="K31" s="43"/>
    </row>
    <row r="32" spans="3:13" x14ac:dyDescent="0.25">
      <c r="C32" t="s">
        <v>268</v>
      </c>
      <c r="D32" s="94">
        <f>8350.43+D38</f>
        <v>2936.01</v>
      </c>
      <c r="E32" s="94"/>
      <c r="F32" s="94"/>
      <c r="G32" s="94">
        <v>7865</v>
      </c>
      <c r="H32" s="94">
        <f t="shared" si="2"/>
        <v>10801.01</v>
      </c>
      <c r="J32" s="142"/>
    </row>
    <row r="33" spans="3:10" x14ac:dyDescent="0.25">
      <c r="C33" t="s">
        <v>69</v>
      </c>
      <c r="D33" s="94"/>
      <c r="E33" s="94">
        <f>-E26</f>
        <v>-202.75</v>
      </c>
      <c r="F33" s="94"/>
      <c r="G33" s="94"/>
      <c r="H33" s="94">
        <f t="shared" si="2"/>
        <v>-202.75</v>
      </c>
    </row>
    <row r="34" spans="3:10" x14ac:dyDescent="0.25">
      <c r="D34" s="94"/>
      <c r="E34" s="94"/>
      <c r="F34" s="94"/>
      <c r="G34" s="94"/>
      <c r="H34" s="94"/>
    </row>
    <row r="35" spans="3:10" x14ac:dyDescent="0.25">
      <c r="C35" t="s">
        <v>266</v>
      </c>
      <c r="D35" s="94">
        <v>340.22</v>
      </c>
      <c r="E35" s="94">
        <v>-25.33</v>
      </c>
      <c r="F35" s="94"/>
      <c r="G35" s="94"/>
      <c r="H35" s="94">
        <f>SUM(D35:G35)</f>
        <v>314.89000000000004</v>
      </c>
      <c r="J35" s="142"/>
    </row>
    <row r="36" spans="3:10" x14ac:dyDescent="0.25">
      <c r="C36" t="s">
        <v>277</v>
      </c>
      <c r="D36" s="94"/>
      <c r="E36" s="94">
        <f>-E35</f>
        <v>25.33</v>
      </c>
      <c r="F36" s="94"/>
      <c r="G36" s="94"/>
      <c r="H36" s="94">
        <f>SUM(D36:G36)</f>
        <v>25.33</v>
      </c>
    </row>
    <row r="37" spans="3:10" x14ac:dyDescent="0.25">
      <c r="C37" t="s">
        <v>278</v>
      </c>
      <c r="D37" s="94">
        <v>187.82</v>
      </c>
      <c r="E37" s="94"/>
      <c r="F37" s="94"/>
      <c r="G37" s="94"/>
      <c r="H37" s="94">
        <f>SUM(D37:G37)</f>
        <v>187.82</v>
      </c>
    </row>
    <row r="38" spans="3:10" x14ac:dyDescent="0.25">
      <c r="C38" t="s">
        <v>279</v>
      </c>
      <c r="D38" s="94">
        <v>-5414.42</v>
      </c>
      <c r="E38" s="94"/>
      <c r="F38" s="94"/>
      <c r="G38" s="94"/>
      <c r="H38" s="94">
        <f>SUM(D38:G38)</f>
        <v>-5414.42</v>
      </c>
    </row>
    <row r="39" spans="3:10" x14ac:dyDescent="0.25">
      <c r="D39" s="94"/>
      <c r="E39" s="94"/>
      <c r="F39" s="94"/>
      <c r="G39" s="94"/>
      <c r="H39" s="94"/>
    </row>
    <row r="40" spans="3:10" x14ac:dyDescent="0.25">
      <c r="C40" s="78" t="s">
        <v>280</v>
      </c>
      <c r="D40" s="80">
        <f>+D14-D37</f>
        <v>59228.44</v>
      </c>
      <c r="E40" s="80"/>
      <c r="F40" s="80">
        <f>+F14-F37</f>
        <v>0</v>
      </c>
      <c r="G40" s="80">
        <f>+G14-G37</f>
        <v>39629.839999999997</v>
      </c>
      <c r="H40" s="94">
        <f>SUM(D40:G40)</f>
        <v>98858.28</v>
      </c>
    </row>
    <row r="41" spans="3:10" x14ac:dyDescent="0.25">
      <c r="D41" s="80"/>
      <c r="E41" s="80"/>
      <c r="F41" s="80"/>
      <c r="G41" s="80"/>
      <c r="H41" s="94"/>
    </row>
    <row r="42" spans="3:10" x14ac:dyDescent="0.25">
      <c r="D42" s="80"/>
      <c r="E42" s="80"/>
      <c r="F42" s="80"/>
      <c r="G42" s="80"/>
      <c r="H42" s="94"/>
    </row>
    <row r="43" spans="3:10" x14ac:dyDescent="0.25">
      <c r="C43" s="78" t="s">
        <v>281</v>
      </c>
      <c r="D43" s="80">
        <f>SUM(D15:D33)-D27-D35-D37-D38-D36</f>
        <v>59228.439999999995</v>
      </c>
      <c r="E43" s="80">
        <f>SUM(E15:E33)-E27-E35-E37-E38-E36</f>
        <v>0</v>
      </c>
      <c r="F43" s="80">
        <f>SUM(F15:F32)-F27-F35-F37-F38</f>
        <v>0</v>
      </c>
      <c r="G43" s="80">
        <f>SUM(G15:G32)-G27-G35-G37-G38</f>
        <v>39629.839999999997</v>
      </c>
      <c r="H43" s="59"/>
    </row>
    <row r="44" spans="3:10" x14ac:dyDescent="0.25">
      <c r="C44" s="43" t="s">
        <v>179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96"/>
    </row>
    <row r="45" spans="3:10" x14ac:dyDescent="0.25">
      <c r="D45" s="80"/>
      <c r="E45" s="80"/>
      <c r="H45" s="59"/>
    </row>
    <row r="46" spans="3:10" ht="12" customHeight="1" x14ac:dyDescent="0.25">
      <c r="D46" s="80"/>
      <c r="E46" s="80"/>
      <c r="H46" s="59"/>
    </row>
    <row r="47" spans="3:10" x14ac:dyDescent="0.25">
      <c r="H47" s="59"/>
    </row>
    <row r="48" spans="3:10" x14ac:dyDescent="0.25">
      <c r="H48" s="59"/>
    </row>
    <row r="49" customFormat="1" x14ac:dyDescent="0.25"/>
    <row r="50" customFormat="1" x14ac:dyDescent="0.25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K30" sqref="K30"/>
    </sheetView>
  </sheetViews>
  <sheetFormatPr defaultColWidth="13.140625" defaultRowHeight="15" x14ac:dyDescent="0.25"/>
  <cols>
    <col min="4" max="6" width="13.140625" style="94"/>
    <col min="7" max="7" width="14.42578125" customWidth="1"/>
  </cols>
  <sheetData>
    <row r="1" spans="1:9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9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9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9" ht="18" x14ac:dyDescent="0.25">
      <c r="D4" s="54"/>
      <c r="E4" s="54"/>
      <c r="F4" s="65"/>
      <c r="G4" s="66"/>
      <c r="I4" s="67"/>
    </row>
    <row r="5" spans="1:9" ht="18" x14ac:dyDescent="0.25">
      <c r="A5" s="127" t="s">
        <v>282</v>
      </c>
      <c r="D5" s="246"/>
      <c r="E5" s="246"/>
      <c r="F5" s="247"/>
      <c r="G5" s="248"/>
      <c r="I5" s="67"/>
    </row>
    <row r="6" spans="1:9" ht="18.75" x14ac:dyDescent="0.3">
      <c r="D6" s="249"/>
      <c r="E6" s="249"/>
      <c r="F6" s="250"/>
      <c r="G6" s="251"/>
      <c r="I6" s="67"/>
    </row>
    <row r="7" spans="1:9" x14ac:dyDescent="0.25">
      <c r="G7" s="94"/>
    </row>
    <row r="8" spans="1:9" s="70" customFormat="1" ht="25.5" x14ac:dyDescent="0.25">
      <c r="A8" s="132" t="s">
        <v>104</v>
      </c>
      <c r="B8" s="368" t="s">
        <v>105</v>
      </c>
      <c r="C8" s="369"/>
      <c r="D8" s="252" t="s">
        <v>106</v>
      </c>
      <c r="E8" s="252" t="s">
        <v>106</v>
      </c>
      <c r="F8" s="252" t="s">
        <v>106</v>
      </c>
      <c r="G8" s="368" t="s">
        <v>154</v>
      </c>
      <c r="H8" s="353"/>
      <c r="I8" s="354"/>
    </row>
    <row r="10" spans="1:9" x14ac:dyDescent="0.25">
      <c r="D10" s="253" t="s">
        <v>252</v>
      </c>
      <c r="E10" s="253" t="s">
        <v>283</v>
      </c>
      <c r="F10" s="253" t="s">
        <v>254</v>
      </c>
      <c r="G10" s="253" t="s">
        <v>284</v>
      </c>
      <c r="H10" s="253" t="s">
        <v>285</v>
      </c>
    </row>
    <row r="11" spans="1:9" x14ac:dyDescent="0.25">
      <c r="B11" t="s">
        <v>286</v>
      </c>
      <c r="G11" s="94"/>
      <c r="H11" s="94"/>
    </row>
    <row r="12" spans="1:9" x14ac:dyDescent="0.25">
      <c r="B12" t="s">
        <v>287</v>
      </c>
      <c r="G12" s="94"/>
      <c r="H12" s="94"/>
    </row>
    <row r="13" spans="1:9" s="43" customFormat="1" x14ac:dyDescent="0.25">
      <c r="B13" s="43" t="s">
        <v>179</v>
      </c>
      <c r="D13" s="254">
        <f>D11-D12</f>
        <v>0</v>
      </c>
      <c r="E13" s="254">
        <f>E11-E12</f>
        <v>0</v>
      </c>
      <c r="F13" s="254">
        <f>F11-F12</f>
        <v>0</v>
      </c>
      <c r="G13" s="254">
        <f>G11-G12</f>
        <v>0</v>
      </c>
      <c r="H13" s="254">
        <f>H11-H12</f>
        <v>0</v>
      </c>
    </row>
    <row r="15" spans="1:9" x14ac:dyDescent="0.25">
      <c r="A15" s="43" t="s">
        <v>288</v>
      </c>
    </row>
    <row r="19" spans="7:8" x14ac:dyDescent="0.25">
      <c r="G19" s="94"/>
      <c r="H19" s="94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K30" sqref="K30"/>
    </sheetView>
  </sheetViews>
  <sheetFormatPr defaultColWidth="8.7109375" defaultRowHeight="15" x14ac:dyDescent="0.2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G1"/>
      <c r="H1" s="57" t="s">
        <v>2</v>
      </c>
      <c r="I1" s="57" t="s">
        <v>3</v>
      </c>
    </row>
    <row r="2" spans="1:10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0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0" ht="18" x14ac:dyDescent="0.25">
      <c r="A4" s="125"/>
      <c r="B4" s="54"/>
      <c r="D4" s="54"/>
      <c r="E4" s="54"/>
      <c r="F4" s="56"/>
      <c r="G4" s="126"/>
      <c r="H4" s="66"/>
      <c r="I4" s="67"/>
    </row>
    <row r="5" spans="1:10" ht="18" x14ac:dyDescent="0.25">
      <c r="A5" s="54" t="s">
        <v>289</v>
      </c>
      <c r="C5" s="58"/>
      <c r="H5" s="66"/>
      <c r="J5" s="67"/>
    </row>
    <row r="6" spans="1:10" ht="18" x14ac:dyDescent="0.25">
      <c r="D6" s="54"/>
      <c r="E6" s="54"/>
      <c r="F6" s="65"/>
      <c r="G6" s="65"/>
    </row>
    <row r="8" spans="1:10" s="70" customFormat="1" ht="30" x14ac:dyDescent="0.25">
      <c r="A8" s="139" t="s">
        <v>104</v>
      </c>
      <c r="B8" s="343" t="s">
        <v>105</v>
      </c>
      <c r="C8" s="344"/>
      <c r="D8" s="344"/>
      <c r="E8" s="345"/>
      <c r="F8" s="140" t="s">
        <v>106</v>
      </c>
      <c r="G8" s="144"/>
      <c r="H8" s="343" t="s">
        <v>154</v>
      </c>
      <c r="I8" s="353"/>
      <c r="J8" s="354"/>
    </row>
    <row r="10" spans="1:10" x14ac:dyDescent="0.25">
      <c r="A10" s="78" t="s">
        <v>290</v>
      </c>
      <c r="C10" s="48" t="s">
        <v>291</v>
      </c>
      <c r="D10" s="370" t="s">
        <v>292</v>
      </c>
      <c r="E10" s="370"/>
      <c r="F10" s="370"/>
      <c r="G10" s="103" t="s">
        <v>293</v>
      </c>
      <c r="H10" s="371" t="s">
        <v>294</v>
      </c>
      <c r="I10" s="371"/>
      <c r="J10" s="371"/>
    </row>
    <row r="11" spans="1:10" x14ac:dyDescent="0.25">
      <c r="A11" s="72"/>
      <c r="B11" s="72"/>
      <c r="D11" s="48" t="s">
        <v>295</v>
      </c>
      <c r="E11" s="86" t="s">
        <v>296</v>
      </c>
      <c r="F11" s="73" t="s">
        <v>297</v>
      </c>
      <c r="G11" s="73"/>
      <c r="H11" s="48" t="s">
        <v>295</v>
      </c>
      <c r="I11" s="104" t="s">
        <v>296</v>
      </c>
      <c r="J11" s="105" t="s">
        <v>297</v>
      </c>
    </row>
    <row r="12" spans="1:10" x14ac:dyDescent="0.25">
      <c r="A12" s="72"/>
      <c r="B12" s="72"/>
      <c r="D12" s="48"/>
      <c r="E12" s="86"/>
      <c r="F12" s="73"/>
      <c r="G12" s="73"/>
      <c r="H12" s="48"/>
      <c r="I12" s="104"/>
      <c r="J12" s="105"/>
    </row>
    <row r="13" spans="1:10" x14ac:dyDescent="0.25">
      <c r="A13" s="72"/>
      <c r="C13" s="143"/>
      <c r="D13" s="81"/>
      <c r="E13" s="81"/>
      <c r="F13" s="81">
        <f>D13-E13</f>
        <v>0</v>
      </c>
      <c r="G13" s="106"/>
      <c r="H13" s="107">
        <f>D13*$G$13</f>
        <v>0</v>
      </c>
      <c r="I13" s="107">
        <f>E13*$G$13</f>
        <v>0</v>
      </c>
      <c r="J13" s="107">
        <f>F13*$G$13</f>
        <v>0</v>
      </c>
    </row>
    <row r="14" spans="1:10" x14ac:dyDescent="0.25">
      <c r="C14" s="143"/>
      <c r="D14" s="81"/>
      <c r="E14" s="81"/>
      <c r="F14" s="81">
        <f>D14-E14</f>
        <v>0</v>
      </c>
      <c r="G14" s="106"/>
      <c r="H14" s="107">
        <f>D14*$G$14</f>
        <v>0</v>
      </c>
      <c r="I14" s="107">
        <f>E14*$G$14</f>
        <v>0</v>
      </c>
      <c r="J14" s="107">
        <f>F14*$G$14</f>
        <v>0</v>
      </c>
    </row>
    <row r="15" spans="1:10" ht="15.75" thickBot="1" x14ac:dyDescent="0.3">
      <c r="D15" s="81"/>
      <c r="E15" s="81"/>
      <c r="F15" s="81"/>
      <c r="G15" s="71"/>
      <c r="H15" s="108">
        <f>SUM(H13:H14)</f>
        <v>0</v>
      </c>
      <c r="I15" s="108">
        <f>SUM(I13:I14)</f>
        <v>0</v>
      </c>
      <c r="J15" s="108">
        <f>SUM(J13:J14)</f>
        <v>0</v>
      </c>
    </row>
    <row r="16" spans="1:10" x14ac:dyDescent="0.25">
      <c r="D16" s="81"/>
      <c r="E16" s="81"/>
      <c r="F16" s="81"/>
      <c r="G16" s="71"/>
      <c r="H16" s="107"/>
      <c r="I16" s="107"/>
      <c r="J16" s="107"/>
    </row>
    <row r="17" spans="1:10" x14ac:dyDescent="0.25">
      <c r="D17" s="81"/>
      <c r="E17" s="81"/>
      <c r="F17" s="81"/>
      <c r="G17" s="71"/>
      <c r="H17" s="107"/>
      <c r="I17" s="107"/>
      <c r="J17" s="107"/>
    </row>
    <row r="18" spans="1:10" x14ac:dyDescent="0.25">
      <c r="A18" s="78"/>
      <c r="C18" s="143"/>
      <c r="D18" s="81"/>
      <c r="E18" s="81"/>
      <c r="F18" s="81">
        <f>D18-E18</f>
        <v>0</v>
      </c>
      <c r="G18" s="106"/>
      <c r="H18" s="107">
        <f t="shared" ref="H18:J21" si="0">D18*$G$13</f>
        <v>0</v>
      </c>
      <c r="I18" s="107">
        <f t="shared" si="0"/>
        <v>0</v>
      </c>
      <c r="J18" s="107">
        <f t="shared" si="0"/>
        <v>0</v>
      </c>
    </row>
    <row r="19" spans="1:10" x14ac:dyDescent="0.25">
      <c r="C19" s="143"/>
      <c r="D19" s="81"/>
      <c r="E19" s="81"/>
      <c r="F19" s="81">
        <f>D19-E19</f>
        <v>0</v>
      </c>
      <c r="G19" s="106"/>
      <c r="H19" s="107">
        <f t="shared" si="0"/>
        <v>0</v>
      </c>
      <c r="I19" s="107">
        <f t="shared" si="0"/>
        <v>0</v>
      </c>
      <c r="J19" s="107">
        <f t="shared" si="0"/>
        <v>0</v>
      </c>
    </row>
    <row r="20" spans="1:10" x14ac:dyDescent="0.25">
      <c r="C20" s="143"/>
      <c r="D20" s="81"/>
      <c r="E20" s="81"/>
      <c r="F20" s="81">
        <f>D20-E20</f>
        <v>0</v>
      </c>
      <c r="G20" s="106"/>
      <c r="H20" s="107">
        <f t="shared" si="0"/>
        <v>0</v>
      </c>
      <c r="I20" s="107">
        <f t="shared" si="0"/>
        <v>0</v>
      </c>
      <c r="J20" s="107">
        <f t="shared" si="0"/>
        <v>0</v>
      </c>
    </row>
    <row r="21" spans="1:10" x14ac:dyDescent="0.25">
      <c r="C21" s="143"/>
      <c r="D21" s="81"/>
      <c r="E21" s="81"/>
      <c r="F21" s="81">
        <f>D21-E21</f>
        <v>0</v>
      </c>
      <c r="G21" s="106"/>
      <c r="H21" s="107">
        <f t="shared" si="0"/>
        <v>0</v>
      </c>
      <c r="I21" s="107">
        <f t="shared" si="0"/>
        <v>0</v>
      </c>
      <c r="J21" s="107">
        <f t="shared" si="0"/>
        <v>0</v>
      </c>
    </row>
    <row r="22" spans="1:10" ht="15.75" thickBot="1" x14ac:dyDescent="0.3">
      <c r="D22" s="81"/>
      <c r="E22" s="81"/>
      <c r="F22" s="81"/>
      <c r="G22" s="80"/>
      <c r="H22" s="108">
        <f t="shared" ref="H22:J22" si="1">SUM(H18:H21)</f>
        <v>0</v>
      </c>
      <c r="I22" s="108">
        <f t="shared" si="1"/>
        <v>0</v>
      </c>
      <c r="J22" s="108">
        <f t="shared" si="1"/>
        <v>0</v>
      </c>
    </row>
    <row r="23" spans="1:10" x14ac:dyDescent="0.25">
      <c r="D23" s="81"/>
      <c r="E23" s="81"/>
      <c r="F23" s="81"/>
      <c r="G23" s="71"/>
      <c r="H23" s="94"/>
      <c r="I23" s="94"/>
      <c r="J23" s="94"/>
    </row>
    <row r="24" spans="1:10" x14ac:dyDescent="0.25">
      <c r="D24" s="94"/>
      <c r="E24" s="94"/>
      <c r="F24" s="94"/>
      <c r="H24" s="94"/>
      <c r="I24" s="94"/>
      <c r="J24" s="94"/>
    </row>
    <row r="25" spans="1:10" x14ac:dyDescent="0.25">
      <c r="D25" s="94"/>
      <c r="E25" s="94"/>
      <c r="F25" s="94"/>
      <c r="H25" s="94"/>
      <c r="I25" s="94"/>
      <c r="J25" s="94"/>
    </row>
    <row r="26" spans="1:10" x14ac:dyDescent="0.25">
      <c r="D26" s="94"/>
      <c r="E26" s="94"/>
      <c r="F26" s="94"/>
      <c r="H26" s="94"/>
      <c r="I26" s="94"/>
      <c r="J26" s="94"/>
    </row>
    <row r="27" spans="1:10" x14ac:dyDescent="0.25">
      <c r="D27" s="94"/>
      <c r="E27" s="94"/>
      <c r="F27" s="94"/>
      <c r="H27" s="94"/>
      <c r="I27" s="94"/>
      <c r="J27" s="94"/>
    </row>
    <row r="28" spans="1:10" x14ac:dyDescent="0.25">
      <c r="C28" s="94"/>
      <c r="D28" s="94"/>
      <c r="E28" s="94"/>
      <c r="F28" s="94"/>
      <c r="H28" s="94"/>
      <c r="I28" s="94"/>
      <c r="J28" s="94"/>
    </row>
    <row r="29" spans="1:10" x14ac:dyDescent="0.25">
      <c r="D29" s="94"/>
      <c r="E29" s="94"/>
      <c r="F29" s="94"/>
      <c r="H29" s="94"/>
      <c r="I29" s="94"/>
      <c r="J29" s="94"/>
    </row>
    <row r="30" spans="1:10" x14ac:dyDescent="0.25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topLeftCell="A52" zoomScale="70" zoomScaleNormal="70" workbookViewId="0">
      <selection activeCell="K30" sqref="K30"/>
    </sheetView>
  </sheetViews>
  <sheetFormatPr defaultColWidth="8.7109375" defaultRowHeight="15" x14ac:dyDescent="0.2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6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6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6" ht="18" x14ac:dyDescent="0.25">
      <c r="D4" s="54"/>
      <c r="E4" s="54"/>
      <c r="F4" s="65"/>
      <c r="G4" s="66"/>
      <c r="I4" s="67"/>
    </row>
    <row r="5" spans="1:16" ht="18" x14ac:dyDescent="0.25">
      <c r="A5" s="127" t="s">
        <v>298</v>
      </c>
      <c r="D5" s="54"/>
      <c r="E5" s="54"/>
      <c r="F5" s="65"/>
      <c r="G5" s="66"/>
      <c r="I5" s="67"/>
    </row>
    <row r="6" spans="1:16" ht="20.100000000000001" customHeight="1" x14ac:dyDescent="0.25"/>
    <row r="7" spans="1:16" ht="20.100000000000001" customHeight="1" thickBot="1" x14ac:dyDescent="0.3">
      <c r="A7" s="127" t="s">
        <v>299</v>
      </c>
    </row>
    <row r="8" spans="1:16" ht="30.75" thickBot="1" x14ac:dyDescent="0.3">
      <c r="A8" s="186" t="s">
        <v>104</v>
      </c>
      <c r="B8" s="376" t="s">
        <v>105</v>
      </c>
      <c r="C8" s="377"/>
      <c r="D8" s="187" t="s">
        <v>300</v>
      </c>
      <c r="E8" s="188" t="s">
        <v>108</v>
      </c>
      <c r="F8" s="188" t="s">
        <v>133</v>
      </c>
      <c r="G8" s="376" t="s">
        <v>154</v>
      </c>
      <c r="H8" s="378"/>
      <c r="I8" s="379"/>
    </row>
    <row r="9" spans="1:16" x14ac:dyDescent="0.25">
      <c r="A9" s="198"/>
      <c r="B9" s="380"/>
      <c r="C9" s="381"/>
      <c r="D9" s="199"/>
      <c r="E9" s="200"/>
      <c r="F9" s="200"/>
      <c r="G9" s="380"/>
      <c r="H9" s="382"/>
      <c r="I9" s="381"/>
    </row>
    <row r="10" spans="1:16" x14ac:dyDescent="0.25">
      <c r="A10" s="189"/>
      <c r="B10" s="383" t="s">
        <v>301</v>
      </c>
      <c r="C10" s="384"/>
      <c r="D10" s="384"/>
      <c r="E10" s="384"/>
      <c r="F10" s="384"/>
      <c r="G10" s="384"/>
      <c r="H10" s="384"/>
      <c r="I10" s="385"/>
    </row>
    <row r="11" spans="1:16" x14ac:dyDescent="0.25">
      <c r="A11" s="189"/>
      <c r="B11" s="372"/>
      <c r="C11" s="373"/>
      <c r="D11" s="202"/>
      <c r="E11" s="203"/>
      <c r="F11" s="203"/>
      <c r="G11" s="372"/>
      <c r="H11" s="374"/>
      <c r="I11" s="375"/>
    </row>
    <row r="12" spans="1:16" x14ac:dyDescent="0.25">
      <c r="A12" s="189"/>
      <c r="B12" s="386" t="s">
        <v>302</v>
      </c>
      <c r="C12" s="387"/>
      <c r="D12" s="202"/>
      <c r="E12" s="203"/>
      <c r="F12" s="203"/>
      <c r="G12" s="372"/>
      <c r="H12" s="374"/>
      <c r="I12" s="375"/>
      <c r="N12" t="s">
        <v>303</v>
      </c>
      <c r="O12" t="s">
        <v>304</v>
      </c>
      <c r="P12" t="s">
        <v>305</v>
      </c>
    </row>
    <row r="13" spans="1:16" x14ac:dyDescent="0.25">
      <c r="A13" s="189"/>
      <c r="B13" s="372" t="s">
        <v>306</v>
      </c>
      <c r="C13" s="373"/>
      <c r="D13" s="202">
        <f>+SUM(E13:F13)</f>
        <v>0</v>
      </c>
      <c r="E13" s="203">
        <f>+F13*0.1</f>
        <v>0</v>
      </c>
      <c r="F13" s="203"/>
      <c r="G13" s="372" t="s">
        <v>307</v>
      </c>
      <c r="H13" s="374"/>
      <c r="I13" s="375"/>
      <c r="K13" t="s">
        <v>308</v>
      </c>
      <c r="N13" s="59"/>
      <c r="O13" s="59">
        <f>+N13/12</f>
        <v>0</v>
      </c>
    </row>
    <row r="14" spans="1:16" x14ac:dyDescent="0.25">
      <c r="A14" s="189"/>
      <c r="B14" s="388" t="s">
        <v>309</v>
      </c>
      <c r="C14" s="373"/>
      <c r="D14" s="202">
        <f>+SUM(E14:F14)</f>
        <v>0</v>
      </c>
      <c r="E14" s="203">
        <f>+F14*0.1</f>
        <v>0</v>
      </c>
      <c r="F14" s="203"/>
      <c r="G14" s="372" t="s">
        <v>307</v>
      </c>
      <c r="H14" s="374"/>
      <c r="I14" s="375"/>
      <c r="K14" t="s">
        <v>310</v>
      </c>
      <c r="N14" s="59"/>
      <c r="O14" s="59">
        <f>+N14/12</f>
        <v>0</v>
      </c>
    </row>
    <row r="15" spans="1:16" x14ac:dyDescent="0.25">
      <c r="A15" s="189"/>
      <c r="B15" s="372"/>
      <c r="C15" s="373"/>
      <c r="D15" s="202"/>
      <c r="E15" s="203"/>
      <c r="F15" s="202"/>
      <c r="G15" s="372"/>
      <c r="H15" s="374"/>
      <c r="I15" s="375"/>
      <c r="K15" t="s">
        <v>311</v>
      </c>
      <c r="N15" s="59"/>
      <c r="O15" s="59">
        <f>+N15/12</f>
        <v>0</v>
      </c>
    </row>
    <row r="16" spans="1:16" x14ac:dyDescent="0.25">
      <c r="A16" s="189"/>
      <c r="B16" s="372"/>
      <c r="C16" s="373"/>
      <c r="D16" s="202"/>
      <c r="E16" s="203"/>
      <c r="F16" s="202"/>
      <c r="G16" s="372"/>
      <c r="H16" s="374"/>
      <c r="I16" s="375"/>
      <c r="K16" s="197" t="s">
        <v>312</v>
      </c>
      <c r="L16" s="197"/>
      <c r="M16" s="197"/>
      <c r="N16" s="196"/>
      <c r="O16" s="196"/>
      <c r="P16" s="196">
        <f>+O16*1.1</f>
        <v>0</v>
      </c>
    </row>
    <row r="17" spans="1:13" x14ac:dyDescent="0.25">
      <c r="A17" s="189"/>
      <c r="B17" s="386" t="s">
        <v>85</v>
      </c>
      <c r="C17" s="387"/>
      <c r="D17" s="205">
        <f>SUM(D13:D16)</f>
        <v>0</v>
      </c>
      <c r="E17" s="205">
        <f>SUM(E13:E16)</f>
        <v>0</v>
      </c>
      <c r="F17" s="205">
        <f>SUM(F13:F16)</f>
        <v>0</v>
      </c>
      <c r="G17" s="372"/>
      <c r="H17" s="374"/>
      <c r="I17" s="375"/>
    </row>
    <row r="18" spans="1:13" x14ac:dyDescent="0.25">
      <c r="A18" s="189"/>
      <c r="B18" s="372"/>
      <c r="C18" s="373"/>
      <c r="D18" s="202"/>
      <c r="E18" s="203"/>
      <c r="F18" s="202"/>
      <c r="G18" s="372"/>
      <c r="H18" s="374"/>
      <c r="I18" s="375"/>
    </row>
    <row r="19" spans="1:13" x14ac:dyDescent="0.25">
      <c r="A19" s="189"/>
      <c r="B19" s="386" t="s">
        <v>313</v>
      </c>
      <c r="C19" s="387"/>
      <c r="D19" s="202"/>
      <c r="E19" s="203"/>
      <c r="F19" s="202"/>
      <c r="G19" s="372"/>
      <c r="H19" s="374"/>
      <c r="I19" s="375"/>
    </row>
    <row r="20" spans="1:13" x14ac:dyDescent="0.25">
      <c r="A20" s="189"/>
      <c r="B20" s="372" t="s">
        <v>314</v>
      </c>
      <c r="C20" s="373"/>
      <c r="D20" s="206">
        <f>+F20+E20</f>
        <v>0</v>
      </c>
      <c r="E20" s="207">
        <f>+F20*0.1</f>
        <v>0</v>
      </c>
      <c r="F20" s="202"/>
      <c r="G20" s="372"/>
      <c r="H20" s="374"/>
      <c r="I20" s="375"/>
    </row>
    <row r="21" spans="1:13" x14ac:dyDescent="0.25">
      <c r="A21" s="189"/>
      <c r="B21" s="372" t="s">
        <v>314</v>
      </c>
      <c r="C21" s="373"/>
      <c r="D21" s="206">
        <f>+F21+E21</f>
        <v>0</v>
      </c>
      <c r="E21" s="207">
        <f>+F21*0.1</f>
        <v>0</v>
      </c>
      <c r="F21" s="206"/>
      <c r="G21" s="372"/>
      <c r="H21" s="374"/>
      <c r="I21" s="375"/>
    </row>
    <row r="22" spans="1:13" x14ac:dyDescent="0.25">
      <c r="A22" s="189"/>
      <c r="B22" s="204" t="s">
        <v>315</v>
      </c>
      <c r="C22" s="201"/>
      <c r="D22" s="208">
        <f>SUM(D20:D21)</f>
        <v>0</v>
      </c>
      <c r="E22" s="208">
        <f>SUM(E20:E21)</f>
        <v>0</v>
      </c>
      <c r="F22" s="208">
        <f>SUM(F20:F21)</f>
        <v>0</v>
      </c>
      <c r="G22" s="372"/>
      <c r="H22" s="374"/>
      <c r="I22" s="375"/>
    </row>
    <row r="23" spans="1:13" x14ac:dyDescent="0.25">
      <c r="A23" s="189"/>
      <c r="B23" s="372" t="s">
        <v>316</v>
      </c>
      <c r="C23" s="373"/>
      <c r="D23" s="206">
        <f>+F23+E23</f>
        <v>0</v>
      </c>
      <c r="E23" s="207">
        <f>+F23*0.1</f>
        <v>0</v>
      </c>
      <c r="F23" s="202"/>
      <c r="G23" s="372"/>
      <c r="H23" s="389"/>
      <c r="I23" s="373"/>
    </row>
    <row r="24" spans="1:13" x14ac:dyDescent="0.25">
      <c r="A24" s="189"/>
      <c r="B24" s="372" t="s">
        <v>316</v>
      </c>
      <c r="C24" s="373"/>
      <c r="D24" s="206">
        <f>+F24+E24</f>
        <v>0</v>
      </c>
      <c r="E24" s="207">
        <f>+F24*0.1</f>
        <v>0</v>
      </c>
      <c r="F24" s="202"/>
      <c r="G24" s="372"/>
      <c r="H24" s="389"/>
      <c r="I24" s="373"/>
      <c r="L24" s="92"/>
      <c r="M24" s="92"/>
    </row>
    <row r="25" spans="1:13" x14ac:dyDescent="0.25">
      <c r="A25" s="189"/>
      <c r="B25" s="372" t="s">
        <v>316</v>
      </c>
      <c r="C25" s="373"/>
      <c r="D25" s="206">
        <f>+F25+E25</f>
        <v>0</v>
      </c>
      <c r="E25" s="207">
        <f>+F25*0.1</f>
        <v>0</v>
      </c>
      <c r="F25" s="202"/>
      <c r="G25" s="372"/>
      <c r="H25" s="389"/>
      <c r="I25" s="373"/>
    </row>
    <row r="26" spans="1:13" x14ac:dyDescent="0.25">
      <c r="A26" s="189"/>
      <c r="B26" s="204" t="s">
        <v>317</v>
      </c>
      <c r="C26" s="201"/>
      <c r="D26" s="208">
        <f>SUM(D23:D25)</f>
        <v>0</v>
      </c>
      <c r="E26" s="208">
        <f>SUM(E23:E25)</f>
        <v>0</v>
      </c>
      <c r="F26" s="208">
        <f>SUM(F23:F25)</f>
        <v>0</v>
      </c>
      <c r="G26" s="372"/>
      <c r="H26" s="374"/>
      <c r="I26" s="375"/>
    </row>
    <row r="27" spans="1:13" x14ac:dyDescent="0.25">
      <c r="A27" s="189"/>
      <c r="B27" s="372" t="s">
        <v>318</v>
      </c>
      <c r="C27" s="373"/>
      <c r="D27" s="206">
        <f>+F27+E27</f>
        <v>0</v>
      </c>
      <c r="E27" s="207">
        <f>+F27*0.1</f>
        <v>0</v>
      </c>
      <c r="F27" s="202"/>
      <c r="G27" s="372"/>
      <c r="H27" s="374"/>
      <c r="I27" s="375"/>
    </row>
    <row r="28" spans="1:13" x14ac:dyDescent="0.25">
      <c r="A28" s="189"/>
      <c r="B28" s="372" t="s">
        <v>318</v>
      </c>
      <c r="C28" s="373"/>
      <c r="D28" s="206">
        <f>+F28+E28</f>
        <v>0</v>
      </c>
      <c r="E28" s="207">
        <f>+F28*0.1</f>
        <v>0</v>
      </c>
      <c r="F28" s="206"/>
      <c r="G28" s="372"/>
      <c r="H28" s="374"/>
      <c r="I28" s="375"/>
    </row>
    <row r="29" spans="1:13" x14ac:dyDescent="0.25">
      <c r="A29" s="189"/>
      <c r="B29" s="372" t="s">
        <v>318</v>
      </c>
      <c r="C29" s="373"/>
      <c r="D29" s="206">
        <f>+F29+E29</f>
        <v>0</v>
      </c>
      <c r="E29" s="207">
        <f>+F29*0.1</f>
        <v>0</v>
      </c>
      <c r="F29" s="202"/>
      <c r="G29" s="372"/>
      <c r="H29" s="389"/>
      <c r="I29" s="373"/>
    </row>
    <row r="30" spans="1:13" x14ac:dyDescent="0.25">
      <c r="A30" s="189"/>
      <c r="B30" s="372" t="s">
        <v>318</v>
      </c>
      <c r="C30" s="373"/>
      <c r="D30" s="206">
        <f>+F30+E30</f>
        <v>0</v>
      </c>
      <c r="E30" s="207">
        <f>+F30*0.1</f>
        <v>0</v>
      </c>
      <c r="F30" s="206"/>
      <c r="G30" s="372"/>
      <c r="H30" s="389"/>
      <c r="I30" s="373"/>
    </row>
    <row r="31" spans="1:13" x14ac:dyDescent="0.25">
      <c r="A31" s="189"/>
      <c r="B31" s="386" t="s">
        <v>319</v>
      </c>
      <c r="C31" s="387"/>
      <c r="D31" s="208">
        <f>SUM(D27:D30)</f>
        <v>0</v>
      </c>
      <c r="E31" s="208">
        <f>SUM(E27:E30)</f>
        <v>0</v>
      </c>
      <c r="F31" s="208">
        <f>SUM(F27:F30)</f>
        <v>0</v>
      </c>
      <c r="G31" s="372"/>
      <c r="H31" s="389"/>
      <c r="I31" s="373"/>
    </row>
    <row r="32" spans="1:13" x14ac:dyDescent="0.25">
      <c r="A32" s="189"/>
      <c r="B32" s="386" t="s">
        <v>320</v>
      </c>
      <c r="C32" s="387"/>
      <c r="D32" s="208">
        <f>+D22+D26+D31</f>
        <v>0</v>
      </c>
      <c r="E32" s="208">
        <f>+E22+E26+E31</f>
        <v>0</v>
      </c>
      <c r="F32" s="208">
        <f>+F22+F26+F31</f>
        <v>0</v>
      </c>
      <c r="G32" s="372"/>
      <c r="H32" s="389"/>
      <c r="I32" s="373"/>
    </row>
    <row r="33" spans="1:18" x14ac:dyDescent="0.25">
      <c r="A33" s="189"/>
      <c r="B33" s="372"/>
      <c r="C33" s="373"/>
      <c r="D33" s="206"/>
      <c r="E33" s="207"/>
      <c r="F33" s="201"/>
      <c r="G33" s="372"/>
      <c r="H33" s="389"/>
      <c r="I33" s="373"/>
    </row>
    <row r="34" spans="1:18" x14ac:dyDescent="0.25">
      <c r="A34" s="189"/>
      <c r="B34" s="191" t="s">
        <v>321</v>
      </c>
      <c r="C34" s="192"/>
      <c r="D34" s="209"/>
      <c r="E34" s="210"/>
      <c r="F34" s="211">
        <f>+F32-F21-F28</f>
        <v>0</v>
      </c>
      <c r="G34" s="372"/>
      <c r="H34" s="389"/>
      <c r="I34" s="373"/>
    </row>
    <row r="35" spans="1:18" x14ac:dyDescent="0.25">
      <c r="A35" s="189"/>
      <c r="B35" s="386"/>
      <c r="C35" s="387"/>
      <c r="D35" s="208"/>
      <c r="E35" s="208"/>
      <c r="F35" s="208"/>
      <c r="G35" s="372"/>
      <c r="H35" s="389"/>
      <c r="I35" s="373"/>
    </row>
    <row r="36" spans="1:18" x14ac:dyDescent="0.25">
      <c r="A36" s="212" t="s">
        <v>322</v>
      </c>
      <c r="B36" s="394"/>
      <c r="C36" s="395"/>
      <c r="D36" s="395"/>
      <c r="E36" s="395"/>
      <c r="F36" s="395"/>
      <c r="G36" s="395"/>
      <c r="H36" s="395"/>
      <c r="I36" s="396"/>
    </row>
    <row r="37" spans="1:18" x14ac:dyDescent="0.25">
      <c r="A37" s="212"/>
      <c r="B37" s="394"/>
      <c r="C37" s="395"/>
      <c r="D37" s="395"/>
      <c r="E37" s="395"/>
      <c r="F37" s="395"/>
      <c r="G37" s="395"/>
      <c r="H37" s="395"/>
      <c r="I37" s="396"/>
    </row>
    <row r="38" spans="1:18" x14ac:dyDescent="0.25">
      <c r="A38" s="212"/>
      <c r="B38" s="394"/>
      <c r="C38" s="395"/>
      <c r="D38" s="395"/>
      <c r="E38" s="395"/>
      <c r="F38" s="395"/>
      <c r="G38" s="395"/>
      <c r="H38" s="395"/>
      <c r="I38" s="396"/>
    </row>
    <row r="39" spans="1:18" ht="15.75" thickBot="1" x14ac:dyDescent="0.3">
      <c r="A39" s="193"/>
      <c r="B39" s="390"/>
      <c r="C39" s="391"/>
      <c r="D39" s="213"/>
      <c r="E39" s="213"/>
      <c r="F39" s="213"/>
      <c r="G39" s="390"/>
      <c r="H39" s="392"/>
      <c r="I39" s="391"/>
    </row>
    <row r="40" spans="1:18" x14ac:dyDescent="0.25">
      <c r="E40" s="117"/>
      <c r="F40" s="117"/>
    </row>
    <row r="41" spans="1:18" x14ac:dyDescent="0.25">
      <c r="E41" s="117"/>
      <c r="F41" s="117"/>
    </row>
    <row r="42" spans="1:18" x14ac:dyDescent="0.25">
      <c r="E42" s="117"/>
      <c r="F42" s="117"/>
    </row>
    <row r="43" spans="1:18" x14ac:dyDescent="0.25">
      <c r="D43" s="92"/>
      <c r="E43" s="117"/>
      <c r="F43" s="117"/>
    </row>
    <row r="44" spans="1:18" ht="18" x14ac:dyDescent="0.25">
      <c r="A44" s="127" t="s">
        <v>323</v>
      </c>
      <c r="E44" s="117"/>
      <c r="F44" s="117"/>
    </row>
    <row r="45" spans="1:18" x14ac:dyDescent="0.25">
      <c r="A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</row>
    <row r="46" spans="1:18" x14ac:dyDescent="0.25">
      <c r="A46" s="214" t="s">
        <v>324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</row>
    <row r="47" spans="1:18" ht="45" x14ac:dyDescent="0.25">
      <c r="A47" s="214"/>
      <c r="B47" s="215"/>
      <c r="C47" s="215" t="s">
        <v>325</v>
      </c>
      <c r="D47" s="221" t="s">
        <v>326</v>
      </c>
      <c r="E47" s="221" t="s">
        <v>327</v>
      </c>
      <c r="F47" s="221" t="s">
        <v>328</v>
      </c>
      <c r="G47" s="221" t="s">
        <v>329</v>
      </c>
      <c r="H47" s="221" t="s">
        <v>330</v>
      </c>
      <c r="I47" s="221" t="s">
        <v>331</v>
      </c>
      <c r="J47" s="221" t="s">
        <v>332</v>
      </c>
      <c r="K47" s="221" t="s">
        <v>333</v>
      </c>
      <c r="L47" s="221" t="s">
        <v>334</v>
      </c>
      <c r="M47" s="221" t="s">
        <v>335</v>
      </c>
      <c r="N47" s="221" t="s">
        <v>336</v>
      </c>
      <c r="O47" s="221" t="s">
        <v>337</v>
      </c>
      <c r="P47" s="221" t="s">
        <v>338</v>
      </c>
      <c r="Q47" s="214"/>
      <c r="R47" s="214"/>
    </row>
    <row r="48" spans="1:18" x14ac:dyDescent="0.25">
      <c r="A48" s="214" t="s">
        <v>339</v>
      </c>
      <c r="B48" s="214"/>
      <c r="C48" s="217" t="s">
        <v>340</v>
      </c>
      <c r="D48" s="218"/>
      <c r="E48" s="218"/>
      <c r="F48" s="218"/>
      <c r="G48" s="218"/>
      <c r="H48" s="218"/>
      <c r="I48" s="214"/>
      <c r="J48" s="218"/>
      <c r="K48" s="218"/>
      <c r="L48" s="218"/>
      <c r="M48" s="218"/>
      <c r="N48" s="218"/>
      <c r="O48" s="214"/>
      <c r="P48" s="218"/>
      <c r="Q48" s="214"/>
      <c r="R48" s="214"/>
    </row>
    <row r="49" spans="1:18" x14ac:dyDescent="0.25">
      <c r="A49" s="214" t="s">
        <v>341</v>
      </c>
      <c r="B49" s="214"/>
      <c r="C49" s="217" t="s">
        <v>340</v>
      </c>
      <c r="D49" s="214"/>
      <c r="E49" s="214"/>
      <c r="F49" s="214"/>
      <c r="G49" s="214"/>
      <c r="H49" s="214"/>
      <c r="I49" s="214"/>
      <c r="J49" s="214"/>
      <c r="K49" s="214"/>
      <c r="L49" s="218"/>
      <c r="M49" s="214"/>
      <c r="N49" s="218"/>
      <c r="O49" s="214"/>
      <c r="P49" s="214"/>
      <c r="Q49" s="214"/>
      <c r="R49" s="214"/>
    </row>
    <row r="50" spans="1:18" ht="15.75" thickBot="1" x14ac:dyDescent="0.3">
      <c r="A50" s="214"/>
      <c r="B50" s="214"/>
      <c r="C50" s="214"/>
      <c r="D50" s="219"/>
      <c r="E50" s="219"/>
      <c r="F50" s="219"/>
      <c r="G50" s="219"/>
      <c r="H50" s="219"/>
      <c r="I50" s="220"/>
      <c r="J50" s="219"/>
      <c r="K50" s="219"/>
      <c r="L50" s="219"/>
      <c r="M50" s="219"/>
      <c r="N50" s="219"/>
      <c r="O50" s="220"/>
      <c r="P50" s="219"/>
      <c r="Q50" s="214"/>
      <c r="R50" s="214"/>
    </row>
    <row r="51" spans="1:18" ht="15.75" thickTop="1" x14ac:dyDescent="0.25">
      <c r="A51" s="214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</row>
    <row r="52" spans="1:18" x14ac:dyDescent="0.25">
      <c r="A52" s="214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</row>
    <row r="53" spans="1:18" x14ac:dyDescent="0.25">
      <c r="A53" s="214"/>
      <c r="B53" s="214"/>
      <c r="C53" s="214"/>
      <c r="D53" s="393" t="s">
        <v>65</v>
      </c>
      <c r="E53" s="393"/>
      <c r="F53" s="393"/>
      <c r="G53" s="393" t="s">
        <v>313</v>
      </c>
      <c r="H53" s="393"/>
      <c r="I53" s="393"/>
      <c r="J53" s="393"/>
      <c r="K53" s="393"/>
      <c r="L53" s="393"/>
      <c r="M53" s="393"/>
      <c r="N53" s="393"/>
      <c r="O53" s="214"/>
      <c r="P53" s="214"/>
      <c r="Q53" s="214"/>
      <c r="R53" s="214"/>
    </row>
    <row r="54" spans="1:18" ht="54" x14ac:dyDescent="0.25">
      <c r="A54" s="214" t="s">
        <v>342</v>
      </c>
      <c r="B54" s="225" t="s">
        <v>343</v>
      </c>
      <c r="C54" s="215" t="s">
        <v>325</v>
      </c>
      <c r="D54" s="221" t="s">
        <v>344</v>
      </c>
      <c r="E54" s="221" t="s">
        <v>345</v>
      </c>
      <c r="F54" s="221" t="s">
        <v>346</v>
      </c>
      <c r="G54" s="221" t="s">
        <v>347</v>
      </c>
      <c r="H54" s="221" t="s">
        <v>348</v>
      </c>
      <c r="I54" s="221" t="s">
        <v>331</v>
      </c>
      <c r="J54" s="221" t="s">
        <v>332</v>
      </c>
      <c r="K54" s="221" t="s">
        <v>349</v>
      </c>
      <c r="L54" s="221" t="s">
        <v>334</v>
      </c>
      <c r="M54" s="221" t="s">
        <v>335</v>
      </c>
      <c r="N54" s="221" t="s">
        <v>336</v>
      </c>
      <c r="O54" s="216" t="s">
        <v>337</v>
      </c>
      <c r="P54" s="216" t="s">
        <v>338</v>
      </c>
      <c r="Q54" s="214"/>
      <c r="R54" s="214"/>
    </row>
    <row r="55" spans="1:18" x14ac:dyDescent="0.25">
      <c r="A55" s="214"/>
      <c r="B55" s="214">
        <v>1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</row>
    <row r="56" spans="1:18" x14ac:dyDescent="0.25">
      <c r="A56" s="214"/>
      <c r="B56" s="214">
        <v>2</v>
      </c>
      <c r="C56" s="214"/>
      <c r="D56" s="218"/>
      <c r="E56" s="214"/>
      <c r="F56" s="218"/>
      <c r="G56" s="218"/>
      <c r="H56" s="218"/>
      <c r="I56" s="214"/>
      <c r="J56" s="214"/>
      <c r="K56" s="218"/>
      <c r="L56" s="218"/>
      <c r="M56" s="214"/>
      <c r="N56" s="214"/>
      <c r="O56" s="214"/>
      <c r="P56" s="218"/>
      <c r="Q56" s="214"/>
      <c r="R56" s="214"/>
    </row>
    <row r="57" spans="1:18" x14ac:dyDescent="0.25">
      <c r="A57" s="214"/>
      <c r="B57" s="214">
        <v>3</v>
      </c>
      <c r="C57" s="214"/>
      <c r="D57" s="218"/>
      <c r="E57" s="214"/>
      <c r="F57" s="214"/>
      <c r="G57" s="218"/>
      <c r="H57" s="218"/>
      <c r="I57" s="214"/>
      <c r="J57" s="214"/>
      <c r="K57" s="214"/>
      <c r="L57" s="214"/>
      <c r="M57" s="214"/>
      <c r="N57" s="214"/>
      <c r="O57" s="214"/>
      <c r="P57" s="218"/>
      <c r="Q57" s="214"/>
      <c r="R57" s="214"/>
    </row>
    <row r="58" spans="1:18" x14ac:dyDescent="0.25">
      <c r="A58" s="214"/>
      <c r="B58" s="214">
        <v>4</v>
      </c>
      <c r="C58" s="214"/>
      <c r="D58" s="218"/>
      <c r="E58" s="218"/>
      <c r="F58" s="214"/>
      <c r="G58" s="214"/>
      <c r="H58" s="218"/>
      <c r="I58" s="214"/>
      <c r="J58" s="218"/>
      <c r="K58" s="214"/>
      <c r="L58" s="218"/>
      <c r="M58" s="214"/>
      <c r="N58" s="214"/>
      <c r="O58" s="214"/>
      <c r="P58" s="218"/>
      <c r="Q58" s="214"/>
      <c r="R58" s="214"/>
    </row>
    <row r="59" spans="1:18" x14ac:dyDescent="0.25">
      <c r="A59" s="43"/>
      <c r="B59" s="214">
        <v>5</v>
      </c>
      <c r="C59" s="214"/>
      <c r="D59" s="218"/>
      <c r="E59" s="214"/>
      <c r="F59" s="214"/>
      <c r="G59" s="218"/>
      <c r="H59" s="218"/>
      <c r="I59" s="214"/>
      <c r="J59" s="214"/>
      <c r="K59" s="214"/>
      <c r="L59" s="214"/>
      <c r="M59" s="218"/>
      <c r="N59" s="214"/>
      <c r="O59" s="214"/>
      <c r="P59" s="218"/>
      <c r="Q59" s="214"/>
      <c r="R59" s="214"/>
    </row>
    <row r="60" spans="1:18" x14ac:dyDescent="0.25">
      <c r="A60" s="43"/>
      <c r="B60" s="214">
        <v>6</v>
      </c>
      <c r="C60" s="214"/>
      <c r="D60" s="218"/>
      <c r="E60" s="214"/>
      <c r="F60" s="214"/>
      <c r="G60" s="218"/>
      <c r="H60" s="218"/>
      <c r="I60" s="214"/>
      <c r="J60" s="218"/>
      <c r="K60" s="214"/>
      <c r="L60" s="214"/>
      <c r="M60" s="214"/>
      <c r="N60" s="214"/>
      <c r="O60" s="214"/>
      <c r="P60" s="218"/>
      <c r="Q60" s="214"/>
      <c r="R60" s="214"/>
    </row>
    <row r="61" spans="1:18" x14ac:dyDescent="0.25">
      <c r="A61" s="43"/>
      <c r="B61" s="214">
        <v>7</v>
      </c>
      <c r="C61" s="214"/>
      <c r="D61" s="214"/>
      <c r="E61" s="218"/>
      <c r="F61" s="214"/>
      <c r="G61" s="218"/>
      <c r="H61" s="218"/>
      <c r="I61" s="214"/>
      <c r="J61" s="214"/>
      <c r="K61" s="214"/>
      <c r="L61" s="218"/>
      <c r="M61" s="214"/>
      <c r="N61" s="218"/>
      <c r="O61" s="218"/>
      <c r="P61" s="214"/>
      <c r="Q61" s="214"/>
      <c r="R61" s="214"/>
    </row>
    <row r="62" spans="1:18" x14ac:dyDescent="0.25">
      <c r="A62" s="43"/>
      <c r="B62" s="214">
        <v>8</v>
      </c>
      <c r="C62" s="214"/>
      <c r="D62" s="218"/>
      <c r="E62" s="214"/>
      <c r="F62" s="214"/>
      <c r="G62" s="218"/>
      <c r="H62" s="218"/>
      <c r="I62" s="214"/>
      <c r="J62" s="218"/>
      <c r="K62" s="214"/>
      <c r="L62" s="218"/>
      <c r="M62" s="218"/>
      <c r="N62" s="214"/>
      <c r="O62" s="218"/>
      <c r="P62" s="218"/>
      <c r="Q62" s="214"/>
      <c r="R62" s="214"/>
    </row>
    <row r="63" spans="1:18" x14ac:dyDescent="0.25">
      <c r="A63" s="43"/>
      <c r="B63" s="214">
        <v>9</v>
      </c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</row>
    <row r="64" spans="1:18" x14ac:dyDescent="0.25">
      <c r="A64" s="43"/>
      <c r="B64" s="214">
        <v>10</v>
      </c>
      <c r="C64" s="214"/>
      <c r="D64" s="218"/>
      <c r="E64" s="218"/>
      <c r="F64" s="214"/>
      <c r="G64" s="218"/>
      <c r="H64" s="218"/>
      <c r="I64" s="214"/>
      <c r="J64" s="214"/>
      <c r="K64" s="214"/>
      <c r="L64" s="218"/>
      <c r="M64" s="218"/>
      <c r="N64" s="218"/>
      <c r="O64" s="218"/>
      <c r="P64" s="218"/>
      <c r="Q64" s="214"/>
      <c r="R64" s="214"/>
    </row>
    <row r="65" spans="1:18" x14ac:dyDescent="0.25">
      <c r="A65" s="43"/>
      <c r="B65" s="214">
        <v>11</v>
      </c>
      <c r="C65" s="214"/>
      <c r="D65" s="218"/>
      <c r="E65" s="214"/>
      <c r="F65" s="214"/>
      <c r="G65" s="214"/>
      <c r="H65" s="218"/>
      <c r="I65" s="214"/>
      <c r="J65" s="218"/>
      <c r="K65" s="214"/>
      <c r="L65" s="214"/>
      <c r="M65" s="218"/>
      <c r="N65" s="218"/>
      <c r="O65" s="218"/>
      <c r="P65" s="218"/>
      <c r="Q65" s="214"/>
      <c r="R65" s="214"/>
    </row>
    <row r="66" spans="1:18" x14ac:dyDescent="0.25">
      <c r="A66" s="43"/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</row>
    <row r="67" spans="1:18" x14ac:dyDescent="0.25">
      <c r="A67" s="43"/>
      <c r="B67" s="214"/>
      <c r="C67" s="214"/>
      <c r="D67" s="222"/>
      <c r="E67" s="222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14"/>
      <c r="Q67" s="214"/>
      <c r="R67" s="214"/>
    </row>
    <row r="68" spans="1:18" ht="15.75" thickBot="1" x14ac:dyDescent="0.3">
      <c r="A68" s="214"/>
      <c r="B68" s="214"/>
      <c r="C68" s="214"/>
      <c r="D68" s="223"/>
      <c r="E68" s="223"/>
      <c r="F68" s="223"/>
      <c r="G68" s="223"/>
      <c r="H68" s="223"/>
      <c r="I68" s="224"/>
      <c r="J68" s="223"/>
      <c r="K68" s="223"/>
      <c r="L68" s="223"/>
      <c r="M68" s="223"/>
      <c r="N68" s="223"/>
      <c r="O68" s="224"/>
      <c r="P68" s="223"/>
      <c r="Q68" s="214"/>
      <c r="R68" s="214"/>
    </row>
    <row r="69" spans="1:18" ht="15.75" thickTop="1" x14ac:dyDescent="0.25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</row>
    <row r="70" spans="1:18" x14ac:dyDescent="0.25">
      <c r="A70" s="214"/>
      <c r="B70" s="214" t="s">
        <v>179</v>
      </c>
      <c r="C70" s="214"/>
      <c r="D70" s="214" t="s">
        <v>350</v>
      </c>
      <c r="E70" s="214" t="s">
        <v>351</v>
      </c>
      <c r="F70" s="214" t="s">
        <v>351</v>
      </c>
      <c r="G70" s="214" t="s">
        <v>351</v>
      </c>
      <c r="H70" s="214" t="s">
        <v>351</v>
      </c>
      <c r="I70" s="214" t="s">
        <v>351</v>
      </c>
      <c r="J70" s="214" t="s">
        <v>351</v>
      </c>
      <c r="K70" s="214" t="s">
        <v>351</v>
      </c>
      <c r="L70" s="214" t="s">
        <v>351</v>
      </c>
      <c r="M70" s="214" t="s">
        <v>351</v>
      </c>
      <c r="N70" s="214" t="s">
        <v>351</v>
      </c>
      <c r="O70" s="214" t="s">
        <v>351</v>
      </c>
      <c r="P70" s="214" t="s">
        <v>351</v>
      </c>
      <c r="Q70" s="214"/>
      <c r="R70" s="214"/>
    </row>
    <row r="71" spans="1:18" x14ac:dyDescent="0.25">
      <c r="A71" s="214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</row>
    <row r="72" spans="1:18" x14ac:dyDescent="0.25">
      <c r="A72" s="43"/>
      <c r="B72" s="43" t="s">
        <v>342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14"/>
      <c r="O72" s="214"/>
      <c r="P72" s="214"/>
      <c r="Q72" s="214"/>
      <c r="R72" s="214"/>
    </row>
    <row r="73" spans="1:18" x14ac:dyDescent="0.25">
      <c r="E73" s="117"/>
      <c r="F73" s="117"/>
    </row>
    <row r="74" spans="1:18" x14ac:dyDescent="0.25">
      <c r="E74" s="117"/>
      <c r="F74" s="117"/>
    </row>
    <row r="75" spans="1:18" x14ac:dyDescent="0.25">
      <c r="E75" s="117"/>
      <c r="F75" s="117"/>
    </row>
    <row r="76" spans="1:18" x14ac:dyDescent="0.25">
      <c r="E76" s="117"/>
      <c r="F76" s="117"/>
    </row>
    <row r="77" spans="1:18" ht="18" x14ac:dyDescent="0.25">
      <c r="A77" s="127" t="s">
        <v>352</v>
      </c>
      <c r="E77" s="117"/>
      <c r="F77" s="117"/>
    </row>
    <row r="78" spans="1:18" x14ac:dyDescent="0.25">
      <c r="C78" s="255"/>
      <c r="D78" s="277" t="s">
        <v>353</v>
      </c>
      <c r="E78" s="277"/>
      <c r="F78" s="278"/>
      <c r="G78" s="278"/>
      <c r="H78" s="278"/>
      <c r="I78" s="278"/>
      <c r="J78" s="278"/>
      <c r="K78" s="256"/>
      <c r="L78" s="256"/>
    </row>
    <row r="79" spans="1:18" s="279" customFormat="1" ht="30" x14ac:dyDescent="0.25">
      <c r="C79" s="257"/>
      <c r="D79" s="258" t="s">
        <v>354</v>
      </c>
      <c r="E79" s="257" t="s">
        <v>326</v>
      </c>
      <c r="F79" s="258" t="s">
        <v>355</v>
      </c>
      <c r="G79" s="258" t="s">
        <v>356</v>
      </c>
      <c r="H79" s="258" t="s">
        <v>357</v>
      </c>
      <c r="I79" s="258" t="s">
        <v>336</v>
      </c>
      <c r="J79" s="258" t="s">
        <v>358</v>
      </c>
      <c r="K79" s="258" t="s">
        <v>359</v>
      </c>
      <c r="L79" s="258" t="s">
        <v>338</v>
      </c>
    </row>
    <row r="80" spans="1:18" x14ac:dyDescent="0.25">
      <c r="C80" s="267" t="s">
        <v>360</v>
      </c>
      <c r="D80" s="280"/>
      <c r="E80" s="259">
        <f t="shared" ref="E80:E91" si="0">SUM(D80:D80)</f>
        <v>0</v>
      </c>
      <c r="F80" s="281"/>
      <c r="G80" s="281"/>
      <c r="H80" s="281"/>
      <c r="I80" s="281"/>
      <c r="J80" s="281"/>
      <c r="K80" s="260">
        <f t="shared" ref="K80:K91" si="1">SUM(F80:J80)</f>
        <v>0</v>
      </c>
      <c r="L80" s="261">
        <f t="shared" ref="L80:L91" si="2">E80-K80</f>
        <v>0</v>
      </c>
    </row>
    <row r="81" spans="3:12" x14ac:dyDescent="0.25">
      <c r="C81" s="265" t="s">
        <v>361</v>
      </c>
      <c r="D81" s="280"/>
      <c r="E81" s="259">
        <f t="shared" si="0"/>
        <v>0</v>
      </c>
      <c r="F81" s="281"/>
      <c r="G81" s="281"/>
      <c r="H81" s="281"/>
      <c r="I81" s="281"/>
      <c r="J81" s="281"/>
      <c r="K81" s="260">
        <f t="shared" si="1"/>
        <v>0</v>
      </c>
      <c r="L81" s="261">
        <f t="shared" si="2"/>
        <v>0</v>
      </c>
    </row>
    <row r="82" spans="3:12" x14ac:dyDescent="0.25">
      <c r="C82" s="265" t="s">
        <v>362</v>
      </c>
      <c r="D82" s="282"/>
      <c r="E82" s="262">
        <f t="shared" si="0"/>
        <v>0</v>
      </c>
      <c r="F82" s="283"/>
      <c r="G82" s="283"/>
      <c r="H82" s="283"/>
      <c r="I82" s="283"/>
      <c r="J82" s="283"/>
      <c r="K82" s="263">
        <f t="shared" si="1"/>
        <v>0</v>
      </c>
      <c r="L82" s="264">
        <f t="shared" si="2"/>
        <v>0</v>
      </c>
    </row>
    <row r="83" spans="3:12" x14ac:dyDescent="0.25">
      <c r="C83" s="265" t="s">
        <v>363</v>
      </c>
      <c r="D83" s="282"/>
      <c r="E83" s="262">
        <f t="shared" si="0"/>
        <v>0</v>
      </c>
      <c r="F83" s="283"/>
      <c r="G83" s="283"/>
      <c r="H83" s="283"/>
      <c r="I83" s="283"/>
      <c r="J83" s="283"/>
      <c r="K83" s="263">
        <f t="shared" si="1"/>
        <v>0</v>
      </c>
      <c r="L83" s="264">
        <f t="shared" si="2"/>
        <v>0</v>
      </c>
    </row>
    <row r="84" spans="3:12" x14ac:dyDescent="0.25">
      <c r="C84" s="265" t="s">
        <v>364</v>
      </c>
      <c r="D84" s="282"/>
      <c r="E84" s="262">
        <f t="shared" si="0"/>
        <v>0</v>
      </c>
      <c r="F84" s="283"/>
      <c r="G84" s="283"/>
      <c r="H84" s="283"/>
      <c r="I84" s="283"/>
      <c r="J84" s="283"/>
      <c r="K84" s="263">
        <f t="shared" si="1"/>
        <v>0</v>
      </c>
      <c r="L84" s="264">
        <f t="shared" si="2"/>
        <v>0</v>
      </c>
    </row>
    <row r="85" spans="3:12" x14ac:dyDescent="0.25">
      <c r="C85" s="265" t="s">
        <v>365</v>
      </c>
      <c r="D85" s="282"/>
      <c r="E85" s="262">
        <f t="shared" si="0"/>
        <v>0</v>
      </c>
      <c r="F85" s="283"/>
      <c r="G85" s="283"/>
      <c r="H85" s="283"/>
      <c r="I85" s="283"/>
      <c r="J85" s="283"/>
      <c r="K85" s="263">
        <f t="shared" si="1"/>
        <v>0</v>
      </c>
      <c r="L85" s="264">
        <f t="shared" si="2"/>
        <v>0</v>
      </c>
    </row>
    <row r="86" spans="3:12" ht="15" customHeight="1" x14ac:dyDescent="0.25">
      <c r="C86" s="265" t="s">
        <v>366</v>
      </c>
      <c r="D86" s="282"/>
      <c r="E86" s="262">
        <f t="shared" si="0"/>
        <v>0</v>
      </c>
      <c r="F86" s="283"/>
      <c r="G86" s="283"/>
      <c r="H86" s="283"/>
      <c r="I86" s="283"/>
      <c r="J86" s="283"/>
      <c r="K86" s="263">
        <f t="shared" si="1"/>
        <v>0</v>
      </c>
      <c r="L86" s="264">
        <f t="shared" si="2"/>
        <v>0</v>
      </c>
    </row>
    <row r="87" spans="3:12" ht="15" customHeight="1" x14ac:dyDescent="0.25">
      <c r="C87" s="265" t="s">
        <v>367</v>
      </c>
      <c r="D87" s="282"/>
      <c r="E87" s="262">
        <f t="shared" si="0"/>
        <v>0</v>
      </c>
      <c r="F87" s="283"/>
      <c r="G87" s="283"/>
      <c r="H87" s="283"/>
      <c r="I87" s="283"/>
      <c r="J87" s="283"/>
      <c r="K87" s="263">
        <f t="shared" si="1"/>
        <v>0</v>
      </c>
      <c r="L87" s="264">
        <f t="shared" si="2"/>
        <v>0</v>
      </c>
    </row>
    <row r="88" spans="3:12" ht="15" customHeight="1" x14ac:dyDescent="0.25">
      <c r="C88" s="266" t="s">
        <v>368</v>
      </c>
      <c r="D88" s="282"/>
      <c r="E88" s="262">
        <f t="shared" si="0"/>
        <v>0</v>
      </c>
      <c r="F88" s="283"/>
      <c r="G88" s="283"/>
      <c r="H88" s="283"/>
      <c r="I88" s="283"/>
      <c r="J88" s="283"/>
      <c r="K88" s="263">
        <f t="shared" si="1"/>
        <v>0</v>
      </c>
      <c r="L88" s="264">
        <f t="shared" si="2"/>
        <v>0</v>
      </c>
    </row>
    <row r="89" spans="3:12" ht="15" customHeight="1" x14ac:dyDescent="0.25">
      <c r="C89" s="267" t="s">
        <v>369</v>
      </c>
      <c r="D89" s="282"/>
      <c r="E89" s="262">
        <f t="shared" si="0"/>
        <v>0</v>
      </c>
      <c r="F89" s="283"/>
      <c r="G89" s="283"/>
      <c r="H89" s="283"/>
      <c r="I89" s="283"/>
      <c r="J89" s="283"/>
      <c r="K89" s="263">
        <f t="shared" si="1"/>
        <v>0</v>
      </c>
      <c r="L89" s="264">
        <f t="shared" si="2"/>
        <v>0</v>
      </c>
    </row>
    <row r="90" spans="3:12" ht="15" customHeight="1" x14ac:dyDescent="0.25">
      <c r="C90" s="266" t="s">
        <v>370</v>
      </c>
      <c r="D90" s="282"/>
      <c r="E90" s="262">
        <f t="shared" si="0"/>
        <v>0</v>
      </c>
      <c r="F90" s="283"/>
      <c r="G90" s="283"/>
      <c r="H90" s="283"/>
      <c r="I90" s="283"/>
      <c r="J90" s="283"/>
      <c r="K90" s="263">
        <f t="shared" si="1"/>
        <v>0</v>
      </c>
      <c r="L90" s="264">
        <f t="shared" si="2"/>
        <v>0</v>
      </c>
    </row>
    <row r="91" spans="3:12" ht="15" customHeight="1" x14ac:dyDescent="0.25">
      <c r="C91" s="268" t="s">
        <v>371</v>
      </c>
      <c r="D91" s="284"/>
      <c r="E91" s="269">
        <f t="shared" si="0"/>
        <v>0</v>
      </c>
      <c r="F91" s="107"/>
      <c r="G91" s="107"/>
      <c r="H91" s="107"/>
      <c r="I91" s="107"/>
      <c r="J91" s="107"/>
      <c r="K91" s="270">
        <f t="shared" si="1"/>
        <v>0</v>
      </c>
      <c r="L91" s="271">
        <f t="shared" si="2"/>
        <v>0</v>
      </c>
    </row>
    <row r="92" spans="3:12" x14ac:dyDescent="0.25">
      <c r="C92" s="285"/>
      <c r="D92" s="286"/>
      <c r="E92" s="272"/>
      <c r="F92" s="287"/>
      <c r="G92" s="287"/>
      <c r="H92" s="287"/>
      <c r="I92" s="287"/>
      <c r="J92" s="287"/>
      <c r="K92" s="273"/>
      <c r="L92" s="274"/>
    </row>
    <row r="93" spans="3:12" ht="15.75" thickBot="1" x14ac:dyDescent="0.3">
      <c r="D93" s="288">
        <f>SUM(D80:D92)</f>
        <v>0</v>
      </c>
      <c r="E93" s="275">
        <f t="shared" ref="E93:L93" si="3">SUM(E80:E92)</f>
        <v>0</v>
      </c>
      <c r="F93" s="288">
        <f t="shared" si="3"/>
        <v>0</v>
      </c>
      <c r="G93" s="288">
        <f t="shared" si="3"/>
        <v>0</v>
      </c>
      <c r="H93" s="288">
        <f t="shared" si="3"/>
        <v>0</v>
      </c>
      <c r="I93" s="288">
        <f t="shared" si="3"/>
        <v>0</v>
      </c>
      <c r="J93" s="288">
        <f t="shared" si="3"/>
        <v>0</v>
      </c>
      <c r="K93" s="275">
        <f>SUM(K80:K92)</f>
        <v>0</v>
      </c>
      <c r="L93" s="276">
        <f t="shared" si="3"/>
        <v>0</v>
      </c>
    </row>
    <row r="94" spans="3:12" x14ac:dyDescent="0.25">
      <c r="F94" s="117"/>
    </row>
    <row r="95" spans="3:12" x14ac:dyDescent="0.25">
      <c r="C95" t="s">
        <v>156</v>
      </c>
      <c r="D95" s="107"/>
      <c r="E95" s="107"/>
      <c r="F95" s="289"/>
      <c r="G95" s="107"/>
      <c r="H95" s="107"/>
      <c r="I95" s="107"/>
      <c r="J95" s="107"/>
      <c r="K95" s="107"/>
      <c r="L95" s="107"/>
    </row>
    <row r="96" spans="3:12" x14ac:dyDescent="0.25">
      <c r="C96" s="141" t="s">
        <v>372</v>
      </c>
      <c r="D96" s="237">
        <v>28000</v>
      </c>
      <c r="E96" s="237"/>
      <c r="F96" s="190">
        <v>42110</v>
      </c>
      <c r="G96" s="237">
        <v>41960</v>
      </c>
      <c r="H96" s="237">
        <v>41930</v>
      </c>
      <c r="I96" s="237">
        <v>42060</v>
      </c>
      <c r="J96" s="237">
        <v>42150</v>
      </c>
      <c r="K96" s="237"/>
      <c r="L96" s="237"/>
    </row>
    <row r="97" spans="3:10" s="43" customFormat="1" x14ac:dyDescent="0.25">
      <c r="C97" s="43" t="s">
        <v>248</v>
      </c>
      <c r="D97" s="95">
        <f>D93-D95</f>
        <v>0</v>
      </c>
      <c r="E97" s="95">
        <f t="shared" ref="E97:J97" si="4">E93-E95</f>
        <v>0</v>
      </c>
      <c r="F97" s="95">
        <f t="shared" si="4"/>
        <v>0</v>
      </c>
      <c r="G97" s="95">
        <f t="shared" si="4"/>
        <v>0</v>
      </c>
      <c r="H97" s="95">
        <f t="shared" si="4"/>
        <v>0</v>
      </c>
      <c r="I97" s="95">
        <f t="shared" si="4"/>
        <v>0</v>
      </c>
      <c r="J97" s="95">
        <f t="shared" si="4"/>
        <v>0</v>
      </c>
    </row>
    <row r="98" spans="3:10" x14ac:dyDescent="0.25">
      <c r="D98" s="117"/>
    </row>
    <row r="99" spans="3:10" x14ac:dyDescent="0.25">
      <c r="D99" s="117"/>
    </row>
    <row r="100" spans="3:10" x14ac:dyDescent="0.25">
      <c r="E100" s="117"/>
      <c r="F100" s="117"/>
    </row>
    <row r="101" spans="3:10" x14ac:dyDescent="0.25">
      <c r="E101" s="117"/>
      <c r="F101" s="117"/>
    </row>
    <row r="102" spans="3:10" x14ac:dyDescent="0.25">
      <c r="E102" s="117"/>
      <c r="F102" s="117"/>
    </row>
    <row r="103" spans="3:10" x14ac:dyDescent="0.25">
      <c r="E103" s="117"/>
      <c r="F103" s="117"/>
    </row>
    <row r="104" spans="3:10" x14ac:dyDescent="0.25">
      <c r="E104" s="117"/>
      <c r="F104" s="117"/>
    </row>
    <row r="105" spans="3:10" x14ac:dyDescent="0.25">
      <c r="E105" s="117"/>
      <c r="F105" s="117"/>
    </row>
    <row r="106" spans="3:10" x14ac:dyDescent="0.25">
      <c r="E106" s="117"/>
      <c r="F106" s="117"/>
    </row>
    <row r="107" spans="3:10" x14ac:dyDescent="0.25">
      <c r="E107" s="117"/>
      <c r="F107" s="117"/>
    </row>
    <row r="108" spans="3:10" x14ac:dyDescent="0.25">
      <c r="E108" s="117"/>
      <c r="F108" s="117"/>
    </row>
    <row r="109" spans="3:10" x14ac:dyDescent="0.25">
      <c r="E109" s="117"/>
      <c r="F109" s="117"/>
    </row>
    <row r="110" spans="3:10" x14ac:dyDescent="0.25">
      <c r="E110" s="117"/>
      <c r="F110" s="117"/>
    </row>
    <row r="111" spans="3:10" x14ac:dyDescent="0.25">
      <c r="E111" s="117"/>
      <c r="F111" s="117"/>
    </row>
    <row r="112" spans="3:10" x14ac:dyDescent="0.25">
      <c r="E112" s="117"/>
      <c r="F112" s="117"/>
    </row>
    <row r="113" spans="5:6" x14ac:dyDescent="0.25">
      <c r="E113" s="117"/>
      <c r="F113" s="117"/>
    </row>
    <row r="114" spans="5:6" x14ac:dyDescent="0.25">
      <c r="E114" s="117"/>
      <c r="F114" s="117"/>
    </row>
    <row r="115" spans="5:6" x14ac:dyDescent="0.25">
      <c r="E115" s="117"/>
      <c r="F115" s="117"/>
    </row>
    <row r="116" spans="5:6" x14ac:dyDescent="0.25">
      <c r="E116" s="117"/>
      <c r="F116" s="117"/>
    </row>
    <row r="117" spans="5:6" x14ac:dyDescent="0.25">
      <c r="E117" s="117"/>
      <c r="F117" s="117"/>
    </row>
    <row r="118" spans="5:6" x14ac:dyDescent="0.25">
      <c r="E118" s="117"/>
      <c r="F118" s="117"/>
    </row>
    <row r="119" spans="5:6" x14ac:dyDescent="0.25">
      <c r="E119" s="117"/>
      <c r="F119" s="117"/>
    </row>
    <row r="120" spans="5:6" x14ac:dyDescent="0.25">
      <c r="E120" s="117"/>
      <c r="F120" s="117"/>
    </row>
    <row r="121" spans="5:6" x14ac:dyDescent="0.25">
      <c r="E121" s="117"/>
      <c r="F121" s="117"/>
    </row>
    <row r="122" spans="5:6" x14ac:dyDescent="0.25">
      <c r="E122" s="117"/>
      <c r="F122" s="117"/>
    </row>
    <row r="123" spans="5:6" x14ac:dyDescent="0.25">
      <c r="E123" s="117"/>
      <c r="F123" s="117"/>
    </row>
    <row r="124" spans="5:6" x14ac:dyDescent="0.25">
      <c r="E124" s="117"/>
      <c r="F124" s="117"/>
    </row>
    <row r="125" spans="5:6" x14ac:dyDescent="0.25">
      <c r="E125" s="117"/>
      <c r="F125" s="117"/>
    </row>
    <row r="126" spans="5:6" x14ac:dyDescent="0.25">
      <c r="E126" s="117"/>
      <c r="F126" s="117"/>
    </row>
    <row r="127" spans="5:6" x14ac:dyDescent="0.25">
      <c r="E127" s="117"/>
      <c r="F127" s="117"/>
    </row>
    <row r="128" spans="5:6" x14ac:dyDescent="0.25">
      <c r="E128" s="117"/>
      <c r="F128" s="117"/>
    </row>
    <row r="129" spans="5:6" x14ac:dyDescent="0.25">
      <c r="E129" s="117"/>
      <c r="F129" s="117"/>
    </row>
    <row r="130" spans="5:6" x14ac:dyDescent="0.25">
      <c r="E130" s="117"/>
      <c r="F130" s="117"/>
    </row>
    <row r="131" spans="5:6" x14ac:dyDescent="0.25">
      <c r="E131" s="117"/>
      <c r="F131" s="117"/>
    </row>
    <row r="132" spans="5:6" x14ac:dyDescent="0.25">
      <c r="E132" s="117"/>
      <c r="F132" s="117"/>
    </row>
    <row r="133" spans="5:6" x14ac:dyDescent="0.25">
      <c r="E133" s="117"/>
      <c r="F133" s="117"/>
    </row>
    <row r="134" spans="5:6" x14ac:dyDescent="0.25">
      <c r="E134" s="117"/>
      <c r="F134" s="117"/>
    </row>
    <row r="135" spans="5:6" x14ac:dyDescent="0.25">
      <c r="E135" s="117"/>
      <c r="F135" s="117"/>
    </row>
    <row r="136" spans="5:6" x14ac:dyDescent="0.25">
      <c r="E136" s="117"/>
      <c r="F136" s="117"/>
    </row>
    <row r="137" spans="5:6" x14ac:dyDescent="0.25">
      <c r="E137" s="117"/>
      <c r="F137" s="117"/>
    </row>
    <row r="138" spans="5:6" x14ac:dyDescent="0.25">
      <c r="E138" s="117"/>
      <c r="F138" s="117"/>
    </row>
    <row r="139" spans="5:6" x14ac:dyDescent="0.25">
      <c r="E139" s="117"/>
      <c r="F139" s="117"/>
    </row>
    <row r="140" spans="5:6" x14ac:dyDescent="0.25">
      <c r="E140" s="117"/>
      <c r="F140" s="117"/>
    </row>
    <row r="141" spans="5:6" x14ac:dyDescent="0.25">
      <c r="E141" s="117"/>
      <c r="F141" s="117"/>
    </row>
    <row r="142" spans="5:6" x14ac:dyDescent="0.25">
      <c r="E142" s="117"/>
      <c r="F142" s="117"/>
    </row>
    <row r="143" spans="5:6" x14ac:dyDescent="0.25">
      <c r="E143" s="117"/>
      <c r="F143" s="117"/>
    </row>
    <row r="144" spans="5:6" x14ac:dyDescent="0.25">
      <c r="E144" s="117"/>
      <c r="F144" s="117"/>
    </row>
    <row r="145" spans="5:6" x14ac:dyDescent="0.25">
      <c r="E145" s="117"/>
      <c r="F145" s="117"/>
    </row>
    <row r="146" spans="5:6" x14ac:dyDescent="0.25">
      <c r="E146" s="117"/>
      <c r="F146" s="117"/>
    </row>
    <row r="147" spans="5:6" x14ac:dyDescent="0.25">
      <c r="E147" s="117"/>
      <c r="F147" s="117"/>
    </row>
    <row r="148" spans="5:6" x14ac:dyDescent="0.25">
      <c r="E148" s="117"/>
      <c r="F148" s="117"/>
    </row>
    <row r="149" spans="5:6" x14ac:dyDescent="0.25">
      <c r="E149" s="117"/>
      <c r="F149" s="117"/>
    </row>
    <row r="150" spans="5:6" x14ac:dyDescent="0.25">
      <c r="E150" s="117"/>
      <c r="F150" s="117"/>
    </row>
    <row r="151" spans="5:6" x14ac:dyDescent="0.25">
      <c r="E151" s="117"/>
      <c r="F151" s="117"/>
    </row>
    <row r="152" spans="5:6" x14ac:dyDescent="0.25">
      <c r="E152" s="117"/>
      <c r="F152" s="117"/>
    </row>
    <row r="153" spans="5:6" x14ac:dyDescent="0.25">
      <c r="E153" s="117"/>
      <c r="F153" s="117"/>
    </row>
    <row r="154" spans="5:6" x14ac:dyDescent="0.25">
      <c r="E154" s="117"/>
      <c r="F154" s="117"/>
    </row>
    <row r="155" spans="5:6" x14ac:dyDescent="0.25">
      <c r="E155" s="117"/>
      <c r="F155" s="117"/>
    </row>
    <row r="156" spans="5:6" x14ac:dyDescent="0.25">
      <c r="E156" s="117"/>
      <c r="F156" s="117"/>
    </row>
    <row r="157" spans="5:6" x14ac:dyDescent="0.25">
      <c r="E157" s="117"/>
      <c r="F157" s="117"/>
    </row>
    <row r="158" spans="5:6" x14ac:dyDescent="0.25">
      <c r="E158" s="117"/>
      <c r="F158" s="117"/>
    </row>
    <row r="159" spans="5:6" x14ac:dyDescent="0.25">
      <c r="E159" s="117"/>
      <c r="F159" s="117"/>
    </row>
    <row r="160" spans="5:6" x14ac:dyDescent="0.25">
      <c r="E160" s="117"/>
      <c r="F160" s="117"/>
    </row>
    <row r="161" spans="5:6" x14ac:dyDescent="0.25">
      <c r="E161" s="117"/>
      <c r="F161" s="117"/>
    </row>
    <row r="162" spans="5:6" x14ac:dyDescent="0.25">
      <c r="E162" s="117"/>
      <c r="F162" s="117"/>
    </row>
    <row r="163" spans="5:6" x14ac:dyDescent="0.25">
      <c r="E163" s="117"/>
      <c r="F163" s="117"/>
    </row>
    <row r="164" spans="5:6" x14ac:dyDescent="0.25">
      <c r="E164" s="117"/>
      <c r="F164" s="117"/>
    </row>
    <row r="165" spans="5:6" x14ac:dyDescent="0.25">
      <c r="E165" s="117"/>
      <c r="F165" s="117"/>
    </row>
    <row r="166" spans="5:6" x14ac:dyDescent="0.25">
      <c r="E166" s="117"/>
      <c r="F166" s="117"/>
    </row>
    <row r="167" spans="5:6" x14ac:dyDescent="0.25">
      <c r="E167" s="117"/>
      <c r="F167" s="117"/>
    </row>
    <row r="168" spans="5:6" x14ac:dyDescent="0.25">
      <c r="E168" s="117"/>
      <c r="F168" s="117"/>
    </row>
    <row r="169" spans="5:6" x14ac:dyDescent="0.25">
      <c r="E169" s="117"/>
      <c r="F169" s="117"/>
    </row>
    <row r="170" spans="5:6" x14ac:dyDescent="0.25">
      <c r="E170" s="117"/>
      <c r="F170" s="117"/>
    </row>
    <row r="171" spans="5:6" x14ac:dyDescent="0.25">
      <c r="E171" s="117"/>
      <c r="F171" s="117"/>
    </row>
    <row r="172" spans="5:6" x14ac:dyDescent="0.25">
      <c r="E172" s="117"/>
      <c r="F172" s="117"/>
    </row>
    <row r="173" spans="5:6" x14ac:dyDescent="0.25">
      <c r="E173" s="117"/>
      <c r="F173" s="117"/>
    </row>
    <row r="174" spans="5:6" x14ac:dyDescent="0.25">
      <c r="E174" s="117"/>
      <c r="F174" s="117"/>
    </row>
    <row r="175" spans="5:6" x14ac:dyDescent="0.25">
      <c r="E175" s="117"/>
      <c r="F175" s="117"/>
    </row>
    <row r="176" spans="5:6" x14ac:dyDescent="0.25">
      <c r="E176" s="117"/>
      <c r="F176" s="117"/>
    </row>
    <row r="177" spans="5:6" x14ac:dyDescent="0.25">
      <c r="E177" s="117"/>
      <c r="F177" s="117"/>
    </row>
    <row r="178" spans="5:6" x14ac:dyDescent="0.25">
      <c r="E178" s="117"/>
      <c r="F178" s="117"/>
    </row>
    <row r="179" spans="5:6" x14ac:dyDescent="0.25">
      <c r="E179" s="117"/>
      <c r="F179" s="117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92D050"/>
  </sheetPr>
  <dimension ref="A1:N34"/>
  <sheetViews>
    <sheetView topLeftCell="A11" workbookViewId="0">
      <selection activeCell="J2" sqref="J2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4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">
        <v>10</v>
      </c>
      <c r="I2" s="62">
        <v>44735</v>
      </c>
    </row>
    <row r="3" spans="1:14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4" ht="18" x14ac:dyDescent="0.25">
      <c r="D4" s="54"/>
      <c r="E4" s="54"/>
      <c r="F4" s="65"/>
      <c r="G4" s="66"/>
      <c r="I4" s="67"/>
    </row>
    <row r="5" spans="1:14" ht="18" x14ac:dyDescent="0.25">
      <c r="A5" s="127" t="s">
        <v>240</v>
      </c>
      <c r="D5" s="54"/>
      <c r="E5" s="54"/>
      <c r="F5" s="65"/>
      <c r="G5" s="66"/>
      <c r="I5" s="67"/>
    </row>
    <row r="6" spans="1:14" ht="18" x14ac:dyDescent="0.25">
      <c r="D6" s="54"/>
      <c r="E6" s="54"/>
      <c r="F6" s="65"/>
      <c r="G6" s="66"/>
      <c r="I6" s="67"/>
    </row>
    <row r="8" spans="1:14" s="70" customFormat="1" ht="25.5" x14ac:dyDescent="0.25">
      <c r="A8" s="68" t="s">
        <v>104</v>
      </c>
      <c r="B8" s="397" t="s">
        <v>105</v>
      </c>
      <c r="C8" s="398"/>
      <c r="D8" s="398"/>
      <c r="E8" s="399"/>
      <c r="F8" s="69" t="s">
        <v>106</v>
      </c>
      <c r="G8" s="397" t="s">
        <v>154</v>
      </c>
      <c r="H8" s="353"/>
      <c r="I8" s="354"/>
    </row>
    <row r="10" spans="1:14" x14ac:dyDescent="0.25">
      <c r="F10" s="71"/>
    </row>
    <row r="11" spans="1:14" x14ac:dyDescent="0.25">
      <c r="A11" s="66"/>
      <c r="B11" s="66"/>
      <c r="C11" s="66" t="s">
        <v>373</v>
      </c>
      <c r="G11" s="86" t="s">
        <v>85</v>
      </c>
      <c r="I11" s="48" t="s">
        <v>374</v>
      </c>
    </row>
    <row r="12" spans="1:14" x14ac:dyDescent="0.25">
      <c r="A12" s="66"/>
      <c r="B12" s="66"/>
      <c r="C12" t="s">
        <v>375</v>
      </c>
      <c r="G12" s="87">
        <f>800*1.1</f>
        <v>880.00000000000011</v>
      </c>
      <c r="I12" s="59">
        <v>0</v>
      </c>
    </row>
    <row r="13" spans="1:14" x14ac:dyDescent="0.25">
      <c r="A13" s="66"/>
      <c r="B13" s="66"/>
      <c r="C13" t="s">
        <v>376</v>
      </c>
      <c r="G13" s="87">
        <v>0</v>
      </c>
      <c r="I13" s="59">
        <f>+G13/11*0.75</f>
        <v>0</v>
      </c>
    </row>
    <row r="14" spans="1:14" x14ac:dyDescent="0.25">
      <c r="C14" t="s">
        <v>377</v>
      </c>
      <c r="G14" s="87">
        <f>+(1120+100)*1.1</f>
        <v>1342</v>
      </c>
      <c r="I14" s="59">
        <v>0</v>
      </c>
    </row>
    <row r="15" spans="1:14" x14ac:dyDescent="0.25">
      <c r="C15" t="s">
        <v>378</v>
      </c>
      <c r="G15" s="88">
        <f>1100*1.1</f>
        <v>1210</v>
      </c>
      <c r="I15" s="89">
        <f>+G15/11*0.75</f>
        <v>82.5</v>
      </c>
      <c r="K15" t="s">
        <v>379</v>
      </c>
      <c r="N15" s="90">
        <f>+G15/G16</f>
        <v>0.35256410256410259</v>
      </c>
    </row>
    <row r="16" spans="1:14" x14ac:dyDescent="0.25">
      <c r="G16" s="71">
        <f>SUM(G12:G15)</f>
        <v>3432</v>
      </c>
      <c r="I16" s="71">
        <f>SUM(I12:I15)</f>
        <v>82.5</v>
      </c>
      <c r="K16" t="s">
        <v>380</v>
      </c>
      <c r="N16" s="91">
        <v>902</v>
      </c>
    </row>
    <row r="17" spans="1:14" x14ac:dyDescent="0.25">
      <c r="A17" s="66"/>
      <c r="B17" s="66"/>
      <c r="C17" s="66"/>
      <c r="F17" s="71"/>
      <c r="K17" t="s">
        <v>381</v>
      </c>
      <c r="N17">
        <f>ROUND(N16-N18,0)</f>
        <v>584</v>
      </c>
    </row>
    <row r="18" spans="1:14" x14ac:dyDescent="0.25">
      <c r="A18" s="78"/>
      <c r="B18" s="78"/>
      <c r="C18" s="66"/>
      <c r="F18" s="71"/>
      <c r="K18" t="s">
        <v>382</v>
      </c>
      <c r="N18">
        <f>ROUNDDOWN(N16*N15,0)</f>
        <v>318</v>
      </c>
    </row>
    <row r="19" spans="1:14" x14ac:dyDescent="0.25">
      <c r="C19" s="78" t="s">
        <v>383</v>
      </c>
      <c r="E19" s="48" t="s">
        <v>381</v>
      </c>
      <c r="F19" s="86" t="s">
        <v>382</v>
      </c>
      <c r="G19" s="48" t="s">
        <v>85</v>
      </c>
      <c r="I19" s="48" t="s">
        <v>384</v>
      </c>
    </row>
    <row r="20" spans="1:14" x14ac:dyDescent="0.25">
      <c r="C20" s="74">
        <v>44105</v>
      </c>
      <c r="E20" s="87">
        <v>573</v>
      </c>
      <c r="F20" s="87">
        <f>858-573</f>
        <v>285</v>
      </c>
      <c r="G20" s="92">
        <f>SUM(E20:F20)</f>
        <v>858</v>
      </c>
      <c r="I20" s="59">
        <f>+F20/11*0.75</f>
        <v>19.431818181818183</v>
      </c>
    </row>
    <row r="21" spans="1:14" x14ac:dyDescent="0.25">
      <c r="C21" s="74">
        <v>44197</v>
      </c>
      <c r="E21" s="71">
        <f>+E20</f>
        <v>573</v>
      </c>
      <c r="F21" s="71">
        <f>+F20</f>
        <v>285</v>
      </c>
      <c r="G21" s="92">
        <f>SUM(E21:F21)</f>
        <v>858</v>
      </c>
      <c r="I21" s="59">
        <f>+F21/11*0.75</f>
        <v>19.431818181818183</v>
      </c>
    </row>
    <row r="22" spans="1:14" x14ac:dyDescent="0.25">
      <c r="C22" s="74">
        <v>44287</v>
      </c>
      <c r="E22" s="71">
        <f>+E20</f>
        <v>573</v>
      </c>
      <c r="F22" s="71">
        <f>+F20</f>
        <v>285</v>
      </c>
      <c r="G22" s="92">
        <f>SUM(E22:F22)</f>
        <v>858</v>
      </c>
      <c r="I22" s="71">
        <f>+F22/11*0.75</f>
        <v>19.431818181818183</v>
      </c>
    </row>
    <row r="23" spans="1:14" x14ac:dyDescent="0.25">
      <c r="C23" s="74">
        <v>44378</v>
      </c>
      <c r="E23" s="89">
        <f>+E20</f>
        <v>573</v>
      </c>
      <c r="F23" s="89">
        <f>+F20</f>
        <v>285</v>
      </c>
      <c r="G23" s="93">
        <f>SUM(E23:F23)</f>
        <v>858</v>
      </c>
      <c r="I23" s="89">
        <f>+F23/11*0.75</f>
        <v>19.431818181818183</v>
      </c>
    </row>
    <row r="24" spans="1:14" x14ac:dyDescent="0.25">
      <c r="E24" s="92">
        <f t="shared" ref="E24:G24" si="0">SUM(E20:E23)</f>
        <v>2292</v>
      </c>
      <c r="F24" s="92">
        <f t="shared" si="0"/>
        <v>1140</v>
      </c>
      <c r="G24" s="92">
        <f t="shared" si="0"/>
        <v>3432</v>
      </c>
      <c r="I24" s="92">
        <f>SUM(I20:I23)</f>
        <v>77.727272727272734</v>
      </c>
    </row>
    <row r="25" spans="1:14" x14ac:dyDescent="0.25">
      <c r="F25" s="71"/>
    </row>
    <row r="26" spans="1:14" x14ac:dyDescent="0.25">
      <c r="C26" s="78" t="s">
        <v>385</v>
      </c>
      <c r="F26" s="81"/>
    </row>
    <row r="27" spans="1:14" x14ac:dyDescent="0.25">
      <c r="C27" t="s">
        <v>386</v>
      </c>
      <c r="G27" s="92">
        <f>+G12</f>
        <v>880.00000000000011</v>
      </c>
    </row>
    <row r="28" spans="1:14" x14ac:dyDescent="0.25">
      <c r="C28" t="s">
        <v>387</v>
      </c>
      <c r="F28" s="81"/>
      <c r="G28" s="92">
        <f>+G13</f>
        <v>0</v>
      </c>
      <c r="I28" s="59">
        <f>+G28/11*0.75</f>
        <v>0</v>
      </c>
    </row>
    <row r="29" spans="1:14" x14ac:dyDescent="0.25">
      <c r="C29" t="s">
        <v>381</v>
      </c>
      <c r="F29" s="80"/>
      <c r="G29" s="92">
        <f>+G14-E24</f>
        <v>-950</v>
      </c>
    </row>
    <row r="30" spans="1:14" x14ac:dyDescent="0.25">
      <c r="C30" t="s">
        <v>382</v>
      </c>
      <c r="F30" s="71"/>
      <c r="G30" s="93">
        <f>+G15-F24</f>
        <v>70</v>
      </c>
      <c r="I30" s="89">
        <f>+G30/11*0.75</f>
        <v>4.7727272727272725</v>
      </c>
    </row>
    <row r="31" spans="1:14" x14ac:dyDescent="0.25">
      <c r="G31" s="92">
        <f>SUM(G27:G30)</f>
        <v>1.1368683772161603E-13</v>
      </c>
      <c r="I31" s="59">
        <f>SUM(I27:I30)</f>
        <v>4.7727272727272725</v>
      </c>
    </row>
    <row r="34" spans="3:3" x14ac:dyDescent="0.25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92D050"/>
  </sheetPr>
  <dimension ref="A1:L27"/>
  <sheetViews>
    <sheetView topLeftCell="A3" zoomScale="115" zoomScaleNormal="115" workbookViewId="0">
      <selection activeCell="M16" sqref="M16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2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  <c r="J1" s="245"/>
    </row>
    <row r="2" spans="1:12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  <c r="J2" s="67"/>
    </row>
    <row r="3" spans="1:12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  <c r="J3" s="67"/>
    </row>
    <row r="4" spans="1:12" ht="18" x14ac:dyDescent="0.25">
      <c r="D4" s="54"/>
      <c r="E4" s="54"/>
      <c r="F4" s="65"/>
      <c r="G4" s="66"/>
      <c r="I4" s="67"/>
      <c r="J4" s="67"/>
    </row>
    <row r="5" spans="1:12" ht="18" x14ac:dyDescent="0.25">
      <c r="A5" s="127" t="s">
        <v>388</v>
      </c>
      <c r="D5" s="54"/>
      <c r="E5" s="54"/>
      <c r="F5" s="65"/>
      <c r="G5" s="66"/>
      <c r="I5" s="67"/>
      <c r="J5" s="67"/>
    </row>
    <row r="6" spans="1:12" ht="18.75" x14ac:dyDescent="0.3">
      <c r="D6" s="1"/>
      <c r="E6" s="1"/>
      <c r="F6" s="138"/>
      <c r="G6" s="4"/>
      <c r="I6" s="67"/>
      <c r="J6" s="67"/>
    </row>
    <row r="8" spans="1:12" s="70" customFormat="1" ht="25.5" x14ac:dyDescent="0.25">
      <c r="A8" s="132" t="s">
        <v>104</v>
      </c>
      <c r="B8" s="368" t="s">
        <v>105</v>
      </c>
      <c r="C8" s="369"/>
      <c r="D8" s="369"/>
      <c r="E8" s="400"/>
      <c r="F8" s="133" t="s">
        <v>106</v>
      </c>
      <c r="G8" s="368" t="s">
        <v>154</v>
      </c>
      <c r="H8" s="353"/>
      <c r="I8" s="354"/>
    </row>
    <row r="10" spans="1:12" x14ac:dyDescent="0.25">
      <c r="F10" s="71"/>
    </row>
    <row r="11" spans="1:12" x14ac:dyDescent="0.25">
      <c r="A11" s="78">
        <v>30900</v>
      </c>
      <c r="B11" s="78"/>
      <c r="C11" s="78" t="s">
        <v>389</v>
      </c>
      <c r="F11" s="71"/>
    </row>
    <row r="12" spans="1:12" x14ac:dyDescent="0.25">
      <c r="C12" t="s">
        <v>390</v>
      </c>
      <c r="G12" s="235">
        <f>L13</f>
        <v>10852.54</v>
      </c>
      <c r="K12" s="48" t="s">
        <v>391</v>
      </c>
      <c r="L12" s="48" t="s">
        <v>106</v>
      </c>
    </row>
    <row r="13" spans="1:12" x14ac:dyDescent="0.25">
      <c r="C13" t="s">
        <v>392</v>
      </c>
      <c r="G13" s="71">
        <f>+G12/11*0.75</f>
        <v>739.94590909090914</v>
      </c>
      <c r="K13" t="s">
        <v>393</v>
      </c>
      <c r="L13" s="94">
        <f>894.29+928.77+959.73+959.73+928.77+959.73+865.45+894.29+894.29+807.75+894.29+865.45</f>
        <v>10852.54</v>
      </c>
    </row>
    <row r="14" spans="1:12" x14ac:dyDescent="0.25">
      <c r="C14" t="s">
        <v>394</v>
      </c>
      <c r="G14" s="85">
        <f>+G12-G13</f>
        <v>10112.594090909091</v>
      </c>
      <c r="K14" t="s">
        <v>395</v>
      </c>
      <c r="L14" s="94">
        <f>137.23+141.27+78.32+139.89+143.73+139.4+144.1+142.86+127.47+139.62+134.81+137.14</f>
        <v>1605.8399999999997</v>
      </c>
    </row>
    <row r="15" spans="1:12" x14ac:dyDescent="0.25">
      <c r="G15" s="71"/>
      <c r="K15" t="s">
        <v>396</v>
      </c>
      <c r="L15" s="94">
        <v>22.69</v>
      </c>
    </row>
    <row r="16" spans="1:12" ht="15.75" thickBot="1" x14ac:dyDescent="0.3">
      <c r="G16" s="59"/>
      <c r="L16" s="234">
        <f>SUM(L13:L15)</f>
        <v>12481.070000000002</v>
      </c>
    </row>
    <row r="17" spans="1:12" ht="15.75" thickTop="1" x14ac:dyDescent="0.25">
      <c r="A17" s="78">
        <v>37500</v>
      </c>
      <c r="B17" s="78"/>
      <c r="C17" s="78" t="s">
        <v>397</v>
      </c>
      <c r="G17" s="59"/>
      <c r="L17" s="94"/>
    </row>
    <row r="18" spans="1:12" x14ac:dyDescent="0.25">
      <c r="C18" t="s">
        <v>398</v>
      </c>
      <c r="G18" s="232">
        <f>+L14</f>
        <v>1605.8399999999997</v>
      </c>
      <c r="L18" s="94"/>
    </row>
    <row r="19" spans="1:12" x14ac:dyDescent="0.25">
      <c r="C19" t="s">
        <v>399</v>
      </c>
      <c r="G19" s="236">
        <f>+L15</f>
        <v>22.69</v>
      </c>
    </row>
    <row r="20" spans="1:12" x14ac:dyDescent="0.25">
      <c r="G20" s="59">
        <f>SUM(G18:G19)</f>
        <v>1628.5299999999997</v>
      </c>
    </row>
    <row r="21" spans="1:12" x14ac:dyDescent="0.25">
      <c r="C21" t="s">
        <v>392</v>
      </c>
      <c r="G21" s="71">
        <f>+G20/11*0.75</f>
        <v>111.03613636363636</v>
      </c>
    </row>
    <row r="22" spans="1:12" x14ac:dyDescent="0.25">
      <c r="C22" t="s">
        <v>400</v>
      </c>
      <c r="G22" s="85">
        <f>+G20-G21</f>
        <v>1517.4938636363634</v>
      </c>
    </row>
    <row r="27" spans="1:12" x14ac:dyDescent="0.25">
      <c r="G27" s="231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92D050"/>
  </sheetPr>
  <dimension ref="A1:P37"/>
  <sheetViews>
    <sheetView tabSelected="1" workbookViewId="0">
      <selection activeCell="P25" sqref="P25"/>
    </sheetView>
  </sheetViews>
  <sheetFormatPr defaultRowHeight="15" x14ac:dyDescent="0.25"/>
  <cols>
    <col min="3" max="3" width="14" customWidth="1"/>
    <col min="4" max="4" width="14.42578125" customWidth="1"/>
    <col min="5" max="6" width="12.42578125" hidden="1" customWidth="1"/>
    <col min="7" max="7" width="12.42578125" customWidth="1"/>
    <col min="8" max="8" width="6.140625" customWidth="1"/>
    <col min="9" max="9" width="16.5703125" customWidth="1"/>
    <col min="10" max="11" width="12.42578125" hidden="1" customWidth="1"/>
    <col min="12" max="12" width="12.42578125" customWidth="1"/>
    <col min="13" max="13" width="4.7109375" customWidth="1"/>
    <col min="14" max="14" width="13" customWidth="1"/>
    <col min="15" max="15" width="10.5703125" bestFit="1" customWidth="1"/>
    <col min="16" max="16" width="16.5703125" customWidth="1"/>
  </cols>
  <sheetData>
    <row r="1" spans="1:14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4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4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4" ht="18" x14ac:dyDescent="0.25">
      <c r="D4" s="54"/>
      <c r="E4" s="54"/>
      <c r="F4" s="65"/>
      <c r="G4" s="66"/>
      <c r="I4" s="67"/>
    </row>
    <row r="5" spans="1:14" ht="18" x14ac:dyDescent="0.25">
      <c r="A5" s="127" t="s">
        <v>79</v>
      </c>
      <c r="D5" s="54"/>
      <c r="E5" s="54"/>
      <c r="F5" s="65"/>
      <c r="G5" s="66"/>
      <c r="I5" s="67"/>
    </row>
    <row r="6" spans="1:14" ht="18.75" x14ac:dyDescent="0.3">
      <c r="B6" s="1"/>
      <c r="C6" s="3"/>
      <c r="D6" s="1"/>
      <c r="E6" s="1"/>
      <c r="F6" s="128"/>
    </row>
    <row r="8" spans="1:14" x14ac:dyDescent="0.25">
      <c r="H8" s="48"/>
    </row>
    <row r="9" spans="1:14" x14ac:dyDescent="0.25">
      <c r="B9" t="s">
        <v>80</v>
      </c>
      <c r="D9" s="340" t="s">
        <v>81</v>
      </c>
      <c r="E9" s="340"/>
      <c r="F9" s="340"/>
      <c r="G9" s="340"/>
      <c r="I9" s="340" t="s">
        <v>82</v>
      </c>
      <c r="J9" s="340"/>
      <c r="K9" s="340"/>
      <c r="L9" s="340"/>
      <c r="N9" s="339" t="s">
        <v>83</v>
      </c>
    </row>
    <row r="10" spans="1:14" x14ac:dyDescent="0.25">
      <c r="B10" t="s">
        <v>84</v>
      </c>
      <c r="D10" s="129">
        <v>21296</v>
      </c>
      <c r="E10" s="130">
        <f>+D10</f>
        <v>21296</v>
      </c>
      <c r="F10" s="130">
        <f>+D10</f>
        <v>21296</v>
      </c>
      <c r="G10" s="48" t="s">
        <v>85</v>
      </c>
      <c r="I10" s="129">
        <v>21257</v>
      </c>
      <c r="J10" s="130">
        <f>+I10</f>
        <v>21257</v>
      </c>
      <c r="K10" s="130">
        <f>+I10</f>
        <v>21257</v>
      </c>
      <c r="L10" s="48" t="s">
        <v>85</v>
      </c>
      <c r="N10" s="339"/>
    </row>
    <row r="11" spans="1:14" x14ac:dyDescent="0.25">
      <c r="B11" t="s">
        <v>86</v>
      </c>
      <c r="D11" s="131">
        <f>(D14-D10)/365.25</f>
        <v>64.194387405886374</v>
      </c>
      <c r="E11" s="131">
        <f>(E14-E10)/365.25</f>
        <v>64.194387405886374</v>
      </c>
      <c r="F11" s="131">
        <f>(F14-F10)/365.25</f>
        <v>64.194387405886374</v>
      </c>
      <c r="G11" s="131"/>
      <c r="I11" s="131">
        <f>(I14-I10)/365.25</f>
        <v>64.301163586584536</v>
      </c>
      <c r="J11" s="131">
        <f>(J14-J10)/365.25</f>
        <v>64.301163586584536</v>
      </c>
      <c r="K11" s="131">
        <f>(K14-K10)/365.25</f>
        <v>64.301163586584536</v>
      </c>
      <c r="N11" s="339"/>
    </row>
    <row r="14" spans="1:14" x14ac:dyDescent="0.25">
      <c r="B14" t="s">
        <v>87</v>
      </c>
      <c r="D14" s="130">
        <v>44743</v>
      </c>
      <c r="E14" s="130">
        <v>44743</v>
      </c>
      <c r="F14" s="130">
        <v>44743</v>
      </c>
      <c r="G14" s="130"/>
      <c r="I14" s="130">
        <v>44743</v>
      </c>
      <c r="J14" s="130">
        <v>44743</v>
      </c>
      <c r="K14" s="130">
        <v>44743</v>
      </c>
    </row>
    <row r="16" spans="1:14" x14ac:dyDescent="0.25">
      <c r="B16" t="s">
        <v>88</v>
      </c>
      <c r="D16" s="232" t="s">
        <v>89</v>
      </c>
      <c r="E16" s="232"/>
      <c r="F16" s="232"/>
      <c r="I16" s="232" t="s">
        <v>90</v>
      </c>
      <c r="J16" s="232"/>
      <c r="K16" s="232"/>
    </row>
    <row r="17" spans="1:16" x14ac:dyDescent="0.25">
      <c r="B17" t="s">
        <v>91</v>
      </c>
      <c r="D17" s="232" t="s">
        <v>92</v>
      </c>
      <c r="E17" s="232" t="s">
        <v>92</v>
      </c>
      <c r="F17" s="232" t="s">
        <v>92</v>
      </c>
      <c r="I17" s="232" t="s">
        <v>92</v>
      </c>
      <c r="J17" s="232" t="s">
        <v>92</v>
      </c>
      <c r="K17" s="232" t="s">
        <v>92</v>
      </c>
    </row>
    <row r="18" spans="1:16" x14ac:dyDescent="0.25">
      <c r="B18" t="s">
        <v>93</v>
      </c>
      <c r="D18" s="232">
        <v>1503571.82</v>
      </c>
      <c r="E18" s="232"/>
      <c r="F18" s="232"/>
      <c r="G18" s="233"/>
      <c r="I18" s="232">
        <v>1091228.44</v>
      </c>
      <c r="J18" s="232"/>
      <c r="K18" s="232"/>
    </row>
    <row r="20" spans="1:16" x14ac:dyDescent="0.25">
      <c r="B20" t="s">
        <v>94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0.04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0.04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0.04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0.04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0.04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0.04</v>
      </c>
    </row>
    <row r="22" spans="1:16" x14ac:dyDescent="0.25">
      <c r="B22" t="s">
        <v>95</v>
      </c>
      <c r="D22" s="92">
        <f>D18*D20</f>
        <v>60142.872800000005</v>
      </c>
      <c r="E22" s="92">
        <f>E18*E20</f>
        <v>0</v>
      </c>
      <c r="F22" s="92">
        <f>F18*F20</f>
        <v>0</v>
      </c>
      <c r="G22" s="92"/>
      <c r="I22" s="92">
        <f>I18*I20</f>
        <v>43649.137600000002</v>
      </c>
      <c r="J22" s="92">
        <f>J18*J20</f>
        <v>0</v>
      </c>
      <c r="K22" s="92">
        <f>K18*K20</f>
        <v>0</v>
      </c>
    </row>
    <row r="23" spans="1:16" s="43" customFormat="1" x14ac:dyDescent="0.25">
      <c r="B23" s="43" t="s">
        <v>96</v>
      </c>
      <c r="D23" s="44">
        <f>D18*(D20/2)</f>
        <v>30071.436400000002</v>
      </c>
      <c r="E23" s="44">
        <f>E18*(E20/2)</f>
        <v>0</v>
      </c>
      <c r="F23" s="44">
        <f>F18*(F20/2)</f>
        <v>0</v>
      </c>
      <c r="G23" s="44"/>
      <c r="I23" s="44">
        <f>I18*(I20/2)</f>
        <v>21824.568800000001</v>
      </c>
      <c r="J23" s="44">
        <f>J18*(J20/2)</f>
        <v>0</v>
      </c>
      <c r="K23" s="44">
        <f>K18*(K20/2)</f>
        <v>0</v>
      </c>
    </row>
    <row r="24" spans="1:16" s="45" customFormat="1" ht="15.75" thickBot="1" x14ac:dyDescent="0.3">
      <c r="B24" s="45" t="s">
        <v>97</v>
      </c>
      <c r="D24" s="52">
        <f>ROUND(D23,-1)</f>
        <v>30070</v>
      </c>
      <c r="E24" s="52">
        <f>ROUND(E23,-1)</f>
        <v>0</v>
      </c>
      <c r="F24" s="52">
        <f>ROUND(F23,-1)</f>
        <v>0</v>
      </c>
      <c r="G24" s="47">
        <f>SUM(D24:F24)</f>
        <v>30070</v>
      </c>
      <c r="I24" s="52">
        <f>ROUND(I23,-1)</f>
        <v>21820</v>
      </c>
      <c r="J24" s="52">
        <f>ROUND(J23,-1)</f>
        <v>0</v>
      </c>
      <c r="K24" s="52">
        <f>ROUND(K23,-1)</f>
        <v>0</v>
      </c>
      <c r="L24" s="47">
        <f>SUM(I24:K24)</f>
        <v>21820</v>
      </c>
      <c r="N24" s="53">
        <f>G24+L24</f>
        <v>51890</v>
      </c>
      <c r="O24" s="401">
        <f>21697+21697</f>
        <v>43394</v>
      </c>
      <c r="P24" s="401">
        <f>+N24-O24</f>
        <v>8496</v>
      </c>
    </row>
    <row r="25" spans="1:16" ht="15.75" thickTop="1" x14ac:dyDescent="0.25"/>
    <row r="26" spans="1:16" x14ac:dyDescent="0.25">
      <c r="B26" t="s">
        <v>98</v>
      </c>
      <c r="D26" s="92">
        <f>IF(D17="ABP",D18,D18*0.1)</f>
        <v>1503571.82</v>
      </c>
      <c r="E26" s="92">
        <f t="shared" ref="E26:F26" si="0">IF(E17="ABP",E18,E18*0.1)</f>
        <v>0</v>
      </c>
      <c r="F26" s="92">
        <f t="shared" si="0"/>
        <v>0</v>
      </c>
      <c r="G26" s="92"/>
      <c r="I26" s="92">
        <f t="shared" ref="I26:K26" si="1">IF(I17="ABP",I18,I18*0.1)</f>
        <v>1091228.44</v>
      </c>
      <c r="J26" s="92">
        <f t="shared" si="1"/>
        <v>0</v>
      </c>
      <c r="K26" s="92">
        <f t="shared" si="1"/>
        <v>0</v>
      </c>
    </row>
    <row r="30" spans="1:16" x14ac:dyDescent="0.25">
      <c r="A30" s="50" t="s">
        <v>99</v>
      </c>
      <c r="B30" s="50" t="s">
        <v>100</v>
      </c>
      <c r="C30" s="50" t="s">
        <v>101</v>
      </c>
      <c r="D30" s="50" t="s">
        <v>102</v>
      </c>
    </row>
    <row r="31" spans="1:16" x14ac:dyDescent="0.25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6" x14ac:dyDescent="0.25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 x14ac:dyDescent="0.25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 x14ac:dyDescent="0.25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 x14ac:dyDescent="0.25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 x14ac:dyDescent="0.25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 x14ac:dyDescent="0.25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9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9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9" ht="18" x14ac:dyDescent="0.25">
      <c r="D4" s="54"/>
      <c r="E4" s="54"/>
      <c r="F4" s="65"/>
      <c r="G4" s="66"/>
      <c r="I4" s="67"/>
    </row>
    <row r="5" spans="1:9" ht="18" x14ac:dyDescent="0.25">
      <c r="A5" s="127" t="s">
        <v>103</v>
      </c>
      <c r="D5" s="54"/>
      <c r="E5" s="54"/>
      <c r="F5" s="65"/>
      <c r="G5" s="66"/>
      <c r="I5" s="67"/>
    </row>
    <row r="6" spans="1:9" ht="18" x14ac:dyDescent="0.25">
      <c r="A6" s="127"/>
      <c r="D6" s="54"/>
      <c r="E6" s="54"/>
      <c r="F6" s="65"/>
      <c r="G6" s="66"/>
      <c r="I6" s="67"/>
    </row>
    <row r="8" spans="1:9" s="70" customFormat="1" ht="30" x14ac:dyDescent="0.25">
      <c r="A8" s="139" t="s">
        <v>104</v>
      </c>
      <c r="B8" s="343" t="s">
        <v>105</v>
      </c>
      <c r="C8" s="344"/>
      <c r="D8" s="344"/>
      <c r="E8" s="345"/>
      <c r="F8" s="140" t="s">
        <v>106</v>
      </c>
      <c r="G8" s="140" t="s">
        <v>106</v>
      </c>
      <c r="H8" s="140" t="s">
        <v>106</v>
      </c>
      <c r="I8" s="84"/>
    </row>
    <row r="10" spans="1:9" x14ac:dyDescent="0.25">
      <c r="F10" s="71"/>
    </row>
    <row r="11" spans="1:9" x14ac:dyDescent="0.25">
      <c r="A11" s="72"/>
      <c r="B11" s="72"/>
      <c r="C11" s="72" t="s">
        <v>107</v>
      </c>
      <c r="F11" s="73" t="s">
        <v>108</v>
      </c>
      <c r="G11" s="48" t="s">
        <v>109</v>
      </c>
      <c r="H11" s="48" t="s">
        <v>85</v>
      </c>
    </row>
    <row r="12" spans="1:9" x14ac:dyDescent="0.25">
      <c r="A12" s="72"/>
      <c r="B12" s="72"/>
      <c r="C12" s="72"/>
      <c r="F12" s="73"/>
      <c r="G12" s="48"/>
      <c r="H12" s="48"/>
    </row>
    <row r="13" spans="1:9" x14ac:dyDescent="0.25">
      <c r="C13" s="74">
        <v>44805</v>
      </c>
      <c r="F13" s="75">
        <v>0</v>
      </c>
      <c r="G13" s="134">
        <v>0</v>
      </c>
      <c r="H13" s="135">
        <f>SUM(F13:G13)</f>
        <v>0</v>
      </c>
      <c r="I13" t="s">
        <v>110</v>
      </c>
    </row>
    <row r="14" spans="1:9" x14ac:dyDescent="0.25">
      <c r="C14" s="74">
        <v>44896</v>
      </c>
      <c r="F14" s="75">
        <v>0</v>
      </c>
      <c r="G14" s="134">
        <v>0</v>
      </c>
      <c r="H14" s="135">
        <f>SUM(F14:G14)</f>
        <v>0</v>
      </c>
      <c r="I14" t="s">
        <v>111</v>
      </c>
    </row>
    <row r="15" spans="1:9" x14ac:dyDescent="0.25">
      <c r="C15" s="74">
        <v>44986</v>
      </c>
      <c r="F15" s="75"/>
      <c r="G15" s="134"/>
      <c r="H15" s="135">
        <f>SUM(F15:G15)</f>
        <v>0</v>
      </c>
      <c r="I15" t="s">
        <v>112</v>
      </c>
    </row>
    <row r="16" spans="1:9" x14ac:dyDescent="0.25">
      <c r="F16" s="76"/>
      <c r="G16" s="135"/>
      <c r="H16" s="135"/>
      <c r="I16" t="s">
        <v>113</v>
      </c>
    </row>
    <row r="17" spans="3:9" ht="15.75" thickBot="1" x14ac:dyDescent="0.3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 x14ac:dyDescent="0.25">
      <c r="C19" s="78" t="s">
        <v>114</v>
      </c>
      <c r="F19">
        <f>COUNT(F13:F15)</f>
        <v>2</v>
      </c>
      <c r="G19">
        <f>COUNT(G13:G15)</f>
        <v>2</v>
      </c>
    </row>
    <row r="21" spans="3:9" x14ac:dyDescent="0.25">
      <c r="C21" t="s">
        <v>115</v>
      </c>
      <c r="F21" s="75"/>
      <c r="I21" t="s">
        <v>116</v>
      </c>
    </row>
    <row r="23" spans="3:9" x14ac:dyDescent="0.25">
      <c r="C23" t="s">
        <v>117</v>
      </c>
      <c r="F23" s="79"/>
      <c r="G23" s="136"/>
      <c r="H23" s="80"/>
      <c r="I23" t="s">
        <v>118</v>
      </c>
    </row>
    <row r="24" spans="3:9" x14ac:dyDescent="0.25">
      <c r="C24" t="s">
        <v>119</v>
      </c>
      <c r="F24" s="81"/>
      <c r="G24" s="136"/>
      <c r="H24" s="80"/>
    </row>
    <row r="25" spans="3:9" x14ac:dyDescent="0.25">
      <c r="C25" t="s">
        <v>120</v>
      </c>
      <c r="F25" s="80"/>
      <c r="G25" s="137"/>
      <c r="H25" s="80"/>
    </row>
    <row r="26" spans="3:9" x14ac:dyDescent="0.25">
      <c r="C26" t="s">
        <v>121</v>
      </c>
      <c r="F26" s="82"/>
      <c r="G26" s="80">
        <f>G23-SUM(G24:G25)</f>
        <v>0</v>
      </c>
      <c r="H26" s="80"/>
    </row>
    <row r="27" spans="3:9" x14ac:dyDescent="0.25">
      <c r="F27" s="79"/>
      <c r="G27" s="80"/>
      <c r="H27" s="80"/>
    </row>
    <row r="28" spans="3:9" x14ac:dyDescent="0.25">
      <c r="F28" s="79"/>
      <c r="G28" s="80"/>
      <c r="H28" s="80"/>
    </row>
    <row r="29" spans="3:9" x14ac:dyDescent="0.25">
      <c r="C29" t="s">
        <v>122</v>
      </c>
      <c r="F29" s="76">
        <f>ROUND(F21/4,0)</f>
        <v>0</v>
      </c>
      <c r="G29" s="135">
        <f>ROUND(G26/4,0)</f>
        <v>0</v>
      </c>
      <c r="H29" s="80"/>
    </row>
    <row r="30" spans="3:9" x14ac:dyDescent="0.25">
      <c r="C30" t="s">
        <v>123</v>
      </c>
      <c r="F30" s="76">
        <f>(F29*F19)-F17</f>
        <v>0</v>
      </c>
      <c r="G30" s="76">
        <f>(G29*G19)-G17</f>
        <v>0</v>
      </c>
      <c r="H30" s="80"/>
    </row>
    <row r="31" spans="3:9" x14ac:dyDescent="0.25">
      <c r="F31" s="79"/>
      <c r="G31" s="80"/>
      <c r="H31" s="80"/>
    </row>
    <row r="32" spans="3:9" x14ac:dyDescent="0.25">
      <c r="C32" s="78" t="s">
        <v>124</v>
      </c>
      <c r="F32" s="79"/>
      <c r="G32" s="80"/>
      <c r="H32" s="80"/>
    </row>
    <row r="33" spans="3:12" x14ac:dyDescent="0.25">
      <c r="C33" s="74">
        <v>44805</v>
      </c>
      <c r="F33" s="83">
        <f>IF(F19&gt;0,F13,0)</f>
        <v>0</v>
      </c>
      <c r="G33" s="83">
        <f>IF(G19&gt;0,G13,0)</f>
        <v>0</v>
      </c>
      <c r="H33" s="135">
        <f t="shared" ref="H33:H36" si="0">SUM(F33:G33)</f>
        <v>0</v>
      </c>
      <c r="L33" s="135"/>
    </row>
    <row r="34" spans="3:12" x14ac:dyDescent="0.25">
      <c r="C34" s="74">
        <v>44896</v>
      </c>
      <c r="F34" s="83">
        <f>IF(F19=1,F29+F30,F14)</f>
        <v>0</v>
      </c>
      <c r="G34" s="83">
        <f>IF(G19=1,G29+G30,G14)</f>
        <v>0</v>
      </c>
      <c r="H34" s="135">
        <f t="shared" si="0"/>
        <v>0</v>
      </c>
      <c r="L34" s="135"/>
    </row>
    <row r="35" spans="3:12" x14ac:dyDescent="0.25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5">
        <f t="shared" si="0"/>
        <v>0</v>
      </c>
    </row>
    <row r="36" spans="3:12" x14ac:dyDescent="0.25">
      <c r="C36" s="74">
        <v>45078</v>
      </c>
      <c r="F36" s="83">
        <f>F21-SUM(F33:F35)</f>
        <v>0</v>
      </c>
      <c r="G36" s="83">
        <f>ROUND(G26,0)-SUM(G33:G35)</f>
        <v>0</v>
      </c>
      <c r="H36" s="135">
        <f t="shared" si="0"/>
        <v>0</v>
      </c>
    </row>
    <row r="38" spans="3:12" ht="15.75" thickBot="1" x14ac:dyDescent="0.3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92D050"/>
  </sheetPr>
  <dimension ref="A1:J54"/>
  <sheetViews>
    <sheetView topLeftCell="A15" workbookViewId="0">
      <selection activeCell="D13" sqref="D13"/>
    </sheetView>
  </sheetViews>
  <sheetFormatPr defaultColWidth="11.42578125" defaultRowHeight="16.5" x14ac:dyDescent="0.25"/>
  <cols>
    <col min="1" max="1" width="13.7109375" style="112" customWidth="1"/>
    <col min="2" max="2" width="34.7109375" style="109" customWidth="1"/>
    <col min="3" max="8" width="14.5703125" style="109" customWidth="1"/>
    <col min="9" max="9" width="14.5703125" style="113" customWidth="1"/>
    <col min="10" max="10" width="15.28515625" style="109" customWidth="1"/>
    <col min="11" max="16384" width="11.42578125" style="109"/>
  </cols>
  <sheetData>
    <row r="1" spans="1:10" customFormat="1" ht="18" x14ac:dyDescent="0.25">
      <c r="A1" s="125" t="s">
        <v>0</v>
      </c>
      <c r="B1" s="341" t="str">
        <f>Index!$C$1</f>
        <v>GARY C MOORE &amp; CO SUPERANNUATION FUND NO 2</v>
      </c>
      <c r="C1" s="341"/>
      <c r="D1" s="341"/>
      <c r="F1" s="55"/>
      <c r="H1" s="57" t="s">
        <v>2</v>
      </c>
      <c r="I1" s="57" t="s">
        <v>3</v>
      </c>
    </row>
    <row r="2" spans="1:10" customFormat="1" ht="18" x14ac:dyDescent="0.25">
      <c r="A2" s="125" t="s">
        <v>4</v>
      </c>
      <c r="B2" s="341" t="str">
        <f>Index!$C$2</f>
        <v>9MOOGD</v>
      </c>
      <c r="C2" s="341"/>
      <c r="D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0" customFormat="1" ht="18" x14ac:dyDescent="0.25">
      <c r="A3" s="125" t="s">
        <v>8</v>
      </c>
      <c r="B3" s="342">
        <f>Index!$C$3</f>
        <v>44742</v>
      </c>
      <c r="C3" s="342"/>
      <c r="D3" s="342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0" customFormat="1" ht="18" x14ac:dyDescent="0.25">
      <c r="A4" s="125"/>
      <c r="B4" s="54"/>
      <c r="D4" s="54"/>
      <c r="E4" s="54"/>
      <c r="F4" s="56"/>
      <c r="G4" s="126"/>
      <c r="H4" s="66"/>
      <c r="I4" s="67"/>
    </row>
    <row r="5" spans="1:10" customFormat="1" ht="18" x14ac:dyDescent="0.25">
      <c r="A5" s="54" t="s">
        <v>125</v>
      </c>
      <c r="C5" s="58"/>
      <c r="F5" s="59"/>
      <c r="G5" s="59"/>
      <c r="H5" s="66"/>
      <c r="J5" s="67"/>
    </row>
    <row r="6" spans="1:10" ht="18" x14ac:dyDescent="0.25">
      <c r="A6" s="63"/>
      <c r="B6" s="64"/>
      <c r="C6" s="110"/>
      <c r="D6" s="54"/>
      <c r="E6" s="54"/>
      <c r="F6" s="66"/>
      <c r="G6" s="66"/>
      <c r="H6" s="66"/>
      <c r="I6" s="111"/>
    </row>
    <row r="7" spans="1:10" s="147" customFormat="1" ht="15.75" thickBot="1" x14ac:dyDescent="0.3">
      <c r="A7" s="149"/>
      <c r="C7" s="166"/>
      <c r="D7" s="166"/>
      <c r="E7" s="166"/>
      <c r="F7" s="117"/>
      <c r="G7" s="166"/>
      <c r="H7" s="166"/>
      <c r="I7" s="166"/>
    </row>
    <row r="8" spans="1:10" s="147" customFormat="1" ht="30.75" thickBot="1" x14ac:dyDescent="0.3">
      <c r="A8" s="348" t="s">
        <v>126</v>
      </c>
      <c r="B8" s="349"/>
      <c r="C8" s="167" t="s">
        <v>127</v>
      </c>
      <c r="D8" s="167" t="s">
        <v>128</v>
      </c>
      <c r="E8" s="167" t="s">
        <v>129</v>
      </c>
      <c r="F8" s="167" t="s">
        <v>130</v>
      </c>
      <c r="G8" s="167" t="s">
        <v>131</v>
      </c>
      <c r="H8" s="167" t="s">
        <v>132</v>
      </c>
      <c r="I8" s="168" t="s">
        <v>133</v>
      </c>
    </row>
    <row r="9" spans="1:10" s="147" customFormat="1" ht="15" x14ac:dyDescent="0.25">
      <c r="A9" s="169" t="s">
        <v>134</v>
      </c>
      <c r="B9" s="170"/>
      <c r="C9" s="171">
        <v>0</v>
      </c>
      <c r="D9" s="171">
        <v>0</v>
      </c>
      <c r="E9" s="171"/>
      <c r="F9" s="172">
        <v>0</v>
      </c>
      <c r="G9" s="171"/>
      <c r="H9" s="171"/>
      <c r="I9" s="171">
        <f>C9-D9+E9+F9+G9+H9</f>
        <v>0</v>
      </c>
    </row>
    <row r="10" spans="1:10" s="147" customFormat="1" ht="15" x14ac:dyDescent="0.25">
      <c r="A10" s="173" t="s">
        <v>135</v>
      </c>
      <c r="B10" s="174"/>
      <c r="C10" s="171">
        <v>0</v>
      </c>
      <c r="D10" s="175">
        <v>0</v>
      </c>
      <c r="E10" s="175"/>
      <c r="F10" s="176">
        <v>0</v>
      </c>
      <c r="G10" s="175"/>
      <c r="H10" s="175"/>
      <c r="I10" s="171">
        <f>C10-D10+E10+F10+G10+H10</f>
        <v>0</v>
      </c>
    </row>
    <row r="11" spans="1:10" s="147" customFormat="1" ht="15" x14ac:dyDescent="0.25">
      <c r="A11" s="173" t="s">
        <v>136</v>
      </c>
      <c r="B11" s="174"/>
      <c r="C11" s="171">
        <v>0</v>
      </c>
      <c r="D11" s="175">
        <v>0</v>
      </c>
      <c r="E11" s="175"/>
      <c r="F11" s="176">
        <v>0</v>
      </c>
      <c r="G11" s="175"/>
      <c r="H11" s="175"/>
      <c r="I11" s="171">
        <f>C11-D11+E11+F11+G11+H11</f>
        <v>0</v>
      </c>
    </row>
    <row r="12" spans="1:10" s="147" customFormat="1" ht="15" x14ac:dyDescent="0.25">
      <c r="A12" s="173" t="s">
        <v>137</v>
      </c>
      <c r="B12" s="174"/>
      <c r="C12" s="171">
        <v>0</v>
      </c>
      <c r="D12" s="175">
        <v>940</v>
      </c>
      <c r="E12" s="175"/>
      <c r="F12" s="176">
        <v>0</v>
      </c>
      <c r="G12" s="175"/>
      <c r="H12" s="175"/>
      <c r="I12" s="171">
        <f>C12-D12+E12+F12+G12+H12</f>
        <v>-940</v>
      </c>
    </row>
    <row r="13" spans="1:10" s="147" customFormat="1" ht="15" x14ac:dyDescent="0.25">
      <c r="A13" s="177"/>
      <c r="B13" s="166" t="s">
        <v>138</v>
      </c>
      <c r="C13" s="178">
        <f t="shared" ref="C13:I13" si="0">SUM(C9:C12)</f>
        <v>0</v>
      </c>
      <c r="D13" s="178">
        <f t="shared" si="0"/>
        <v>940</v>
      </c>
      <c r="E13" s="178">
        <f t="shared" si="0"/>
        <v>0</v>
      </c>
      <c r="F13" s="178">
        <f t="shared" si="0"/>
        <v>0</v>
      </c>
      <c r="G13" s="178">
        <f t="shared" si="0"/>
        <v>0</v>
      </c>
      <c r="H13" s="178">
        <f t="shared" si="0"/>
        <v>0</v>
      </c>
      <c r="I13" s="178">
        <f t="shared" si="0"/>
        <v>-940</v>
      </c>
    </row>
    <row r="14" spans="1:10" s="147" customFormat="1" ht="15.75" thickBot="1" x14ac:dyDescent="0.3">
      <c r="A14" s="177"/>
      <c r="B14" s="177"/>
      <c r="C14" s="166"/>
      <c r="D14" s="166"/>
      <c r="E14" s="166"/>
      <c r="F14" s="117"/>
      <c r="G14" s="166"/>
      <c r="H14" s="166"/>
      <c r="I14" s="166"/>
    </row>
    <row r="15" spans="1:10" s="147" customFormat="1" ht="30.75" thickBot="1" x14ac:dyDescent="0.3">
      <c r="A15" s="348" t="s">
        <v>139</v>
      </c>
      <c r="B15" s="350"/>
      <c r="C15" s="167" t="s">
        <v>127</v>
      </c>
      <c r="D15" s="167" t="s">
        <v>128</v>
      </c>
      <c r="E15" s="167" t="s">
        <v>129</v>
      </c>
      <c r="F15" s="167" t="s">
        <v>130</v>
      </c>
      <c r="G15" s="167" t="s">
        <v>131</v>
      </c>
      <c r="H15" s="167" t="s">
        <v>132</v>
      </c>
      <c r="I15" s="168" t="s">
        <v>133</v>
      </c>
    </row>
    <row r="16" spans="1:10" s="147" customFormat="1" ht="15" x14ac:dyDescent="0.25">
      <c r="A16" s="179" t="s">
        <v>134</v>
      </c>
      <c r="B16" s="170"/>
      <c r="C16" s="171"/>
      <c r="D16" s="171"/>
      <c r="E16" s="171"/>
      <c r="F16" s="172"/>
      <c r="G16" s="171"/>
      <c r="H16" s="171"/>
      <c r="I16" s="171">
        <f>C16-D16+E16+F16+G16+H16</f>
        <v>0</v>
      </c>
    </row>
    <row r="17" spans="1:9" s="147" customFormat="1" ht="15" x14ac:dyDescent="0.25">
      <c r="A17" s="180" t="s">
        <v>135</v>
      </c>
      <c r="B17" s="174"/>
      <c r="C17" s="171"/>
      <c r="D17" s="175"/>
      <c r="E17" s="175"/>
      <c r="F17" s="176"/>
      <c r="G17" s="175"/>
      <c r="H17" s="175"/>
      <c r="I17" s="171">
        <f>C17-D17+E17+F17+G17+H17</f>
        <v>0</v>
      </c>
    </row>
    <row r="18" spans="1:9" s="147" customFormat="1" ht="15" x14ac:dyDescent="0.25">
      <c r="A18" s="180" t="s">
        <v>136</v>
      </c>
      <c r="B18" s="174"/>
      <c r="C18" s="171"/>
      <c r="D18" s="175"/>
      <c r="E18" s="175"/>
      <c r="F18" s="176"/>
      <c r="G18" s="175"/>
      <c r="H18" s="175"/>
      <c r="I18" s="171">
        <f>C18-D18+E18+F18+G18+H18</f>
        <v>0</v>
      </c>
    </row>
    <row r="19" spans="1:9" s="147" customFormat="1" ht="15" x14ac:dyDescent="0.25">
      <c r="A19" s="180" t="s">
        <v>140</v>
      </c>
      <c r="B19" s="174"/>
      <c r="C19" s="171">
        <v>0</v>
      </c>
      <c r="D19" s="175">
        <v>940.26</v>
      </c>
      <c r="E19" s="175"/>
      <c r="F19" s="176"/>
      <c r="G19" s="175"/>
      <c r="H19" s="175"/>
      <c r="I19" s="171">
        <f>C19-D19+E19+F19+G19+H19</f>
        <v>-940.26</v>
      </c>
    </row>
    <row r="20" spans="1:9" s="147" customFormat="1" ht="15" x14ac:dyDescent="0.25">
      <c r="A20" s="177"/>
      <c r="B20" s="166" t="s">
        <v>138</v>
      </c>
      <c r="C20" s="181">
        <f t="shared" ref="C20:I20" si="1">SUM(C16:C19)</f>
        <v>0</v>
      </c>
      <c r="D20" s="181">
        <f t="shared" si="1"/>
        <v>940.26</v>
      </c>
      <c r="E20" s="181">
        <f t="shared" si="1"/>
        <v>0</v>
      </c>
      <c r="F20" s="181">
        <f t="shared" si="1"/>
        <v>0</v>
      </c>
      <c r="G20" s="181">
        <f t="shared" si="1"/>
        <v>0</v>
      </c>
      <c r="H20" s="181">
        <f t="shared" si="1"/>
        <v>0</v>
      </c>
      <c r="I20" s="181">
        <f t="shared" si="1"/>
        <v>-940.26</v>
      </c>
    </row>
    <row r="21" spans="1:9" s="147" customFormat="1" ht="15" x14ac:dyDescent="0.25">
      <c r="A21" s="149"/>
    </row>
    <row r="22" spans="1:9" s="147" customFormat="1" ht="15" x14ac:dyDescent="0.25">
      <c r="A22" s="351" t="s">
        <v>141</v>
      </c>
      <c r="B22" s="352"/>
      <c r="C22" s="182">
        <f t="shared" ref="C22:I22" si="2">+C13-C20</f>
        <v>0</v>
      </c>
      <c r="D22" s="182">
        <f>+D13-D20</f>
        <v>-0.25999999999999091</v>
      </c>
      <c r="E22" s="182">
        <f t="shared" si="2"/>
        <v>0</v>
      </c>
      <c r="F22" s="182">
        <f t="shared" si="2"/>
        <v>0</v>
      </c>
      <c r="G22" s="182">
        <f t="shared" si="2"/>
        <v>0</v>
      </c>
      <c r="H22" s="182">
        <f t="shared" si="2"/>
        <v>0</v>
      </c>
      <c r="I22" s="182">
        <f t="shared" si="2"/>
        <v>0.25999999999999091</v>
      </c>
    </row>
    <row r="23" spans="1:9" s="147" customFormat="1" ht="15" x14ac:dyDescent="0.25">
      <c r="A23" s="149"/>
    </row>
    <row r="24" spans="1:9" s="147" customFormat="1" ht="15" x14ac:dyDescent="0.25">
      <c r="A24" s="147" t="s">
        <v>142</v>
      </c>
      <c r="B24" s="148"/>
      <c r="G24" s="148"/>
    </row>
    <row r="25" spans="1:9" s="147" customFormat="1" ht="15" x14ac:dyDescent="0.25">
      <c r="B25" s="148"/>
      <c r="C25" s="346" t="s">
        <v>143</v>
      </c>
      <c r="D25" s="346"/>
      <c r="E25" s="346" t="s">
        <v>144</v>
      </c>
      <c r="F25" s="346"/>
      <c r="G25" s="347" t="s">
        <v>145</v>
      </c>
      <c r="H25" s="347"/>
    </row>
    <row r="26" spans="1:9" s="147" customFormat="1" ht="15" x14ac:dyDescent="0.25">
      <c r="A26" s="149" t="s">
        <v>3</v>
      </c>
      <c r="B26" s="147" t="s">
        <v>146</v>
      </c>
      <c r="C26" s="147" t="s">
        <v>127</v>
      </c>
      <c r="D26" s="147" t="s">
        <v>128</v>
      </c>
      <c r="E26" s="147" t="s">
        <v>127</v>
      </c>
      <c r="F26" s="147" t="s">
        <v>128</v>
      </c>
      <c r="G26" s="147" t="s">
        <v>127</v>
      </c>
      <c r="H26" s="147" t="s">
        <v>128</v>
      </c>
    </row>
    <row r="27" spans="1:9" s="147" customFormat="1" ht="15" x14ac:dyDescent="0.25">
      <c r="A27" s="150"/>
      <c r="C27" s="151"/>
      <c r="D27" s="151"/>
      <c r="E27" s="151"/>
      <c r="F27" s="151"/>
      <c r="G27" s="151"/>
      <c r="H27" s="151">
        <f>D27-F27</f>
        <v>0</v>
      </c>
    </row>
    <row r="28" spans="1:9" s="147" customFormat="1" ht="15" x14ac:dyDescent="0.25">
      <c r="A28" s="152"/>
      <c r="C28" s="151"/>
      <c r="D28" s="151"/>
      <c r="E28" s="151"/>
      <c r="F28" s="151"/>
      <c r="G28" s="151"/>
      <c r="H28" s="151">
        <f t="shared" ref="H28:H40" si="3">D28-F28</f>
        <v>0</v>
      </c>
    </row>
    <row r="29" spans="1:9" s="147" customFormat="1" ht="15" x14ac:dyDescent="0.25">
      <c r="A29" s="150"/>
      <c r="B29" s="153"/>
      <c r="C29" s="151"/>
      <c r="D29" s="151"/>
      <c r="E29" s="151"/>
      <c r="F29" s="151"/>
      <c r="G29" s="151"/>
      <c r="H29" s="151">
        <f t="shared" si="3"/>
        <v>0</v>
      </c>
    </row>
    <row r="30" spans="1:9" s="147" customFormat="1" ht="15" x14ac:dyDescent="0.25">
      <c r="A30" s="152"/>
      <c r="C30" s="151"/>
      <c r="D30" s="151"/>
      <c r="E30" s="151"/>
      <c r="F30" s="151"/>
      <c r="G30" s="151"/>
      <c r="H30" s="151">
        <f t="shared" si="3"/>
        <v>0</v>
      </c>
    </row>
    <row r="31" spans="1:9" s="147" customFormat="1" ht="15" x14ac:dyDescent="0.25">
      <c r="A31" s="150"/>
      <c r="B31" s="153"/>
      <c r="C31" s="151"/>
      <c r="D31" s="151"/>
      <c r="E31" s="151"/>
      <c r="F31" s="151"/>
      <c r="G31" s="151"/>
      <c r="H31" s="151">
        <f t="shared" si="3"/>
        <v>0</v>
      </c>
    </row>
    <row r="32" spans="1:9" s="147" customFormat="1" ht="15" x14ac:dyDescent="0.25">
      <c r="A32" s="152"/>
      <c r="B32" s="153"/>
      <c r="C32" s="151"/>
      <c r="D32" s="151"/>
      <c r="E32" s="151"/>
      <c r="F32" s="151"/>
      <c r="G32" s="151"/>
      <c r="H32" s="151">
        <f t="shared" si="3"/>
        <v>0</v>
      </c>
    </row>
    <row r="33" spans="1:8" s="147" customFormat="1" ht="15" x14ac:dyDescent="0.25">
      <c r="A33" s="150"/>
      <c r="B33" s="153"/>
      <c r="C33" s="151"/>
      <c r="D33" s="151"/>
      <c r="E33" s="151"/>
      <c r="F33" s="151"/>
      <c r="G33" s="151"/>
      <c r="H33" s="151">
        <f t="shared" si="3"/>
        <v>0</v>
      </c>
    </row>
    <row r="34" spans="1:8" s="147" customFormat="1" ht="15" x14ac:dyDescent="0.25">
      <c r="A34" s="149"/>
      <c r="B34" s="153"/>
      <c r="C34" s="151"/>
      <c r="D34" s="151"/>
      <c r="E34" s="151"/>
      <c r="F34" s="151"/>
      <c r="G34" s="151"/>
      <c r="H34" s="151">
        <f t="shared" si="3"/>
        <v>0</v>
      </c>
    </row>
    <row r="35" spans="1:8" s="147" customFormat="1" ht="15" x14ac:dyDescent="0.25">
      <c r="A35" s="150"/>
      <c r="C35" s="151"/>
      <c r="D35" s="151"/>
      <c r="E35" s="151"/>
      <c r="F35" s="151"/>
      <c r="G35" s="151"/>
      <c r="H35" s="151">
        <f t="shared" si="3"/>
        <v>0</v>
      </c>
    </row>
    <row r="36" spans="1:8" s="147" customFormat="1" ht="15" x14ac:dyDescent="0.25">
      <c r="A36" s="149"/>
      <c r="C36" s="151"/>
      <c r="D36" s="151"/>
      <c r="E36" s="151"/>
      <c r="F36" s="151"/>
      <c r="G36" s="151"/>
      <c r="H36" s="151">
        <f t="shared" si="3"/>
        <v>0</v>
      </c>
    </row>
    <row r="37" spans="1:8" s="147" customFormat="1" ht="15" x14ac:dyDescent="0.25">
      <c r="A37" s="149"/>
      <c r="B37" s="153"/>
      <c r="C37" s="151"/>
      <c r="D37" s="151"/>
      <c r="E37" s="151"/>
      <c r="F37" s="151"/>
      <c r="G37" s="151"/>
      <c r="H37" s="151">
        <f>E37-C37</f>
        <v>0</v>
      </c>
    </row>
    <row r="38" spans="1:8" s="147" customFormat="1" ht="15" x14ac:dyDescent="0.25">
      <c r="A38" s="149"/>
      <c r="C38" s="151"/>
      <c r="D38" s="151"/>
      <c r="E38" s="151"/>
      <c r="F38" s="151"/>
      <c r="G38" s="151"/>
      <c r="H38" s="151">
        <f t="shared" si="3"/>
        <v>0</v>
      </c>
    </row>
    <row r="39" spans="1:8" s="147" customFormat="1" ht="15" x14ac:dyDescent="0.25">
      <c r="A39" s="149"/>
      <c r="B39" s="154" t="s">
        <v>85</v>
      </c>
      <c r="H39" s="155">
        <f>SUM(H27:H38)</f>
        <v>0</v>
      </c>
    </row>
    <row r="40" spans="1:8" s="147" customFormat="1" ht="15" x14ac:dyDescent="0.25">
      <c r="A40" s="149"/>
      <c r="H40" s="147">
        <f t="shared" si="3"/>
        <v>0</v>
      </c>
    </row>
    <row r="41" spans="1:8" s="147" customFormat="1" ht="15.75" thickBot="1" x14ac:dyDescent="0.3">
      <c r="A41" s="149"/>
      <c r="G41" s="147" t="s">
        <v>147</v>
      </c>
      <c r="H41" s="156">
        <f>I22+H39</f>
        <v>0.25999999999999091</v>
      </c>
    </row>
    <row r="42" spans="1:8" s="147" customFormat="1" ht="15" x14ac:dyDescent="0.25">
      <c r="A42" s="149"/>
      <c r="B42" s="157" t="s">
        <v>148</v>
      </c>
      <c r="C42" s="158">
        <f>I13</f>
        <v>-940</v>
      </c>
      <c r="D42" s="159"/>
    </row>
    <row r="43" spans="1:8" s="147" customFormat="1" ht="15" x14ac:dyDescent="0.25">
      <c r="A43" s="149"/>
      <c r="B43" s="160" t="s">
        <v>149</v>
      </c>
      <c r="C43" s="155">
        <f>I20</f>
        <v>-940.26</v>
      </c>
      <c r="D43" s="161"/>
    </row>
    <row r="44" spans="1:8" s="147" customFormat="1" ht="15" x14ac:dyDescent="0.25">
      <c r="A44" s="149"/>
      <c r="B44" s="162" t="s">
        <v>145</v>
      </c>
      <c r="C44" s="156">
        <f>C42-C43</f>
        <v>0.25999999999999091</v>
      </c>
      <c r="D44" s="161"/>
    </row>
    <row r="45" spans="1:8" s="147" customFormat="1" ht="15" x14ac:dyDescent="0.25">
      <c r="A45" s="149"/>
      <c r="B45" s="160"/>
      <c r="D45" s="161"/>
    </row>
    <row r="46" spans="1:8" s="147" customFormat="1" ht="15" x14ac:dyDescent="0.25">
      <c r="A46" s="149"/>
      <c r="B46" s="160" t="s">
        <v>150</v>
      </c>
      <c r="C46" s="156">
        <v>0</v>
      </c>
      <c r="D46" s="161"/>
    </row>
    <row r="47" spans="1:8" s="147" customFormat="1" ht="15.75" thickBot="1" x14ac:dyDescent="0.3">
      <c r="A47" s="149"/>
      <c r="B47" s="163" t="s">
        <v>151</v>
      </c>
      <c r="C47" s="164">
        <f>C46-C44</f>
        <v>-0.25999999999999091</v>
      </c>
      <c r="D47" s="165" t="s">
        <v>152</v>
      </c>
    </row>
    <row r="48" spans="1:8" s="147" customFormat="1" ht="15" x14ac:dyDescent="0.25">
      <c r="A48" s="149"/>
    </row>
    <row r="49" spans="1:1" s="147" customFormat="1" ht="15" x14ac:dyDescent="0.25">
      <c r="A49" s="149"/>
    </row>
    <row r="50" spans="1:1" s="147" customFormat="1" ht="15" x14ac:dyDescent="0.25">
      <c r="A50" s="149"/>
    </row>
    <row r="51" spans="1:1" s="147" customFormat="1" ht="15" x14ac:dyDescent="0.25">
      <c r="A51" s="149"/>
    </row>
    <row r="52" spans="1:1" s="147" customFormat="1" ht="15" x14ac:dyDescent="0.25">
      <c r="A52" s="149"/>
    </row>
    <row r="53" spans="1:1" s="147" customFormat="1" ht="15" x14ac:dyDescent="0.25">
      <c r="A53" s="149"/>
    </row>
    <row r="54" spans="1:1" s="147" customFormat="1" ht="15" x14ac:dyDescent="0.25">
      <c r="A54" s="149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FFFF00"/>
  </sheetPr>
  <dimension ref="A1:J18"/>
  <sheetViews>
    <sheetView workbookViewId="0">
      <selection activeCell="F14" sqref="F14"/>
    </sheetView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0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0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0" ht="18" x14ac:dyDescent="0.25">
      <c r="A4" s="125"/>
      <c r="B4" s="54"/>
      <c r="D4" s="54"/>
      <c r="E4" s="54"/>
      <c r="F4" s="56"/>
      <c r="G4" s="126"/>
      <c r="H4" s="66"/>
      <c r="I4" s="67"/>
    </row>
    <row r="5" spans="1:10" ht="18" x14ac:dyDescent="0.25">
      <c r="A5" s="54" t="s">
        <v>153</v>
      </c>
      <c r="C5" s="58"/>
      <c r="G5" s="59"/>
      <c r="H5" s="66"/>
      <c r="J5" s="67"/>
    </row>
    <row r="6" spans="1:10" ht="18" x14ac:dyDescent="0.25">
      <c r="D6" s="54"/>
      <c r="E6" s="54"/>
      <c r="F6" s="65"/>
      <c r="G6" s="65"/>
    </row>
    <row r="7" spans="1:10" x14ac:dyDescent="0.25">
      <c r="D7" s="72"/>
      <c r="E7" s="72"/>
      <c r="F7" s="146"/>
      <c r="G7" s="146"/>
    </row>
    <row r="8" spans="1:10" s="70" customFormat="1" ht="30" x14ac:dyDescent="0.25">
      <c r="A8" s="139" t="s">
        <v>104</v>
      </c>
      <c r="B8" s="343" t="s">
        <v>105</v>
      </c>
      <c r="C8" s="344"/>
      <c r="D8" s="345"/>
      <c r="E8" s="140" t="s">
        <v>106</v>
      </c>
      <c r="F8" s="140" t="s">
        <v>106</v>
      </c>
      <c r="G8" s="140" t="s">
        <v>106</v>
      </c>
      <c r="H8" s="343" t="s">
        <v>154</v>
      </c>
      <c r="I8" s="345"/>
    </row>
    <row r="11" spans="1:10" x14ac:dyDescent="0.25">
      <c r="A11" s="78">
        <v>60400</v>
      </c>
      <c r="B11" s="78"/>
      <c r="C11" s="78" t="s">
        <v>155</v>
      </c>
      <c r="E11" s="48" t="s">
        <v>156</v>
      </c>
      <c r="F11" s="86" t="s">
        <v>157</v>
      </c>
      <c r="G11" s="86" t="s">
        <v>158</v>
      </c>
    </row>
    <row r="12" spans="1:10" x14ac:dyDescent="0.25">
      <c r="A12" t="s">
        <v>159</v>
      </c>
      <c r="C12" t="s">
        <v>160</v>
      </c>
      <c r="E12" s="94">
        <v>326143.09999999998</v>
      </c>
      <c r="F12" s="94"/>
      <c r="G12" s="94">
        <f>+E12-F12</f>
        <v>326143.09999999998</v>
      </c>
      <c r="H12" s="94"/>
      <c r="I12" s="94"/>
      <c r="J12" s="94"/>
    </row>
    <row r="13" spans="1:10" x14ac:dyDescent="0.25">
      <c r="A13" t="s">
        <v>161</v>
      </c>
      <c r="C13" t="s">
        <v>162</v>
      </c>
      <c r="E13" s="94">
        <v>33699.33</v>
      </c>
      <c r="F13" s="94">
        <v>33699.33</v>
      </c>
      <c r="G13" s="94">
        <f>+E13-F13</f>
        <v>0</v>
      </c>
      <c r="H13" s="94"/>
      <c r="I13" s="94"/>
      <c r="J13" s="94"/>
    </row>
    <row r="14" spans="1:10" x14ac:dyDescent="0.25">
      <c r="E14" s="94"/>
      <c r="F14" s="94"/>
      <c r="G14" s="94"/>
      <c r="H14" s="94"/>
      <c r="I14" s="94"/>
      <c r="J14" s="94"/>
    </row>
    <row r="15" spans="1:10" x14ac:dyDescent="0.25">
      <c r="E15" s="94"/>
      <c r="F15" s="94"/>
      <c r="G15" s="94"/>
      <c r="H15" s="94"/>
      <c r="I15" s="94"/>
      <c r="J15" s="94"/>
    </row>
    <row r="16" spans="1:10" x14ac:dyDescent="0.25">
      <c r="A16" s="43"/>
      <c r="E16" s="94"/>
      <c r="F16" s="94"/>
      <c r="G16" s="94"/>
      <c r="H16" s="94"/>
      <c r="I16" s="94"/>
      <c r="J16" s="94"/>
    </row>
    <row r="17" spans="1:1" x14ac:dyDescent="0.25">
      <c r="A17" s="43"/>
    </row>
    <row r="18" spans="1:1" x14ac:dyDescent="0.25">
      <c r="A18" s="43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92D050"/>
  </sheetPr>
  <dimension ref="A1:J27"/>
  <sheetViews>
    <sheetView topLeftCell="A9" workbookViewId="0">
      <selection activeCell="H22" sqref="H22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0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0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0" ht="18" x14ac:dyDescent="0.25">
      <c r="A4" s="125"/>
      <c r="B4" s="54"/>
      <c r="D4" s="54"/>
      <c r="E4" s="54"/>
      <c r="F4" s="56"/>
      <c r="G4" s="126"/>
      <c r="H4" s="66"/>
      <c r="I4" s="67"/>
    </row>
    <row r="5" spans="1:10" ht="18" x14ac:dyDescent="0.25">
      <c r="A5" s="54" t="s">
        <v>163</v>
      </c>
      <c r="C5" s="58"/>
      <c r="G5" s="59"/>
      <c r="H5" s="66"/>
      <c r="J5" s="67"/>
    </row>
    <row r="6" spans="1:10" ht="18" x14ac:dyDescent="0.25">
      <c r="D6" s="54"/>
      <c r="E6" s="54"/>
      <c r="F6" s="65"/>
      <c r="G6" s="65"/>
    </row>
    <row r="7" spans="1:10" x14ac:dyDescent="0.25">
      <c r="D7" s="72"/>
      <c r="E7" s="72"/>
      <c r="F7" s="146"/>
      <c r="G7" s="146"/>
    </row>
    <row r="8" spans="1:10" s="70" customFormat="1" ht="30" x14ac:dyDescent="0.25">
      <c r="A8" s="139" t="s">
        <v>104</v>
      </c>
      <c r="B8" s="343" t="s">
        <v>105</v>
      </c>
      <c r="C8" s="344"/>
      <c r="D8" s="344"/>
      <c r="E8" s="345"/>
      <c r="F8" s="140" t="s">
        <v>106</v>
      </c>
      <c r="G8" s="343" t="s">
        <v>154</v>
      </c>
      <c r="H8" s="353"/>
      <c r="I8" s="354"/>
    </row>
    <row r="10" spans="1:10" x14ac:dyDescent="0.25">
      <c r="F10" s="71"/>
    </row>
    <row r="11" spans="1:10" x14ac:dyDescent="0.25">
      <c r="C11" t="s">
        <v>164</v>
      </c>
      <c r="F11" s="59">
        <v>1274398.75</v>
      </c>
      <c r="G11" s="43" t="s">
        <v>165</v>
      </c>
    </row>
    <row r="12" spans="1:10" x14ac:dyDescent="0.25">
      <c r="C12" t="s">
        <v>166</v>
      </c>
      <c r="F12" s="89">
        <v>1273284.8500000001</v>
      </c>
    </row>
    <row r="13" spans="1:10" x14ac:dyDescent="0.25">
      <c r="C13" t="s">
        <v>167</v>
      </c>
      <c r="F13" s="59">
        <f>+F11-F12</f>
        <v>1113.8999999999069</v>
      </c>
      <c r="H13" t="s">
        <v>168</v>
      </c>
      <c r="I13" s="97">
        <f>+F13/F12</f>
        <v>8.7482388563714299E-4</v>
      </c>
    </row>
    <row r="14" spans="1:10" x14ac:dyDescent="0.25">
      <c r="C14" t="s">
        <v>169</v>
      </c>
      <c r="F14" s="290">
        <f>+G26</f>
        <v>-1185.510000000002</v>
      </c>
    </row>
    <row r="15" spans="1:10" x14ac:dyDescent="0.25">
      <c r="C15" t="s">
        <v>170</v>
      </c>
      <c r="F15" s="96">
        <f>+F13+F14</f>
        <v>-71.61000000009517</v>
      </c>
      <c r="H15" s="43" t="s">
        <v>171</v>
      </c>
      <c r="I15" s="98">
        <f>+F15/F12</f>
        <v>-5.624036129864827E-5</v>
      </c>
      <c r="J15" s="43" t="s">
        <v>172</v>
      </c>
    </row>
    <row r="16" spans="1:10" x14ac:dyDescent="0.25">
      <c r="F16" s="96"/>
      <c r="H16" s="43"/>
      <c r="I16" s="98"/>
    </row>
    <row r="17" spans="3:7" x14ac:dyDescent="0.25">
      <c r="C17" t="s">
        <v>173</v>
      </c>
      <c r="F17"/>
    </row>
    <row r="18" spans="3:7" x14ac:dyDescent="0.25">
      <c r="C18" t="s">
        <v>174</v>
      </c>
    </row>
    <row r="19" spans="3:7" x14ac:dyDescent="0.25">
      <c r="C19" t="s">
        <v>175</v>
      </c>
    </row>
    <row r="22" spans="3:7" x14ac:dyDescent="0.25">
      <c r="C22" s="99" t="s">
        <v>176</v>
      </c>
      <c r="E22" s="48" t="s">
        <v>177</v>
      </c>
      <c r="F22" s="48" t="s">
        <v>178</v>
      </c>
      <c r="G22" s="100" t="s">
        <v>179</v>
      </c>
    </row>
    <row r="23" spans="3:7" x14ac:dyDescent="0.25">
      <c r="C23" s="99"/>
      <c r="E23" s="48"/>
      <c r="F23" s="48"/>
      <c r="G23" s="100"/>
    </row>
    <row r="24" spans="3:7" x14ac:dyDescent="0.25">
      <c r="C24" t="s">
        <v>180</v>
      </c>
      <c r="E24" s="291">
        <v>55199.46</v>
      </c>
      <c r="F24" s="291">
        <v>56384.97</v>
      </c>
      <c r="G24" s="92">
        <f t="shared" ref="G24" si="0">+E24-F24</f>
        <v>-1185.510000000002</v>
      </c>
    </row>
    <row r="25" spans="3:7" x14ac:dyDescent="0.25">
      <c r="E25" s="102"/>
      <c r="F25" s="102"/>
      <c r="G25" s="92"/>
    </row>
    <row r="26" spans="3:7" ht="15.75" thickBot="1" x14ac:dyDescent="0.3">
      <c r="E26" s="145">
        <f>SUM(E24:E25)</f>
        <v>55199.46</v>
      </c>
      <c r="F26" s="145">
        <f>SUM(F24:F25)</f>
        <v>56384.97</v>
      </c>
      <c r="G26" s="145">
        <f>SUM(G24:G25)</f>
        <v>-1185.510000000002</v>
      </c>
    </row>
    <row r="27" spans="3:7" ht="15.75" thickTop="1" x14ac:dyDescent="0.25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16" sqref="E16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0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0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0" ht="18" x14ac:dyDescent="0.25">
      <c r="A4" s="125"/>
      <c r="B4" s="54"/>
      <c r="D4" s="54"/>
      <c r="E4" s="54"/>
      <c r="F4" s="56"/>
      <c r="G4" s="126"/>
      <c r="H4" s="66"/>
      <c r="I4" s="67"/>
    </row>
    <row r="5" spans="1:10" ht="18" x14ac:dyDescent="0.25">
      <c r="A5" s="54" t="s">
        <v>181</v>
      </c>
      <c r="C5" s="58"/>
      <c r="G5" s="59"/>
      <c r="H5" s="66"/>
      <c r="J5" s="67"/>
    </row>
    <row r="6" spans="1:10" ht="18" x14ac:dyDescent="0.25">
      <c r="D6" s="54"/>
      <c r="E6" s="54"/>
      <c r="F6" s="65"/>
      <c r="G6" s="65"/>
    </row>
    <row r="7" spans="1:10" x14ac:dyDescent="0.25">
      <c r="D7" s="72"/>
      <c r="E7" s="72"/>
      <c r="F7" s="146"/>
      <c r="G7" s="146"/>
    </row>
    <row r="8" spans="1:10" s="70" customFormat="1" ht="30" x14ac:dyDescent="0.25">
      <c r="A8" s="139" t="s">
        <v>104</v>
      </c>
      <c r="B8" s="343" t="s">
        <v>105</v>
      </c>
      <c r="C8" s="344"/>
      <c r="D8" s="344"/>
      <c r="E8" s="345"/>
      <c r="F8" s="140" t="s">
        <v>106</v>
      </c>
      <c r="G8" s="343" t="s">
        <v>154</v>
      </c>
      <c r="H8" s="353"/>
      <c r="I8" s="354"/>
    </row>
    <row r="10" spans="1:10" x14ac:dyDescent="0.25">
      <c r="A10" s="243" t="s">
        <v>182</v>
      </c>
      <c r="F10" s="71"/>
    </row>
    <row r="11" spans="1:10" x14ac:dyDescent="0.25">
      <c r="C11" s="78" t="s">
        <v>183</v>
      </c>
      <c r="F11" s="71"/>
    </row>
    <row r="12" spans="1:10" x14ac:dyDescent="0.25">
      <c r="C12" t="s">
        <v>44</v>
      </c>
      <c r="F12" s="71"/>
    </row>
    <row r="13" spans="1:10" x14ac:dyDescent="0.25">
      <c r="C13" t="s">
        <v>184</v>
      </c>
      <c r="F13" s="71"/>
    </row>
    <row r="14" spans="1:10" x14ac:dyDescent="0.25">
      <c r="C14" t="s">
        <v>185</v>
      </c>
      <c r="F14" s="71"/>
    </row>
    <row r="15" spans="1:10" x14ac:dyDescent="0.25">
      <c r="C15" t="s">
        <v>186</v>
      </c>
      <c r="F15" s="71"/>
    </row>
    <row r="16" spans="1:10" x14ac:dyDescent="0.25">
      <c r="F16" s="242">
        <f>SUM(F12:F15)</f>
        <v>0</v>
      </c>
    </row>
    <row r="17" spans="3:10" x14ac:dyDescent="0.25">
      <c r="F17" s="71"/>
    </row>
    <row r="18" spans="3:10" x14ac:dyDescent="0.25">
      <c r="C18" s="78" t="s">
        <v>187</v>
      </c>
      <c r="F18" s="71"/>
    </row>
    <row r="19" spans="3:10" x14ac:dyDescent="0.25">
      <c r="C19" t="s">
        <v>188</v>
      </c>
      <c r="F19" s="71"/>
    </row>
    <row r="20" spans="3:10" x14ac:dyDescent="0.25">
      <c r="C20" t="s">
        <v>189</v>
      </c>
      <c r="F20" s="71"/>
    </row>
    <row r="21" spans="3:10" x14ac:dyDescent="0.25">
      <c r="C21" t="s">
        <v>190</v>
      </c>
      <c r="F21" s="71"/>
    </row>
    <row r="22" spans="3:10" x14ac:dyDescent="0.25">
      <c r="F22" s="242">
        <f>SUM(F19:F21)</f>
        <v>0</v>
      </c>
    </row>
    <row r="23" spans="3:10" x14ac:dyDescent="0.25">
      <c r="F23" s="71"/>
    </row>
    <row r="24" spans="3:10" x14ac:dyDescent="0.25">
      <c r="C24" t="s">
        <v>170</v>
      </c>
      <c r="F24" s="71">
        <f>+F16-F22</f>
        <v>0</v>
      </c>
      <c r="H24" s="43" t="s">
        <v>171</v>
      </c>
      <c r="I24" s="98" t="e">
        <f>F24/F16</f>
        <v>#DIV/0!</v>
      </c>
      <c r="J24" s="43" t="s">
        <v>172</v>
      </c>
    </row>
    <row r="25" spans="3:10" x14ac:dyDescent="0.25">
      <c r="F25" s="71"/>
    </row>
    <row r="26" spans="3:10" x14ac:dyDescent="0.25">
      <c r="F26" s="71"/>
    </row>
    <row r="27" spans="3:10" x14ac:dyDescent="0.25">
      <c r="C27" s="43" t="s">
        <v>191</v>
      </c>
      <c r="F27" s="71"/>
    </row>
    <row r="28" spans="3:10" ht="30" x14ac:dyDescent="0.25">
      <c r="C28" s="238" t="s">
        <v>176</v>
      </c>
      <c r="D28" s="239"/>
      <c r="E28" s="240" t="s">
        <v>192</v>
      </c>
      <c r="F28" s="240" t="s">
        <v>193</v>
      </c>
      <c r="G28" s="241" t="s">
        <v>179</v>
      </c>
    </row>
    <row r="29" spans="3:10" x14ac:dyDescent="0.25">
      <c r="C29" t="s">
        <v>194</v>
      </c>
      <c r="E29" s="101"/>
      <c r="F29" s="101"/>
      <c r="G29" s="92">
        <f t="shared" ref="G29:G32" si="0">+E29-F29</f>
        <v>0</v>
      </c>
    </row>
    <row r="30" spans="3:10" x14ac:dyDescent="0.25">
      <c r="C30" t="s">
        <v>195</v>
      </c>
      <c r="E30" s="101"/>
      <c r="F30" s="101"/>
      <c r="G30" s="92">
        <f t="shared" si="0"/>
        <v>0</v>
      </c>
    </row>
    <row r="31" spans="3:10" x14ac:dyDescent="0.25">
      <c r="C31" t="s">
        <v>196</v>
      </c>
      <c r="E31" s="101"/>
      <c r="F31" s="101"/>
      <c r="G31" s="92">
        <f t="shared" si="0"/>
        <v>0</v>
      </c>
    </row>
    <row r="32" spans="3:10" x14ac:dyDescent="0.25">
      <c r="C32" t="s">
        <v>197</v>
      </c>
      <c r="E32" s="101"/>
      <c r="F32" s="101"/>
      <c r="G32" s="92">
        <f t="shared" si="0"/>
        <v>0</v>
      </c>
    </row>
    <row r="33" spans="5:7" ht="15.75" thickBot="1" x14ac:dyDescent="0.3">
      <c r="E33" s="145">
        <f>SUM(E29:E32)</f>
        <v>0</v>
      </c>
      <c r="F33" s="145">
        <f>SUM(F29:F32)</f>
        <v>0</v>
      </c>
      <c r="G33" s="145">
        <f>SUM(G29:G32)</f>
        <v>0</v>
      </c>
    </row>
    <row r="34" spans="5:7" ht="15.75" thickTop="1" x14ac:dyDescent="0.25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sheetPr>
    <tabColor rgb="FF92D050"/>
  </sheetPr>
  <dimension ref="A1:L197"/>
  <sheetViews>
    <sheetView topLeftCell="A21" zoomScale="130" zoomScaleNormal="130" workbookViewId="0">
      <selection activeCell="G30" sqref="G30"/>
    </sheetView>
  </sheetViews>
  <sheetFormatPr defaultColWidth="8.7109375"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2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2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2" ht="18" x14ac:dyDescent="0.25">
      <c r="A4" s="125"/>
      <c r="B4" s="54"/>
      <c r="D4" s="56"/>
      <c r="G4" s="126"/>
      <c r="H4" s="66"/>
      <c r="I4" s="67"/>
    </row>
    <row r="5" spans="1:12" ht="18" x14ac:dyDescent="0.25">
      <c r="A5" s="54" t="s">
        <v>198</v>
      </c>
      <c r="C5" s="58"/>
      <c r="F5" s="59"/>
      <c r="G5" s="59"/>
      <c r="H5" s="66"/>
      <c r="J5" s="67"/>
    </row>
    <row r="6" spans="1:12" s="109" customFormat="1" ht="18" x14ac:dyDescent="0.25">
      <c r="A6" s="63"/>
      <c r="B6" s="64"/>
      <c r="C6" s="110"/>
      <c r="D6" s="54"/>
      <c r="E6" s="54"/>
      <c r="F6" s="66"/>
      <c r="G6" s="66"/>
      <c r="H6" s="66"/>
      <c r="I6" s="111"/>
    </row>
    <row r="7" spans="1:12" ht="20.100000000000001" customHeight="1" thickBot="1" x14ac:dyDescent="0.3">
      <c r="A7" s="185"/>
      <c r="H7" s="361"/>
      <c r="I7" s="361"/>
      <c r="J7" s="361"/>
      <c r="K7" s="361"/>
      <c r="L7" s="361"/>
    </row>
    <row r="8" spans="1:12" ht="42.75" customHeight="1" thickBot="1" x14ac:dyDescent="0.3">
      <c r="A8" s="292" t="s">
        <v>104</v>
      </c>
      <c r="B8" s="362" t="s">
        <v>199</v>
      </c>
      <c r="C8" s="363"/>
      <c r="D8" s="364"/>
      <c r="E8" s="293" t="s">
        <v>200</v>
      </c>
      <c r="F8" s="293" t="s">
        <v>201</v>
      </c>
      <c r="G8" s="293" t="s">
        <v>202</v>
      </c>
      <c r="H8" s="294"/>
      <c r="I8" s="294"/>
      <c r="J8" s="294"/>
      <c r="K8" s="295"/>
      <c r="L8" s="295"/>
    </row>
    <row r="9" spans="1:12" ht="15.95" customHeight="1" x14ac:dyDescent="0.3">
      <c r="A9" s="296"/>
      <c r="B9" s="356"/>
      <c r="C9" s="356"/>
      <c r="D9" s="356"/>
      <c r="E9" s="297"/>
      <c r="F9" s="298"/>
      <c r="G9" s="299" t="str">
        <f t="shared" ref="G9:G40" si="0">IF(E9=0,IF(F9=0,"",F9),F9*E9)</f>
        <v/>
      </c>
      <c r="H9" s="300"/>
      <c r="I9" s="300"/>
      <c r="J9" s="300"/>
      <c r="K9" s="300"/>
      <c r="L9" s="300"/>
    </row>
    <row r="10" spans="1:12" ht="15.95" customHeight="1" x14ac:dyDescent="0.3">
      <c r="A10" s="296"/>
      <c r="B10" s="356"/>
      <c r="C10" s="356"/>
      <c r="D10" s="356"/>
      <c r="E10" s="297"/>
      <c r="F10" s="298"/>
      <c r="G10" s="299" t="str">
        <f t="shared" si="0"/>
        <v/>
      </c>
      <c r="H10" s="300"/>
      <c r="I10" s="300"/>
      <c r="J10" s="300"/>
      <c r="K10" s="300"/>
      <c r="L10" s="300"/>
    </row>
    <row r="11" spans="1:12" ht="15.95" customHeight="1" x14ac:dyDescent="0.3">
      <c r="A11" s="296"/>
      <c r="B11" s="365" t="s">
        <v>203</v>
      </c>
      <c r="C11" s="365"/>
      <c r="D11" s="365"/>
      <c r="E11" s="297"/>
      <c r="F11" s="298"/>
      <c r="G11" s="299" t="str">
        <f t="shared" si="0"/>
        <v/>
      </c>
      <c r="H11" s="300"/>
      <c r="I11" s="300"/>
      <c r="J11" s="300"/>
      <c r="K11" s="300"/>
      <c r="L11" s="300"/>
    </row>
    <row r="12" spans="1:12" ht="15.95" customHeight="1" x14ac:dyDescent="0.3">
      <c r="A12" s="296"/>
      <c r="B12" s="356" t="s">
        <v>204</v>
      </c>
      <c r="C12" s="356"/>
      <c r="D12" s="356"/>
      <c r="E12" s="297">
        <v>30061</v>
      </c>
      <c r="F12" s="298">
        <v>1</v>
      </c>
      <c r="G12" s="299">
        <f t="shared" si="0"/>
        <v>30061</v>
      </c>
      <c r="H12" s="300"/>
      <c r="I12" s="300"/>
      <c r="J12" s="300"/>
      <c r="K12" s="300"/>
      <c r="L12" s="300"/>
    </row>
    <row r="13" spans="1:12" ht="15.95" customHeight="1" x14ac:dyDescent="0.3">
      <c r="A13" s="296"/>
      <c r="B13" s="356" t="s">
        <v>205</v>
      </c>
      <c r="C13" s="356"/>
      <c r="D13" s="356"/>
      <c r="E13" s="297">
        <v>1</v>
      </c>
      <c r="F13" s="298">
        <v>17779</v>
      </c>
      <c r="G13" s="299">
        <f t="shared" si="0"/>
        <v>17779</v>
      </c>
      <c r="H13" s="300"/>
      <c r="I13" s="301"/>
      <c r="J13" s="300"/>
      <c r="K13" s="300"/>
      <c r="L13" s="300"/>
    </row>
    <row r="14" spans="1:12" ht="15.95" customHeight="1" x14ac:dyDescent="0.3">
      <c r="A14" s="296"/>
      <c r="B14" s="357" t="s">
        <v>206</v>
      </c>
      <c r="C14" s="358"/>
      <c r="D14" s="359"/>
      <c r="E14" s="297">
        <v>0.5</v>
      </c>
      <c r="F14" s="298">
        <v>1750000</v>
      </c>
      <c r="G14" s="299">
        <f t="shared" si="0"/>
        <v>875000</v>
      </c>
      <c r="H14" s="300"/>
      <c r="I14" s="303"/>
      <c r="J14" s="300"/>
      <c r="K14" s="300"/>
      <c r="L14" s="300"/>
    </row>
    <row r="15" spans="1:12" ht="15.95" customHeight="1" x14ac:dyDescent="0.3">
      <c r="A15" s="296"/>
      <c r="B15" s="357"/>
      <c r="C15" s="358"/>
      <c r="D15" s="359"/>
      <c r="E15" s="297"/>
      <c r="F15" s="298"/>
      <c r="G15" s="299" t="str">
        <f t="shared" si="0"/>
        <v/>
      </c>
      <c r="H15" s="300"/>
      <c r="I15" s="304"/>
      <c r="J15" s="300"/>
      <c r="K15" s="300"/>
      <c r="L15" s="300"/>
    </row>
    <row r="16" spans="1:12" ht="15.95" customHeight="1" x14ac:dyDescent="0.3">
      <c r="A16" s="296"/>
      <c r="B16" s="355" t="s">
        <v>207</v>
      </c>
      <c r="C16" s="355"/>
      <c r="D16" s="355"/>
      <c r="E16" s="305"/>
      <c r="F16" s="306"/>
      <c r="G16" s="307">
        <f>SUM(G12:G15)</f>
        <v>922840</v>
      </c>
      <c r="H16" s="300"/>
      <c r="I16" s="304"/>
      <c r="J16" s="300"/>
      <c r="K16" s="300"/>
      <c r="L16" s="300"/>
    </row>
    <row r="17" spans="1:12" ht="15.95" customHeight="1" x14ac:dyDescent="0.3">
      <c r="A17" s="296"/>
      <c r="B17" s="356"/>
      <c r="C17" s="356"/>
      <c r="D17" s="356"/>
      <c r="E17" s="297"/>
      <c r="F17" s="298"/>
      <c r="G17" s="299" t="str">
        <f t="shared" si="0"/>
        <v/>
      </c>
      <c r="H17" s="300"/>
      <c r="I17" s="304"/>
      <c r="J17" s="300"/>
      <c r="K17" s="300"/>
      <c r="L17" s="300"/>
    </row>
    <row r="18" spans="1:12" ht="15.95" customHeight="1" x14ac:dyDescent="0.3">
      <c r="A18" s="296"/>
      <c r="B18" s="365" t="s">
        <v>57</v>
      </c>
      <c r="C18" s="365"/>
      <c r="D18" s="365"/>
      <c r="E18" s="297"/>
      <c r="F18" s="298"/>
      <c r="G18" s="299" t="str">
        <f t="shared" si="0"/>
        <v/>
      </c>
      <c r="H18" s="300"/>
      <c r="I18" s="304"/>
      <c r="J18" s="300"/>
      <c r="K18" s="300"/>
      <c r="L18" s="300"/>
    </row>
    <row r="19" spans="1:12" ht="15.95" customHeight="1" x14ac:dyDescent="0.3">
      <c r="A19" s="296"/>
      <c r="B19" s="356" t="s">
        <v>208</v>
      </c>
      <c r="C19" s="356"/>
      <c r="D19" s="356"/>
      <c r="E19" s="297">
        <v>5000</v>
      </c>
      <c r="F19" s="298">
        <v>1</v>
      </c>
      <c r="G19" s="299">
        <f t="shared" si="0"/>
        <v>5000</v>
      </c>
      <c r="H19" s="300"/>
      <c r="I19" s="304"/>
      <c r="J19" s="300"/>
      <c r="K19" s="300"/>
      <c r="L19" s="300"/>
    </row>
    <row r="20" spans="1:12" ht="15.95" customHeight="1" x14ac:dyDescent="0.3">
      <c r="A20" s="296"/>
      <c r="B20" s="357" t="s">
        <v>209</v>
      </c>
      <c r="C20" s="358"/>
      <c r="D20" s="359"/>
      <c r="E20" s="297">
        <v>900</v>
      </c>
      <c r="F20" s="298">
        <v>1</v>
      </c>
      <c r="G20" s="299">
        <f t="shared" si="0"/>
        <v>900</v>
      </c>
      <c r="H20" s="300"/>
      <c r="I20" s="300"/>
      <c r="J20" s="300"/>
      <c r="K20" s="300"/>
      <c r="L20" s="300"/>
    </row>
    <row r="21" spans="1:12" ht="15.95" customHeight="1" x14ac:dyDescent="0.3">
      <c r="A21" s="296"/>
      <c r="B21" s="357" t="s">
        <v>210</v>
      </c>
      <c r="C21" s="358"/>
      <c r="D21" s="359"/>
      <c r="E21" s="297">
        <v>1</v>
      </c>
      <c r="F21" s="298">
        <v>0</v>
      </c>
      <c r="G21" s="299">
        <f t="shared" si="0"/>
        <v>0</v>
      </c>
      <c r="H21" s="300"/>
      <c r="I21" s="300"/>
      <c r="J21" s="300"/>
      <c r="K21" s="300"/>
      <c r="L21" s="300"/>
    </row>
    <row r="22" spans="1:12" ht="15.95" customHeight="1" x14ac:dyDescent="0.3">
      <c r="A22" s="296"/>
      <c r="B22" s="357" t="s">
        <v>211</v>
      </c>
      <c r="C22" s="358"/>
      <c r="D22" s="359"/>
      <c r="E22" s="297">
        <v>1580</v>
      </c>
      <c r="F22" s="298">
        <v>1</v>
      </c>
      <c r="G22" s="299">
        <f t="shared" si="0"/>
        <v>1580</v>
      </c>
      <c r="H22" s="300"/>
      <c r="I22" s="300"/>
      <c r="J22" s="300"/>
      <c r="K22" s="300"/>
      <c r="L22" s="300"/>
    </row>
    <row r="23" spans="1:12" ht="15.95" customHeight="1" x14ac:dyDescent="0.3">
      <c r="A23" s="296"/>
      <c r="B23" s="356"/>
      <c r="C23" s="356"/>
      <c r="D23" s="356"/>
      <c r="E23" s="297"/>
      <c r="F23" s="298"/>
      <c r="G23" s="308" t="str">
        <f t="shared" si="0"/>
        <v/>
      </c>
      <c r="H23" s="300"/>
      <c r="I23" s="300"/>
      <c r="J23" s="300"/>
      <c r="K23" s="300"/>
      <c r="L23" s="300"/>
    </row>
    <row r="24" spans="1:12" ht="15.95" customHeight="1" x14ac:dyDescent="0.3">
      <c r="A24" s="296"/>
      <c r="B24" s="355" t="s">
        <v>212</v>
      </c>
      <c r="C24" s="355"/>
      <c r="D24" s="355"/>
      <c r="E24" s="305"/>
      <c r="F24" s="306"/>
      <c r="G24" s="307">
        <f>SUM(G19:G23)</f>
        <v>7480</v>
      </c>
      <c r="H24" s="300"/>
      <c r="I24" s="300"/>
      <c r="J24" s="300"/>
      <c r="K24" s="300"/>
      <c r="L24" s="300"/>
    </row>
    <row r="25" spans="1:12" ht="15.95" customHeight="1" x14ac:dyDescent="0.3">
      <c r="A25" s="296"/>
      <c r="B25" s="356"/>
      <c r="C25" s="356"/>
      <c r="D25" s="356"/>
      <c r="E25" s="297"/>
      <c r="F25" s="298"/>
      <c r="G25" s="308" t="str">
        <f t="shared" si="0"/>
        <v/>
      </c>
      <c r="H25" s="300"/>
      <c r="I25" s="300"/>
      <c r="J25" s="300"/>
      <c r="K25" s="300"/>
      <c r="L25" s="300"/>
    </row>
    <row r="26" spans="1:12" ht="15.95" customHeight="1" x14ac:dyDescent="0.3">
      <c r="A26" s="296"/>
      <c r="B26" s="366" t="s">
        <v>213</v>
      </c>
      <c r="C26" s="366"/>
      <c r="D26" s="366"/>
      <c r="E26" s="309"/>
      <c r="F26" s="310"/>
      <c r="G26" s="311">
        <f>G16-G24</f>
        <v>915360</v>
      </c>
      <c r="H26" s="300"/>
      <c r="I26" s="300"/>
      <c r="J26" s="300"/>
      <c r="K26" s="300"/>
      <c r="L26" s="300"/>
    </row>
    <row r="27" spans="1:12" ht="15.95" customHeight="1" x14ac:dyDescent="0.3">
      <c r="A27" s="296"/>
      <c r="B27" s="365"/>
      <c r="C27" s="365"/>
      <c r="D27" s="365"/>
      <c r="E27" s="309"/>
      <c r="F27" s="310"/>
      <c r="G27" s="311"/>
      <c r="H27" s="300"/>
      <c r="I27" s="300"/>
      <c r="J27" s="300"/>
      <c r="K27" s="300"/>
      <c r="L27" s="300"/>
    </row>
    <row r="28" spans="1:12" ht="15.95" customHeight="1" x14ac:dyDescent="0.3">
      <c r="A28" s="296"/>
      <c r="B28" s="356" t="s">
        <v>214</v>
      </c>
      <c r="C28" s="356"/>
      <c r="D28" s="356"/>
      <c r="E28" s="309"/>
      <c r="F28" s="310"/>
      <c r="G28" s="311"/>
      <c r="H28" s="300"/>
      <c r="I28" s="300"/>
      <c r="J28" s="300"/>
      <c r="K28" s="300"/>
      <c r="L28" s="300"/>
    </row>
    <row r="29" spans="1:12" ht="15.95" customHeight="1" x14ac:dyDescent="0.3">
      <c r="A29" s="296"/>
      <c r="B29" s="356" t="s">
        <v>41</v>
      </c>
      <c r="C29" s="356"/>
      <c r="D29" s="356"/>
      <c r="E29" s="309"/>
      <c r="F29" s="310"/>
      <c r="G29" s="312">
        <f>G22</f>
        <v>1580</v>
      </c>
      <c r="H29" s="300"/>
      <c r="I29" s="300"/>
      <c r="J29" s="300"/>
      <c r="K29" s="300"/>
      <c r="L29" s="300"/>
    </row>
    <row r="30" spans="1:12" ht="15.95" customHeight="1" x14ac:dyDescent="0.3">
      <c r="A30" s="296"/>
      <c r="B30" s="356" t="s">
        <v>215</v>
      </c>
      <c r="C30" s="356"/>
      <c r="D30" s="356"/>
      <c r="E30" s="309"/>
      <c r="F30" s="310"/>
      <c r="G30" s="312">
        <f>+G26-G29</f>
        <v>913780</v>
      </c>
      <c r="H30" s="300"/>
      <c r="I30" s="300"/>
      <c r="J30" s="300"/>
      <c r="K30" s="300"/>
      <c r="L30" s="300"/>
    </row>
    <row r="31" spans="1:12" ht="15.95" customHeight="1" x14ac:dyDescent="0.3">
      <c r="A31" s="296"/>
      <c r="B31" s="356" t="s">
        <v>213</v>
      </c>
      <c r="C31" s="356"/>
      <c r="D31" s="356"/>
      <c r="E31" s="309"/>
      <c r="F31" s="310"/>
      <c r="G31" s="311">
        <f>SUM(G29:G30)</f>
        <v>915360</v>
      </c>
      <c r="H31" s="300"/>
      <c r="I31" s="300"/>
      <c r="J31" s="300"/>
      <c r="K31" s="300"/>
      <c r="L31" s="300"/>
    </row>
    <row r="32" spans="1:12" ht="15.95" customHeight="1" x14ac:dyDescent="0.3">
      <c r="A32" s="296"/>
      <c r="B32" s="356"/>
      <c r="C32" s="356"/>
      <c r="D32" s="356"/>
      <c r="E32" s="309"/>
      <c r="F32" s="310"/>
      <c r="G32" s="311"/>
      <c r="H32" s="300"/>
      <c r="I32" s="300"/>
      <c r="J32" s="300"/>
      <c r="K32" s="300"/>
      <c r="L32" s="300"/>
    </row>
    <row r="33" spans="1:12" ht="15.95" customHeight="1" thickBot="1" x14ac:dyDescent="0.35">
      <c r="A33" s="296"/>
      <c r="B33" s="356"/>
      <c r="C33" s="360"/>
      <c r="D33" s="360"/>
      <c r="E33" s="297"/>
      <c r="F33" s="298"/>
      <c r="G33" s="308" t="str">
        <f t="shared" si="0"/>
        <v/>
      </c>
      <c r="H33" s="300"/>
      <c r="I33" s="300"/>
      <c r="J33" s="300"/>
      <c r="K33" s="300"/>
      <c r="L33" s="300"/>
    </row>
    <row r="34" spans="1:12" ht="15.95" customHeight="1" x14ac:dyDescent="0.3">
      <c r="A34" s="296"/>
      <c r="B34" s="302"/>
      <c r="C34" s="313" t="s">
        <v>216</v>
      </c>
      <c r="D34" s="314"/>
      <c r="E34" s="315"/>
      <c r="F34" s="298"/>
      <c r="G34" s="308" t="str">
        <f t="shared" si="0"/>
        <v/>
      </c>
      <c r="H34" s="300"/>
      <c r="I34" s="300"/>
      <c r="J34" s="300"/>
      <c r="K34" s="300"/>
      <c r="L34" s="300"/>
    </row>
    <row r="35" spans="1:12" ht="15.95" customHeight="1" x14ac:dyDescent="0.3">
      <c r="A35" s="296"/>
      <c r="B35" s="302"/>
      <c r="C35" s="316" t="s">
        <v>34</v>
      </c>
      <c r="D35" s="317">
        <f>G12/G16</f>
        <v>3.2574444107320882E-2</v>
      </c>
      <c r="E35" s="315"/>
      <c r="F35" s="298"/>
      <c r="G35" s="308" t="str">
        <f t="shared" si="0"/>
        <v/>
      </c>
      <c r="H35" s="300"/>
      <c r="I35" s="300"/>
      <c r="J35" s="300"/>
      <c r="K35" s="300"/>
      <c r="L35" s="300"/>
    </row>
    <row r="36" spans="1:12" ht="15.95" customHeight="1" x14ac:dyDescent="0.3">
      <c r="A36" s="296"/>
      <c r="B36" s="302"/>
      <c r="C36" s="316" t="s">
        <v>217</v>
      </c>
      <c r="D36" s="317">
        <v>0</v>
      </c>
      <c r="E36" s="315"/>
      <c r="F36" s="298"/>
      <c r="G36" s="308" t="str">
        <f t="shared" si="0"/>
        <v/>
      </c>
      <c r="H36" s="300"/>
      <c r="I36" s="300"/>
      <c r="J36" s="300"/>
      <c r="K36" s="300"/>
      <c r="L36" s="300"/>
    </row>
    <row r="37" spans="1:12" ht="15.95" customHeight="1" thickBot="1" x14ac:dyDescent="0.35">
      <c r="A37" s="296"/>
      <c r="B37" s="302"/>
      <c r="C37" s="318" t="s">
        <v>49</v>
      </c>
      <c r="D37" s="319">
        <f>G14/G16</f>
        <v>0.94816002774045338</v>
      </c>
      <c r="E37" s="315"/>
      <c r="F37" s="298"/>
      <c r="G37" s="308" t="str">
        <f t="shared" si="0"/>
        <v/>
      </c>
      <c r="H37" s="300"/>
      <c r="I37" s="300"/>
      <c r="J37" s="300"/>
      <c r="K37" s="300"/>
      <c r="L37" s="300"/>
    </row>
    <row r="38" spans="1:12" ht="15.95" customHeight="1" x14ac:dyDescent="0.3">
      <c r="A38" s="296"/>
      <c r="B38" s="357"/>
      <c r="C38" s="358"/>
      <c r="D38" s="359"/>
      <c r="E38" s="297"/>
      <c r="F38" s="298"/>
      <c r="G38" s="308" t="str">
        <f t="shared" si="0"/>
        <v/>
      </c>
      <c r="H38" s="300"/>
      <c r="I38" s="300"/>
      <c r="J38" s="300"/>
      <c r="K38" s="300"/>
      <c r="L38" s="300"/>
    </row>
    <row r="39" spans="1:12" ht="15.95" customHeight="1" x14ac:dyDescent="0.3">
      <c r="A39" s="296"/>
      <c r="B39" s="356"/>
      <c r="C39" s="356"/>
      <c r="D39" s="356"/>
      <c r="E39" s="297"/>
      <c r="F39" s="298"/>
      <c r="G39" s="308" t="str">
        <f t="shared" si="0"/>
        <v/>
      </c>
      <c r="H39" s="300"/>
      <c r="I39" s="300"/>
      <c r="J39" s="300"/>
      <c r="K39" s="300"/>
      <c r="L39" s="300"/>
    </row>
    <row r="40" spans="1:12" ht="15.95" customHeight="1" x14ac:dyDescent="0.3">
      <c r="A40" s="296"/>
      <c r="B40" s="356"/>
      <c r="C40" s="356"/>
      <c r="D40" s="356"/>
      <c r="E40" s="297"/>
      <c r="F40" s="298"/>
      <c r="G40" s="308" t="str">
        <f t="shared" si="0"/>
        <v/>
      </c>
      <c r="H40" s="300"/>
      <c r="I40" s="300"/>
      <c r="J40" s="300"/>
      <c r="K40" s="300"/>
      <c r="L40" s="300"/>
    </row>
    <row r="41" spans="1:12" ht="15.95" customHeight="1" x14ac:dyDescent="0.25">
      <c r="A41" s="320"/>
      <c r="B41" s="320"/>
      <c r="C41" s="320"/>
      <c r="D41" s="320"/>
      <c r="E41" s="320"/>
      <c r="F41" s="320"/>
      <c r="G41" s="320"/>
      <c r="H41" s="320"/>
      <c r="I41" s="9"/>
      <c r="J41" s="9"/>
      <c r="K41" s="9"/>
    </row>
    <row r="42" spans="1:12" ht="15.95" customHeight="1" x14ac:dyDescent="0.25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</row>
    <row r="43" spans="1:12" ht="15.95" customHeight="1" x14ac:dyDescent="0.2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</row>
    <row r="44" spans="1:12" ht="15.95" customHeight="1" x14ac:dyDescent="0.25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</row>
    <row r="45" spans="1:12" ht="15.95" customHeight="1" x14ac:dyDescent="0.25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</row>
    <row r="46" spans="1:12" ht="15.95" customHeight="1" x14ac:dyDescent="0.25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</row>
    <row r="47" spans="1:12" ht="15.95" customHeight="1" x14ac:dyDescent="0.25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48" spans="1:12" ht="15.95" customHeight="1" x14ac:dyDescent="0.2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</row>
    <row r="49" spans="1:11" ht="15.95" customHeight="1" x14ac:dyDescent="0.2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</row>
    <row r="50" spans="1:11" ht="15.95" customHeight="1" x14ac:dyDescent="0.2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</row>
    <row r="51" spans="1:11" ht="15.95" customHeight="1" x14ac:dyDescent="0.2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</row>
    <row r="52" spans="1:11" ht="15.95" customHeight="1" x14ac:dyDescent="0.25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  <row r="53" spans="1:11" ht="15.95" customHeight="1" x14ac:dyDescent="0.25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</row>
    <row r="54" spans="1:11" ht="15.95" customHeight="1" x14ac:dyDescent="0.25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</row>
    <row r="55" spans="1:11" ht="15.95" customHeight="1" x14ac:dyDescent="0.25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1" ht="15.95" customHeight="1" x14ac:dyDescent="0.2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1" ht="15.95" customHeight="1" x14ac:dyDescent="0.2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1" ht="15.95" customHeight="1" x14ac:dyDescent="0.2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1" ht="15.95" customHeight="1" x14ac:dyDescent="0.2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1" ht="15.95" customHeight="1" x14ac:dyDescent="0.2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1" ht="15.95" customHeight="1" x14ac:dyDescent="0.2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1" ht="15.95" customHeight="1" x14ac:dyDescent="0.2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1" ht="15.95" customHeight="1" x14ac:dyDescent="0.2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</row>
    <row r="64" spans="1:11" ht="15.95" customHeight="1" x14ac:dyDescent="0.2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</row>
    <row r="65" spans="1:11" ht="15.95" customHeight="1" x14ac:dyDescent="0.2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</row>
    <row r="66" spans="1:11" ht="15.95" customHeight="1" x14ac:dyDescent="0.2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</row>
    <row r="67" spans="1:11" ht="15.95" customHeight="1" x14ac:dyDescent="0.2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.95" customHeight="1" x14ac:dyDescent="0.2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</row>
    <row r="69" spans="1:11" ht="15.95" customHeight="1" x14ac:dyDescent="0.2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</row>
    <row r="70" spans="1:11" ht="15.95" customHeight="1" x14ac:dyDescent="0.2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</row>
    <row r="71" spans="1:11" ht="15.95" customHeight="1" x14ac:dyDescent="0.2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</row>
    <row r="72" spans="1:11" ht="15.95" customHeight="1" x14ac:dyDescent="0.2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</row>
    <row r="73" spans="1:11" ht="15.95" customHeight="1" x14ac:dyDescent="0.25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</row>
    <row r="74" spans="1:11" ht="15.95" customHeight="1" x14ac:dyDescent="0.2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</row>
    <row r="75" spans="1:11" ht="15.95" customHeight="1" x14ac:dyDescent="0.2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</row>
    <row r="76" spans="1:11" ht="15.95" customHeight="1" x14ac:dyDescent="0.2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</row>
    <row r="77" spans="1:11" ht="15.95" customHeight="1" x14ac:dyDescent="0.2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</row>
    <row r="78" spans="1:11" ht="15.95" customHeight="1" x14ac:dyDescent="0.2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</row>
    <row r="79" spans="1:11" ht="15.95" customHeight="1" x14ac:dyDescent="0.2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</row>
    <row r="80" spans="1:11" ht="15.95" customHeight="1" x14ac:dyDescent="0.2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</row>
    <row r="81" spans="1:11" ht="15.95" customHeight="1" x14ac:dyDescent="0.2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</row>
    <row r="82" spans="1:11" ht="15.95" customHeight="1" x14ac:dyDescent="0.2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</row>
    <row r="83" spans="1:11" ht="15.95" customHeight="1" x14ac:dyDescent="0.2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</row>
    <row r="84" spans="1:11" ht="15.95" customHeight="1" x14ac:dyDescent="0.2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</row>
    <row r="85" spans="1:11" ht="15.95" customHeight="1" x14ac:dyDescent="0.2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</row>
    <row r="86" spans="1:11" ht="15.95" customHeight="1" x14ac:dyDescent="0.2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</row>
    <row r="87" spans="1:11" ht="15.95" customHeight="1" x14ac:dyDescent="0.2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1" ht="15.95" customHeight="1" x14ac:dyDescent="0.2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</row>
    <row r="89" spans="1:11" ht="15.95" customHeight="1" x14ac:dyDescent="0.2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</row>
    <row r="90" spans="1:11" ht="15.95" customHeight="1" x14ac:dyDescent="0.2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1" ht="15.95" customHeight="1" x14ac:dyDescent="0.2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1" ht="15.95" customHeight="1" x14ac:dyDescent="0.2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1" ht="15.95" customHeight="1" x14ac:dyDescent="0.2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1:11" ht="15.95" customHeight="1" x14ac:dyDescent="0.2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</row>
    <row r="95" spans="1:11" ht="15.95" customHeight="1" x14ac:dyDescent="0.2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</row>
    <row r="96" spans="1:11" ht="15.95" customHeight="1" x14ac:dyDescent="0.2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</row>
    <row r="97" spans="1:11" ht="15.95" customHeight="1" x14ac:dyDescent="0.2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</row>
    <row r="98" spans="1:11" ht="15.95" customHeight="1" x14ac:dyDescent="0.2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</row>
    <row r="99" spans="1:11" ht="15.95" customHeight="1" x14ac:dyDescent="0.2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</row>
    <row r="100" spans="1:11" ht="15.95" customHeight="1" x14ac:dyDescent="0.2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</row>
    <row r="101" spans="1:11" ht="15.95" customHeight="1" x14ac:dyDescent="0.2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</row>
    <row r="102" spans="1:11" ht="15.95" customHeight="1" x14ac:dyDescent="0.2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</row>
    <row r="103" spans="1:11" ht="15.95" customHeight="1" x14ac:dyDescent="0.2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</row>
    <row r="104" spans="1:11" ht="15.95" customHeight="1" x14ac:dyDescent="0.2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</row>
    <row r="105" spans="1:11" ht="15.95" customHeight="1" x14ac:dyDescent="0.2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</row>
    <row r="106" spans="1:11" ht="15.95" customHeight="1" x14ac:dyDescent="0.2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</row>
    <row r="107" spans="1:11" ht="15.95" customHeight="1" x14ac:dyDescent="0.2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</row>
    <row r="108" spans="1:11" ht="15.95" customHeight="1" x14ac:dyDescent="0.2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</row>
    <row r="109" spans="1:11" ht="15.95" customHeight="1" x14ac:dyDescent="0.2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</row>
    <row r="110" spans="1:11" ht="15.95" customHeight="1" x14ac:dyDescent="0.2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</row>
    <row r="111" spans="1:11" ht="15.95" customHeight="1" x14ac:dyDescent="0.2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</row>
    <row r="112" spans="1:11" ht="15.95" customHeight="1" x14ac:dyDescent="0.2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</row>
    <row r="113" spans="1:11" ht="15.95" customHeight="1" x14ac:dyDescent="0.2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</row>
    <row r="114" spans="1:11" ht="15.95" customHeight="1" x14ac:dyDescent="0.2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</row>
    <row r="115" spans="1:11" ht="15.95" customHeight="1" x14ac:dyDescent="0.2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</row>
    <row r="116" spans="1:11" ht="15.95" customHeight="1" x14ac:dyDescent="0.2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</row>
    <row r="117" spans="1:11" ht="15.95" customHeight="1" x14ac:dyDescent="0.2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</row>
    <row r="118" spans="1:11" ht="15.95" customHeigh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1" ht="15.95" customHeight="1" x14ac:dyDescent="0.2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</row>
    <row r="120" spans="1:11" ht="15.95" customHeight="1" x14ac:dyDescent="0.2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</row>
    <row r="121" spans="1:11" ht="15.95" customHeight="1" x14ac:dyDescent="0.2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</row>
    <row r="122" spans="1:11" ht="15.95" customHeight="1" x14ac:dyDescent="0.2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</row>
    <row r="123" spans="1:11" ht="15.95" customHeight="1" x14ac:dyDescent="0.2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</row>
    <row r="124" spans="1:11" ht="15.95" customHeight="1" x14ac:dyDescent="0.2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</row>
    <row r="125" spans="1:11" ht="15.95" customHeight="1" x14ac:dyDescent="0.2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</row>
    <row r="126" spans="1:11" ht="15.95" customHeight="1" x14ac:dyDescent="0.2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</row>
    <row r="127" spans="1:11" ht="15.95" customHeight="1" x14ac:dyDescent="0.2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</row>
    <row r="128" spans="1:11" ht="15.95" customHeight="1" x14ac:dyDescent="0.2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</row>
    <row r="129" spans="1:11" ht="15.95" customHeight="1" x14ac:dyDescent="0.2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</row>
    <row r="130" spans="1:11" ht="15.95" customHeight="1" x14ac:dyDescent="0.2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</row>
    <row r="131" spans="1:11" ht="15.95" customHeight="1" x14ac:dyDescent="0.2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</row>
    <row r="132" spans="1:11" ht="15.95" customHeight="1" x14ac:dyDescent="0.2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</row>
    <row r="133" spans="1:11" ht="15.95" customHeight="1" x14ac:dyDescent="0.2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</row>
    <row r="134" spans="1:11" ht="15.95" customHeight="1" x14ac:dyDescent="0.2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</row>
    <row r="135" spans="1:11" ht="15.95" customHeight="1" x14ac:dyDescent="0.2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</row>
    <row r="136" spans="1:11" ht="15.95" customHeight="1" x14ac:dyDescent="0.2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</row>
    <row r="137" spans="1:11" ht="15.95" customHeight="1" x14ac:dyDescent="0.2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</row>
    <row r="138" spans="1:11" ht="15.95" customHeight="1" x14ac:dyDescent="0.2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</row>
    <row r="139" spans="1:11" ht="15.95" customHeight="1" x14ac:dyDescent="0.2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</row>
    <row r="140" spans="1:11" ht="15.95" customHeight="1" x14ac:dyDescent="0.2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</row>
    <row r="141" spans="1:11" x14ac:dyDescent="0.2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</row>
    <row r="142" spans="1:11" x14ac:dyDescent="0.2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</row>
    <row r="143" spans="1:11" x14ac:dyDescent="0.2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</row>
    <row r="144" spans="1:11" x14ac:dyDescent="0.2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</row>
    <row r="145" spans="1:11" x14ac:dyDescent="0.2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</row>
    <row r="146" spans="1:11" x14ac:dyDescent="0.2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</row>
    <row r="147" spans="1:11" x14ac:dyDescent="0.2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</row>
    <row r="148" spans="1:11" x14ac:dyDescent="0.2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</row>
    <row r="149" spans="1:11" x14ac:dyDescent="0.2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</row>
    <row r="150" spans="1:11" x14ac:dyDescent="0.2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</row>
    <row r="151" spans="1:11" x14ac:dyDescent="0.2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</row>
    <row r="152" spans="1:11" x14ac:dyDescent="0.2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</row>
    <row r="153" spans="1:11" x14ac:dyDescent="0.2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</row>
    <row r="154" spans="1:11" x14ac:dyDescent="0.2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</row>
    <row r="155" spans="1:11" x14ac:dyDescent="0.2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</row>
    <row r="156" spans="1:11" x14ac:dyDescent="0.2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</row>
    <row r="157" spans="1:11" x14ac:dyDescent="0.2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</row>
    <row r="158" spans="1:11" x14ac:dyDescent="0.2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</row>
    <row r="159" spans="1:11" x14ac:dyDescent="0.2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</row>
    <row r="160" spans="1:11" x14ac:dyDescent="0.2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</row>
    <row r="161" spans="1:11" x14ac:dyDescent="0.2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</row>
    <row r="162" spans="1:11" x14ac:dyDescent="0.2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</row>
    <row r="163" spans="1:11" x14ac:dyDescent="0.2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</row>
    <row r="164" spans="1:11" x14ac:dyDescent="0.2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</row>
    <row r="165" spans="1:11" x14ac:dyDescent="0.2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</row>
    <row r="166" spans="1:11" x14ac:dyDescent="0.2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</row>
    <row r="167" spans="1:11" x14ac:dyDescent="0.2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</row>
    <row r="168" spans="1:11" x14ac:dyDescent="0.2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</row>
    <row r="169" spans="1:11" x14ac:dyDescent="0.2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</row>
    <row r="170" spans="1:11" x14ac:dyDescent="0.2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</row>
    <row r="171" spans="1:11" x14ac:dyDescent="0.2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</row>
    <row r="172" spans="1:11" x14ac:dyDescent="0.2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</row>
    <row r="173" spans="1:11" x14ac:dyDescent="0.2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</row>
    <row r="174" spans="1:11" x14ac:dyDescent="0.2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</row>
    <row r="175" spans="1:11" x14ac:dyDescent="0.2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</row>
    <row r="176" spans="1:11" x14ac:dyDescent="0.2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</row>
    <row r="177" spans="1:11" x14ac:dyDescent="0.2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</row>
    <row r="178" spans="1:11" x14ac:dyDescent="0.2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</row>
    <row r="179" spans="1:11" x14ac:dyDescent="0.2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</row>
    <row r="180" spans="1:11" x14ac:dyDescent="0.2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</row>
    <row r="181" spans="1:11" x14ac:dyDescent="0.2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</row>
    <row r="182" spans="1:11" x14ac:dyDescent="0.2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</row>
    <row r="183" spans="1:11" x14ac:dyDescent="0.2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</row>
    <row r="184" spans="1:11" x14ac:dyDescent="0.2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</row>
    <row r="185" spans="1:11" x14ac:dyDescent="0.2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</row>
    <row r="186" spans="1:11" x14ac:dyDescent="0.2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</row>
    <row r="187" spans="1:11" x14ac:dyDescent="0.2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</row>
    <row r="188" spans="1:11" x14ac:dyDescent="0.2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</row>
    <row r="189" spans="1:11" x14ac:dyDescent="0.2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</row>
    <row r="190" spans="1:11" x14ac:dyDescent="0.2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</row>
    <row r="191" spans="1:11" x14ac:dyDescent="0.2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</row>
    <row r="192" spans="1:11" x14ac:dyDescent="0.2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</row>
    <row r="193" spans="1:11" x14ac:dyDescent="0.2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</row>
    <row r="194" spans="1:11" x14ac:dyDescent="0.2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</row>
    <row r="195" spans="1:11" x14ac:dyDescent="0.2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</row>
    <row r="196" spans="1:11" x14ac:dyDescent="0.25">
      <c r="A196" s="117"/>
      <c r="B196" s="117"/>
      <c r="C196" s="117"/>
      <c r="D196" s="117"/>
      <c r="E196" s="117"/>
      <c r="F196" s="117"/>
      <c r="G196" s="117"/>
      <c r="H196" s="117"/>
    </row>
    <row r="197" spans="1:11" x14ac:dyDescent="0.25">
      <c r="A197" s="117"/>
      <c r="B197" s="117"/>
      <c r="C197" s="117"/>
      <c r="D197" s="117"/>
      <c r="E197" s="117"/>
      <c r="F197" s="117"/>
      <c r="G197" s="117"/>
      <c r="H197" s="117"/>
    </row>
  </sheetData>
  <mergeCells count="33">
    <mergeCell ref="C1:E1"/>
    <mergeCell ref="C2:E2"/>
    <mergeCell ref="C3:E3"/>
    <mergeCell ref="B27:D27"/>
    <mergeCell ref="B30:D30"/>
    <mergeCell ref="B19:D19"/>
    <mergeCell ref="B20:D20"/>
    <mergeCell ref="B21:D21"/>
    <mergeCell ref="B22:D22"/>
    <mergeCell ref="B23:D23"/>
    <mergeCell ref="B26:D26"/>
    <mergeCell ref="B18:D18"/>
    <mergeCell ref="B12:D12"/>
    <mergeCell ref="B13:D13"/>
    <mergeCell ref="B14:D14"/>
    <mergeCell ref="B15:D15"/>
    <mergeCell ref="H7:L7"/>
    <mergeCell ref="B8:D8"/>
    <mergeCell ref="B9:D9"/>
    <mergeCell ref="B10:D10"/>
    <mergeCell ref="B11:D11"/>
    <mergeCell ref="B16:D16"/>
    <mergeCell ref="B17:D17"/>
    <mergeCell ref="B39:D39"/>
    <mergeCell ref="B40:D40"/>
    <mergeCell ref="B24:D24"/>
    <mergeCell ref="B25:D25"/>
    <mergeCell ref="B28:D28"/>
    <mergeCell ref="B29:D29"/>
    <mergeCell ref="B38:D38"/>
    <mergeCell ref="B31:D31"/>
    <mergeCell ref="B32:D32"/>
    <mergeCell ref="B33:D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L13" sqref="L13"/>
    </sheetView>
  </sheetViews>
  <sheetFormatPr defaultColWidth="8.7109375" defaultRowHeight="15" x14ac:dyDescent="0.2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 x14ac:dyDescent="0.25">
      <c r="A1" s="125" t="s">
        <v>0</v>
      </c>
      <c r="B1" s="54"/>
      <c r="C1" s="341" t="str">
        <f>Index!$C$1</f>
        <v>GARY C MOORE &amp; CO SUPERANNUATION FUND NO 2</v>
      </c>
      <c r="D1" s="341"/>
      <c r="E1" s="341"/>
      <c r="F1" s="55"/>
      <c r="H1" s="57" t="s">
        <v>2</v>
      </c>
      <c r="I1" s="57" t="s">
        <v>3</v>
      </c>
    </row>
    <row r="2" spans="1:12" ht="18" x14ac:dyDescent="0.25">
      <c r="A2" s="125" t="s">
        <v>4</v>
      </c>
      <c r="B2" s="54"/>
      <c r="C2" s="341" t="str">
        <f>Index!$C$2</f>
        <v>9MOOGD</v>
      </c>
      <c r="D2" s="341"/>
      <c r="E2" s="341"/>
      <c r="F2" s="56"/>
      <c r="G2" s="60" t="s">
        <v>6</v>
      </c>
      <c r="H2" s="61" t="str">
        <f>Index!$H$2</f>
        <v>CM</v>
      </c>
      <c r="I2" s="62">
        <f>Index!$I$2</f>
        <v>44903</v>
      </c>
    </row>
    <row r="3" spans="1:12" ht="18" x14ac:dyDescent="0.25">
      <c r="A3" s="125" t="s">
        <v>8</v>
      </c>
      <c r="B3" s="54"/>
      <c r="C3" s="342">
        <f>Index!$C$3</f>
        <v>44742</v>
      </c>
      <c r="D3" s="341"/>
      <c r="E3" s="341"/>
      <c r="F3" s="56"/>
      <c r="G3" s="60" t="s">
        <v>9</v>
      </c>
      <c r="H3" s="61" t="str">
        <f>Index!$H$3</f>
        <v>DB</v>
      </c>
      <c r="I3" s="62">
        <f>Index!$I$3</f>
        <v>44994</v>
      </c>
    </row>
    <row r="4" spans="1:12" ht="18" x14ac:dyDescent="0.25">
      <c r="A4" s="125"/>
      <c r="B4" s="54"/>
      <c r="D4" s="56"/>
      <c r="E4"/>
      <c r="G4" s="126"/>
      <c r="H4" s="66"/>
      <c r="I4" s="67"/>
    </row>
    <row r="5" spans="1:12" ht="18" x14ac:dyDescent="0.25">
      <c r="A5" s="54" t="s">
        <v>218</v>
      </c>
      <c r="C5" s="58"/>
      <c r="E5"/>
      <c r="F5" s="59"/>
      <c r="G5" s="59"/>
      <c r="H5" s="66"/>
      <c r="J5" s="67"/>
    </row>
    <row r="6" spans="1:12" s="109" customFormat="1" ht="18" x14ac:dyDescent="0.25">
      <c r="A6" s="63"/>
      <c r="B6" s="64"/>
      <c r="C6" s="110"/>
      <c r="D6" s="54"/>
      <c r="E6" s="54"/>
      <c r="F6" s="66"/>
      <c r="G6" s="66"/>
      <c r="H6" s="66"/>
      <c r="I6" s="111"/>
    </row>
    <row r="8" spans="1:12" s="70" customFormat="1" ht="30" x14ac:dyDescent="0.25">
      <c r="A8" s="139" t="s">
        <v>104</v>
      </c>
      <c r="B8" s="343" t="s">
        <v>105</v>
      </c>
      <c r="C8" s="344"/>
      <c r="D8" s="345"/>
      <c r="E8" s="140" t="s">
        <v>106</v>
      </c>
      <c r="F8" s="343" t="s">
        <v>154</v>
      </c>
      <c r="G8" s="353"/>
      <c r="H8" s="354"/>
    </row>
    <row r="10" spans="1:12" x14ac:dyDescent="0.25">
      <c r="D10" s="367" t="s">
        <v>144</v>
      </c>
      <c r="E10" s="367"/>
      <c r="F10" s="367"/>
    </row>
    <row r="11" spans="1:12" ht="30" x14ac:dyDescent="0.25">
      <c r="D11" s="115" t="s">
        <v>219</v>
      </c>
      <c r="E11" s="183" t="s">
        <v>220</v>
      </c>
      <c r="F11" s="183" t="s">
        <v>85</v>
      </c>
      <c r="H11" t="s">
        <v>221</v>
      </c>
      <c r="J11" s="183" t="s">
        <v>222</v>
      </c>
      <c r="K11" s="183" t="s">
        <v>223</v>
      </c>
      <c r="L11" s="183" t="s">
        <v>224</v>
      </c>
    </row>
    <row r="12" spans="1:12" x14ac:dyDescent="0.25">
      <c r="A12" s="72"/>
      <c r="B12" s="72"/>
      <c r="E12" s="71"/>
    </row>
    <row r="13" spans="1:12" x14ac:dyDescent="0.25">
      <c r="A13" t="s">
        <v>225</v>
      </c>
      <c r="B13" s="72"/>
      <c r="C13" t="s">
        <v>226</v>
      </c>
      <c r="D13" s="184"/>
      <c r="E13" s="92">
        <f>+H13-D13</f>
        <v>0</v>
      </c>
      <c r="F13" s="92">
        <f>+D13+E13</f>
        <v>0</v>
      </c>
      <c r="H13" s="59">
        <f>SUM(J13:K13)/2</f>
        <v>0</v>
      </c>
      <c r="J13" s="116"/>
      <c r="K13" s="116"/>
      <c r="L13" s="116"/>
    </row>
    <row r="14" spans="1:12" x14ac:dyDescent="0.25">
      <c r="A14" t="s">
        <v>227</v>
      </c>
      <c r="B14" s="72"/>
      <c r="C14" t="s">
        <v>228</v>
      </c>
      <c r="D14" s="184"/>
      <c r="E14" s="92">
        <f>+H14-D14</f>
        <v>0</v>
      </c>
      <c r="F14" s="92">
        <f>+D14+E14</f>
        <v>0</v>
      </c>
      <c r="H14" s="59">
        <f>SUM(J14:K14)/2</f>
        <v>0</v>
      </c>
      <c r="J14" s="116"/>
      <c r="K14" s="116"/>
      <c r="L14" s="116"/>
    </row>
    <row r="15" spans="1:12" x14ac:dyDescent="0.25">
      <c r="A15" t="s">
        <v>229</v>
      </c>
      <c r="B15" s="72"/>
      <c r="C15" t="s">
        <v>230</v>
      </c>
      <c r="D15" s="184"/>
      <c r="E15" s="92">
        <f>+H15-D15</f>
        <v>0</v>
      </c>
      <c r="F15" s="92">
        <f>+D15+E15</f>
        <v>0</v>
      </c>
      <c r="H15" s="59">
        <f>SUM(J15:K15)/2</f>
        <v>0</v>
      </c>
      <c r="J15" s="116"/>
      <c r="K15" s="116"/>
      <c r="L15" s="116"/>
    </row>
    <row r="17" spans="1:8" ht="15.75" thickBot="1" x14ac:dyDescent="0.3">
      <c r="D17" s="114">
        <f>SUM(D13:D16)</f>
        <v>0</v>
      </c>
      <c r="E17" s="114">
        <f>SUM(E13:E16)</f>
        <v>0</v>
      </c>
      <c r="F17" s="114">
        <f>SUM(F13:F16)</f>
        <v>0</v>
      </c>
      <c r="H17" s="114">
        <f>SUM(H13:H16)</f>
        <v>0</v>
      </c>
    </row>
    <row r="18" spans="1:8" x14ac:dyDescent="0.25">
      <c r="E18" s="71"/>
    </row>
    <row r="19" spans="1:8" x14ac:dyDescent="0.25">
      <c r="A19" s="72"/>
      <c r="B19" s="72"/>
      <c r="C19" s="72"/>
      <c r="E19" s="71"/>
    </row>
    <row r="20" spans="1:8" x14ac:dyDescent="0.25">
      <c r="A20" s="78"/>
      <c r="B20" s="78"/>
      <c r="C20" s="72"/>
      <c r="E20" s="71"/>
    </row>
    <row r="21" spans="1:8" x14ac:dyDescent="0.25">
      <c r="E21" s="71"/>
    </row>
    <row r="22" spans="1:8" x14ac:dyDescent="0.25">
      <c r="E22" s="71"/>
    </row>
    <row r="23" spans="1:8" x14ac:dyDescent="0.25">
      <c r="E23" s="71"/>
    </row>
    <row r="24" spans="1:8" x14ac:dyDescent="0.25">
      <c r="E24" s="71"/>
    </row>
    <row r="25" spans="1:8" x14ac:dyDescent="0.25">
      <c r="E25" s="71"/>
    </row>
    <row r="26" spans="1:8" x14ac:dyDescent="0.25">
      <c r="E26" s="71"/>
    </row>
    <row r="27" spans="1:8" x14ac:dyDescent="0.25">
      <c r="E27" s="81"/>
    </row>
    <row r="28" spans="1:8" x14ac:dyDescent="0.25">
      <c r="E28" s="80"/>
    </row>
    <row r="29" spans="1:8" x14ac:dyDescent="0.25">
      <c r="E29" s="71"/>
    </row>
    <row r="34" spans="3:3" x14ac:dyDescent="0.25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656D15-951E-4BC8-8C1B-CC55757A87A9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171baf46-e54f-4960-9045-6796342ce211"/>
    <ds:schemaRef ds:uri="http://purl.org/dc/terms/"/>
    <ds:schemaRef ds:uri="http://schemas.microsoft.com/office/infopath/2007/PartnerControls"/>
    <ds:schemaRef ds:uri="929daec0-3f85-4f7a-9798-63894498ffd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BC9D2DC-4118-4448-8C98-C6BBEEB275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1baf46-e54f-4960-9045-6796342ce211"/>
    <ds:schemaRef ds:uri="929daec0-3f85-4f7a-9798-63894498ff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Index</vt:lpstr>
      <vt:lpstr>Min Pension</vt:lpstr>
      <vt:lpstr>PAYG &amp; GST Instal</vt:lpstr>
      <vt:lpstr>GST Rec</vt:lpstr>
      <vt:lpstr>Bank Balance</vt:lpstr>
      <vt:lpstr>Investment Recon - BT</vt:lpstr>
      <vt:lpstr>Investment Recon - Other</vt:lpstr>
      <vt:lpstr>Pre-99 UT</vt:lpstr>
      <vt:lpstr>Property Valn</vt:lpstr>
      <vt:lpstr>Debtors</vt:lpstr>
      <vt:lpstr>Creditors</vt:lpstr>
      <vt:lpstr>Distbn Income </vt:lpstr>
      <vt:lpstr>Dividend Income</vt:lpstr>
      <vt:lpstr>Foreign Div</vt:lpstr>
      <vt:lpstr>Rental Income</vt:lpstr>
      <vt:lpstr>Acc fees</vt:lpstr>
      <vt:lpstr>Advisor Fees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Cate Morse</cp:lastModifiedBy>
  <cp:revision/>
  <dcterms:created xsi:type="dcterms:W3CDTF">2022-11-07T08:18:33Z</dcterms:created>
  <dcterms:modified xsi:type="dcterms:W3CDTF">2023-03-09T04:12:34Z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