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1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46f\AC\Temp\"/>
    </mc:Choice>
  </mc:AlternateContent>
  <xr:revisionPtr revIDLastSave="32" documentId="8_{17011E3A-1F87-4996-BAC3-F7353FD1AC58}" xr6:coauthVersionLast="47" xr6:coauthVersionMax="47" xr10:uidLastSave="{07A68F2D-7299-49B1-814B-0BA84457DC9D}"/>
  <bookViews>
    <workbookView xWindow="-60" yWindow="-60" windowWidth="15480" windowHeight="1164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5" i="1" l="1"/>
  <c r="N66" i="1"/>
  <c r="N64" i="1"/>
  <c r="N63" i="1"/>
  <c r="M64" i="1"/>
  <c r="M63" i="1"/>
  <c r="M62" i="1"/>
  <c r="W34" i="1"/>
  <c r="T34" i="1"/>
  <c r="W36" i="1"/>
  <c r="W35" i="1"/>
  <c r="W33" i="1"/>
  <c r="W32" i="1"/>
  <c r="W31" i="1"/>
  <c r="T35" i="1"/>
  <c r="T33" i="1"/>
  <c r="T32" i="1"/>
  <c r="T31" i="1"/>
  <c r="V37" i="1"/>
  <c r="W37" i="1"/>
  <c r="V36" i="1"/>
  <c r="V35" i="1"/>
  <c r="V34" i="1"/>
  <c r="V33" i="1"/>
  <c r="V32" i="1"/>
  <c r="V31" i="1"/>
  <c r="S36" i="1"/>
  <c r="T36" i="1"/>
  <c r="S35" i="1"/>
  <c r="S34" i="1"/>
  <c r="S33" i="1"/>
  <c r="S32" i="1"/>
  <c r="S31" i="1"/>
  <c r="P33" i="1"/>
  <c r="P32" i="1"/>
  <c r="P31" i="1"/>
  <c r="M32" i="1"/>
  <c r="M31" i="1"/>
  <c r="P35" i="1"/>
  <c r="Q35" i="1"/>
  <c r="P34" i="1"/>
  <c r="Q34" i="1"/>
  <c r="Q33" i="1"/>
  <c r="Q32" i="1"/>
  <c r="Q31" i="1"/>
  <c r="N32" i="1"/>
  <c r="N31" i="1"/>
  <c r="M33" i="1"/>
  <c r="N33" i="1"/>
  <c r="N38" i="1"/>
  <c r="F47" i="1"/>
  <c r="J32" i="1"/>
  <c r="K32" i="1"/>
  <c r="J31" i="1"/>
  <c r="K31" i="1"/>
  <c r="K38" i="1"/>
  <c r="F46" i="1"/>
  <c r="W38" i="1"/>
  <c r="F50" i="1"/>
  <c r="T38" i="1"/>
  <c r="F49" i="1"/>
  <c r="Q38" i="1"/>
  <c r="F48" i="1"/>
  <c r="H50" i="1"/>
  <c r="H31" i="1"/>
  <c r="H32" i="1"/>
  <c r="H33" i="1"/>
  <c r="H34" i="1"/>
  <c r="H35" i="1"/>
  <c r="H36" i="1"/>
  <c r="H37" i="1"/>
  <c r="H45" i="1"/>
  <c r="H51" i="1"/>
  <c r="H62" i="1" s="1"/>
  <c r="J10" i="1"/>
  <c r="K10" i="1"/>
  <c r="J9" i="1"/>
  <c r="K9" i="1" s="1"/>
  <c r="K11" i="1"/>
  <c r="H19" i="1"/>
  <c r="H20" i="1"/>
  <c r="H63" i="1" l="1"/>
  <c r="N62" i="1"/>
  <c r="H66" i="1" s="1"/>
</calcChain>
</file>

<file path=xl/sharedStrings.xml><?xml version="1.0" encoding="utf-8"?>
<sst xmlns="http://schemas.openxmlformats.org/spreadsheetml/2006/main" count="73" uniqueCount="43">
  <si>
    <t>GRAHAM SUPERANNUATION FUND</t>
  </si>
  <si>
    <t>General Ledger</t>
    <phoneticPr fontId="1" type="noConversion"/>
  </si>
  <si>
    <t>For The Period 01 July 2018 - 30 June 2019</t>
  </si>
  <si>
    <t>Interest calculation:</t>
  </si>
  <si>
    <t>Transaction Date</t>
  </si>
  <si>
    <t>Description</t>
  </si>
  <si>
    <t>Units</t>
  </si>
  <si>
    <t xml:space="preserve">Debit
</t>
    <phoneticPr fontId="1" type="noConversion"/>
  </si>
  <si>
    <t>Credit</t>
    <phoneticPr fontId="1" type="noConversion"/>
  </si>
  <si>
    <t>Balance $</t>
  </si>
  <si>
    <t>No. of days to</t>
  </si>
  <si>
    <t>Interest</t>
  </si>
  <si>
    <t>Sundry Debtors</t>
  </si>
  <si>
    <t>Loans to related parties</t>
  </si>
  <si>
    <t>Opening Balance</t>
  </si>
  <si>
    <t>0.00 DR</t>
  </si>
  <si>
    <t>Withdrawal mobile Tfr Altitue Bu</t>
  </si>
  <si>
    <t>2,500.00 DR</t>
  </si>
  <si>
    <t>Withdrawal mobile Pymt Eat Pizzer</t>
  </si>
  <si>
    <t>8,500.00 DR</t>
  </si>
  <si>
    <t>Total Debits:</t>
    <phoneticPr fontId="1" type="noConversion"/>
  </si>
  <si>
    <t>Total Credits:</t>
    <phoneticPr fontId="1" type="noConversion"/>
  </si>
  <si>
    <t>Balance per 2019FY accounts:</t>
  </si>
  <si>
    <t>Loan</t>
  </si>
  <si>
    <t>Total</t>
  </si>
  <si>
    <t>Interest 2015FY</t>
  </si>
  <si>
    <t>Interest 2016FY</t>
  </si>
  <si>
    <t>Interest 2017FY</t>
  </si>
  <si>
    <t>Interest 2018FY</t>
  </si>
  <si>
    <t>Interest 2019FY</t>
  </si>
  <si>
    <t>Personal trauma insurance premiums paid by the super fund</t>
  </si>
  <si>
    <t>Debra Graham policy</t>
  </si>
  <si>
    <t>Andrew Grahm policy</t>
  </si>
  <si>
    <t>Deposit treated as a repayment</t>
  </si>
  <si>
    <t>8,538.82 DR</t>
  </si>
  <si>
    <t>$10,000 was repaid into the super fund's bank account on 1 July 2019 from a Westpac Business One A/c</t>
  </si>
  <si>
    <t>This has been treated as a repayment of the loan to related parties (to the extent of the loan balance plus interest) and the remainder as a repayment of personal ins premiums</t>
  </si>
  <si>
    <t>Interest 2020FY</t>
  </si>
  <si>
    <t>Outstanding balance - personal trauma ins premiums</t>
  </si>
  <si>
    <t>Less repayment</t>
  </si>
  <si>
    <t>Deposit from AIA</t>
  </si>
  <si>
    <t>Interest to 30/06/2020</t>
  </si>
  <si>
    <t>Amount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</si>
</sst>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;[Black]\(#,##0.00\)"/>
    <numFmt numFmtId="165" formatCode="d/mm/yyyy;@"/>
    <numFmt numFmtId="166" formatCode="_-* #,##0_-;\-* #,##0_-;_-* &quot;-&quot;??_-;_-@_-"/>
  </numFmts>
  <fonts count="11">
    <font>
      <sz val="11"/>
      <color theme="1"/>
      <name val="Calibri"/>
      <charset val="134"/>
      <scheme val="minor"/>
    </font>
    <font>
      <sz val="9"/>
      <name val="宋体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charset val="134"/>
      <scheme val="minor"/>
    </font>
    <font>
      <sz val="11"/>
      <color theme="1"/>
      <name val="Calibri"/>
    </font>
    <font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0" fontId="0" fillId="2" borderId="0" xfId="0" applyFill="1"/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left"/>
    </xf>
    <xf numFmtId="43" fontId="2" fillId="0" borderId="0" xfId="1" applyFont="1"/>
    <xf numFmtId="166" fontId="2" fillId="0" borderId="0" xfId="1" applyNumberFormat="1" applyFont="1"/>
    <xf numFmtId="0" fontId="6" fillId="0" borderId="0" xfId="0" applyFont="1"/>
    <xf numFmtId="0" fontId="7" fillId="0" borderId="0" xfId="0" applyFont="1"/>
    <xf numFmtId="43" fontId="0" fillId="0" borderId="0" xfId="0" applyNumberFormat="1"/>
    <xf numFmtId="43" fontId="6" fillId="0" borderId="0" xfId="0" applyNumberFormat="1" applyFont="1"/>
    <xf numFmtId="43" fontId="0" fillId="0" borderId="2" xfId="0" applyNumberFormat="1" applyBorder="1"/>
    <xf numFmtId="165" fontId="7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top"/>
    </xf>
    <xf numFmtId="14" fontId="6" fillId="0" borderId="0" xfId="0" applyNumberFormat="1" applyFont="1"/>
    <xf numFmtId="10" fontId="6" fillId="0" borderId="0" xfId="3" applyNumberFormat="1" applyFont="1"/>
    <xf numFmtId="0" fontId="0" fillId="0" borderId="3" xfId="0" applyBorder="1"/>
    <xf numFmtId="165" fontId="0" fillId="0" borderId="3" xfId="0" applyNumberFormat="1" applyBorder="1" applyAlignment="1">
      <alignment horizontal="left"/>
    </xf>
    <xf numFmtId="164" fontId="0" fillId="0" borderId="3" xfId="0" applyNumberFormat="1" applyBorder="1" applyAlignment="1">
      <alignment horizontal="right"/>
    </xf>
    <xf numFmtId="43" fontId="2" fillId="0" borderId="3" xfId="1" applyFont="1" applyBorder="1"/>
    <xf numFmtId="43" fontId="2" fillId="0" borderId="0" xfId="1" applyFont="1" applyBorder="1"/>
    <xf numFmtId="10" fontId="6" fillId="0" borderId="0" xfId="3" applyNumberFormat="1" applyFont="1" applyAlignment="1">
      <alignment horizontal="center"/>
    </xf>
    <xf numFmtId="44" fontId="2" fillId="0" borderId="0" xfId="2" applyFont="1"/>
    <xf numFmtId="44" fontId="2" fillId="0" borderId="4" xfId="2" applyFont="1" applyBorder="1"/>
    <xf numFmtId="0" fontId="0" fillId="0" borderId="2" xfId="0" applyBorder="1"/>
    <xf numFmtId="43" fontId="2" fillId="0" borderId="2" xfId="1" applyFont="1" applyBorder="1"/>
    <xf numFmtId="164" fontId="0" fillId="0" borderId="2" xfId="0" applyNumberFormat="1" applyBorder="1" applyAlignment="1">
      <alignment horizontal="right"/>
    </xf>
    <xf numFmtId="0" fontId="8" fillId="3" borderId="0" xfId="0" applyFont="1" applyFill="1"/>
    <xf numFmtId="0" fontId="0" fillId="3" borderId="0" xfId="0" applyFill="1"/>
    <xf numFmtId="14" fontId="0" fillId="0" borderId="0" xfId="0" applyNumberFormat="1"/>
    <xf numFmtId="43" fontId="0" fillId="0" borderId="5" xfId="0" applyNumberForma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4" fontId="9" fillId="0" borderId="0" xfId="0" applyNumberFormat="1" applyFont="1"/>
    <xf numFmtId="44" fontId="10" fillId="0" borderId="0" xfId="2" applyFont="1" applyBorder="1"/>
    <xf numFmtId="43" fontId="9" fillId="0" borderId="0" xfId="0" applyNumberFormat="1" applyFont="1"/>
    <xf numFmtId="44" fontId="9" fillId="0" borderId="4" xfId="2" applyFont="1" applyBorder="1"/>
  </cellXfs>
  <cellStyles count="4">
    <cellStyle name="Comma" xfId="1" builtinId="3"/>
    <cellStyle name="Currency" xfId="2" builtinId="4"/>
    <cellStyle name="Normal" xfId="0" builtinId="0"/>
    <cellStyle name="Per 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99"/>
  <sheetViews>
    <sheetView tabSelected="1" topLeftCell="C46" zoomScaleNormal="100" workbookViewId="0">
      <selection activeCell="F62" sqref="F62"/>
    </sheetView>
  </sheetViews>
  <sheetFormatPr defaultRowHeight="15"/>
  <cols>
    <col min="2" max="2" width="7.25" customWidth="1"/>
    <col min="3" max="3" width="15.75" customWidth="1"/>
    <col min="4" max="4" width="30.625" customWidth="1"/>
    <col min="5" max="5" width="19.875" customWidth="1"/>
    <col min="6" max="6" width="19.375" customWidth="1"/>
    <col min="7" max="7" width="18.75" customWidth="1"/>
    <col min="8" max="8" width="22.25" customWidth="1"/>
    <col min="9" max="9" width="12.375" customWidth="1"/>
    <col min="10" max="10" width="13.25" customWidth="1"/>
    <col min="11" max="11" width="14.25" bestFit="1" customWidth="1"/>
    <col min="12" max="12" width="3.125" customWidth="1"/>
    <col min="13" max="13" width="13.25" bestFit="1" customWidth="1"/>
    <col min="14" max="14" width="14.75" bestFit="1" customWidth="1"/>
    <col min="15" max="15" width="2.375" customWidth="1"/>
    <col min="16" max="16" width="13.25" bestFit="1" customWidth="1"/>
    <col min="17" max="17" width="14.75" bestFit="1" customWidth="1"/>
    <col min="18" max="18" width="2.25" customWidth="1"/>
    <col min="19" max="19" width="13.25" bestFit="1" customWidth="1"/>
    <col min="20" max="20" width="14.75" bestFit="1" customWidth="1"/>
    <col min="21" max="21" width="2.625" customWidth="1"/>
    <col min="22" max="22" width="13.25" bestFit="1" customWidth="1"/>
    <col min="23" max="23" width="14.75" bestFit="1" customWidth="1"/>
  </cols>
  <sheetData>
    <row r="2" spans="2:11">
      <c r="B2" t="s">
        <v>0</v>
      </c>
      <c r="E2" s="1"/>
    </row>
    <row r="3" spans="2:11" ht="21">
      <c r="B3" s="38" t="s">
        <v>1</v>
      </c>
      <c r="C3" s="38"/>
      <c r="D3" s="38"/>
      <c r="E3" s="4"/>
    </row>
    <row r="4" spans="2:11">
      <c r="B4" s="39" t="s">
        <v>2</v>
      </c>
      <c r="C4" s="39"/>
      <c r="D4" s="39"/>
      <c r="E4" s="1"/>
      <c r="J4" s="14" t="s">
        <v>3</v>
      </c>
    </row>
    <row r="5" spans="2:11" ht="30">
      <c r="B5" s="6"/>
      <c r="C5" s="7" t="s">
        <v>4</v>
      </c>
      <c r="D5" s="7" t="s">
        <v>5</v>
      </c>
      <c r="E5" s="8" t="s">
        <v>6</v>
      </c>
      <c r="F5" s="8" t="s">
        <v>7</v>
      </c>
      <c r="G5" s="8" t="s">
        <v>8</v>
      </c>
      <c r="H5" s="8" t="s">
        <v>9</v>
      </c>
      <c r="J5" s="20" t="s">
        <v>10</v>
      </c>
      <c r="K5" s="20" t="s">
        <v>11</v>
      </c>
    </row>
    <row r="6" spans="2:11" ht="14.45" customHeight="1">
      <c r="B6" s="5" t="s">
        <v>12</v>
      </c>
      <c r="C6" s="5"/>
      <c r="D6" s="5"/>
      <c r="E6" s="5"/>
      <c r="F6" s="5"/>
      <c r="G6" s="5"/>
      <c r="H6" s="5"/>
      <c r="J6" s="21">
        <v>43646</v>
      </c>
      <c r="K6" s="22">
        <v>5.1999999999999998E-2</v>
      </c>
    </row>
    <row r="7" spans="2:11" ht="14.45" customHeight="1">
      <c r="C7" s="34" t="s">
        <v>13</v>
      </c>
      <c r="D7" s="35"/>
    </row>
    <row r="8" spans="2:11" ht="14.45" customHeight="1">
      <c r="C8" s="2">
        <v>43282</v>
      </c>
      <c r="D8" s="1" t="s">
        <v>14</v>
      </c>
      <c r="E8" s="3"/>
      <c r="F8" s="3"/>
      <c r="G8" s="3"/>
      <c r="H8" s="3" t="s">
        <v>15</v>
      </c>
    </row>
    <row r="9" spans="2:11" ht="14.45" customHeight="1">
      <c r="C9" s="2">
        <v>43318</v>
      </c>
      <c r="D9" s="1" t="s">
        <v>16</v>
      </c>
      <c r="E9" s="3"/>
      <c r="F9" s="3">
        <v>2500</v>
      </c>
      <c r="G9" s="3"/>
      <c r="H9" s="3" t="s">
        <v>17</v>
      </c>
      <c r="J9" s="13">
        <f>+$J$6-C9+1</f>
        <v>329</v>
      </c>
      <c r="K9" s="16">
        <f>+F9*$K$6*(J9/365)</f>
        <v>117.17808219178082</v>
      </c>
    </row>
    <row r="10" spans="2:11" ht="14.45" customHeight="1">
      <c r="C10" s="2">
        <v>43594</v>
      </c>
      <c r="D10" s="1" t="s">
        <v>18</v>
      </c>
      <c r="E10" s="3"/>
      <c r="F10" s="3">
        <v>6000</v>
      </c>
      <c r="G10" s="3"/>
      <c r="H10" s="3" t="s">
        <v>19</v>
      </c>
      <c r="J10" s="13">
        <f>+$J$6-C10+1</f>
        <v>53</v>
      </c>
      <c r="K10" s="18">
        <f>+F10*$K$6*(J10/365)</f>
        <v>45.30410958904109</v>
      </c>
    </row>
    <row r="11" spans="2:11" ht="14.45" customHeight="1">
      <c r="C11" s="2"/>
      <c r="D11" s="1"/>
      <c r="E11" s="9">
        <v>0</v>
      </c>
      <c r="F11" s="9">
        <v>8500</v>
      </c>
      <c r="G11" s="9">
        <v>0</v>
      </c>
      <c r="H11" s="9" t="s">
        <v>19</v>
      </c>
      <c r="K11" s="17">
        <f>SUM(K9:K10)</f>
        <v>162.48219178082189</v>
      </c>
    </row>
    <row r="12" spans="2:11" ht="14.45" customHeight="1"/>
    <row r="13" spans="2:11" ht="14.45" customHeight="1">
      <c r="C13" s="11" t="s">
        <v>20</v>
      </c>
      <c r="D13" s="10">
        <v>8500</v>
      </c>
    </row>
    <row r="14" spans="2:11" ht="14.45" customHeight="1">
      <c r="C14" s="11" t="s">
        <v>21</v>
      </c>
      <c r="D14" s="10">
        <v>0</v>
      </c>
    </row>
    <row r="15" spans="2:11" ht="14.45" customHeight="1"/>
    <row r="16" spans="2:11" ht="14.45" customHeight="1"/>
    <row r="17" spans="2:23" ht="14.45" customHeight="1">
      <c r="C17" s="19" t="s">
        <v>22</v>
      </c>
      <c r="F17" s="3"/>
      <c r="G17" s="3"/>
    </row>
    <row r="18" spans="2:23" ht="14.45" customHeight="1">
      <c r="C18" s="2"/>
      <c r="D18" s="15" t="s">
        <v>23</v>
      </c>
      <c r="F18" s="3"/>
      <c r="G18" s="3"/>
      <c r="H18" s="29">
        <v>8500</v>
      </c>
    </row>
    <row r="19" spans="2:23" ht="14.45" customHeight="1">
      <c r="C19" s="2"/>
      <c r="D19" s="15" t="s">
        <v>11</v>
      </c>
      <c r="F19" s="3"/>
      <c r="G19" s="3"/>
      <c r="H19" s="29">
        <f>+K11</f>
        <v>162.48219178082189</v>
      </c>
    </row>
    <row r="20" spans="2:23" ht="14.45" customHeight="1" thickBot="1">
      <c r="C20" s="2"/>
      <c r="D20" s="15" t="s">
        <v>24</v>
      </c>
      <c r="F20" s="3"/>
      <c r="G20" s="3"/>
      <c r="H20" s="30">
        <f>SUM(H18:H19)</f>
        <v>8662.4821917808222</v>
      </c>
    </row>
    <row r="21" spans="2:23" ht="14.45" customHeight="1">
      <c r="C21" s="2"/>
      <c r="D21" s="15"/>
      <c r="F21" s="3"/>
      <c r="G21" s="3"/>
      <c r="H21" s="27"/>
    </row>
    <row r="22" spans="2:23" ht="14.45" customHeight="1" thickBot="1">
      <c r="B22" s="23"/>
      <c r="C22" s="24"/>
      <c r="D22" s="23"/>
      <c r="E22" s="23"/>
      <c r="F22" s="25"/>
      <c r="G22" s="25"/>
      <c r="H22" s="26"/>
      <c r="I22" s="23"/>
      <c r="J22" s="23"/>
      <c r="K22" s="23"/>
      <c r="L22" s="23"/>
    </row>
    <row r="23" spans="2:23" ht="14.45" customHeight="1">
      <c r="F23" s="12"/>
      <c r="G23" s="12"/>
      <c r="H23" s="12"/>
    </row>
    <row r="24" spans="2:23" ht="14.45" customHeight="1">
      <c r="C24" s="21"/>
      <c r="D24" s="28"/>
      <c r="F24" s="12"/>
      <c r="G24" s="12"/>
      <c r="H24" s="12"/>
    </row>
    <row r="25" spans="2:23">
      <c r="B25" t="s">
        <v>0</v>
      </c>
      <c r="E25" s="1"/>
    </row>
    <row r="26" spans="2:23" ht="21">
      <c r="B26" s="38" t="s">
        <v>1</v>
      </c>
      <c r="C26" s="38"/>
      <c r="D26" s="38"/>
      <c r="E26" s="4"/>
    </row>
    <row r="27" spans="2:23" ht="14.45" customHeight="1">
      <c r="B27" s="39" t="s">
        <v>2</v>
      </c>
      <c r="C27" s="39"/>
      <c r="D27" s="39"/>
      <c r="E27" s="1"/>
      <c r="J27" s="14" t="s">
        <v>3</v>
      </c>
    </row>
    <row r="28" spans="2:23" ht="14.45" customHeight="1">
      <c r="B28" s="6"/>
      <c r="C28" s="7" t="s">
        <v>4</v>
      </c>
      <c r="D28" s="7" t="s">
        <v>5</v>
      </c>
      <c r="E28" s="8" t="s">
        <v>6</v>
      </c>
      <c r="F28" s="8" t="s">
        <v>7</v>
      </c>
      <c r="G28" s="8" t="s">
        <v>8</v>
      </c>
      <c r="H28" s="8" t="s">
        <v>9</v>
      </c>
      <c r="J28" s="20" t="s">
        <v>10</v>
      </c>
      <c r="K28" s="20" t="s">
        <v>25</v>
      </c>
      <c r="M28" s="20" t="s">
        <v>10</v>
      </c>
      <c r="N28" s="20" t="s">
        <v>26</v>
      </c>
      <c r="P28" s="20" t="s">
        <v>10</v>
      </c>
      <c r="Q28" s="20" t="s">
        <v>27</v>
      </c>
      <c r="S28" s="20" t="s">
        <v>10</v>
      </c>
      <c r="T28" s="20" t="s">
        <v>28</v>
      </c>
      <c r="V28" s="20" t="s">
        <v>10</v>
      </c>
      <c r="W28" s="20" t="s">
        <v>29</v>
      </c>
    </row>
    <row r="29" spans="2:23" ht="14.45" customHeight="1">
      <c r="B29" s="5" t="s">
        <v>12</v>
      </c>
      <c r="C29" s="5"/>
      <c r="D29" s="5"/>
      <c r="E29" s="5"/>
      <c r="F29" s="5"/>
      <c r="G29" s="5"/>
      <c r="H29" s="5"/>
      <c r="J29" s="21">
        <v>42185</v>
      </c>
      <c r="K29" s="22">
        <v>5.9499999999999997E-2</v>
      </c>
      <c r="M29" s="21">
        <v>42551</v>
      </c>
      <c r="N29" s="22">
        <v>5.45E-2</v>
      </c>
      <c r="P29" s="21">
        <v>42916</v>
      </c>
      <c r="Q29" s="22">
        <v>5.3999999999999999E-2</v>
      </c>
      <c r="S29" s="21">
        <v>43281</v>
      </c>
      <c r="T29" s="22">
        <v>5.2999999999999999E-2</v>
      </c>
      <c r="V29" s="21">
        <v>43646</v>
      </c>
      <c r="W29" s="22">
        <v>5.1999999999999998E-2</v>
      </c>
    </row>
    <row r="30" spans="2:23" ht="14.45" customHeight="1">
      <c r="C30" s="34" t="s">
        <v>30</v>
      </c>
      <c r="D30" s="35"/>
      <c r="E30" s="35"/>
    </row>
    <row r="31" spans="2:23" ht="14.45" customHeight="1">
      <c r="C31" s="2">
        <v>41975</v>
      </c>
      <c r="D31" s="1" t="s">
        <v>31</v>
      </c>
      <c r="E31" s="3"/>
      <c r="F31" s="3">
        <v>1171.69</v>
      </c>
      <c r="G31" s="3"/>
      <c r="H31" s="3">
        <f>+F31</f>
        <v>1171.69</v>
      </c>
      <c r="J31" s="13">
        <f>+$J$29-C31</f>
        <v>210</v>
      </c>
      <c r="K31" s="16">
        <f>+F31*$K$29*(J31/365)</f>
        <v>40.110319315068487</v>
      </c>
      <c r="M31" s="13">
        <f>$M$29-$J$29</f>
        <v>366</v>
      </c>
      <c r="N31" s="12">
        <f>+F31*$N$29</f>
        <v>63.857105000000004</v>
      </c>
      <c r="P31" s="13">
        <f>$P$29-$M$29</f>
        <v>365</v>
      </c>
      <c r="Q31" s="12">
        <f>+F31*$Q$29</f>
        <v>63.271260000000005</v>
      </c>
      <c r="S31" s="13">
        <f>+$S$29-$P$29</f>
        <v>365</v>
      </c>
      <c r="T31" s="12">
        <f>+F31*$T$29</f>
        <v>62.09957</v>
      </c>
      <c r="V31" s="13">
        <f t="shared" ref="V31:V36" si="0">+$V$29-$S$29</f>
        <v>365</v>
      </c>
      <c r="W31" s="12">
        <f>+F31*$W$29</f>
        <v>60.927880000000002</v>
      </c>
    </row>
    <row r="32" spans="2:23" ht="14.45" customHeight="1">
      <c r="C32" s="2">
        <v>42002</v>
      </c>
      <c r="D32" s="1" t="s">
        <v>32</v>
      </c>
      <c r="E32" s="3"/>
      <c r="F32" s="3">
        <v>1209.72</v>
      </c>
      <c r="G32" s="3"/>
      <c r="H32" s="3">
        <f t="shared" ref="H32:H37" si="1">+F32+H31-G32</f>
        <v>2381.41</v>
      </c>
      <c r="J32" s="13">
        <f>+$J$29-C32</f>
        <v>183</v>
      </c>
      <c r="K32" s="16">
        <f>+F32*$K$29*(J32/365)</f>
        <v>36.08777046575343</v>
      </c>
      <c r="M32" s="13">
        <f>$M$29-$J$29</f>
        <v>366</v>
      </c>
      <c r="N32" s="12">
        <f>+F32*$N$29</f>
        <v>65.929739999999995</v>
      </c>
      <c r="P32" s="13">
        <f>$P$29-$M$29</f>
        <v>365</v>
      </c>
      <c r="Q32" s="12">
        <f>+F32*$Q$29</f>
        <v>65.324880000000007</v>
      </c>
      <c r="S32" s="13">
        <f>+$S$29-$P$29</f>
        <v>365</v>
      </c>
      <c r="T32" s="12">
        <f>+F32*$T$29</f>
        <v>64.115160000000003</v>
      </c>
      <c r="V32" s="13">
        <f t="shared" si="0"/>
        <v>365</v>
      </c>
      <c r="W32" s="12">
        <f>+F32*$W$29</f>
        <v>62.905439999999999</v>
      </c>
    </row>
    <row r="33" spans="3:23" ht="14.45" customHeight="1">
      <c r="C33" s="2">
        <v>42332</v>
      </c>
      <c r="D33" s="1" t="s">
        <v>31</v>
      </c>
      <c r="E33" s="3"/>
      <c r="F33" s="3">
        <v>1326.45</v>
      </c>
      <c r="G33" s="3"/>
      <c r="H33" s="3">
        <f t="shared" si="1"/>
        <v>3707.8599999999997</v>
      </c>
      <c r="J33" s="13"/>
      <c r="K33" s="16"/>
      <c r="M33" s="13">
        <f>+M29-C33</f>
        <v>219</v>
      </c>
      <c r="N33" s="12">
        <f>+F33*$N$29*(M33/366)</f>
        <v>43.256404303278693</v>
      </c>
      <c r="P33" s="13">
        <f>$P$29-$M$29</f>
        <v>365</v>
      </c>
      <c r="Q33" s="12">
        <f>+F33*$Q$29</f>
        <v>71.628299999999996</v>
      </c>
      <c r="S33" s="13">
        <f>+$S$29-$P$29</f>
        <v>365</v>
      </c>
      <c r="T33" s="12">
        <f>+F33*$T$29</f>
        <v>70.301850000000002</v>
      </c>
      <c r="V33" s="13">
        <f t="shared" si="0"/>
        <v>365</v>
      </c>
      <c r="W33" s="12">
        <f>+F33*$W$29</f>
        <v>68.975399999999993</v>
      </c>
    </row>
    <row r="34" spans="3:23" ht="14.45" customHeight="1">
      <c r="C34" s="2">
        <v>42674</v>
      </c>
      <c r="D34" s="1" t="s">
        <v>33</v>
      </c>
      <c r="E34" s="3"/>
      <c r="F34" s="3"/>
      <c r="G34" s="3">
        <v>500</v>
      </c>
      <c r="H34" s="3">
        <f t="shared" si="1"/>
        <v>3207.8599999999997</v>
      </c>
      <c r="J34" s="13"/>
      <c r="K34" s="16"/>
      <c r="P34" s="13">
        <f>+$P$29-C34</f>
        <v>242</v>
      </c>
      <c r="Q34" s="12">
        <f>+G34*-$Q$29*(P34/365)</f>
        <v>-17.901369863013699</v>
      </c>
      <c r="S34" s="13">
        <f>+$S$29-$P$29</f>
        <v>365</v>
      </c>
      <c r="T34" s="12">
        <f>+G34*-$T$29</f>
        <v>-26.5</v>
      </c>
      <c r="V34" s="13">
        <f t="shared" si="0"/>
        <v>365</v>
      </c>
      <c r="W34" s="12">
        <f>+G34*-$W$29</f>
        <v>-26</v>
      </c>
    </row>
    <row r="35" spans="3:23" ht="14.45" customHeight="1">
      <c r="C35" s="2">
        <v>42697</v>
      </c>
      <c r="D35" s="1" t="s">
        <v>31</v>
      </c>
      <c r="E35" s="3"/>
      <c r="F35" s="3">
        <v>1571.88</v>
      </c>
      <c r="G35" s="3"/>
      <c r="H35" s="3">
        <f t="shared" si="1"/>
        <v>4779.74</v>
      </c>
      <c r="J35" s="13"/>
      <c r="K35" s="16"/>
      <c r="P35" s="13">
        <f>+$P$29-C35</f>
        <v>219</v>
      </c>
      <c r="Q35" s="12">
        <f>+F35*$Q$29*(P35/365)</f>
        <v>50.928912000000004</v>
      </c>
      <c r="S35" s="13">
        <f>+$S$29-$P$29</f>
        <v>365</v>
      </c>
      <c r="T35" s="12">
        <f>+F35*$T$29</f>
        <v>83.309640000000002</v>
      </c>
      <c r="V35" s="13">
        <f t="shared" si="0"/>
        <v>365</v>
      </c>
      <c r="W35" s="12">
        <f>+F35*$W$29</f>
        <v>81.737760000000009</v>
      </c>
    </row>
    <row r="36" spans="3:23" ht="14.45" customHeight="1">
      <c r="C36" s="2">
        <v>43062</v>
      </c>
      <c r="D36" s="1" t="s">
        <v>31</v>
      </c>
      <c r="E36" s="3"/>
      <c r="F36" s="3">
        <v>1784.52</v>
      </c>
      <c r="G36" s="3"/>
      <c r="H36" s="3">
        <f t="shared" si="1"/>
        <v>6564.26</v>
      </c>
      <c r="J36" s="13"/>
      <c r="K36" s="16"/>
      <c r="S36" s="13">
        <f>+S29-C36</f>
        <v>219</v>
      </c>
      <c r="T36" s="12">
        <f>+F36*$T$29*(S36/365)</f>
        <v>56.747735999999996</v>
      </c>
      <c r="V36" s="13">
        <f t="shared" si="0"/>
        <v>365</v>
      </c>
      <c r="W36" s="12">
        <f>+F36*$W$29</f>
        <v>92.79504</v>
      </c>
    </row>
    <row r="37" spans="3:23" ht="14.45" customHeight="1">
      <c r="C37" s="2">
        <v>43427</v>
      </c>
      <c r="D37" s="1" t="s">
        <v>31</v>
      </c>
      <c r="E37" s="3"/>
      <c r="F37" s="3">
        <v>1974.56</v>
      </c>
      <c r="G37" s="3"/>
      <c r="H37" s="3">
        <f t="shared" si="1"/>
        <v>8538.82</v>
      </c>
      <c r="J37" s="13"/>
      <c r="K37" s="18"/>
      <c r="N37" s="31"/>
      <c r="Q37" s="31"/>
      <c r="T37" s="31"/>
      <c r="V37" s="13">
        <f>+V29-C37</f>
        <v>219</v>
      </c>
      <c r="W37" s="32">
        <f>+F37*$W$29*(V37/365)</f>
        <v>61.60627199999999</v>
      </c>
    </row>
    <row r="38" spans="3:23" ht="14.45" customHeight="1">
      <c r="C38" s="2"/>
      <c r="D38" s="1"/>
      <c r="E38" s="9">
        <v>0</v>
      </c>
      <c r="F38" s="9">
        <v>9038.82</v>
      </c>
      <c r="G38" s="9">
        <v>500</v>
      </c>
      <c r="H38" s="9" t="s">
        <v>34</v>
      </c>
      <c r="K38" s="17">
        <f>SUM(K31:K37)</f>
        <v>76.198089780821917</v>
      </c>
      <c r="N38" s="17">
        <f>SUM(N31:N37)</f>
        <v>173.04324930327869</v>
      </c>
      <c r="Q38" s="17">
        <f>SUM(Q31:Q37)</f>
        <v>233.2519821369863</v>
      </c>
      <c r="T38" s="17">
        <f>SUM(T31:T37)</f>
        <v>310.07395600000001</v>
      </c>
      <c r="W38" s="17">
        <f>SUM(W31:W37)</f>
        <v>402.94779199999999</v>
      </c>
    </row>
    <row r="39" spans="3:23" ht="14.45" customHeight="1"/>
    <row r="40" spans="3:23" ht="14.45" customHeight="1">
      <c r="C40" s="11" t="s">
        <v>20</v>
      </c>
      <c r="D40" s="10">
        <v>9038.82</v>
      </c>
    </row>
    <row r="41" spans="3:23" ht="14.45" customHeight="1">
      <c r="C41" s="11" t="s">
        <v>21</v>
      </c>
      <c r="D41" s="10">
        <v>500</v>
      </c>
    </row>
    <row r="42" spans="3:23" ht="14.45" customHeight="1"/>
    <row r="43" spans="3:23" ht="14.45" customHeight="1"/>
    <row r="44" spans="3:23" ht="14.45" customHeight="1">
      <c r="C44" s="19" t="s">
        <v>22</v>
      </c>
      <c r="F44" s="3"/>
      <c r="G44" s="3"/>
    </row>
    <row r="45" spans="3:23" ht="14.45" customHeight="1">
      <c r="C45" s="2"/>
      <c r="D45" s="15" t="s">
        <v>23</v>
      </c>
      <c r="F45" s="3"/>
      <c r="G45" s="3"/>
      <c r="H45" s="29">
        <f>+H37</f>
        <v>8538.82</v>
      </c>
    </row>
    <row r="46" spans="3:23" ht="14.45" customHeight="1">
      <c r="C46" s="2"/>
      <c r="D46" s="15" t="s">
        <v>11</v>
      </c>
      <c r="E46">
        <v>2015</v>
      </c>
      <c r="F46" s="3">
        <f>+K38</f>
        <v>76.198089780821917</v>
      </c>
      <c r="G46" s="3"/>
      <c r="H46" s="29"/>
    </row>
    <row r="47" spans="3:23" ht="14.45" customHeight="1">
      <c r="C47" s="2"/>
      <c r="D47" s="15"/>
      <c r="E47">
        <v>2016</v>
      </c>
      <c r="F47" s="3">
        <f>+N38</f>
        <v>173.04324930327869</v>
      </c>
      <c r="G47" s="3"/>
      <c r="H47" s="29"/>
    </row>
    <row r="48" spans="3:23" ht="14.45" customHeight="1">
      <c r="C48" s="2"/>
      <c r="D48" s="15"/>
      <c r="E48">
        <v>2017</v>
      </c>
      <c r="F48" s="3">
        <f>+Q38</f>
        <v>233.2519821369863</v>
      </c>
      <c r="G48" s="3"/>
      <c r="H48" s="29"/>
    </row>
    <row r="49" spans="2:14" ht="14.45" customHeight="1">
      <c r="C49" s="2"/>
      <c r="D49" s="15"/>
      <c r="E49">
        <v>2018</v>
      </c>
      <c r="F49" s="3">
        <f>+T38</f>
        <v>310.07395600000001</v>
      </c>
      <c r="G49" s="3"/>
      <c r="H49" s="29"/>
    </row>
    <row r="50" spans="2:14" ht="14.45" customHeight="1">
      <c r="C50" s="2"/>
      <c r="D50" s="15"/>
      <c r="E50">
        <v>2019</v>
      </c>
      <c r="F50" s="33">
        <f>+W38</f>
        <v>402.94779199999999</v>
      </c>
      <c r="G50" s="3"/>
      <c r="H50" s="29">
        <f>SUM(F46:F50)</f>
        <v>1195.5150692210868</v>
      </c>
    </row>
    <row r="51" spans="2:14" ht="14.45" customHeight="1" thickBot="1">
      <c r="C51" s="2"/>
      <c r="D51" s="15" t="s">
        <v>24</v>
      </c>
      <c r="F51" s="3"/>
      <c r="G51" s="3"/>
      <c r="H51" s="30">
        <f>SUM(H45:H50)</f>
        <v>9734.3350692210861</v>
      </c>
    </row>
    <row r="52" spans="2:14" ht="14.45" customHeight="1">
      <c r="C52" s="2"/>
      <c r="D52" s="15"/>
      <c r="F52" s="3"/>
      <c r="G52" s="3"/>
      <c r="H52" s="27"/>
    </row>
    <row r="53" spans="2:14" ht="14.45" customHeight="1" thickBot="1">
      <c r="B53" s="23"/>
      <c r="C53" s="24"/>
      <c r="D53" s="23"/>
      <c r="E53" s="23"/>
      <c r="F53" s="25"/>
      <c r="G53" s="25"/>
      <c r="H53" s="26"/>
      <c r="I53" s="23"/>
      <c r="J53" s="23"/>
      <c r="K53" s="23"/>
      <c r="L53" s="23"/>
    </row>
    <row r="54" spans="2:14" ht="14.45" customHeight="1"/>
    <row r="55" spans="2:14" ht="14.45" customHeight="1"/>
    <row r="56" spans="2:14" ht="14.45" customHeight="1">
      <c r="B56" s="15" t="s">
        <v>35</v>
      </c>
      <c r="F56" s="12"/>
      <c r="G56" s="12"/>
      <c r="H56" s="12"/>
    </row>
    <row r="57" spans="2:14" ht="14.45" customHeight="1">
      <c r="B57" t="s">
        <v>36</v>
      </c>
      <c r="F57" s="12"/>
      <c r="G57" s="12"/>
      <c r="H57" s="12"/>
    </row>
    <row r="58" spans="2:14" ht="14.45" customHeight="1">
      <c r="C58" s="20"/>
      <c r="D58" s="20"/>
      <c r="F58" s="12"/>
      <c r="G58" s="12"/>
      <c r="H58" s="12"/>
      <c r="M58" s="14" t="s">
        <v>3</v>
      </c>
    </row>
    <row r="59" spans="2:14" ht="14.45" customHeight="1">
      <c r="M59" s="20" t="s">
        <v>10</v>
      </c>
      <c r="N59" s="20" t="s">
        <v>37</v>
      </c>
    </row>
    <row r="60" spans="2:14" ht="14.45" customHeight="1">
      <c r="M60" s="21">
        <v>44012</v>
      </c>
      <c r="N60" s="22">
        <v>5.3699999999999998E-2</v>
      </c>
    </row>
    <row r="61" spans="2:14" ht="14.45" customHeight="1"/>
    <row r="62" spans="2:14" ht="14.45" customHeight="1">
      <c r="C62" s="36">
        <v>43647</v>
      </c>
      <c r="D62" t="s">
        <v>38</v>
      </c>
      <c r="H62" s="40">
        <f>+H51</f>
        <v>9734.3350692210861</v>
      </c>
      <c r="M62" s="13">
        <f>+M60-V29</f>
        <v>366</v>
      </c>
      <c r="N62" s="16">
        <f>+H62*$N$60*(M62/365)</f>
        <v>524.16594059584952</v>
      </c>
    </row>
    <row r="63" spans="2:14" ht="14.45" customHeight="1">
      <c r="C63" s="36">
        <v>43647</v>
      </c>
      <c r="D63" t="s">
        <v>39</v>
      </c>
      <c r="H63" s="40">
        <f>-10000+H20</f>
        <v>-1337.5178082191778</v>
      </c>
      <c r="M63" s="13">
        <f>M60-C63</f>
        <v>365</v>
      </c>
      <c r="N63" s="16">
        <f>+H63*$N$60*(M63/365)</f>
        <v>-71.824706301369844</v>
      </c>
    </row>
    <row r="64" spans="2:14" ht="14.45" customHeight="1">
      <c r="C64" s="36">
        <v>43783</v>
      </c>
      <c r="D64" t="s">
        <v>40</v>
      </c>
      <c r="H64" s="41">
        <v>-1974.56</v>
      </c>
      <c r="M64" s="13">
        <f>M60-C64</f>
        <v>229</v>
      </c>
      <c r="N64" s="16">
        <f>+H64*$N$60*(M64/365)</f>
        <v>-66.525360789041088</v>
      </c>
    </row>
    <row r="65" spans="3:14" ht="14.45" customHeight="1">
      <c r="C65" s="36">
        <v>44012</v>
      </c>
      <c r="D65" t="s">
        <v>41</v>
      </c>
      <c r="H65" s="42">
        <f>N66</f>
        <v>385.81587350543862</v>
      </c>
      <c r="M65" s="13"/>
      <c r="N65" s="37"/>
    </row>
    <row r="66" spans="3:14" ht="14.45" customHeight="1" thickBot="1">
      <c r="D66" t="s">
        <v>42</v>
      </c>
      <c r="H66" s="43">
        <f>SUM(H62:H65)</f>
        <v>6808.0731345073473</v>
      </c>
      <c r="M66" s="13"/>
      <c r="N66" s="16">
        <f>SUM(N62:N65)</f>
        <v>385.81587350543862</v>
      </c>
    </row>
    <row r="67" spans="3:14" ht="14.45" customHeight="1">
      <c r="M67" s="13"/>
      <c r="N67" s="16"/>
    </row>
    <row r="68" spans="3:14" ht="14.45" customHeight="1">
      <c r="M68" s="13"/>
      <c r="N68" s="16"/>
    </row>
    <row r="69" spans="3:14" ht="14.45" customHeight="1">
      <c r="M69" s="13"/>
      <c r="N69" s="16"/>
    </row>
    <row r="70" spans="3:14" ht="14.45" customHeight="1">
      <c r="N70" s="17"/>
    </row>
    <row r="71" spans="3:14" ht="14.45" customHeight="1"/>
    <row r="72" spans="3:14" ht="14.45" customHeight="1"/>
    <row r="73" spans="3:14" ht="14.45" customHeight="1"/>
    <row r="74" spans="3:14" ht="14.45" customHeight="1"/>
    <row r="75" spans="3:14" ht="14.45" customHeight="1"/>
    <row r="76" spans="3:14" ht="14.45" customHeight="1"/>
    <row r="77" spans="3:14" ht="14.45" customHeight="1"/>
    <row r="78" spans="3:14" ht="14.45" customHeight="1"/>
    <row r="79" spans="3:14" ht="14.45" customHeight="1"/>
    <row r="80" spans="3:14" ht="14.45" customHeight="1"/>
    <row r="81" ht="14.45" customHeight="1"/>
    <row r="82" ht="14.45" customHeight="1"/>
    <row r="83" ht="14.45" customHeight="1"/>
    <row r="84" ht="14.45" customHeight="1"/>
    <row r="85" ht="14.45" customHeight="1"/>
    <row r="86" ht="14.45" customHeight="1"/>
    <row r="87" ht="14.45" customHeight="1"/>
    <row r="88" ht="14.45" customHeight="1"/>
    <row r="89" ht="14.45" customHeight="1"/>
    <row r="90" ht="14.45" customHeight="1"/>
    <row r="91" ht="14.45" customHeight="1"/>
    <row r="92" ht="14.45" customHeight="1"/>
    <row r="93" ht="14.45" customHeight="1"/>
    <row r="94" ht="14.45" customHeight="1"/>
    <row r="95" ht="14.45" customHeight="1"/>
    <row r="96" ht="14.45" customHeight="1"/>
    <row r="97" ht="14.45" customHeight="1"/>
    <row r="98" ht="14.45" customHeight="1"/>
    <row r="99" ht="14.45" customHeight="1"/>
  </sheetData>
  <mergeCells count="4">
    <mergeCell ref="B3:D3"/>
    <mergeCell ref="B4:D4"/>
    <mergeCell ref="B26:D26"/>
    <mergeCell ref="B27:D2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2" ma:contentTypeDescription="Create a new document." ma:contentTypeScope="" ma:versionID="47f7ddac3dca545e556df0b548613c75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064bdd80cd45260bb5c9f0128d8f7efe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DDC2C1-F8F6-4404-BBDF-BEFCC1BC0591}"/>
</file>

<file path=customXml/itemProps2.xml><?xml version="1.0" encoding="utf-8"?>
<ds:datastoreItem xmlns:ds="http://schemas.openxmlformats.org/officeDocument/2006/customXml" ds:itemID="{9B2514A5-99AA-43B5-A486-358999496ADD}"/>
</file>

<file path=customXml/itemProps3.xml><?xml version="1.0" encoding="utf-8"?>
<ds:datastoreItem xmlns:ds="http://schemas.openxmlformats.org/officeDocument/2006/customXml" ds:itemID="{8AF27164-983A-4980-9E44-AC425DC310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LGu</dc:creator>
  <cp:keywords/>
  <dc:description/>
  <cp:lastModifiedBy>Danielle Barrow</cp:lastModifiedBy>
  <cp:revision/>
  <dcterms:created xsi:type="dcterms:W3CDTF">2015-05-05T04:11:19Z</dcterms:created>
  <dcterms:modified xsi:type="dcterms:W3CDTF">2022-03-16T04:16:07Z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23486000.0000000</vt:lpwstr>
  </property>
</Properties>
</file>