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OSC\2020\Workpapers\8. Income\Rent\"/>
    </mc:Choice>
  </mc:AlternateContent>
  <xr:revisionPtr revIDLastSave="0" documentId="13_ncr:1_{05741921-2C93-4FAA-AA2C-22391AF6F77E}" xr6:coauthVersionLast="45" xr6:coauthVersionMax="45" xr10:uidLastSave="{00000000-0000-0000-0000-000000000000}"/>
  <bookViews>
    <workbookView xWindow="-120" yWindow="-120" windowWidth="29040" windowHeight="15840" xr2:uid="{6CED021C-6A06-4CC7-BC7F-5DF0DA5BF4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F18" i="1"/>
  <c r="E18" i="1"/>
  <c r="F47" i="1" l="1"/>
  <c r="G47" i="1" s="1"/>
  <c r="E48" i="1" l="1"/>
  <c r="E36" i="1"/>
  <c r="G57" i="1"/>
  <c r="F57" i="1"/>
  <c r="E57" i="1"/>
  <c r="F56" i="1"/>
  <c r="G56" i="1" s="1"/>
  <c r="E56" i="1"/>
  <c r="G55" i="1"/>
  <c r="F55" i="1"/>
  <c r="E55" i="1"/>
  <c r="E35" i="1"/>
  <c r="F48" i="1" l="1"/>
  <c r="F49" i="1" s="1"/>
  <c r="E49" i="1"/>
  <c r="G46" i="1"/>
  <c r="F46" i="1"/>
  <c r="E46" i="1"/>
  <c r="G44" i="1"/>
  <c r="F44" i="1"/>
  <c r="E44" i="1"/>
  <c r="F36" i="1"/>
  <c r="E38" i="1"/>
  <c r="G45" i="1"/>
  <c r="G43" i="1"/>
  <c r="G14" i="1"/>
  <c r="G48" i="1" l="1"/>
  <c r="G49" i="1" s="1"/>
  <c r="F35" i="1"/>
  <c r="G35" i="1" s="1"/>
  <c r="G36" i="1"/>
  <c r="G17" i="1"/>
  <c r="F17" i="1" s="1"/>
  <c r="E17" i="1" s="1"/>
  <c r="F43" i="1"/>
  <c r="O51" i="1"/>
  <c r="T47" i="1"/>
  <c r="T48" i="1" s="1"/>
  <c r="T51" i="1"/>
  <c r="G30" i="1"/>
  <c r="G32" i="1"/>
  <c r="O23" i="1"/>
  <c r="G22" i="1"/>
  <c r="G26" i="1"/>
  <c r="F23" i="1"/>
  <c r="E23" i="1" s="1"/>
  <c r="G23" i="1"/>
  <c r="F22" i="1"/>
  <c r="E22" i="1" s="1"/>
  <c r="F38" i="1" l="1"/>
  <c r="G38" i="1"/>
  <c r="E43" i="1"/>
  <c r="F45" i="1"/>
  <c r="O47" i="1"/>
  <c r="O48" i="1" s="1"/>
  <c r="G10" i="1"/>
  <c r="E45" i="1" l="1"/>
  <c r="F32" i="1"/>
  <c r="E32" i="1" s="1"/>
  <c r="F14" i="1"/>
  <c r="E14" i="1" s="1"/>
  <c r="F30" i="1" l="1"/>
  <c r="F26" i="1"/>
  <c r="F10" i="1" l="1"/>
  <c r="E30" i="1"/>
  <c r="E26" i="1"/>
  <c r="E10" i="1" l="1"/>
  <c r="E51" i="1" s="1"/>
  <c r="F51" i="1"/>
  <c r="G51" i="1"/>
</calcChain>
</file>

<file path=xl/sharedStrings.xml><?xml version="1.0" encoding="utf-8"?>
<sst xmlns="http://schemas.openxmlformats.org/spreadsheetml/2006/main" count="87" uniqueCount="72">
  <si>
    <t>Client:</t>
  </si>
  <si>
    <t>W/P: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</si>
  <si>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</si>
  <si>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</si>
  <si>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</si>
  <si>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</si>
  <si>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</si>
  <si>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</si>
  <si>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</si>
  <si>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</si>
  <si>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Gross</t>
  </si>
  <si>
    <t>GST</t>
  </si>
  <si>
    <t>Net</t>
  </si>
  <si>
    <t>Notes or Comments</t>
  </si>
  <si>
    <t>Lot 5 - 617-619 Logan Rd</t>
  </si>
  <si>
    <t>HJR QLD Pty Ltd</t>
  </si>
  <si>
    <t>Lot 4 - 617-619 Logan Rd</t>
  </si>
  <si>
    <t>One2One Accounting (QLD) Pty Ltd</t>
  </si>
  <si>
    <t>12/27 Selhurst St</t>
  </si>
  <si>
    <t>13/27 Selhurst St</t>
  </si>
  <si>
    <t>Ross Superannuation Fund</t>
  </si>
  <si>
    <t>DB</t>
  </si>
  <si>
    <t>Buraak Transport</t>
  </si>
  <si>
    <t>As per lease - $1,500 + GST per month fixed + outgoings</t>
  </si>
  <si>
    <t>RELATED PARTY</t>
  </si>
  <si>
    <t>Hawker Pacific</t>
  </si>
  <si>
    <t>Manu Consultants</t>
  </si>
  <si>
    <t>Total Rent Received</t>
  </si>
  <si>
    <t>Outgoings are paid directly by the tenant</t>
  </si>
  <si>
    <t>Outgoings contribution @ $467.45 per month</t>
  </si>
  <si>
    <t>As per lease - $4,900 + GST per month fixed + outgoings</t>
  </si>
  <si>
    <t>Lease from 9/06/2018 - 8/06/2021, rent fixed for 3 year term</t>
  </si>
  <si>
    <t>Lease from 27/04/2018 - 26/04/2019, 2 year option of renewal</t>
  </si>
  <si>
    <t>CPI Sept 2017</t>
  </si>
  <si>
    <t>CPI Sept 2018</t>
  </si>
  <si>
    <t>New rent</t>
  </si>
  <si>
    <t>CPI Increase</t>
  </si>
  <si>
    <t>OR Fixed increase @ 3%</t>
  </si>
  <si>
    <t>Rent increase is the greater of CPI or 3%</t>
  </si>
  <si>
    <t>New rent using CPI</t>
  </si>
  <si>
    <t>Rent increase used by client</t>
  </si>
  <si>
    <t>New lease from 1/1/2019 - $5,000/mth plus GST x 5 (June 2019 rent paid 28/6/2019)</t>
  </si>
  <si>
    <t>Fixed review - 2% increase</t>
  </si>
  <si>
    <t>Rent increase from 1/1/2020 - $5,100/mth plus GST x 3</t>
  </si>
  <si>
    <t>Lease expired on 30/11/2019</t>
  </si>
  <si>
    <t>Original rent $4,000/mth plus GST</t>
  </si>
  <si>
    <t>Rent increase calc at 1/12/2018</t>
  </si>
  <si>
    <t>Rent increase calc at 1/12/2019</t>
  </si>
  <si>
    <t>CPI Sept 2019</t>
  </si>
  <si>
    <t>As per lease - $1,700 + GST per month (no outgoings) fixed (no rent increase)</t>
  </si>
  <si>
    <t>Rent relief provided April - June @ $200/mth plus GST</t>
  </si>
  <si>
    <t>Nb they made 13 monthly payments of rent in the 2019FY</t>
  </si>
  <si>
    <t>The tenant is paying for the outgoings directly</t>
  </si>
  <si>
    <t>Rent relief provided April - June @ $Nil</t>
  </si>
  <si>
    <t>July - November rent @ $4120/mth + GST</t>
  </si>
  <si>
    <t>July - November outgoings @ $810/month (incl GST)</t>
  </si>
  <si>
    <t>Rented from March 2020 per invoice</t>
  </si>
  <si>
    <t>Rent $2,200/mth plus GST + $619/mth outgoings (incl GST)</t>
  </si>
  <si>
    <t>Unrelated Party</t>
  </si>
  <si>
    <t>Rent relief from June @ 50% of rent, plus normal outgoings</t>
  </si>
  <si>
    <t>Rent relief calcs for Hawker Pacific</t>
  </si>
  <si>
    <t>Unit 12</t>
  </si>
  <si>
    <t>Unit 13</t>
  </si>
  <si>
    <t>Rent @ $1,100 + GST plus normal outgoings $619/mth inc GST</t>
  </si>
  <si>
    <t>Rent @ $2,121.50 + GST plus normal outgoings $890/mth inc GST</t>
  </si>
  <si>
    <t>Dec 2019 to May 2020 outgoings @$890/mth (incl GST)</t>
  </si>
  <si>
    <t>Lease from 1/12/2017 to 30/11/2020, with 2 yr option to extend.</t>
  </si>
  <si>
    <t>Dec 2019 to May 2020 rent - increase from 1/12/19 @ $4,243/mth + GST</t>
  </si>
  <si>
    <t>Total payment from Hawker Pacific</t>
  </si>
  <si>
    <t>Client calls this property lot 6</t>
  </si>
  <si>
    <t>Client calls this property lot 7</t>
  </si>
  <si>
    <t>Extra amount received on 22/11/2019 - outgoings catch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</si>
</sst>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44" fontId="0" fillId="0" borderId="0" xfId="1" applyFont="1"/>
    <xf numFmtId="44" fontId="0" fillId="0" borderId="0" xfId="1" applyFont="1" applyAlignment="1"/>
    <xf numFmtId="0" fontId="4" fillId="0" borderId="1" xfId="0" applyFont="1" applyFill="1" applyBorder="1" applyAlignment="1">
      <alignment horizontal="center" vertical="center"/>
    </xf>
    <xf numFmtId="0" fontId="6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3" xfId="0" applyFont="1" applyBorder="1" applyAlignment="1">
      <alignment horizontal="center" vertical="center" wrapText="1"/>
    </xf>
    <xf numFmtId="44" fontId="3" fillId="0" borderId="6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 wrapText="1"/>
    </xf>
    <xf numFmtId="0" fontId="5" fillId="0" borderId="9" xfId="0" applyFont="1" applyBorder="1"/>
    <xf numFmtId="44" fontId="5" fillId="0" borderId="10" xfId="1" applyFont="1" applyBorder="1" applyAlignment="1"/>
    <xf numFmtId="44" fontId="5" fillId="0" borderId="10" xfId="1" applyFont="1" applyBorder="1"/>
    <xf numFmtId="0" fontId="5" fillId="0" borderId="14" xfId="0" applyFont="1" applyBorder="1"/>
    <xf numFmtId="44" fontId="5" fillId="0" borderId="1" xfId="1" applyFont="1" applyFill="1" applyBorder="1" applyAlignment="1"/>
    <xf numFmtId="44" fontId="5" fillId="0" borderId="1" xfId="1" applyFont="1" applyFill="1" applyBorder="1"/>
    <xf numFmtId="44" fontId="5" fillId="0" borderId="1" xfId="1" applyFont="1" applyBorder="1" applyAlignment="1"/>
    <xf numFmtId="44" fontId="5" fillId="0" borderId="1" xfId="1" applyFont="1" applyBorder="1"/>
    <xf numFmtId="44" fontId="5" fillId="0" borderId="17" xfId="1" applyFont="1" applyBorder="1" applyAlignment="1"/>
    <xf numFmtId="44" fontId="3" fillId="0" borderId="17" xfId="1" applyFont="1" applyBorder="1" applyAlignment="1"/>
    <xf numFmtId="44" fontId="3" fillId="2" borderId="1" xfId="1" applyFont="1" applyFill="1" applyBorder="1"/>
    <xf numFmtId="0" fontId="5" fillId="0" borderId="18" xfId="0" applyFont="1" applyBorder="1"/>
    <xf numFmtId="44" fontId="5" fillId="0" borderId="19" xfId="1" applyFont="1" applyBorder="1" applyAlignment="1"/>
    <xf numFmtId="44" fontId="5" fillId="0" borderId="19" xfId="1" applyFont="1" applyBorder="1"/>
    <xf numFmtId="44" fontId="5" fillId="0" borderId="0" xfId="1" applyFont="1"/>
    <xf numFmtId="44" fontId="5" fillId="0" borderId="17" xfId="1" applyFont="1" applyBorder="1"/>
    <xf numFmtId="10" fontId="0" fillId="0" borderId="0" xfId="3" applyNumberFormat="1" applyFont="1"/>
    <xf numFmtId="0" fontId="5" fillId="0" borderId="15" xfId="0" applyFont="1" applyBorder="1" applyAlignment="1"/>
    <xf numFmtId="0" fontId="0" fillId="0" borderId="16" xfId="0" applyBorder="1" applyAlignment="1"/>
    <xf numFmtId="0" fontId="0" fillId="0" borderId="17" xfId="0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/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/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3" borderId="1" xfId="0" applyFont="1" applyFill="1" applyBorder="1" applyAlignment="1"/>
    <xf numFmtId="0" fontId="5" fillId="0" borderId="15" xfId="0" applyFont="1" applyFill="1" applyBorder="1" applyAlignment="1"/>
    <xf numFmtId="0" fontId="5" fillId="0" borderId="16" xfId="0" applyFont="1" applyFill="1" applyBorder="1" applyAlignment="1"/>
    <xf numFmtId="0" fontId="5" fillId="0" borderId="17" xfId="0" applyFont="1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5" fillId="3" borderId="15" xfId="0" applyFont="1" applyFill="1" applyBorder="1" applyAlignment="1"/>
    <xf numFmtId="0" fontId="5" fillId="3" borderId="16" xfId="0" applyFont="1" applyFill="1" applyBorder="1" applyAlignment="1"/>
    <xf numFmtId="0" fontId="5" fillId="3" borderId="17" xfId="0" applyFont="1" applyFill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12" xfId="0" applyFont="1" applyBorder="1" applyAlignment="1"/>
    <xf numFmtId="0" fontId="5" fillId="0" borderId="13" xfId="0" applyFont="1" applyBorder="1" applyAlignment="1"/>
    <xf numFmtId="0" fontId="3" fillId="0" borderId="15" xfId="0" applyFont="1" applyFill="1" applyBorder="1" applyAlignment="1"/>
    <xf numFmtId="0" fontId="3" fillId="0" borderId="16" xfId="0" applyFont="1" applyFill="1" applyBorder="1" applyAlignment="1"/>
    <xf numFmtId="0" fontId="3" fillId="0" borderId="17" xfId="0" applyFont="1" applyFill="1" applyBorder="1" applyAlignment="1"/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0" fontId="5" fillId="0" borderId="22" xfId="0" applyFont="1" applyBorder="1" applyAlignment="1"/>
    <xf numFmtId="0" fontId="5" fillId="2" borderId="15" xfId="0" applyFont="1" applyFill="1" applyBorder="1" applyAlignment="1"/>
    <xf numFmtId="0" fontId="5" fillId="2" borderId="16" xfId="0" applyFont="1" applyFill="1" applyBorder="1" applyAlignment="1"/>
    <xf numFmtId="0" fontId="5" fillId="2" borderId="17" xfId="0" applyFont="1" applyFill="1" applyBorder="1" applyAlignment="1"/>
    <xf numFmtId="0" fontId="8" fillId="0" borderId="1" xfId="0" applyFont="1" applyBorder="1" applyAlignment="1"/>
    <xf numFmtId="0" fontId="5" fillId="0" borderId="1" xfId="0" applyFont="1" applyBorder="1" applyAlignment="1"/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</cellXfs>
  <cellStyles count="4">
    <cellStyle name="Currency" xfId="1" builtinId="4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30E31-06C9-47B6-9A2F-A20374D45DD3}">
  <dimension ref="A1:T176"/>
  <sheetViews>
    <sheetView tabSelected="1" topLeftCell="A7" workbookViewId="0">
      <selection activeCell="G18" sqref="G18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9" customWidth="1"/>
    <col min="5" max="5" width="13.28515625" style="5" customWidth="1"/>
    <col min="6" max="6" width="14" style="5" customWidth="1"/>
    <col min="7" max="7" width="14.7109375" style="5" customWidth="1"/>
    <col min="8" max="9" width="9.7109375" customWidth="1"/>
    <col min="10" max="10" width="52.28515625" customWidth="1"/>
    <col min="14" max="15" width="10.5703125" bestFit="1" customWidth="1"/>
    <col min="20" max="20" width="10.5703125" bestFit="1" customWidth="1"/>
  </cols>
  <sheetData>
    <row r="1" spans="1:10" ht="30" customHeight="1" x14ac:dyDescent="0.25">
      <c r="A1" s="1" t="s">
        <v>0</v>
      </c>
      <c r="B1" s="2"/>
      <c r="C1" s="3" t="s">
        <v>20</v>
      </c>
      <c r="D1" s="4"/>
      <c r="F1" s="6"/>
      <c r="I1" s="7" t="s">
        <v>1</v>
      </c>
      <c r="J1" s="7"/>
    </row>
    <row r="2" spans="1:10" ht="20.100000000000001" customHeight="1" x14ac:dyDescent="0.25">
      <c r="A2" s="8"/>
      <c r="B2" s="9"/>
      <c r="C2" s="9"/>
      <c r="D2" s="9"/>
      <c r="F2" s="10"/>
      <c r="I2" s="11" t="s">
        <v>2</v>
      </c>
      <c r="J2" s="11" t="s">
        <v>3</v>
      </c>
    </row>
    <row r="3" spans="1:10" ht="20.100000000000001" customHeight="1" x14ac:dyDescent="0.25">
      <c r="A3" s="12" t="s">
        <v>4</v>
      </c>
      <c r="H3" s="13" t="s">
        <v>5</v>
      </c>
      <c r="I3" s="14" t="s">
        <v>21</v>
      </c>
      <c r="J3" s="15">
        <v>44315</v>
      </c>
    </row>
    <row r="4" spans="1:10" ht="20.100000000000001" customHeight="1" x14ac:dyDescent="0.25">
      <c r="A4" s="16" t="s">
        <v>6</v>
      </c>
      <c r="B4" s="12"/>
      <c r="C4" s="17">
        <v>44012</v>
      </c>
      <c r="D4" s="12"/>
      <c r="F4" s="18"/>
      <c r="H4" s="13" t="s">
        <v>7</v>
      </c>
      <c r="I4" s="14"/>
      <c r="J4" s="15"/>
    </row>
    <row r="5" spans="1:10" ht="20.100000000000001" customHeight="1" x14ac:dyDescent="0.25"/>
    <row r="6" spans="1:10" ht="20.100000000000001" customHeight="1" thickBot="1" x14ac:dyDescent="0.3"/>
    <row r="7" spans="1:10" ht="26.25" thickBot="1" x14ac:dyDescent="0.3">
      <c r="A7" s="19" t="s">
        <v>8</v>
      </c>
      <c r="B7" s="64" t="s">
        <v>9</v>
      </c>
      <c r="C7" s="65"/>
      <c r="D7" s="66"/>
      <c r="E7" s="20" t="s">
        <v>10</v>
      </c>
      <c r="F7" s="21" t="s">
        <v>11</v>
      </c>
      <c r="G7" s="22" t="s">
        <v>12</v>
      </c>
      <c r="H7" s="64" t="s">
        <v>13</v>
      </c>
      <c r="I7" s="67"/>
      <c r="J7" s="68"/>
    </row>
    <row r="8" spans="1:10" x14ac:dyDescent="0.25">
      <c r="A8" s="23"/>
      <c r="B8" s="69"/>
      <c r="C8" s="69"/>
      <c r="D8" s="69"/>
      <c r="E8" s="24"/>
      <c r="F8" s="25"/>
      <c r="G8" s="25"/>
      <c r="H8" s="70"/>
      <c r="I8" s="71"/>
      <c r="J8" s="72"/>
    </row>
    <row r="9" spans="1:10" x14ac:dyDescent="0.25">
      <c r="A9" s="26"/>
      <c r="B9" s="55" t="s">
        <v>14</v>
      </c>
      <c r="C9" s="55"/>
      <c r="D9" s="55"/>
      <c r="E9" s="27"/>
      <c r="F9" s="28"/>
      <c r="G9" s="28"/>
      <c r="H9" s="73"/>
      <c r="I9" s="74"/>
      <c r="J9" s="75"/>
    </row>
    <row r="10" spans="1:10" x14ac:dyDescent="0.25">
      <c r="A10" s="26"/>
      <c r="B10" s="80" t="s">
        <v>15</v>
      </c>
      <c r="C10" s="81"/>
      <c r="D10" s="82"/>
      <c r="E10" s="29">
        <f>SUM(F10:G10)</f>
        <v>64680</v>
      </c>
      <c r="F10" s="30">
        <f>G10/10</f>
        <v>5880</v>
      </c>
      <c r="G10" s="30">
        <f>4900*12</f>
        <v>58800</v>
      </c>
      <c r="H10" s="49" t="s">
        <v>30</v>
      </c>
      <c r="I10" s="50"/>
      <c r="J10" s="51"/>
    </row>
    <row r="11" spans="1:10" x14ac:dyDescent="0.25">
      <c r="A11" s="26"/>
      <c r="B11" s="80" t="s">
        <v>24</v>
      </c>
      <c r="C11" s="81"/>
      <c r="D11" s="82"/>
      <c r="E11" s="31"/>
      <c r="F11" s="30"/>
      <c r="G11" s="30"/>
      <c r="H11" s="49" t="s">
        <v>31</v>
      </c>
      <c r="I11" s="50"/>
      <c r="J11" s="51"/>
    </row>
    <row r="12" spans="1:10" x14ac:dyDescent="0.25">
      <c r="A12" s="26"/>
      <c r="B12" s="49"/>
      <c r="C12" s="50"/>
      <c r="D12" s="51"/>
      <c r="E12" s="31"/>
      <c r="F12" s="30"/>
      <c r="G12" s="38"/>
      <c r="H12" s="49" t="s">
        <v>28</v>
      </c>
      <c r="I12" s="50"/>
      <c r="J12" s="51"/>
    </row>
    <row r="13" spans="1:10" x14ac:dyDescent="0.25">
      <c r="A13" s="26"/>
      <c r="B13" s="49"/>
      <c r="C13" s="50"/>
      <c r="D13" s="51"/>
      <c r="E13" s="29"/>
      <c r="F13" s="30"/>
      <c r="G13" s="38"/>
      <c r="H13" s="49"/>
      <c r="I13" s="50"/>
      <c r="J13" s="51"/>
    </row>
    <row r="14" spans="1:10" x14ac:dyDescent="0.25">
      <c r="A14" s="26"/>
      <c r="B14" s="49" t="s">
        <v>26</v>
      </c>
      <c r="C14" s="50"/>
      <c r="D14" s="51"/>
      <c r="E14" s="29">
        <f>SUM(F14:G14)</f>
        <v>16830</v>
      </c>
      <c r="F14" s="30">
        <f>G14/10</f>
        <v>1530</v>
      </c>
      <c r="G14" s="38">
        <f>1700*9</f>
        <v>15300</v>
      </c>
      <c r="H14" s="49" t="s">
        <v>49</v>
      </c>
      <c r="I14" s="50"/>
      <c r="J14" s="51"/>
    </row>
    <row r="15" spans="1:10" x14ac:dyDescent="0.25">
      <c r="A15" s="26"/>
      <c r="B15" s="49" t="s">
        <v>58</v>
      </c>
      <c r="C15" s="50"/>
      <c r="D15" s="51"/>
      <c r="E15" s="29"/>
      <c r="F15" s="30"/>
      <c r="G15" s="38"/>
      <c r="H15" s="49" t="s">
        <v>32</v>
      </c>
      <c r="I15" s="50"/>
      <c r="J15" s="51"/>
    </row>
    <row r="16" spans="1:10" x14ac:dyDescent="0.25">
      <c r="A16" s="26"/>
      <c r="B16" s="49"/>
      <c r="C16" s="50"/>
      <c r="D16" s="51"/>
      <c r="E16" s="29"/>
      <c r="F16" s="30"/>
      <c r="G16" s="38"/>
      <c r="H16" s="49" t="s">
        <v>51</v>
      </c>
      <c r="I16" s="50"/>
      <c r="J16" s="51"/>
    </row>
    <row r="17" spans="1:15" x14ac:dyDescent="0.25">
      <c r="A17" s="26"/>
      <c r="B17" s="49"/>
      <c r="C17" s="50"/>
      <c r="D17" s="51"/>
      <c r="E17" s="29">
        <f>SUM(F17:G17)</f>
        <v>660</v>
      </c>
      <c r="F17" s="30">
        <f>G17/10</f>
        <v>60</v>
      </c>
      <c r="G17" s="38">
        <f>200*3</f>
        <v>600</v>
      </c>
      <c r="H17" s="56" t="s">
        <v>50</v>
      </c>
      <c r="I17" s="57"/>
      <c r="J17" s="58"/>
    </row>
    <row r="18" spans="1:15" x14ac:dyDescent="0.25">
      <c r="A18" s="26"/>
      <c r="B18" s="52" t="s">
        <v>27</v>
      </c>
      <c r="C18" s="53"/>
      <c r="D18" s="54"/>
      <c r="E18" s="32">
        <f>SUM(E10:E17)</f>
        <v>82170</v>
      </c>
      <c r="F18" s="32">
        <f>SUM(F10:F17)</f>
        <v>7470</v>
      </c>
      <c r="G18" s="32">
        <f>SUM(G10:G17)</f>
        <v>74700</v>
      </c>
      <c r="H18" s="49"/>
      <c r="I18" s="59"/>
      <c r="J18" s="60"/>
    </row>
    <row r="19" spans="1:15" x14ac:dyDescent="0.25">
      <c r="A19" s="26"/>
      <c r="B19" s="49"/>
      <c r="C19" s="50"/>
      <c r="D19" s="51"/>
      <c r="E19" s="31"/>
      <c r="F19" s="30"/>
      <c r="G19" s="30"/>
      <c r="H19" s="49"/>
      <c r="I19" s="59"/>
      <c r="J19" s="60"/>
    </row>
    <row r="20" spans="1:15" x14ac:dyDescent="0.25">
      <c r="A20" s="26"/>
      <c r="B20" s="49"/>
      <c r="C20" s="50"/>
      <c r="D20" s="51"/>
      <c r="E20" s="31"/>
      <c r="F20" s="30"/>
      <c r="G20" s="30"/>
      <c r="H20" s="49"/>
      <c r="I20" s="59"/>
      <c r="J20" s="60"/>
    </row>
    <row r="21" spans="1:15" x14ac:dyDescent="0.25">
      <c r="A21" s="26"/>
      <c r="B21" s="55" t="s">
        <v>16</v>
      </c>
      <c r="C21" s="55"/>
      <c r="D21" s="55"/>
      <c r="E21" s="29"/>
      <c r="F21" s="30"/>
      <c r="G21" s="30"/>
      <c r="H21" s="49"/>
      <c r="I21" s="50"/>
      <c r="J21" s="51"/>
    </row>
    <row r="22" spans="1:15" x14ac:dyDescent="0.25">
      <c r="A22" s="26"/>
      <c r="B22" s="49" t="s">
        <v>17</v>
      </c>
      <c r="C22" s="50"/>
      <c r="D22" s="51"/>
      <c r="E22" s="29">
        <f>SUM(F22:G22)</f>
        <v>27500</v>
      </c>
      <c r="F22" s="30">
        <f>G22/10</f>
        <v>2500</v>
      </c>
      <c r="G22" s="30">
        <f>5000*5</f>
        <v>25000</v>
      </c>
      <c r="H22" s="49" t="s">
        <v>41</v>
      </c>
      <c r="I22" s="50"/>
      <c r="J22" s="51"/>
    </row>
    <row r="23" spans="1:15" x14ac:dyDescent="0.25">
      <c r="A23" s="26"/>
      <c r="B23" s="49" t="s">
        <v>58</v>
      </c>
      <c r="C23" s="50"/>
      <c r="D23" s="51"/>
      <c r="E23" s="29">
        <f>SUM(F23:G23)</f>
        <v>16830</v>
      </c>
      <c r="F23" s="30">
        <f>G23/10</f>
        <v>1530</v>
      </c>
      <c r="G23" s="30">
        <f>5100*3</f>
        <v>15300</v>
      </c>
      <c r="H23" s="49" t="s">
        <v>43</v>
      </c>
      <c r="I23" s="50"/>
      <c r="J23" s="51"/>
      <c r="L23" t="s">
        <v>42</v>
      </c>
      <c r="O23" s="5">
        <f>5000*1.02</f>
        <v>5100</v>
      </c>
    </row>
    <row r="24" spans="1:15" x14ac:dyDescent="0.25">
      <c r="A24" s="26"/>
      <c r="B24" s="49"/>
      <c r="C24" s="50"/>
      <c r="D24" s="51"/>
      <c r="E24" s="31"/>
      <c r="F24" s="38"/>
      <c r="G24" s="38">
        <v>0</v>
      </c>
      <c r="H24" s="56" t="s">
        <v>53</v>
      </c>
      <c r="I24" s="57"/>
      <c r="J24" s="58"/>
      <c r="O24" s="5"/>
    </row>
    <row r="25" spans="1:15" x14ac:dyDescent="0.25">
      <c r="A25" s="26"/>
      <c r="B25" s="49"/>
      <c r="C25" s="50"/>
      <c r="D25" s="51"/>
      <c r="E25" s="31"/>
      <c r="F25" s="38"/>
      <c r="G25" s="38"/>
      <c r="H25" s="56" t="s">
        <v>52</v>
      </c>
      <c r="I25" s="57"/>
      <c r="J25" s="58"/>
      <c r="O25" s="5"/>
    </row>
    <row r="26" spans="1:15" x14ac:dyDescent="0.25">
      <c r="A26" s="26"/>
      <c r="B26" s="52" t="s">
        <v>27</v>
      </c>
      <c r="C26" s="53"/>
      <c r="D26" s="54"/>
      <c r="E26" s="32">
        <f>SUM(E22:E23)</f>
        <v>44330</v>
      </c>
      <c r="F26" s="32">
        <f>SUM(F22:F23)</f>
        <v>4030</v>
      </c>
      <c r="G26" s="32">
        <f>SUM(G22:G23)</f>
        <v>40300</v>
      </c>
      <c r="H26" s="49"/>
      <c r="I26" s="59"/>
      <c r="J26" s="60"/>
    </row>
    <row r="27" spans="1:15" x14ac:dyDescent="0.25">
      <c r="A27" s="26"/>
      <c r="B27" s="49"/>
      <c r="C27" s="50"/>
      <c r="D27" s="51"/>
      <c r="E27" s="31"/>
      <c r="F27" s="30"/>
      <c r="G27" s="30"/>
      <c r="H27" s="49"/>
      <c r="I27" s="59"/>
      <c r="J27" s="60"/>
    </row>
    <row r="28" spans="1:15" x14ac:dyDescent="0.25">
      <c r="A28" s="26"/>
      <c r="B28" s="49"/>
      <c r="C28" s="50"/>
      <c r="D28" s="51"/>
      <c r="E28" s="31"/>
      <c r="F28" s="30"/>
      <c r="G28" s="30"/>
      <c r="H28" s="49"/>
      <c r="I28" s="59"/>
      <c r="J28" s="60"/>
    </row>
    <row r="29" spans="1:15" x14ac:dyDescent="0.25">
      <c r="A29" s="26"/>
      <c r="B29" s="55" t="s">
        <v>18</v>
      </c>
      <c r="C29" s="55"/>
      <c r="D29" s="55"/>
      <c r="E29" s="29"/>
      <c r="F29" s="30"/>
      <c r="G29" s="30"/>
      <c r="H29" s="61" t="s">
        <v>69</v>
      </c>
      <c r="I29" s="62"/>
      <c r="J29" s="63"/>
    </row>
    <row r="30" spans="1:15" x14ac:dyDescent="0.25">
      <c r="A30" s="26"/>
      <c r="B30" s="49" t="s">
        <v>22</v>
      </c>
      <c r="C30" s="50"/>
      <c r="D30" s="51"/>
      <c r="E30" s="29">
        <f>SUM(F30:G30)</f>
        <v>8250</v>
      </c>
      <c r="F30" s="30">
        <f>G30/10</f>
        <v>750</v>
      </c>
      <c r="G30" s="30">
        <f>1500*5</f>
        <v>7500</v>
      </c>
      <c r="H30" s="85" t="s">
        <v>23</v>
      </c>
      <c r="I30" s="86"/>
      <c r="J30" s="87"/>
    </row>
    <row r="31" spans="1:15" x14ac:dyDescent="0.25">
      <c r="A31" s="26"/>
      <c r="B31" s="49" t="s">
        <v>58</v>
      </c>
      <c r="C31" s="50"/>
      <c r="D31" s="51"/>
      <c r="E31" s="29"/>
      <c r="F31" s="30"/>
      <c r="G31" s="38"/>
      <c r="H31" s="49" t="s">
        <v>44</v>
      </c>
      <c r="I31" s="50"/>
      <c r="J31" s="51"/>
    </row>
    <row r="32" spans="1:15" x14ac:dyDescent="0.25">
      <c r="A32" s="26"/>
      <c r="B32" s="49"/>
      <c r="C32" s="50"/>
      <c r="D32" s="51"/>
      <c r="E32" s="29">
        <f>SUM(F32:G32)</f>
        <v>2570.9749999999999</v>
      </c>
      <c r="F32" s="30">
        <f>G32/10</f>
        <v>233.72499999999999</v>
      </c>
      <c r="G32" s="38">
        <f>467.45*5</f>
        <v>2337.25</v>
      </c>
      <c r="H32" s="49" t="s">
        <v>29</v>
      </c>
      <c r="I32" s="50"/>
      <c r="J32" s="51"/>
    </row>
    <row r="33" spans="1:20" x14ac:dyDescent="0.25">
      <c r="A33" s="26"/>
      <c r="B33" s="49"/>
      <c r="C33" s="50"/>
      <c r="D33" s="51"/>
      <c r="E33" s="31"/>
      <c r="F33" s="30"/>
      <c r="G33" s="30"/>
      <c r="H33" s="49"/>
      <c r="I33" s="59"/>
      <c r="J33" s="60"/>
    </row>
    <row r="34" spans="1:20" x14ac:dyDescent="0.25">
      <c r="A34" s="26"/>
      <c r="B34" s="49" t="s">
        <v>25</v>
      </c>
      <c r="C34" s="50"/>
      <c r="D34" s="51"/>
      <c r="E34" s="31"/>
      <c r="F34" s="30"/>
      <c r="G34" s="30"/>
      <c r="H34" s="49" t="s">
        <v>56</v>
      </c>
      <c r="I34" s="59"/>
      <c r="J34" s="60"/>
    </row>
    <row r="35" spans="1:20" x14ac:dyDescent="0.25">
      <c r="A35" s="26"/>
      <c r="B35" s="49" t="s">
        <v>58</v>
      </c>
      <c r="C35" s="50"/>
      <c r="D35" s="51"/>
      <c r="E35" s="31">
        <f>(2420+619)*3</f>
        <v>9117</v>
      </c>
      <c r="F35" s="30">
        <f>+E35/11</f>
        <v>828.81818181818187</v>
      </c>
      <c r="G35" s="30">
        <f>+E35-F35</f>
        <v>8288.181818181818</v>
      </c>
      <c r="H35" s="49" t="s">
        <v>57</v>
      </c>
      <c r="I35" s="59"/>
      <c r="J35" s="60"/>
    </row>
    <row r="36" spans="1:20" x14ac:dyDescent="0.25">
      <c r="A36" s="26"/>
      <c r="B36" s="49"/>
      <c r="C36" s="50"/>
      <c r="D36" s="51"/>
      <c r="E36" s="31">
        <f>+E55</f>
        <v>1829</v>
      </c>
      <c r="F36" s="30">
        <f>+E36/11</f>
        <v>166.27272727272728</v>
      </c>
      <c r="G36" s="30">
        <f>+E36-F36</f>
        <v>1662.7272727272727</v>
      </c>
      <c r="H36" s="49" t="s">
        <v>59</v>
      </c>
      <c r="I36" s="50"/>
      <c r="J36" s="51"/>
    </row>
    <row r="37" spans="1:20" x14ac:dyDescent="0.25">
      <c r="A37" s="26"/>
      <c r="B37" s="49"/>
      <c r="C37" s="50"/>
      <c r="D37" s="51"/>
      <c r="E37" s="31"/>
      <c r="F37" s="30"/>
      <c r="G37" s="30"/>
      <c r="H37" s="49"/>
      <c r="I37" s="59"/>
      <c r="J37" s="60"/>
    </row>
    <row r="38" spans="1:20" x14ac:dyDescent="0.25">
      <c r="A38" s="26"/>
      <c r="B38" s="52" t="s">
        <v>27</v>
      </c>
      <c r="C38" s="53"/>
      <c r="D38" s="54"/>
      <c r="E38" s="32">
        <f>SUM(E30:E37)</f>
        <v>21766.974999999999</v>
      </c>
      <c r="F38" s="32">
        <f>SUM(F30:F37)</f>
        <v>1978.8159090909091</v>
      </c>
      <c r="G38" s="32">
        <f>SUM(G30:G37)</f>
        <v>19788.159090909088</v>
      </c>
      <c r="H38" s="49"/>
      <c r="I38" s="59"/>
      <c r="J38" s="60"/>
    </row>
    <row r="39" spans="1:20" x14ac:dyDescent="0.25">
      <c r="A39" s="26"/>
      <c r="B39" s="49"/>
      <c r="C39" s="50"/>
      <c r="D39" s="51"/>
      <c r="E39" s="31"/>
      <c r="F39" s="30"/>
      <c r="G39" s="30"/>
      <c r="H39" s="49"/>
      <c r="I39" s="59"/>
      <c r="J39" s="60"/>
    </row>
    <row r="40" spans="1:20" x14ac:dyDescent="0.25">
      <c r="A40" s="26"/>
      <c r="B40" s="49"/>
      <c r="C40" s="50"/>
      <c r="D40" s="51"/>
      <c r="E40" s="31"/>
      <c r="F40" s="30"/>
      <c r="G40" s="30"/>
      <c r="H40" s="49"/>
      <c r="I40" s="59"/>
      <c r="J40" s="60"/>
    </row>
    <row r="41" spans="1:20" x14ac:dyDescent="0.25">
      <c r="A41" s="26"/>
      <c r="B41" s="55" t="s">
        <v>19</v>
      </c>
      <c r="C41" s="55"/>
      <c r="D41" s="55"/>
      <c r="E41" s="29"/>
      <c r="F41" s="30"/>
      <c r="G41" s="30"/>
      <c r="H41" s="61" t="s">
        <v>70</v>
      </c>
      <c r="I41" s="62"/>
      <c r="J41" s="63"/>
      <c r="L41" t="s">
        <v>45</v>
      </c>
    </row>
    <row r="42" spans="1:20" x14ac:dyDescent="0.25">
      <c r="A42" s="26"/>
      <c r="B42" s="49" t="s">
        <v>25</v>
      </c>
      <c r="C42" s="50"/>
      <c r="D42" s="51"/>
      <c r="E42" s="31"/>
      <c r="F42" s="30"/>
      <c r="G42" s="30"/>
      <c r="H42" s="49" t="s">
        <v>66</v>
      </c>
      <c r="I42" s="50"/>
      <c r="J42" s="51"/>
    </row>
    <row r="43" spans="1:20" x14ac:dyDescent="0.25">
      <c r="A43" s="26"/>
      <c r="B43" s="49" t="s">
        <v>58</v>
      </c>
      <c r="C43" s="50"/>
      <c r="D43" s="51"/>
      <c r="E43" s="31">
        <f>SUM(F43:G43)</f>
        <v>22660</v>
      </c>
      <c r="F43" s="30">
        <f>G43/10</f>
        <v>2060</v>
      </c>
      <c r="G43" s="30">
        <f>4120*5</f>
        <v>20600</v>
      </c>
      <c r="H43" s="49" t="s">
        <v>54</v>
      </c>
      <c r="I43" s="59"/>
      <c r="J43" s="60"/>
      <c r="L43" t="s">
        <v>38</v>
      </c>
    </row>
    <row r="44" spans="1:20" x14ac:dyDescent="0.25">
      <c r="A44" s="26"/>
      <c r="B44" s="49"/>
      <c r="C44" s="50"/>
      <c r="D44" s="51"/>
      <c r="E44" s="31">
        <f>810*5</f>
        <v>4050</v>
      </c>
      <c r="F44" s="30">
        <f>+E44/11</f>
        <v>368.18181818181819</v>
      </c>
      <c r="G44" s="38">
        <f>+E44-F44</f>
        <v>3681.818181818182</v>
      </c>
      <c r="H44" s="49" t="s">
        <v>55</v>
      </c>
      <c r="I44" s="50"/>
      <c r="J44" s="51"/>
      <c r="L44" t="s">
        <v>46</v>
      </c>
      <c r="Q44" t="s">
        <v>47</v>
      </c>
    </row>
    <row r="45" spans="1:20" x14ac:dyDescent="0.25">
      <c r="A45" s="26"/>
      <c r="B45" s="49"/>
      <c r="C45" s="50"/>
      <c r="D45" s="51"/>
      <c r="E45" s="31">
        <f>SUM(F45:G45)</f>
        <v>28003.8</v>
      </c>
      <c r="F45" s="30">
        <f>G45/10</f>
        <v>2545.8000000000002</v>
      </c>
      <c r="G45" s="30">
        <f>4243*6</f>
        <v>25458</v>
      </c>
      <c r="H45" s="40" t="s">
        <v>67</v>
      </c>
      <c r="I45" s="41"/>
      <c r="J45" s="42"/>
      <c r="L45" t="s">
        <v>33</v>
      </c>
      <c r="O45">
        <v>111.4</v>
      </c>
      <c r="Q45" t="s">
        <v>34</v>
      </c>
      <c r="T45">
        <v>113.4</v>
      </c>
    </row>
    <row r="46" spans="1:20" x14ac:dyDescent="0.25">
      <c r="A46" s="26"/>
      <c r="B46" s="52"/>
      <c r="C46" s="53"/>
      <c r="D46" s="54"/>
      <c r="E46" s="31">
        <f>890*6</f>
        <v>5340</v>
      </c>
      <c r="F46" s="30">
        <f>+E46/11</f>
        <v>485.45454545454544</v>
      </c>
      <c r="G46" s="38">
        <f>+E46-F46</f>
        <v>4854.545454545455</v>
      </c>
      <c r="H46" s="49" t="s">
        <v>65</v>
      </c>
      <c r="I46" s="50"/>
      <c r="J46" s="51"/>
      <c r="L46" t="s">
        <v>34</v>
      </c>
      <c r="O46">
        <v>113.4</v>
      </c>
      <c r="Q46" t="s">
        <v>48</v>
      </c>
      <c r="T46">
        <v>115.5</v>
      </c>
    </row>
    <row r="47" spans="1:20" x14ac:dyDescent="0.25">
      <c r="A47" s="26"/>
      <c r="B47" s="46"/>
      <c r="C47" s="47"/>
      <c r="D47" s="48"/>
      <c r="E47" s="31">
        <v>1105.1300000000001</v>
      </c>
      <c r="F47" s="30">
        <f>+E47/11</f>
        <v>100.46636363636365</v>
      </c>
      <c r="G47" s="38">
        <f>+E47-F47</f>
        <v>1004.6636363636364</v>
      </c>
      <c r="H47" s="43" t="s">
        <v>71</v>
      </c>
      <c r="I47" s="44"/>
      <c r="J47" s="45"/>
      <c r="L47" t="s">
        <v>36</v>
      </c>
      <c r="O47" s="39">
        <f>+(O46-O45)/O45</f>
        <v>1.7953321364452424E-2</v>
      </c>
      <c r="Q47" t="s">
        <v>36</v>
      </c>
      <c r="T47" s="39">
        <f>+(T46-T45)/T45</f>
        <v>1.8518518518518469E-2</v>
      </c>
    </row>
    <row r="48" spans="1:20" x14ac:dyDescent="0.25">
      <c r="A48" s="26"/>
      <c r="B48" s="49"/>
      <c r="C48" s="50"/>
      <c r="D48" s="51"/>
      <c r="E48" s="31">
        <f>+E56</f>
        <v>3223.65</v>
      </c>
      <c r="F48" s="30">
        <f>+E48/11</f>
        <v>293.05909090909091</v>
      </c>
      <c r="G48" s="30">
        <f>+E48-F48</f>
        <v>2930.590909090909</v>
      </c>
      <c r="H48" s="49" t="s">
        <v>59</v>
      </c>
      <c r="I48" s="50"/>
      <c r="J48" s="51"/>
      <c r="L48" t="s">
        <v>39</v>
      </c>
      <c r="O48" s="5">
        <f>4000*(1+O47)</f>
        <v>4071.8132854578098</v>
      </c>
      <c r="Q48" t="s">
        <v>39</v>
      </c>
      <c r="T48" s="5">
        <f>O52*(1+T47)</f>
        <v>4196.2962962962956</v>
      </c>
    </row>
    <row r="49" spans="1:20" x14ac:dyDescent="0.25">
      <c r="A49" s="26"/>
      <c r="B49" s="52" t="s">
        <v>27</v>
      </c>
      <c r="C49" s="53"/>
      <c r="D49" s="54"/>
      <c r="E49" s="32">
        <f>SUM(E43:E48)</f>
        <v>64382.58</v>
      </c>
      <c r="F49" s="32">
        <f>SUM(F43:F48)</f>
        <v>5852.9618181818178</v>
      </c>
      <c r="G49" s="32">
        <f>SUM(G43:G48)</f>
        <v>58529.618181818187</v>
      </c>
      <c r="H49" s="49"/>
      <c r="I49" s="50"/>
      <c r="J49" s="51"/>
    </row>
    <row r="50" spans="1:20" x14ac:dyDescent="0.25">
      <c r="A50" s="26"/>
      <c r="B50" s="49"/>
      <c r="C50" s="50"/>
      <c r="D50" s="51"/>
      <c r="E50" s="29"/>
      <c r="F50" s="30"/>
      <c r="G50" s="30"/>
      <c r="H50" s="49"/>
      <c r="I50" s="50"/>
      <c r="J50" s="51"/>
      <c r="L50" t="s">
        <v>37</v>
      </c>
      <c r="Q50" t="s">
        <v>37</v>
      </c>
    </row>
    <row r="51" spans="1:20" x14ac:dyDescent="0.25">
      <c r="A51" s="26"/>
      <c r="B51" s="49"/>
      <c r="C51" s="50"/>
      <c r="D51" s="51"/>
      <c r="E51" s="33">
        <f>+E18+E26+E38+E49</f>
        <v>212649.55499999999</v>
      </c>
      <c r="F51" s="33">
        <f>+F18+F26+F38+F49</f>
        <v>19331.777727272725</v>
      </c>
      <c r="G51" s="33">
        <f>+G18+G26+G38+G49</f>
        <v>193317.77727272728</v>
      </c>
      <c r="H51" s="49"/>
      <c r="I51" s="50"/>
      <c r="J51" s="51"/>
      <c r="L51" t="s">
        <v>35</v>
      </c>
      <c r="O51" s="5">
        <f>4000*1.03</f>
        <v>4120</v>
      </c>
      <c r="Q51" t="s">
        <v>35</v>
      </c>
      <c r="T51" s="5">
        <f>+O52*1.03</f>
        <v>4243.6000000000004</v>
      </c>
    </row>
    <row r="52" spans="1:20" x14ac:dyDescent="0.25">
      <c r="A52" s="26"/>
      <c r="B52" s="49"/>
      <c r="C52" s="50"/>
      <c r="D52" s="51"/>
      <c r="E52" s="29"/>
      <c r="F52" s="30"/>
      <c r="G52" s="30"/>
      <c r="H52" s="49"/>
      <c r="I52" s="50"/>
      <c r="J52" s="51"/>
      <c r="L52" t="s">
        <v>40</v>
      </c>
      <c r="O52" s="5">
        <v>4120</v>
      </c>
      <c r="Q52" t="s">
        <v>40</v>
      </c>
      <c r="T52" s="5">
        <v>4243</v>
      </c>
    </row>
    <row r="53" spans="1:20" x14ac:dyDescent="0.25">
      <c r="A53" s="26"/>
      <c r="B53" s="49"/>
      <c r="C53" s="50"/>
      <c r="D53" s="51"/>
      <c r="E53" s="30"/>
      <c r="F53" s="30"/>
      <c r="G53" s="30"/>
      <c r="H53" s="49"/>
      <c r="I53" s="50"/>
      <c r="J53" s="51"/>
    </row>
    <row r="54" spans="1:20" x14ac:dyDescent="0.25">
      <c r="A54" s="26"/>
      <c r="B54" s="83" t="s">
        <v>60</v>
      </c>
      <c r="C54" s="83"/>
      <c r="D54" s="83"/>
      <c r="E54" s="29"/>
      <c r="F54" s="30"/>
      <c r="G54" s="30"/>
      <c r="H54" s="49"/>
      <c r="I54" s="50"/>
      <c r="J54" s="51"/>
    </row>
    <row r="55" spans="1:20" x14ac:dyDescent="0.25">
      <c r="A55" s="26"/>
      <c r="B55" s="84" t="s">
        <v>61</v>
      </c>
      <c r="C55" s="84"/>
      <c r="D55" s="84"/>
      <c r="E55" s="29">
        <f>1210+619</f>
        <v>1829</v>
      </c>
      <c r="F55" s="30">
        <f>+E55/11</f>
        <v>166.27272727272728</v>
      </c>
      <c r="G55" s="30">
        <f>+E55-F55</f>
        <v>1662.7272727272727</v>
      </c>
      <c r="H55" s="49" t="s">
        <v>63</v>
      </c>
      <c r="I55" s="50"/>
      <c r="J55" s="51"/>
    </row>
    <row r="56" spans="1:20" x14ac:dyDescent="0.25">
      <c r="A56" s="26"/>
      <c r="B56" s="84" t="s">
        <v>62</v>
      </c>
      <c r="C56" s="84"/>
      <c r="D56" s="84"/>
      <c r="E56" s="29">
        <f>2333.65+890</f>
        <v>3223.65</v>
      </c>
      <c r="F56" s="30">
        <f>+E56/11</f>
        <v>293.05909090909091</v>
      </c>
      <c r="G56" s="30">
        <f>+E56-F56</f>
        <v>2930.590909090909</v>
      </c>
      <c r="H56" s="49" t="s">
        <v>64</v>
      </c>
      <c r="I56" s="50"/>
      <c r="J56" s="51"/>
    </row>
    <row r="57" spans="1:20" x14ac:dyDescent="0.25">
      <c r="A57" s="26"/>
      <c r="B57" s="84"/>
      <c r="C57" s="84"/>
      <c r="D57" s="84"/>
      <c r="E57" s="30">
        <f>SUM(E55:E56)</f>
        <v>5052.6499999999996</v>
      </c>
      <c r="F57" s="30">
        <f>SUM(F55:F56)</f>
        <v>459.33181818181822</v>
      </c>
      <c r="G57" s="30">
        <f>SUM(G55:G56)</f>
        <v>4593.318181818182</v>
      </c>
      <c r="H57" s="49" t="s">
        <v>68</v>
      </c>
      <c r="I57" s="50"/>
      <c r="J57" s="51"/>
    </row>
    <row r="58" spans="1:20" ht="15.75" thickBot="1" x14ac:dyDescent="0.3">
      <c r="A58" s="34"/>
      <c r="B58" s="76"/>
      <c r="C58" s="76"/>
      <c r="D58" s="76"/>
      <c r="E58" s="35"/>
      <c r="F58" s="36"/>
      <c r="G58" s="36"/>
      <c r="H58" s="77"/>
      <c r="I58" s="78"/>
      <c r="J58" s="79"/>
    </row>
    <row r="59" spans="1:20" x14ac:dyDescent="0.25">
      <c r="E59" s="37"/>
    </row>
    <row r="60" spans="1:20" x14ac:dyDescent="0.25">
      <c r="E60" s="37"/>
    </row>
    <row r="61" spans="1:20" x14ac:dyDescent="0.25">
      <c r="E61" s="37"/>
    </row>
    <row r="62" spans="1:20" x14ac:dyDescent="0.25">
      <c r="E62" s="37"/>
    </row>
    <row r="63" spans="1:20" x14ac:dyDescent="0.25">
      <c r="E63" s="37"/>
    </row>
    <row r="64" spans="1:20" x14ac:dyDescent="0.25">
      <c r="E64" s="37"/>
    </row>
    <row r="65" spans="5:5" x14ac:dyDescent="0.25">
      <c r="E65" s="37"/>
    </row>
    <row r="66" spans="5:5" x14ac:dyDescent="0.25">
      <c r="E66" s="37"/>
    </row>
    <row r="67" spans="5:5" x14ac:dyDescent="0.25">
      <c r="E67" s="37"/>
    </row>
    <row r="68" spans="5:5" x14ac:dyDescent="0.25">
      <c r="E68" s="37"/>
    </row>
    <row r="69" spans="5:5" x14ac:dyDescent="0.25">
      <c r="E69" s="37"/>
    </row>
    <row r="70" spans="5:5" x14ac:dyDescent="0.25">
      <c r="E70" s="37"/>
    </row>
    <row r="71" spans="5:5" x14ac:dyDescent="0.25">
      <c r="E71" s="37"/>
    </row>
    <row r="72" spans="5:5" x14ac:dyDescent="0.25">
      <c r="E72" s="37"/>
    </row>
    <row r="73" spans="5:5" x14ac:dyDescent="0.25">
      <c r="E73" s="37"/>
    </row>
    <row r="74" spans="5:5" x14ac:dyDescent="0.25">
      <c r="E74" s="37"/>
    </row>
    <row r="75" spans="5:5" x14ac:dyDescent="0.25">
      <c r="E75" s="37"/>
    </row>
    <row r="76" spans="5:5" x14ac:dyDescent="0.25">
      <c r="E76" s="37"/>
    </row>
    <row r="77" spans="5:5" x14ac:dyDescent="0.25">
      <c r="E77" s="37"/>
    </row>
    <row r="78" spans="5:5" x14ac:dyDescent="0.25">
      <c r="E78" s="37"/>
    </row>
    <row r="79" spans="5:5" x14ac:dyDescent="0.25">
      <c r="E79" s="37"/>
    </row>
    <row r="80" spans="5:5" x14ac:dyDescent="0.25">
      <c r="E80" s="37"/>
    </row>
    <row r="81" spans="5:5" x14ac:dyDescent="0.25">
      <c r="E81" s="37"/>
    </row>
    <row r="82" spans="5:5" x14ac:dyDescent="0.25">
      <c r="E82" s="37"/>
    </row>
    <row r="83" spans="5:5" x14ac:dyDescent="0.25">
      <c r="E83" s="37"/>
    </row>
    <row r="84" spans="5:5" x14ac:dyDescent="0.25">
      <c r="E84" s="37"/>
    </row>
    <row r="85" spans="5:5" x14ac:dyDescent="0.25">
      <c r="E85" s="37"/>
    </row>
    <row r="86" spans="5:5" x14ac:dyDescent="0.25">
      <c r="E86" s="37"/>
    </row>
    <row r="87" spans="5:5" x14ac:dyDescent="0.25">
      <c r="E87" s="37"/>
    </row>
    <row r="88" spans="5:5" x14ac:dyDescent="0.25">
      <c r="E88" s="37"/>
    </row>
    <row r="89" spans="5:5" x14ac:dyDescent="0.25">
      <c r="E89" s="37"/>
    </row>
    <row r="90" spans="5:5" x14ac:dyDescent="0.25">
      <c r="E90" s="37"/>
    </row>
    <row r="91" spans="5:5" x14ac:dyDescent="0.25">
      <c r="E91" s="37"/>
    </row>
    <row r="92" spans="5:5" x14ac:dyDescent="0.25">
      <c r="E92" s="37"/>
    </row>
    <row r="93" spans="5:5" x14ac:dyDescent="0.25">
      <c r="E93" s="37"/>
    </row>
    <row r="94" spans="5:5" x14ac:dyDescent="0.25">
      <c r="E94" s="37"/>
    </row>
    <row r="95" spans="5:5" x14ac:dyDescent="0.25">
      <c r="E95" s="37"/>
    </row>
    <row r="96" spans="5:5" x14ac:dyDescent="0.25">
      <c r="E96" s="37"/>
    </row>
    <row r="97" spans="5:5" x14ac:dyDescent="0.25">
      <c r="E97" s="37"/>
    </row>
    <row r="98" spans="5:5" x14ac:dyDescent="0.25">
      <c r="E98" s="37"/>
    </row>
    <row r="99" spans="5:5" x14ac:dyDescent="0.25">
      <c r="E99" s="37"/>
    </row>
    <row r="100" spans="5:5" x14ac:dyDescent="0.25">
      <c r="E100" s="37"/>
    </row>
    <row r="101" spans="5:5" x14ac:dyDescent="0.25">
      <c r="E101" s="37"/>
    </row>
    <row r="102" spans="5:5" x14ac:dyDescent="0.25">
      <c r="E102" s="37"/>
    </row>
    <row r="103" spans="5:5" x14ac:dyDescent="0.25">
      <c r="E103" s="37"/>
    </row>
    <row r="104" spans="5:5" x14ac:dyDescent="0.25">
      <c r="E104" s="37"/>
    </row>
    <row r="105" spans="5:5" x14ac:dyDescent="0.25">
      <c r="E105" s="37"/>
    </row>
    <row r="106" spans="5:5" x14ac:dyDescent="0.25">
      <c r="E106" s="37"/>
    </row>
    <row r="107" spans="5:5" x14ac:dyDescent="0.25">
      <c r="E107" s="37"/>
    </row>
    <row r="108" spans="5:5" x14ac:dyDescent="0.25">
      <c r="E108" s="37"/>
    </row>
    <row r="109" spans="5:5" x14ac:dyDescent="0.25">
      <c r="E109" s="37"/>
    </row>
    <row r="110" spans="5:5" x14ac:dyDescent="0.25">
      <c r="E110" s="37"/>
    </row>
    <row r="111" spans="5:5" x14ac:dyDescent="0.25">
      <c r="E111" s="37"/>
    </row>
    <row r="112" spans="5:5" x14ac:dyDescent="0.25">
      <c r="E112" s="37"/>
    </row>
    <row r="113" spans="5:5" x14ac:dyDescent="0.25">
      <c r="E113" s="37"/>
    </row>
    <row r="114" spans="5:5" x14ac:dyDescent="0.25">
      <c r="E114" s="37"/>
    </row>
    <row r="115" spans="5:5" x14ac:dyDescent="0.25">
      <c r="E115" s="37"/>
    </row>
    <row r="116" spans="5:5" x14ac:dyDescent="0.25">
      <c r="E116" s="37"/>
    </row>
    <row r="117" spans="5:5" x14ac:dyDescent="0.25">
      <c r="E117" s="37"/>
    </row>
    <row r="118" spans="5:5" x14ac:dyDescent="0.25">
      <c r="E118" s="37"/>
    </row>
    <row r="119" spans="5:5" x14ac:dyDescent="0.25">
      <c r="E119" s="37"/>
    </row>
    <row r="120" spans="5:5" x14ac:dyDescent="0.25">
      <c r="E120" s="37"/>
    </row>
    <row r="121" spans="5:5" x14ac:dyDescent="0.25">
      <c r="E121" s="37"/>
    </row>
    <row r="122" spans="5:5" x14ac:dyDescent="0.25">
      <c r="E122" s="37"/>
    </row>
    <row r="123" spans="5:5" x14ac:dyDescent="0.25">
      <c r="E123" s="37"/>
    </row>
    <row r="124" spans="5:5" x14ac:dyDescent="0.25">
      <c r="E124" s="37"/>
    </row>
    <row r="125" spans="5:5" x14ac:dyDescent="0.25">
      <c r="E125" s="37"/>
    </row>
    <row r="126" spans="5:5" x14ac:dyDescent="0.25">
      <c r="E126" s="37"/>
    </row>
    <row r="127" spans="5:5" x14ac:dyDescent="0.25">
      <c r="E127" s="37"/>
    </row>
    <row r="128" spans="5:5" x14ac:dyDescent="0.25">
      <c r="E128" s="37"/>
    </row>
    <row r="129" spans="5:5" x14ac:dyDescent="0.25">
      <c r="E129" s="37"/>
    </row>
    <row r="130" spans="5:5" x14ac:dyDescent="0.25">
      <c r="E130" s="37"/>
    </row>
    <row r="131" spans="5:5" x14ac:dyDescent="0.25">
      <c r="E131" s="37"/>
    </row>
    <row r="132" spans="5:5" x14ac:dyDescent="0.25">
      <c r="E132" s="37"/>
    </row>
    <row r="133" spans="5:5" x14ac:dyDescent="0.25">
      <c r="E133" s="37"/>
    </row>
    <row r="134" spans="5:5" x14ac:dyDescent="0.25">
      <c r="E134" s="37"/>
    </row>
    <row r="135" spans="5:5" x14ac:dyDescent="0.25">
      <c r="E135" s="37"/>
    </row>
    <row r="136" spans="5:5" x14ac:dyDescent="0.25">
      <c r="E136" s="37"/>
    </row>
    <row r="137" spans="5:5" x14ac:dyDescent="0.25">
      <c r="E137" s="37"/>
    </row>
    <row r="138" spans="5:5" x14ac:dyDescent="0.25">
      <c r="E138" s="37"/>
    </row>
    <row r="139" spans="5:5" x14ac:dyDescent="0.25">
      <c r="E139" s="37"/>
    </row>
    <row r="140" spans="5:5" x14ac:dyDescent="0.25">
      <c r="E140" s="37"/>
    </row>
    <row r="141" spans="5:5" x14ac:dyDescent="0.25">
      <c r="E141" s="37"/>
    </row>
    <row r="142" spans="5:5" x14ac:dyDescent="0.25">
      <c r="E142" s="37"/>
    </row>
    <row r="143" spans="5:5" x14ac:dyDescent="0.25">
      <c r="E143" s="37"/>
    </row>
    <row r="144" spans="5:5" x14ac:dyDescent="0.25">
      <c r="E144" s="37"/>
    </row>
    <row r="145" spans="5:5" x14ac:dyDescent="0.25">
      <c r="E145" s="37"/>
    </row>
    <row r="146" spans="5:5" x14ac:dyDescent="0.25">
      <c r="E146" s="37"/>
    </row>
    <row r="147" spans="5:5" x14ac:dyDescent="0.25">
      <c r="E147" s="37"/>
    </row>
    <row r="148" spans="5:5" x14ac:dyDescent="0.25">
      <c r="E148" s="37"/>
    </row>
    <row r="149" spans="5:5" x14ac:dyDescent="0.25">
      <c r="E149" s="37"/>
    </row>
    <row r="150" spans="5:5" x14ac:dyDescent="0.25">
      <c r="E150" s="37"/>
    </row>
    <row r="151" spans="5:5" x14ac:dyDescent="0.25">
      <c r="E151" s="37"/>
    </row>
    <row r="152" spans="5:5" x14ac:dyDescent="0.25">
      <c r="E152" s="37"/>
    </row>
    <row r="153" spans="5:5" x14ac:dyDescent="0.25">
      <c r="E153" s="37"/>
    </row>
    <row r="154" spans="5:5" x14ac:dyDescent="0.25">
      <c r="E154" s="37"/>
    </row>
    <row r="155" spans="5:5" x14ac:dyDescent="0.25">
      <c r="E155" s="37"/>
    </row>
    <row r="156" spans="5:5" x14ac:dyDescent="0.25">
      <c r="E156" s="37"/>
    </row>
    <row r="157" spans="5:5" x14ac:dyDescent="0.25">
      <c r="E157" s="37"/>
    </row>
    <row r="158" spans="5:5" x14ac:dyDescent="0.25">
      <c r="E158" s="37"/>
    </row>
    <row r="159" spans="5:5" x14ac:dyDescent="0.25">
      <c r="E159" s="37"/>
    </row>
    <row r="160" spans="5:5" x14ac:dyDescent="0.25">
      <c r="E160" s="37"/>
    </row>
    <row r="161" spans="5:5" x14ac:dyDescent="0.25">
      <c r="E161" s="37"/>
    </row>
    <row r="162" spans="5:5" x14ac:dyDescent="0.25">
      <c r="E162" s="37"/>
    </row>
    <row r="163" spans="5:5" x14ac:dyDescent="0.25">
      <c r="E163" s="37"/>
    </row>
    <row r="164" spans="5:5" x14ac:dyDescent="0.25">
      <c r="E164" s="37"/>
    </row>
    <row r="165" spans="5:5" x14ac:dyDescent="0.25">
      <c r="E165" s="37"/>
    </row>
    <row r="166" spans="5:5" x14ac:dyDescent="0.25">
      <c r="E166" s="37"/>
    </row>
    <row r="167" spans="5:5" x14ac:dyDescent="0.25">
      <c r="E167" s="37"/>
    </row>
    <row r="168" spans="5:5" x14ac:dyDescent="0.25">
      <c r="E168" s="37"/>
    </row>
    <row r="169" spans="5:5" x14ac:dyDescent="0.25">
      <c r="E169" s="37"/>
    </row>
    <row r="170" spans="5:5" x14ac:dyDescent="0.25">
      <c r="E170" s="37"/>
    </row>
    <row r="171" spans="5:5" x14ac:dyDescent="0.25">
      <c r="E171" s="37"/>
    </row>
    <row r="172" spans="5:5" x14ac:dyDescent="0.25">
      <c r="E172" s="37"/>
    </row>
    <row r="173" spans="5:5" x14ac:dyDescent="0.25">
      <c r="E173" s="37"/>
    </row>
    <row r="174" spans="5:5" x14ac:dyDescent="0.25">
      <c r="E174" s="37"/>
    </row>
    <row r="175" spans="5:5" x14ac:dyDescent="0.25">
      <c r="E175" s="37"/>
    </row>
    <row r="176" spans="5:5" x14ac:dyDescent="0.25">
      <c r="E176" s="37"/>
    </row>
  </sheetData>
  <mergeCells count="101">
    <mergeCell ref="H30:J30"/>
    <mergeCell ref="H33:J33"/>
    <mergeCell ref="B31:D31"/>
    <mergeCell ref="B32:D32"/>
    <mergeCell ref="H19:J19"/>
    <mergeCell ref="B38:D38"/>
    <mergeCell ref="H32:J32"/>
    <mergeCell ref="H48:J48"/>
    <mergeCell ref="B49:D49"/>
    <mergeCell ref="H49:J49"/>
    <mergeCell ref="B50:D50"/>
    <mergeCell ref="H50:J50"/>
    <mergeCell ref="B24:D24"/>
    <mergeCell ref="B41:D41"/>
    <mergeCell ref="H41:J41"/>
    <mergeCell ref="B34:D34"/>
    <mergeCell ref="H34:J34"/>
    <mergeCell ref="B35:D35"/>
    <mergeCell ref="H35:J35"/>
    <mergeCell ref="B39:D39"/>
    <mergeCell ref="H39:J39"/>
    <mergeCell ref="H43:J43"/>
    <mergeCell ref="B44:D44"/>
    <mergeCell ref="B42:D42"/>
    <mergeCell ref="H42:J42"/>
    <mergeCell ref="B43:D43"/>
    <mergeCell ref="H38:J38"/>
    <mergeCell ref="B40:D40"/>
    <mergeCell ref="B37:D37"/>
    <mergeCell ref="H37:J37"/>
    <mergeCell ref="H40:J40"/>
    <mergeCell ref="B58:D58"/>
    <mergeCell ref="H58:J58"/>
    <mergeCell ref="B11:D11"/>
    <mergeCell ref="B30:D30"/>
    <mergeCell ref="H31:J31"/>
    <mergeCell ref="B54:D54"/>
    <mergeCell ref="H54:J54"/>
    <mergeCell ref="B56:D56"/>
    <mergeCell ref="H56:J56"/>
    <mergeCell ref="B57:D57"/>
    <mergeCell ref="H57:J57"/>
    <mergeCell ref="B51:D51"/>
    <mergeCell ref="H51:J51"/>
    <mergeCell ref="B52:D52"/>
    <mergeCell ref="H52:J52"/>
    <mergeCell ref="B53:D53"/>
    <mergeCell ref="H53:J53"/>
    <mergeCell ref="B48:D48"/>
    <mergeCell ref="H46:J46"/>
    <mergeCell ref="B45:D45"/>
    <mergeCell ref="B55:D55"/>
    <mergeCell ref="H55:J55"/>
    <mergeCell ref="B46:D46"/>
    <mergeCell ref="H12:J12"/>
    <mergeCell ref="H24:J24"/>
    <mergeCell ref="B25:D25"/>
    <mergeCell ref="H25:J25"/>
    <mergeCell ref="H23:J23"/>
    <mergeCell ref="H26:J26"/>
    <mergeCell ref="B7:D7"/>
    <mergeCell ref="H7:J7"/>
    <mergeCell ref="B8:D8"/>
    <mergeCell ref="H8:J8"/>
    <mergeCell ref="B9:D9"/>
    <mergeCell ref="H9:J9"/>
    <mergeCell ref="B10:D10"/>
    <mergeCell ref="H10:J10"/>
    <mergeCell ref="B12:D12"/>
    <mergeCell ref="H11:J11"/>
    <mergeCell ref="B17:D17"/>
    <mergeCell ref="B18:D18"/>
    <mergeCell ref="H16:J16"/>
    <mergeCell ref="H18:J18"/>
    <mergeCell ref="H22:J22"/>
    <mergeCell ref="B20:D20"/>
    <mergeCell ref="H20:J20"/>
    <mergeCell ref="B13:D13"/>
    <mergeCell ref="H13:J13"/>
    <mergeCell ref="B26:D26"/>
    <mergeCell ref="H44:J44"/>
    <mergeCell ref="B33:D33"/>
    <mergeCell ref="B36:D36"/>
    <mergeCell ref="H36:J36"/>
    <mergeCell ref="B14:D14"/>
    <mergeCell ref="H14:J14"/>
    <mergeCell ref="B15:D15"/>
    <mergeCell ref="H15:J15"/>
    <mergeCell ref="B21:D21"/>
    <mergeCell ref="H21:J21"/>
    <mergeCell ref="H17:J17"/>
    <mergeCell ref="B16:D16"/>
    <mergeCell ref="B19:D19"/>
    <mergeCell ref="B27:D27"/>
    <mergeCell ref="H27:J27"/>
    <mergeCell ref="B23:D23"/>
    <mergeCell ref="B22:D22"/>
    <mergeCell ref="B28:D28"/>
    <mergeCell ref="H28:J28"/>
    <mergeCell ref="B29:D29"/>
    <mergeCell ref="H29:J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2019-01-10T05:39:43Z</dcterms:created>
  <dcterms:modified xsi:type="dcterms:W3CDTF">2021-05-06T04:51:27Z</dcterms:modified>
</cp:coreProperties>
</file>