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ilvioa\Documents\Desktop\"/>
    </mc:Choice>
  </mc:AlternateContent>
  <xr:revisionPtr revIDLastSave="0" documentId="13_ncr:1_{F2816827-2D19-4F9D-A881-6DAB505F1469}" xr6:coauthVersionLast="45" xr6:coauthVersionMax="47" xr10:uidLastSave="{00000000-0000-0000-0000-000000000000}"/>
  <bookViews>
    <workbookView xWindow="28680" yWindow="-1245" windowWidth="29040" windowHeight="15840" activeTab="4" xr2:uid="{5E9F519F-B928-4603-ADB4-A512A338A082}"/>
  </bookViews>
  <sheets>
    <sheet name="2021 Amended" sheetId="6" r:id="rId1"/>
    <sheet name="Sheet4" sheetId="8" r:id="rId2"/>
    <sheet name="2022 Rent Histar Mystar split" sheetId="7" r:id="rId3"/>
    <sheet name="2022 Amended" sheetId="2" r:id="rId4"/>
    <sheet name="Sheet1" sheetId="9" r:id="rId5"/>
    <sheet name="2021 Rent Histar Mystar split" sheetId="4" r:id="rId6"/>
    <sheet name="2020 Rent Histar Mystar split" sheetId="3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5" i="9" l="1"/>
  <c r="F15" i="9"/>
  <c r="E15" i="9"/>
  <c r="D15" i="9"/>
  <c r="C15" i="9"/>
  <c r="N24" i="2" l="1"/>
  <c r="M30" i="2"/>
  <c r="N28" i="6" l="1"/>
  <c r="M25" i="6"/>
  <c r="M31" i="6"/>
  <c r="M24" i="6"/>
  <c r="L28" i="6"/>
  <c r="I29" i="2"/>
  <c r="H29" i="2"/>
  <c r="B24" i="2"/>
  <c r="B26" i="2" s="1"/>
  <c r="B28" i="2" s="1"/>
  <c r="G28" i="2" s="1"/>
  <c r="N28" i="2" s="1"/>
  <c r="L28" i="2" l="1"/>
  <c r="F28" i="2"/>
  <c r="N27" i="6"/>
  <c r="M27" i="6"/>
  <c r="L27" i="6"/>
  <c r="L30" i="6" s="1"/>
  <c r="L32" i="6" s="1"/>
  <c r="F28" i="6"/>
  <c r="N31" i="6"/>
  <c r="L31" i="6"/>
  <c r="N30" i="6"/>
  <c r="N32" i="6" s="1"/>
  <c r="M30" i="6"/>
  <c r="M32" i="6" s="1"/>
  <c r="B27" i="6"/>
  <c r="B24" i="6"/>
  <c r="G21" i="6"/>
  <c r="M28" i="2" l="1"/>
  <c r="D24" i="7"/>
  <c r="D25" i="7" s="1"/>
  <c r="C24" i="7"/>
  <c r="C25" i="7" s="1"/>
  <c r="N23" i="7"/>
  <c r="M23" i="7"/>
  <c r="L23" i="7"/>
  <c r="M22" i="7"/>
  <c r="L22" i="7"/>
  <c r="G22" i="7"/>
  <c r="N22" i="7" s="1"/>
  <c r="N21" i="7"/>
  <c r="L21" i="7"/>
  <c r="F21" i="7"/>
  <c r="M21" i="7" s="1"/>
  <c r="N20" i="7"/>
  <c r="L20" i="7"/>
  <c r="I20" i="7"/>
  <c r="H20" i="7"/>
  <c r="G20" i="7"/>
  <c r="F20" i="7"/>
  <c r="M20" i="7" s="1"/>
  <c r="L19" i="7"/>
  <c r="I19" i="7"/>
  <c r="H19" i="7"/>
  <c r="G19" i="7"/>
  <c r="N19" i="7" s="1"/>
  <c r="F19" i="7"/>
  <c r="M19" i="7" s="1"/>
  <c r="L18" i="7"/>
  <c r="I18" i="7"/>
  <c r="H18" i="7"/>
  <c r="M18" i="7" s="1"/>
  <c r="G18" i="7"/>
  <c r="N18" i="7" s="1"/>
  <c r="F18" i="7"/>
  <c r="L17" i="7"/>
  <c r="I17" i="7"/>
  <c r="N17" i="7" s="1"/>
  <c r="H17" i="7"/>
  <c r="M17" i="7" s="1"/>
  <c r="G17" i="7"/>
  <c r="F17" i="7"/>
  <c r="M16" i="7"/>
  <c r="L16" i="7"/>
  <c r="I16" i="7"/>
  <c r="N16" i="7" s="1"/>
  <c r="H16" i="7"/>
  <c r="G16" i="7"/>
  <c r="F16" i="7"/>
  <c r="N15" i="7"/>
  <c r="M15" i="7"/>
  <c r="L15" i="7"/>
  <c r="I15" i="7"/>
  <c r="H15" i="7"/>
  <c r="G15" i="7"/>
  <c r="F15" i="7"/>
  <c r="N14" i="7"/>
  <c r="M14" i="7"/>
  <c r="L14" i="7"/>
  <c r="I14" i="7"/>
  <c r="H14" i="7"/>
  <c r="G14" i="7"/>
  <c r="F14" i="7"/>
  <c r="N13" i="7"/>
  <c r="L13" i="7"/>
  <c r="I13" i="7"/>
  <c r="H13" i="7"/>
  <c r="G13" i="7"/>
  <c r="F13" i="7"/>
  <c r="M13" i="7" s="1"/>
  <c r="L12" i="7"/>
  <c r="I12" i="7"/>
  <c r="H12" i="7"/>
  <c r="M12" i="7" s="1"/>
  <c r="G12" i="7"/>
  <c r="N12" i="7" s="1"/>
  <c r="F12" i="7"/>
  <c r="L11" i="7"/>
  <c r="I11" i="7"/>
  <c r="N11" i="7" s="1"/>
  <c r="H11" i="7"/>
  <c r="M11" i="7" s="1"/>
  <c r="G11" i="7"/>
  <c r="F11" i="7"/>
  <c r="M10" i="7"/>
  <c r="L10" i="7"/>
  <c r="I10" i="7"/>
  <c r="I24" i="7" s="1"/>
  <c r="H10" i="7"/>
  <c r="G10" i="7"/>
  <c r="F10" i="7"/>
  <c r="N9" i="7"/>
  <c r="M9" i="7"/>
  <c r="L9" i="7"/>
  <c r="L24" i="7" s="1"/>
  <c r="I9" i="7"/>
  <c r="H9" i="7"/>
  <c r="H24" i="7" s="1"/>
  <c r="G9" i="7"/>
  <c r="G24" i="7" s="1"/>
  <c r="F9" i="7"/>
  <c r="F24" i="7" s="1"/>
  <c r="N23" i="6"/>
  <c r="M23" i="6"/>
  <c r="L23" i="6"/>
  <c r="M22" i="6"/>
  <c r="L22" i="6"/>
  <c r="G22" i="6"/>
  <c r="N22" i="6" s="1"/>
  <c r="N21" i="6"/>
  <c r="L21" i="6"/>
  <c r="F21" i="6"/>
  <c r="M21" i="6" s="1"/>
  <c r="L20" i="6"/>
  <c r="I20" i="6"/>
  <c r="H20" i="6"/>
  <c r="G20" i="6"/>
  <c r="F20" i="6"/>
  <c r="L19" i="6"/>
  <c r="I19" i="6"/>
  <c r="H19" i="6"/>
  <c r="G19" i="6"/>
  <c r="F19" i="6"/>
  <c r="L18" i="6"/>
  <c r="I18" i="6"/>
  <c r="H18" i="6"/>
  <c r="G18" i="6"/>
  <c r="F18" i="6"/>
  <c r="I17" i="6"/>
  <c r="H17" i="6"/>
  <c r="L17" i="6"/>
  <c r="L16" i="6"/>
  <c r="I16" i="6"/>
  <c r="H16" i="6"/>
  <c r="G16" i="6"/>
  <c r="F16" i="6"/>
  <c r="L15" i="6"/>
  <c r="I15" i="6"/>
  <c r="H15" i="6"/>
  <c r="G15" i="6"/>
  <c r="F15" i="6"/>
  <c r="L14" i="6"/>
  <c r="I14" i="6"/>
  <c r="H14" i="6"/>
  <c r="G14" i="6"/>
  <c r="F14" i="6"/>
  <c r="L13" i="6"/>
  <c r="I13" i="6"/>
  <c r="H13" i="6"/>
  <c r="G13" i="6"/>
  <c r="F13" i="6"/>
  <c r="L12" i="6"/>
  <c r="I12" i="6"/>
  <c r="H12" i="6"/>
  <c r="G12" i="6"/>
  <c r="F12" i="6"/>
  <c r="L11" i="6"/>
  <c r="I11" i="6"/>
  <c r="H11" i="6"/>
  <c r="G11" i="6"/>
  <c r="F11" i="6"/>
  <c r="L10" i="6"/>
  <c r="I10" i="6"/>
  <c r="H10" i="6"/>
  <c r="G10" i="6"/>
  <c r="F10" i="6"/>
  <c r="D9" i="6"/>
  <c r="H9" i="6" s="1"/>
  <c r="G9" i="6"/>
  <c r="M18" i="6" l="1"/>
  <c r="N19" i="6"/>
  <c r="M10" i="6"/>
  <c r="N11" i="6"/>
  <c r="M16" i="6"/>
  <c r="M20" i="6"/>
  <c r="N10" i="6"/>
  <c r="M15" i="6"/>
  <c r="N16" i="6"/>
  <c r="F17" i="6"/>
  <c r="M17" i="6" s="1"/>
  <c r="M13" i="6"/>
  <c r="N14" i="6"/>
  <c r="M19" i="6"/>
  <c r="M14" i="6"/>
  <c r="N15" i="6"/>
  <c r="M12" i="6"/>
  <c r="N13" i="6"/>
  <c r="H24" i="6"/>
  <c r="M11" i="6"/>
  <c r="N12" i="6"/>
  <c r="I9" i="6"/>
  <c r="I24" i="6" s="1"/>
  <c r="I25" i="6" s="1"/>
  <c r="N18" i="6"/>
  <c r="N20" i="6"/>
  <c r="I25" i="7"/>
  <c r="I26" i="7" s="1"/>
  <c r="M24" i="7"/>
  <c r="F25" i="7"/>
  <c r="F26" i="7"/>
  <c r="G25" i="7"/>
  <c r="G26" i="7"/>
  <c r="H25" i="7"/>
  <c r="H26" i="7"/>
  <c r="N24" i="7"/>
  <c r="L26" i="7"/>
  <c r="L25" i="7"/>
  <c r="C26" i="7"/>
  <c r="D26" i="7"/>
  <c r="N10" i="7"/>
  <c r="H25" i="6"/>
  <c r="H26" i="6"/>
  <c r="L9" i="6"/>
  <c r="L24" i="6" s="1"/>
  <c r="G17" i="6"/>
  <c r="N17" i="6" s="1"/>
  <c r="F9" i="6"/>
  <c r="C24" i="6"/>
  <c r="D24" i="6"/>
  <c r="N20" i="4"/>
  <c r="I26" i="6" l="1"/>
  <c r="N9" i="6"/>
  <c r="N24" i="6" s="1"/>
  <c r="N25" i="7"/>
  <c r="N26" i="7"/>
  <c r="M25" i="7"/>
  <c r="M26" i="7"/>
  <c r="G24" i="6"/>
  <c r="L25" i="6"/>
  <c r="L26" i="6" s="1"/>
  <c r="D25" i="6"/>
  <c r="D26" i="6" s="1"/>
  <c r="C25" i="6"/>
  <c r="C26" i="6" s="1"/>
  <c r="F24" i="6"/>
  <c r="M9" i="6"/>
  <c r="G13" i="2"/>
  <c r="F13" i="2"/>
  <c r="F9" i="2"/>
  <c r="M26" i="6" l="1"/>
  <c r="M28" i="6" s="1"/>
  <c r="N25" i="6"/>
  <c r="N26" i="6" s="1"/>
  <c r="F25" i="6"/>
  <c r="F26" i="6" s="1"/>
  <c r="G25" i="6"/>
  <c r="G26" i="6" s="1"/>
  <c r="G28" i="6" s="1"/>
  <c r="N23" i="2"/>
  <c r="M23" i="2"/>
  <c r="L23" i="2"/>
  <c r="M22" i="2"/>
  <c r="L22" i="2"/>
  <c r="G22" i="2"/>
  <c r="N22" i="2" s="1"/>
  <c r="N21" i="2"/>
  <c r="L21" i="2"/>
  <c r="F21" i="2"/>
  <c r="M21" i="2" s="1"/>
  <c r="L20" i="2"/>
  <c r="I20" i="2"/>
  <c r="H20" i="2"/>
  <c r="G20" i="2"/>
  <c r="F20" i="2"/>
  <c r="L19" i="2"/>
  <c r="I19" i="2"/>
  <c r="H19" i="2"/>
  <c r="G19" i="2"/>
  <c r="F19" i="2"/>
  <c r="L18" i="2"/>
  <c r="I18" i="2"/>
  <c r="H18" i="2"/>
  <c r="G18" i="2"/>
  <c r="F18" i="2"/>
  <c r="I17" i="2"/>
  <c r="H17" i="2"/>
  <c r="L17" i="2"/>
  <c r="L16" i="2"/>
  <c r="I16" i="2"/>
  <c r="H16" i="2"/>
  <c r="G16" i="2"/>
  <c r="F16" i="2"/>
  <c r="L15" i="2"/>
  <c r="I15" i="2"/>
  <c r="H15" i="2"/>
  <c r="G15" i="2"/>
  <c r="F15" i="2"/>
  <c r="L14" i="2"/>
  <c r="I14" i="2"/>
  <c r="H14" i="2"/>
  <c r="G14" i="2"/>
  <c r="F14" i="2"/>
  <c r="L13" i="2"/>
  <c r="I13" i="2"/>
  <c r="N13" i="2" s="1"/>
  <c r="H13" i="2"/>
  <c r="L12" i="2"/>
  <c r="I12" i="2"/>
  <c r="H12" i="2"/>
  <c r="G12" i="2"/>
  <c r="F12" i="2"/>
  <c r="L11" i="2"/>
  <c r="I11" i="2"/>
  <c r="H11" i="2"/>
  <c r="G11" i="2"/>
  <c r="F11" i="2"/>
  <c r="L10" i="2"/>
  <c r="I10" i="2"/>
  <c r="H10" i="2"/>
  <c r="G10" i="2"/>
  <c r="F10" i="2"/>
  <c r="L9" i="2"/>
  <c r="I9" i="2"/>
  <c r="H9" i="2"/>
  <c r="G9" i="2"/>
  <c r="D25" i="4"/>
  <c r="D26" i="4" s="1"/>
  <c r="F13" i="4"/>
  <c r="D24" i="4"/>
  <c r="C24" i="4"/>
  <c r="C25" i="4" s="1"/>
  <c r="C26" i="4" s="1"/>
  <c r="C17" i="4"/>
  <c r="N18" i="2" l="1"/>
  <c r="N11" i="2"/>
  <c r="N15" i="2"/>
  <c r="M18" i="2"/>
  <c r="M13" i="2"/>
  <c r="M12" i="2"/>
  <c r="N12" i="2"/>
  <c r="M14" i="2"/>
  <c r="N19" i="2"/>
  <c r="N14" i="2"/>
  <c r="M19" i="2"/>
  <c r="N20" i="2"/>
  <c r="I24" i="2"/>
  <c r="I25" i="2" s="1"/>
  <c r="I26" i="2" s="1"/>
  <c r="N10" i="2"/>
  <c r="M15" i="2"/>
  <c r="H24" i="2"/>
  <c r="H25" i="2" s="1"/>
  <c r="M11" i="2"/>
  <c r="L24" i="2"/>
  <c r="M16" i="2"/>
  <c r="M10" i="2"/>
  <c r="N16" i="2"/>
  <c r="M20" i="2"/>
  <c r="N9" i="2"/>
  <c r="G17" i="2"/>
  <c r="N17" i="2" s="1"/>
  <c r="C24" i="2"/>
  <c r="F17" i="2"/>
  <c r="M17" i="2" s="1"/>
  <c r="D24" i="2"/>
  <c r="M12" i="4"/>
  <c r="N12" i="4"/>
  <c r="N15" i="4"/>
  <c r="M16" i="4"/>
  <c r="N16" i="4"/>
  <c r="M21" i="4"/>
  <c r="N21" i="4"/>
  <c r="M22" i="4"/>
  <c r="N22" i="4"/>
  <c r="M23" i="4"/>
  <c r="N23" i="4"/>
  <c r="N9" i="4"/>
  <c r="M9" i="4"/>
  <c r="L10" i="4"/>
  <c r="L11" i="4"/>
  <c r="L12" i="4"/>
  <c r="L13" i="4"/>
  <c r="L14" i="4"/>
  <c r="L15" i="4"/>
  <c r="L16" i="4"/>
  <c r="L17" i="4"/>
  <c r="L18" i="4"/>
  <c r="L19" i="4"/>
  <c r="L20" i="4"/>
  <c r="L21" i="4"/>
  <c r="L22" i="4"/>
  <c r="L23" i="4"/>
  <c r="L9" i="4"/>
  <c r="C9" i="4"/>
  <c r="G9" i="4" s="1"/>
  <c r="D9" i="4"/>
  <c r="G22" i="4"/>
  <c r="F21" i="4"/>
  <c r="I20" i="4"/>
  <c r="F20" i="4"/>
  <c r="H20" i="4"/>
  <c r="G20" i="4"/>
  <c r="I19" i="4"/>
  <c r="H19" i="4"/>
  <c r="G19" i="4"/>
  <c r="I18" i="4"/>
  <c r="H18" i="4"/>
  <c r="G18" i="4"/>
  <c r="I17" i="4"/>
  <c r="H17" i="4"/>
  <c r="G17" i="4"/>
  <c r="F17" i="4"/>
  <c r="I16" i="4"/>
  <c r="H16" i="4"/>
  <c r="G16" i="4"/>
  <c r="F16" i="4"/>
  <c r="I15" i="4"/>
  <c r="H15" i="4"/>
  <c r="M15" i="4" s="1"/>
  <c r="G15" i="4"/>
  <c r="F15" i="4"/>
  <c r="I14" i="4"/>
  <c r="N14" i="4" s="1"/>
  <c r="H14" i="4"/>
  <c r="G14" i="4"/>
  <c r="F14" i="4"/>
  <c r="M14" i="4" s="1"/>
  <c r="I13" i="4"/>
  <c r="N13" i="4" s="1"/>
  <c r="H13" i="4"/>
  <c r="G13" i="4"/>
  <c r="I12" i="4"/>
  <c r="H12" i="4"/>
  <c r="G12" i="4"/>
  <c r="F12" i="4"/>
  <c r="I11" i="4"/>
  <c r="H11" i="4"/>
  <c r="G11" i="4"/>
  <c r="I10" i="4"/>
  <c r="H10" i="4"/>
  <c r="G10" i="4"/>
  <c r="N10" i="4" s="1"/>
  <c r="I9" i="4"/>
  <c r="H9" i="4"/>
  <c r="L25" i="2" l="1"/>
  <c r="L32" i="2"/>
  <c r="N18" i="4"/>
  <c r="H26" i="2"/>
  <c r="F24" i="2"/>
  <c r="M9" i="2"/>
  <c r="M24" i="2" s="1"/>
  <c r="M32" i="2" s="1"/>
  <c r="N32" i="2"/>
  <c r="G24" i="2"/>
  <c r="C25" i="2"/>
  <c r="C26" i="2" s="1"/>
  <c r="D25" i="2"/>
  <c r="D26" i="2" s="1"/>
  <c r="M20" i="4"/>
  <c r="N19" i="4"/>
  <c r="I24" i="4"/>
  <c r="I25" i="4" s="1"/>
  <c r="I26" i="4" s="1"/>
  <c r="M17" i="4"/>
  <c r="N17" i="4"/>
  <c r="H24" i="4"/>
  <c r="H25" i="4" s="1"/>
  <c r="H26" i="4" s="1"/>
  <c r="M13" i="4"/>
  <c r="L24" i="4"/>
  <c r="L25" i="4" s="1"/>
  <c r="N11" i="4"/>
  <c r="F9" i="4"/>
  <c r="G24" i="4"/>
  <c r="F11" i="4"/>
  <c r="M11" i="4" s="1"/>
  <c r="F19" i="4"/>
  <c r="F24" i="4" s="1"/>
  <c r="F25" i="4" s="1"/>
  <c r="F10" i="4"/>
  <c r="M10" i="4" s="1"/>
  <c r="F18" i="4"/>
  <c r="M18" i="4" s="1"/>
  <c r="C18" i="3"/>
  <c r="D20" i="3"/>
  <c r="C20" i="3"/>
  <c r="G20" i="3" s="1"/>
  <c r="C19" i="3"/>
  <c r="C17" i="3"/>
  <c r="G17" i="3" s="1"/>
  <c r="C12" i="3"/>
  <c r="G12" i="3" s="1"/>
  <c r="C11" i="3"/>
  <c r="G11" i="3" s="1"/>
  <c r="C10" i="3"/>
  <c r="C9" i="3"/>
  <c r="G9" i="3" s="1"/>
  <c r="G19" i="3"/>
  <c r="G18" i="3"/>
  <c r="G10" i="3"/>
  <c r="G13" i="3"/>
  <c r="G14" i="3"/>
  <c r="G15" i="3"/>
  <c r="G16" i="3"/>
  <c r="F13" i="3"/>
  <c r="F14" i="3"/>
  <c r="F15" i="3"/>
  <c r="F16" i="3"/>
  <c r="F9" i="3"/>
  <c r="H9" i="3"/>
  <c r="G22" i="3"/>
  <c r="F21" i="3"/>
  <c r="H20" i="3"/>
  <c r="H10" i="3"/>
  <c r="I10" i="3"/>
  <c r="H11" i="3"/>
  <c r="I11" i="3"/>
  <c r="H12" i="3"/>
  <c r="I12" i="3"/>
  <c r="H13" i="3"/>
  <c r="I13" i="3"/>
  <c r="H14" i="3"/>
  <c r="I14" i="3"/>
  <c r="H15" i="3"/>
  <c r="I15" i="3"/>
  <c r="H16" i="3"/>
  <c r="I16" i="3"/>
  <c r="H17" i="3"/>
  <c r="I17" i="3"/>
  <c r="H18" i="3"/>
  <c r="I18" i="3"/>
  <c r="H19" i="3"/>
  <c r="I19" i="3"/>
  <c r="I9" i="3"/>
  <c r="L26" i="2" l="1"/>
  <c r="L30" i="2" s="1"/>
  <c r="L33" i="2"/>
  <c r="L34" i="2" s="1"/>
  <c r="G25" i="2"/>
  <c r="G26" i="2" s="1"/>
  <c r="G29" i="2" s="1"/>
  <c r="N25" i="2"/>
  <c r="M25" i="2"/>
  <c r="F25" i="2"/>
  <c r="F26" i="2" s="1"/>
  <c r="F29" i="2" s="1"/>
  <c r="M19" i="4"/>
  <c r="M24" i="4" s="1"/>
  <c r="M25" i="4" s="1"/>
  <c r="M26" i="4" s="1"/>
  <c r="N24" i="4"/>
  <c r="N25" i="4" s="1"/>
  <c r="N26" i="4" s="1"/>
  <c r="L26" i="4"/>
  <c r="G25" i="4"/>
  <c r="G26" i="4" s="1"/>
  <c r="F12" i="3"/>
  <c r="F20" i="3"/>
  <c r="F18" i="3"/>
  <c r="F17" i="3"/>
  <c r="I20" i="3"/>
  <c r="H24" i="3"/>
  <c r="G24" i="3"/>
  <c r="F11" i="3"/>
  <c r="F19" i="3"/>
  <c r="F10" i="3"/>
  <c r="M26" i="2" l="1"/>
  <c r="M33" i="2"/>
  <c r="M34" i="2" s="1"/>
  <c r="N26" i="2"/>
  <c r="N30" i="2" s="1"/>
  <c r="N33" i="2"/>
  <c r="N34" i="2" s="1"/>
  <c r="F26" i="4"/>
  <c r="F24" i="3"/>
  <c r="F25" i="3" s="1"/>
  <c r="I24" i="3"/>
  <c r="I25" i="3"/>
  <c r="I26" i="3" s="1"/>
  <c r="H25" i="3"/>
  <c r="H26" i="3" s="1"/>
  <c r="G25" i="3"/>
  <c r="G26" i="3" s="1"/>
  <c r="F26" i="3" l="1"/>
</calcChain>
</file>

<file path=xl/sharedStrings.xml><?xml version="1.0" encoding="utf-8"?>
<sst xmlns="http://schemas.openxmlformats.org/spreadsheetml/2006/main" count="294" uniqueCount="67">
  <si>
    <t>Histar</t>
  </si>
  <si>
    <t>Mystar</t>
  </si>
  <si>
    <t>2019 / 2020</t>
  </si>
  <si>
    <t>Farm Rent - No GST</t>
  </si>
  <si>
    <t>Accommodation - GST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</si>
  <si>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</si>
  <si>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</si>
  <si>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</si>
  <si>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</si>
  <si>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</si>
  <si>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</si>
  <si>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</si>
  <si>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</si>
  <si>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</si>
  <si>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</si>
  <si>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</si>
  <si>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</si>
  <si>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Signage - GST</t>
  </si>
  <si>
    <t>June Lump Sum Mystar</t>
  </si>
  <si>
    <t>June - Lump Sum Histar</t>
  </si>
  <si>
    <t>Signage</t>
  </si>
  <si>
    <t>Accommodation GST</t>
  </si>
  <si>
    <t>Journals to do:</t>
  </si>
  <si>
    <t>28000/HIS0005 (235 Bartholomew Rd)</t>
  </si>
  <si>
    <t>DR</t>
  </si>
  <si>
    <t>28000/HIST0001_SIGNAGE (Signage)</t>
  </si>
  <si>
    <t>CR</t>
  </si>
  <si>
    <t>84000 (GST Payable Refundable)   [ - this amount should be automatic]</t>
  </si>
  <si>
    <t>Description:  Month 2020 - Mystar's share of 235 Bartholomew Road and Signage Income transferred from Income to Mystar's Loan Account</t>
  </si>
  <si>
    <t>88100/00004 (Mystar Super Fund)</t>
  </si>
  <si>
    <t>GST</t>
  </si>
  <si>
    <t>Net</t>
  </si>
  <si>
    <t>Histar and Mystar</t>
  </si>
  <si>
    <t>235 Bartholomew Road and Signage - rental income</t>
  </si>
  <si>
    <t>28000/MYSTAR  (235 Bartholomew Rd)</t>
  </si>
  <si>
    <t>28000/MYST0001_SIGNAGE  (Signage Property Income)</t>
  </si>
  <si>
    <t>Description: Month  2020 Income 235 Bart Rd &amp; Signage</t>
  </si>
  <si>
    <t>67000/001  (235 Bartholomew Rd)  Rent Receivable</t>
  </si>
  <si>
    <t>67000/MYST0001_SIGNAGE  (Signage Rent Receivable)</t>
  </si>
  <si>
    <t>Total - Gross</t>
  </si>
  <si>
    <t>2020 / 2021</t>
  </si>
  <si>
    <t>Description:  Month 2021 - Mystar's share of 235 Bartholomew Road and Signage Income transferred from Income to Mystar's Loan Account</t>
  </si>
  <si>
    <t>1 cent rounding adjustment re Accom $463.33 to $463.34</t>
  </si>
  <si>
    <t>Description: Month  2021 Income 235 Bart Rd &amp; Signage</t>
  </si>
  <si>
    <t>2021 / 2022</t>
  </si>
  <si>
    <t>AGREES</t>
  </si>
  <si>
    <t>TO P&amp;L</t>
  </si>
  <si>
    <t>1/3 SHARE</t>
  </si>
  <si>
    <t>SHARE OF GST FOR MYSTAR</t>
  </si>
  <si>
    <t>Farm Rent</t>
  </si>
  <si>
    <t>June - Lump Sum Histar- FARM RENT</t>
  </si>
  <si>
    <t>June Lump Sum Mystar-FARM RENT</t>
  </si>
  <si>
    <t>RENT SHARE AGREES TO P&amp; L</t>
  </si>
  <si>
    <t>w</t>
  </si>
  <si>
    <t>JULY</t>
  </si>
  <si>
    <t>AUGUST</t>
  </si>
  <si>
    <t>SEPT</t>
  </si>
  <si>
    <t>OCT</t>
  </si>
  <si>
    <t>NOV</t>
  </si>
  <si>
    <t>PICKERS AMOUNT AS PER BANK STATEMENT</t>
  </si>
  <si>
    <t>DEC</t>
  </si>
  <si>
    <t>JAN</t>
  </si>
  <si>
    <t>FEB</t>
  </si>
  <si>
    <t>MARCH</t>
  </si>
  <si>
    <t>APRIL</t>
  </si>
  <si>
    <t>MAY</t>
  </si>
  <si>
    <t>JUNE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</si>
</sst>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u val="singleAccounting"/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0">
    <xf numFmtId="0" fontId="0" fillId="0" borderId="0" xfId="0"/>
    <xf numFmtId="44" fontId="3" fillId="0" borderId="0" xfId="1" applyFont="1"/>
    <xf numFmtId="44" fontId="2" fillId="0" borderId="0" xfId="1" applyFont="1"/>
    <xf numFmtId="44" fontId="0" fillId="0" borderId="0" xfId="1" applyFont="1"/>
    <xf numFmtId="44" fontId="4" fillId="0" borderId="0" xfId="1" applyFont="1" applyAlignment="1">
      <alignment horizontal="center" wrapText="1"/>
    </xf>
    <xf numFmtId="44" fontId="4" fillId="0" borderId="0" xfId="1" applyFont="1"/>
    <xf numFmtId="44" fontId="0" fillId="0" borderId="2" xfId="1" applyFont="1" applyBorder="1"/>
    <xf numFmtId="44" fontId="4" fillId="0" borderId="4" xfId="1" applyFont="1" applyBorder="1" applyAlignment="1">
      <alignment horizontal="center" wrapText="1"/>
    </xf>
    <xf numFmtId="44" fontId="4" fillId="0" borderId="3" xfId="1" applyFont="1" applyBorder="1" applyAlignment="1">
      <alignment horizontal="center" wrapText="1"/>
    </xf>
    <xf numFmtId="44" fontId="4" fillId="2" borderId="3" xfId="1" applyFont="1" applyFill="1" applyBorder="1" applyAlignment="1">
      <alignment horizontal="center" wrapText="1"/>
    </xf>
    <xf numFmtId="44" fontId="4" fillId="2" borderId="4" xfId="1" applyFont="1" applyFill="1" applyBorder="1" applyAlignment="1">
      <alignment horizontal="center" wrapText="1"/>
    </xf>
    <xf numFmtId="44" fontId="0" fillId="2" borderId="2" xfId="1" applyFont="1" applyFill="1" applyBorder="1"/>
    <xf numFmtId="44" fontId="0" fillId="0" borderId="6" xfId="1" applyFont="1" applyBorder="1"/>
    <xf numFmtId="44" fontId="0" fillId="2" borderId="6" xfId="1" applyFont="1" applyFill="1" applyBorder="1"/>
    <xf numFmtId="44" fontId="4" fillId="0" borderId="5" xfId="1" applyFont="1" applyBorder="1"/>
    <xf numFmtId="44" fontId="4" fillId="2" borderId="5" xfId="1" applyFont="1" applyFill="1" applyBorder="1"/>
    <xf numFmtId="44" fontId="7" fillId="0" borderId="0" xfId="1" applyFont="1"/>
    <xf numFmtId="44" fontId="4" fillId="3" borderId="3" xfId="1" applyFont="1" applyFill="1" applyBorder="1" applyAlignment="1">
      <alignment horizontal="center" wrapText="1"/>
    </xf>
    <xf numFmtId="44" fontId="4" fillId="3" borderId="4" xfId="1" applyFont="1" applyFill="1" applyBorder="1" applyAlignment="1">
      <alignment horizontal="center" wrapText="1"/>
    </xf>
    <xf numFmtId="44" fontId="0" fillId="3" borderId="2" xfId="1" applyFont="1" applyFill="1" applyBorder="1"/>
    <xf numFmtId="44" fontId="0" fillId="3" borderId="6" xfId="1" applyFont="1" applyFill="1" applyBorder="1"/>
    <xf numFmtId="44" fontId="4" fillId="3" borderId="5" xfId="1" applyFont="1" applyFill="1" applyBorder="1"/>
    <xf numFmtId="44" fontId="4" fillId="4" borderId="3" xfId="1" applyFont="1" applyFill="1" applyBorder="1" applyAlignment="1">
      <alignment horizontal="center" wrapText="1"/>
    </xf>
    <xf numFmtId="44" fontId="4" fillId="4" borderId="4" xfId="1" applyFont="1" applyFill="1" applyBorder="1" applyAlignment="1">
      <alignment horizontal="center" wrapText="1"/>
    </xf>
    <xf numFmtId="44" fontId="0" fillId="4" borderId="2" xfId="1" applyFont="1" applyFill="1" applyBorder="1"/>
    <xf numFmtId="44" fontId="0" fillId="4" borderId="6" xfId="1" applyFont="1" applyFill="1" applyBorder="1"/>
    <xf numFmtId="44" fontId="4" fillId="4" borderId="5" xfId="1" applyFont="1" applyFill="1" applyBorder="1"/>
    <xf numFmtId="44" fontId="0" fillId="0" borderId="2" xfId="1" applyFont="1" applyFill="1" applyBorder="1"/>
    <xf numFmtId="0" fontId="0" fillId="0" borderId="0" xfId="0" applyAlignment="1">
      <alignment horizontal="center"/>
    </xf>
    <xf numFmtId="0" fontId="8" fillId="0" borderId="0" xfId="0" applyFont="1" applyAlignment="1">
      <alignment horizontal="center"/>
    </xf>
    <xf numFmtId="44" fontId="8" fillId="0" borderId="0" xfId="1" applyFont="1" applyAlignment="1">
      <alignment horizontal="center"/>
    </xf>
    <xf numFmtId="17" fontId="8" fillId="0" borderId="0" xfId="0" applyNumberFormat="1" applyFont="1" applyAlignment="1">
      <alignment horizontal="center"/>
    </xf>
    <xf numFmtId="44" fontId="4" fillId="0" borderId="0" xfId="1" applyFont="1" applyBorder="1"/>
    <xf numFmtId="44" fontId="4" fillId="0" borderId="0" xfId="1" applyFont="1" applyFill="1" applyBorder="1"/>
    <xf numFmtId="44" fontId="0" fillId="0" borderId="0" xfId="1" applyFont="1" applyFill="1"/>
    <xf numFmtId="44" fontId="4" fillId="0" borderId="1" xfId="1" applyFont="1" applyBorder="1"/>
    <xf numFmtId="44" fontId="4" fillId="3" borderId="1" xfId="1" applyFont="1" applyFill="1" applyBorder="1"/>
    <xf numFmtId="44" fontId="4" fillId="2" borderId="1" xfId="1" applyFont="1" applyFill="1" applyBorder="1"/>
    <xf numFmtId="44" fontId="4" fillId="4" borderId="1" xfId="1" applyFont="1" applyFill="1" applyBorder="1"/>
    <xf numFmtId="44" fontId="0" fillId="0" borderId="0" xfId="1" applyFont="1" applyFill="1" applyBorder="1"/>
    <xf numFmtId="44" fontId="0" fillId="0" borderId="0" xfId="1" applyFont="1" applyBorder="1"/>
    <xf numFmtId="44" fontId="0" fillId="0" borderId="7" xfId="1" applyFont="1" applyBorder="1"/>
    <xf numFmtId="44" fontId="4" fillId="5" borderId="0" xfId="1" applyFont="1" applyFill="1" applyBorder="1"/>
    <xf numFmtId="44" fontId="4" fillId="6" borderId="0" xfId="1" applyFont="1" applyFill="1" applyBorder="1"/>
    <xf numFmtId="44" fontId="10" fillId="0" borderId="0" xfId="1" applyFont="1" applyFill="1" applyBorder="1"/>
    <xf numFmtId="44" fontId="9" fillId="0" borderId="0" xfId="1" applyFont="1"/>
    <xf numFmtId="44" fontId="0" fillId="5" borderId="0" xfId="1" applyFont="1" applyFill="1"/>
    <xf numFmtId="44" fontId="4" fillId="7" borderId="5" xfId="1" applyFont="1" applyFill="1" applyBorder="1"/>
    <xf numFmtId="44" fontId="0" fillId="7" borderId="0" xfId="1" applyFont="1" applyFill="1"/>
    <xf numFmtId="44" fontId="4" fillId="8" borderId="5" xfId="1" applyFont="1" applyFill="1" applyBorder="1"/>
    <xf numFmtId="44" fontId="0" fillId="8" borderId="0" xfId="1" applyFont="1" applyFill="1"/>
    <xf numFmtId="44" fontId="4" fillId="0" borderId="7" xfId="1" applyFont="1" applyFill="1" applyBorder="1"/>
    <xf numFmtId="44" fontId="4" fillId="0" borderId="7" xfId="1" applyFont="1" applyBorder="1"/>
    <xf numFmtId="44" fontId="4" fillId="0" borderId="1" xfId="1" applyFont="1" applyBorder="1" applyAlignment="1">
      <alignment horizontal="center"/>
    </xf>
    <xf numFmtId="44" fontId="6" fillId="0" borderId="0" xfId="1" applyFont="1" applyAlignment="1">
      <alignment horizontal="center" wrapText="1"/>
    </xf>
    <xf numFmtId="0" fontId="3" fillId="0" borderId="0" xfId="0" applyFont="1"/>
    <xf numFmtId="15" fontId="3" fillId="0" borderId="0" xfId="0" applyNumberFormat="1" applyFont="1"/>
    <xf numFmtId="0" fontId="8" fillId="0" borderId="0" xfId="0" applyFont="1"/>
    <xf numFmtId="44" fontId="8" fillId="0" borderId="0" xfId="1" applyFont="1"/>
    <xf numFmtId="44" fontId="11" fillId="0" borderId="0" xfId="1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2B876D-347F-4625-836F-E1FE2E1B24F7}">
  <sheetPr>
    <tabColor rgb="FF00B050"/>
    <pageSetUpPr fitToPage="1"/>
  </sheetPr>
  <dimension ref="A1:P41"/>
  <sheetViews>
    <sheetView topLeftCell="A4" workbookViewId="0">
      <selection activeCell="P25" sqref="P25"/>
    </sheetView>
  </sheetViews>
  <sheetFormatPr defaultRowHeight="15" x14ac:dyDescent="0.25"/>
  <cols>
    <col min="1" max="1" width="27.140625" style="3" customWidth="1"/>
    <col min="2" max="2" width="14.5703125" style="3" customWidth="1"/>
    <col min="3" max="4" width="15.7109375" style="3" customWidth="1"/>
    <col min="5" max="5" width="6.42578125" style="3" customWidth="1"/>
    <col min="6" max="6" width="12.85546875" style="3" bestFit="1" customWidth="1"/>
    <col min="7" max="7" width="13.42578125" style="3" customWidth="1"/>
    <col min="8" max="8" width="13" style="3" customWidth="1"/>
    <col min="9" max="9" width="11.5703125" style="3" bestFit="1" customWidth="1"/>
    <col min="10" max="10" width="10.5703125" style="3" bestFit="1" customWidth="1"/>
    <col min="11" max="11" width="9.140625" style="3"/>
    <col min="12" max="13" width="12.5703125" style="3" bestFit="1" customWidth="1"/>
    <col min="14" max="14" width="12.28515625" style="3" customWidth="1"/>
    <col min="15" max="18" width="9.140625" style="3"/>
    <col min="19" max="19" width="11.5703125" style="3" bestFit="1" customWidth="1"/>
    <col min="20" max="16384" width="9.140625" style="3"/>
  </cols>
  <sheetData>
    <row r="1" spans="1:14" ht="15.75" x14ac:dyDescent="0.25">
      <c r="A1" s="1" t="s">
        <v>32</v>
      </c>
    </row>
    <row r="2" spans="1:14" ht="15.75" x14ac:dyDescent="0.25">
      <c r="A2" s="1" t="s">
        <v>40</v>
      </c>
    </row>
    <row r="4" spans="1:14" ht="15.75" x14ac:dyDescent="0.25">
      <c r="A4" s="5" t="s">
        <v>33</v>
      </c>
      <c r="B4" s="2"/>
      <c r="C4" s="2"/>
      <c r="D4" s="2"/>
      <c r="E4" s="2"/>
      <c r="F4" s="2"/>
    </row>
    <row r="6" spans="1:14" s="5" customFormat="1" x14ac:dyDescent="0.25">
      <c r="F6" s="53" t="s">
        <v>21</v>
      </c>
      <c r="G6" s="53"/>
      <c r="H6" s="53" t="s">
        <v>20</v>
      </c>
      <c r="I6" s="53"/>
    </row>
    <row r="7" spans="1:14" s="4" customFormat="1" ht="45" x14ac:dyDescent="0.25">
      <c r="A7" s="8"/>
      <c r="B7" s="8" t="s">
        <v>3</v>
      </c>
      <c r="C7" s="8" t="s">
        <v>4</v>
      </c>
      <c r="D7" s="8" t="s">
        <v>17</v>
      </c>
      <c r="E7" s="9"/>
      <c r="F7" s="17" t="s">
        <v>0</v>
      </c>
      <c r="G7" s="22" t="s">
        <v>1</v>
      </c>
      <c r="H7" s="17" t="s">
        <v>0</v>
      </c>
      <c r="I7" s="22" t="s">
        <v>1</v>
      </c>
      <c r="L7" s="4" t="s">
        <v>39</v>
      </c>
      <c r="M7" s="4" t="s">
        <v>0</v>
      </c>
      <c r="N7" s="4" t="s">
        <v>1</v>
      </c>
    </row>
    <row r="8" spans="1:14" s="4" customFormat="1" x14ac:dyDescent="0.25">
      <c r="A8" s="7"/>
      <c r="B8" s="7"/>
      <c r="C8" s="7"/>
      <c r="D8" s="7"/>
      <c r="E8" s="10"/>
      <c r="F8" s="18"/>
      <c r="G8" s="23"/>
      <c r="H8" s="18"/>
      <c r="I8" s="23"/>
    </row>
    <row r="9" spans="1:14" x14ac:dyDescent="0.25">
      <c r="A9" s="6" t="s">
        <v>5</v>
      </c>
      <c r="B9" s="6">
        <v>6160</v>
      </c>
      <c r="C9" s="27"/>
      <c r="D9" s="27">
        <f>453.75*2</f>
        <v>907.5</v>
      </c>
      <c r="E9" s="11"/>
      <c r="F9" s="19">
        <f t="shared" ref="F9:F20" si="0">C9/3*2</f>
        <v>0</v>
      </c>
      <c r="G9" s="24">
        <f>C9/3</f>
        <v>0</v>
      </c>
      <c r="H9" s="19">
        <f t="shared" ref="H9:H20" si="1">D9/3*2</f>
        <v>605</v>
      </c>
      <c r="I9" s="24">
        <f t="shared" ref="I9:I20" si="2">D9/3</f>
        <v>302.5</v>
      </c>
      <c r="L9" s="3">
        <f>C9+D9</f>
        <v>907.5</v>
      </c>
      <c r="M9" s="3">
        <f>F9+H9</f>
        <v>605</v>
      </c>
      <c r="N9" s="3">
        <f>G9+I9</f>
        <v>302.5</v>
      </c>
    </row>
    <row r="10" spans="1:14" x14ac:dyDescent="0.25">
      <c r="A10" s="6" t="s">
        <v>6</v>
      </c>
      <c r="B10" s="6">
        <v>6359.79</v>
      </c>
      <c r="C10" s="27"/>
      <c r="D10" s="27"/>
      <c r="E10" s="11"/>
      <c r="F10" s="19">
        <f t="shared" si="0"/>
        <v>0</v>
      </c>
      <c r="G10" s="24">
        <f t="shared" ref="G10:G21" si="3">C10/3</f>
        <v>0</v>
      </c>
      <c r="H10" s="19">
        <f t="shared" si="1"/>
        <v>0</v>
      </c>
      <c r="I10" s="24">
        <f t="shared" si="2"/>
        <v>0</v>
      </c>
      <c r="L10" s="3">
        <f t="shared" ref="L10:L23" si="4">C10+D10</f>
        <v>0</v>
      </c>
      <c r="M10" s="3">
        <f t="shared" ref="M10:N23" si="5">F10+H10</f>
        <v>0</v>
      </c>
      <c r="N10" s="3">
        <f t="shared" si="5"/>
        <v>0</v>
      </c>
    </row>
    <row r="11" spans="1:14" x14ac:dyDescent="0.25">
      <c r="A11" s="6" t="s">
        <v>7</v>
      </c>
      <c r="B11" s="6">
        <v>3700</v>
      </c>
      <c r="C11" s="27"/>
      <c r="D11" s="27">
        <v>1613.38</v>
      </c>
      <c r="E11" s="11"/>
      <c r="F11" s="19">
        <f t="shared" si="0"/>
        <v>0</v>
      </c>
      <c r="G11" s="24">
        <f t="shared" si="3"/>
        <v>0</v>
      </c>
      <c r="H11" s="19">
        <f t="shared" si="1"/>
        <v>1075.5866666666668</v>
      </c>
      <c r="I11" s="24">
        <f t="shared" si="2"/>
        <v>537.79333333333341</v>
      </c>
      <c r="L11" s="3">
        <f t="shared" si="4"/>
        <v>1613.38</v>
      </c>
      <c r="M11" s="3">
        <f t="shared" si="5"/>
        <v>1075.5866666666668</v>
      </c>
      <c r="N11" s="3">
        <f t="shared" si="5"/>
        <v>537.79333333333341</v>
      </c>
    </row>
    <row r="12" spans="1:14" x14ac:dyDescent="0.25">
      <c r="A12" s="6" t="s">
        <v>8</v>
      </c>
      <c r="B12" s="6"/>
      <c r="C12" s="27"/>
      <c r="D12" s="27"/>
      <c r="E12" s="11"/>
      <c r="F12" s="19">
        <f t="shared" si="0"/>
        <v>0</v>
      </c>
      <c r="G12" s="24">
        <f t="shared" si="3"/>
        <v>0</v>
      </c>
      <c r="H12" s="19">
        <f t="shared" si="1"/>
        <v>0</v>
      </c>
      <c r="I12" s="24">
        <f t="shared" si="2"/>
        <v>0</v>
      </c>
      <c r="L12" s="3">
        <f t="shared" si="4"/>
        <v>0</v>
      </c>
      <c r="M12" s="3">
        <f t="shared" si="5"/>
        <v>0</v>
      </c>
      <c r="N12" s="3">
        <f t="shared" si="5"/>
        <v>0</v>
      </c>
    </row>
    <row r="13" spans="1:14" x14ac:dyDescent="0.25">
      <c r="A13" s="6" t="s">
        <v>9</v>
      </c>
      <c r="B13" s="6">
        <v>3122.3</v>
      </c>
      <c r="C13" s="27"/>
      <c r="D13" s="27">
        <v>453.75</v>
      </c>
      <c r="E13" s="11"/>
      <c r="F13" s="19">
        <f>C13/3*2</f>
        <v>0</v>
      </c>
      <c r="G13" s="24">
        <f t="shared" si="3"/>
        <v>0</v>
      </c>
      <c r="H13" s="19">
        <f t="shared" si="1"/>
        <v>302.5</v>
      </c>
      <c r="I13" s="24">
        <f t="shared" si="2"/>
        <v>151.25</v>
      </c>
      <c r="L13" s="3">
        <f t="shared" si="4"/>
        <v>453.75</v>
      </c>
      <c r="M13" s="3">
        <f t="shared" si="5"/>
        <v>302.5</v>
      </c>
      <c r="N13" s="3">
        <f t="shared" si="5"/>
        <v>151.25</v>
      </c>
    </row>
    <row r="14" spans="1:14" x14ac:dyDescent="0.25">
      <c r="A14" s="6" t="s">
        <v>10</v>
      </c>
      <c r="B14" s="6"/>
      <c r="C14" s="27"/>
      <c r="D14" s="27">
        <v>3666.43</v>
      </c>
      <c r="E14" s="11"/>
      <c r="F14" s="19">
        <f t="shared" si="0"/>
        <v>0</v>
      </c>
      <c r="G14" s="24">
        <f t="shared" si="3"/>
        <v>0</v>
      </c>
      <c r="H14" s="19">
        <f t="shared" si="1"/>
        <v>2444.2866666666664</v>
      </c>
      <c r="I14" s="24">
        <f t="shared" si="2"/>
        <v>1222.1433333333332</v>
      </c>
      <c r="L14" s="3">
        <f t="shared" si="4"/>
        <v>3666.43</v>
      </c>
      <c r="M14" s="3">
        <f t="shared" si="5"/>
        <v>2444.2866666666664</v>
      </c>
      <c r="N14" s="3">
        <f t="shared" si="5"/>
        <v>1222.1433333333332</v>
      </c>
    </row>
    <row r="15" spans="1:14" x14ac:dyDescent="0.25">
      <c r="A15" s="6" t="s">
        <v>11</v>
      </c>
      <c r="B15" s="6"/>
      <c r="C15" s="27"/>
      <c r="D15" s="27">
        <v>453.75</v>
      </c>
      <c r="E15" s="11"/>
      <c r="F15" s="19">
        <f t="shared" si="0"/>
        <v>0</v>
      </c>
      <c r="G15" s="24">
        <f t="shared" si="3"/>
        <v>0</v>
      </c>
      <c r="H15" s="19">
        <f t="shared" si="1"/>
        <v>302.5</v>
      </c>
      <c r="I15" s="24">
        <f t="shared" si="2"/>
        <v>151.25</v>
      </c>
      <c r="L15" s="3">
        <f t="shared" si="4"/>
        <v>453.75</v>
      </c>
      <c r="M15" s="3">
        <f t="shared" si="5"/>
        <v>302.5</v>
      </c>
      <c r="N15" s="3">
        <f t="shared" si="5"/>
        <v>151.25</v>
      </c>
    </row>
    <row r="16" spans="1:14" x14ac:dyDescent="0.25">
      <c r="A16" s="6" t="s">
        <v>12</v>
      </c>
      <c r="B16" s="6">
        <v>0</v>
      </c>
      <c r="C16" s="27"/>
      <c r="D16" s="27">
        <v>0</v>
      </c>
      <c r="E16" s="11"/>
      <c r="F16" s="19">
        <f t="shared" si="0"/>
        <v>0</v>
      </c>
      <c r="G16" s="24">
        <f t="shared" si="3"/>
        <v>0</v>
      </c>
      <c r="H16" s="19">
        <f t="shared" si="1"/>
        <v>0</v>
      </c>
      <c r="I16" s="24">
        <f t="shared" si="2"/>
        <v>0</v>
      </c>
      <c r="L16" s="3">
        <f t="shared" si="4"/>
        <v>0</v>
      </c>
      <c r="M16" s="3">
        <f t="shared" si="5"/>
        <v>0</v>
      </c>
      <c r="N16" s="3">
        <f t="shared" si="5"/>
        <v>0</v>
      </c>
    </row>
    <row r="17" spans="1:16" ht="32.25" customHeight="1" x14ac:dyDescent="0.25">
      <c r="A17" s="6" t="s">
        <v>13</v>
      </c>
      <c r="B17" s="6">
        <v>1390</v>
      </c>
      <c r="C17" s="27"/>
      <c r="D17" s="27">
        <v>3666.43</v>
      </c>
      <c r="E17" s="11"/>
      <c r="F17" s="19">
        <f t="shared" si="0"/>
        <v>0</v>
      </c>
      <c r="G17" s="24">
        <f t="shared" si="3"/>
        <v>0</v>
      </c>
      <c r="H17" s="19">
        <f t="shared" si="1"/>
        <v>2444.2866666666664</v>
      </c>
      <c r="I17" s="24">
        <f t="shared" si="2"/>
        <v>1222.1433333333332</v>
      </c>
      <c r="L17" s="3">
        <f t="shared" si="4"/>
        <v>3666.43</v>
      </c>
      <c r="M17" s="3">
        <f t="shared" si="5"/>
        <v>2444.2866666666664</v>
      </c>
      <c r="N17" s="3">
        <f t="shared" si="5"/>
        <v>1222.1433333333332</v>
      </c>
      <c r="O17" s="54"/>
      <c r="P17" s="54"/>
    </row>
    <row r="18" spans="1:16" x14ac:dyDescent="0.25">
      <c r="A18" s="6" t="s">
        <v>14</v>
      </c>
      <c r="B18" s="6">
        <v>2800</v>
      </c>
      <c r="C18" s="27">
        <v>165000</v>
      </c>
      <c r="D18" s="27">
        <v>453.75</v>
      </c>
      <c r="E18" s="11"/>
      <c r="F18" s="19">
        <f t="shared" si="0"/>
        <v>110000</v>
      </c>
      <c r="G18" s="24">
        <f t="shared" si="3"/>
        <v>55000</v>
      </c>
      <c r="H18" s="19">
        <f t="shared" si="1"/>
        <v>302.5</v>
      </c>
      <c r="I18" s="24">
        <f t="shared" si="2"/>
        <v>151.25</v>
      </c>
      <c r="L18" s="3">
        <f t="shared" si="4"/>
        <v>165453.75</v>
      </c>
      <c r="M18" s="3">
        <f t="shared" si="5"/>
        <v>110302.5</v>
      </c>
      <c r="N18" s="3">
        <f t="shared" si="5"/>
        <v>55151.25</v>
      </c>
    </row>
    <row r="19" spans="1:16" x14ac:dyDescent="0.25">
      <c r="A19" s="6" t="s">
        <v>15</v>
      </c>
      <c r="B19" s="6">
        <v>2580</v>
      </c>
      <c r="C19" s="27"/>
      <c r="D19" s="27">
        <v>0</v>
      </c>
      <c r="E19" s="11"/>
      <c r="F19" s="19">
        <f t="shared" si="0"/>
        <v>0</v>
      </c>
      <c r="G19" s="24">
        <f t="shared" si="3"/>
        <v>0</v>
      </c>
      <c r="H19" s="19">
        <f t="shared" si="1"/>
        <v>0</v>
      </c>
      <c r="I19" s="24">
        <f t="shared" si="2"/>
        <v>0</v>
      </c>
      <c r="L19" s="3">
        <f t="shared" si="4"/>
        <v>0</v>
      </c>
      <c r="M19" s="3">
        <f t="shared" si="5"/>
        <v>0</v>
      </c>
      <c r="N19" s="3">
        <f t="shared" si="5"/>
        <v>0</v>
      </c>
    </row>
    <row r="20" spans="1:16" x14ac:dyDescent="0.25">
      <c r="A20" s="6" t="s">
        <v>16</v>
      </c>
      <c r="B20" s="6">
        <v>2260</v>
      </c>
      <c r="C20" s="27">
        <v>20670</v>
      </c>
      <c r="D20" s="27">
        <v>3728.76</v>
      </c>
      <c r="E20" s="11"/>
      <c r="F20" s="19">
        <f t="shared" si="0"/>
        <v>13780</v>
      </c>
      <c r="G20" s="24">
        <f t="shared" si="3"/>
        <v>6890</v>
      </c>
      <c r="H20" s="19">
        <f t="shared" si="1"/>
        <v>2485.84</v>
      </c>
      <c r="I20" s="24">
        <f t="shared" si="2"/>
        <v>1242.92</v>
      </c>
      <c r="L20" s="3">
        <f t="shared" si="4"/>
        <v>24398.760000000002</v>
      </c>
      <c r="M20" s="3">
        <f t="shared" si="5"/>
        <v>16265.84</v>
      </c>
      <c r="N20" s="3">
        <f>G20+I20</f>
        <v>8132.92</v>
      </c>
    </row>
    <row r="21" spans="1:16" x14ac:dyDescent="0.25">
      <c r="A21" s="6" t="s">
        <v>19</v>
      </c>
      <c r="B21" s="6"/>
      <c r="C21" s="27"/>
      <c r="D21" s="27"/>
      <c r="E21" s="11"/>
      <c r="F21" s="19">
        <f>C21</f>
        <v>0</v>
      </c>
      <c r="G21" s="24">
        <f t="shared" si="3"/>
        <v>0</v>
      </c>
      <c r="H21" s="19"/>
      <c r="I21" s="24"/>
      <c r="L21" s="3">
        <f t="shared" si="4"/>
        <v>0</v>
      </c>
      <c r="M21" s="3">
        <f t="shared" si="5"/>
        <v>0</v>
      </c>
      <c r="N21" s="3">
        <f t="shared" si="5"/>
        <v>0</v>
      </c>
    </row>
    <row r="22" spans="1:16" x14ac:dyDescent="0.25">
      <c r="A22" s="6" t="s">
        <v>18</v>
      </c>
      <c r="B22" s="6"/>
      <c r="C22" s="27"/>
      <c r="D22" s="27"/>
      <c r="E22" s="11"/>
      <c r="F22" s="19"/>
      <c r="G22" s="24">
        <f>C22</f>
        <v>0</v>
      </c>
      <c r="H22" s="19"/>
      <c r="I22" s="24"/>
      <c r="L22" s="3">
        <f t="shared" si="4"/>
        <v>0</v>
      </c>
      <c r="M22" s="3">
        <f t="shared" si="5"/>
        <v>0</v>
      </c>
      <c r="N22" s="3">
        <f t="shared" si="5"/>
        <v>0</v>
      </c>
    </row>
    <row r="23" spans="1:16" x14ac:dyDescent="0.25">
      <c r="A23" s="12"/>
      <c r="B23" s="12"/>
      <c r="C23" s="12"/>
      <c r="D23" s="12"/>
      <c r="E23" s="13"/>
      <c r="F23" s="20"/>
      <c r="G23" s="25"/>
      <c r="H23" s="20"/>
      <c r="I23" s="25"/>
      <c r="L23" s="3">
        <f t="shared" si="4"/>
        <v>0</v>
      </c>
      <c r="M23" s="3">
        <f t="shared" si="5"/>
        <v>0</v>
      </c>
      <c r="N23" s="3">
        <f t="shared" si="5"/>
        <v>0</v>
      </c>
    </row>
    <row r="24" spans="1:16" ht="15.75" thickBot="1" x14ac:dyDescent="0.3">
      <c r="A24" s="14"/>
      <c r="B24" s="14">
        <f>SUM(B8:B23)</f>
        <v>28372.09</v>
      </c>
      <c r="C24" s="14">
        <f>SUM(C9:C23)</f>
        <v>185670</v>
      </c>
      <c r="D24" s="14">
        <f>SUM(D9:D23)</f>
        <v>14943.75</v>
      </c>
      <c r="E24" s="15"/>
      <c r="F24" s="21">
        <f>SUM(F9:F23)</f>
        <v>123780</v>
      </c>
      <c r="G24" s="26">
        <f t="shared" ref="G24:N24" si="6">SUM(G9:G23)</f>
        <v>61890</v>
      </c>
      <c r="H24" s="21">
        <f t="shared" si="6"/>
        <v>9962.5</v>
      </c>
      <c r="I24" s="26">
        <f t="shared" si="6"/>
        <v>4981.25</v>
      </c>
      <c r="L24" s="26">
        <f t="shared" si="6"/>
        <v>200613.75</v>
      </c>
      <c r="M24" s="26">
        <f>SUM(M9:M23)</f>
        <v>133742.5</v>
      </c>
      <c r="N24" s="26">
        <f t="shared" si="6"/>
        <v>66871.25</v>
      </c>
    </row>
    <row r="25" spans="1:16" ht="16.5" thickTop="1" thickBot="1" x14ac:dyDescent="0.3">
      <c r="A25" s="14" t="s">
        <v>30</v>
      </c>
      <c r="B25" s="14"/>
      <c r="C25" s="21">
        <f t="shared" ref="C25:D25" si="7">C24/11</f>
        <v>16879.090909090908</v>
      </c>
      <c r="D25" s="21">
        <f t="shared" si="7"/>
        <v>1358.5227272727273</v>
      </c>
      <c r="E25" s="15"/>
      <c r="F25" s="21">
        <f>F24/11</f>
        <v>11252.727272727272</v>
      </c>
      <c r="G25" s="26">
        <f>G24/11</f>
        <v>5626.363636363636</v>
      </c>
      <c r="H25" s="21">
        <f t="shared" ref="H25:N25" si="8">H24/11</f>
        <v>905.68181818181813</v>
      </c>
      <c r="I25" s="26">
        <f t="shared" si="8"/>
        <v>452.84090909090907</v>
      </c>
      <c r="L25" s="26">
        <f t="shared" si="8"/>
        <v>18237.613636363636</v>
      </c>
      <c r="M25" s="26">
        <f>M24/11</f>
        <v>12158.40909090909</v>
      </c>
      <c r="N25" s="26">
        <f t="shared" si="8"/>
        <v>6079.204545454545</v>
      </c>
    </row>
    <row r="26" spans="1:16" ht="16.5" thickTop="1" thickBot="1" x14ac:dyDescent="0.3">
      <c r="A26" s="14" t="s">
        <v>31</v>
      </c>
      <c r="B26" s="35"/>
      <c r="C26" s="36">
        <f t="shared" ref="C26:D26" si="9">C24-C25</f>
        <v>168790.90909090909</v>
      </c>
      <c r="D26" s="36">
        <f t="shared" si="9"/>
        <v>13585.227272727272</v>
      </c>
      <c r="E26" s="37"/>
      <c r="F26" s="36">
        <f>F24-F25</f>
        <v>112527.27272727274</v>
      </c>
      <c r="G26" s="38">
        <f t="shared" ref="G26:N26" si="10">G24-G25</f>
        <v>56263.636363636368</v>
      </c>
      <c r="H26" s="36">
        <f t="shared" si="10"/>
        <v>9056.818181818182</v>
      </c>
      <c r="I26" s="38">
        <f t="shared" si="10"/>
        <v>4528.409090909091</v>
      </c>
      <c r="L26" s="38">
        <f>L24-L25</f>
        <v>182376.13636363635</v>
      </c>
      <c r="M26" s="38">
        <f>M24-M25</f>
        <v>121584.09090909091</v>
      </c>
      <c r="N26" s="38">
        <f t="shared" si="10"/>
        <v>60792.045454545456</v>
      </c>
    </row>
    <row r="27" spans="1:16" ht="15.75" thickTop="1" x14ac:dyDescent="0.25">
      <c r="A27" s="32"/>
      <c r="B27" s="32">
        <f>SUM(B24:B26)</f>
        <v>28372.09</v>
      </c>
      <c r="C27" s="33"/>
      <c r="D27" s="33"/>
      <c r="E27" s="33"/>
      <c r="F27" s="33">
        <v>18914.72</v>
      </c>
      <c r="G27" s="33">
        <v>9457.3700000000008</v>
      </c>
      <c r="H27" s="33"/>
      <c r="I27" s="33"/>
      <c r="J27" s="39"/>
      <c r="K27" s="39"/>
      <c r="L27" s="33">
        <f>B27</f>
        <v>28372.09</v>
      </c>
      <c r="M27" s="33">
        <f>F27</f>
        <v>18914.72</v>
      </c>
      <c r="N27" s="33">
        <f>G27</f>
        <v>9457.3700000000008</v>
      </c>
      <c r="O27" s="40"/>
    </row>
    <row r="28" spans="1:16" x14ac:dyDescent="0.25">
      <c r="A28" s="32"/>
      <c r="B28" s="32"/>
      <c r="C28" s="33"/>
      <c r="D28" s="33"/>
      <c r="E28" s="33"/>
      <c r="F28" s="42">
        <f>SUM(F26:F27)</f>
        <v>131441.99272727274</v>
      </c>
      <c r="G28" s="43">
        <f>SUM(G26:G27)</f>
        <v>65721.006363636363</v>
      </c>
      <c r="H28" s="42">
        <v>9056.82</v>
      </c>
      <c r="I28" s="43">
        <v>4528.41</v>
      </c>
      <c r="J28" s="39"/>
      <c r="K28" s="39"/>
      <c r="L28" s="33">
        <f>SUM(L26:L27)</f>
        <v>210748.22636363635</v>
      </c>
      <c r="M28" s="33">
        <f>SUM(M26:M27)</f>
        <v>140498.81090909091</v>
      </c>
      <c r="N28" s="33">
        <f>SUM(N26:N27)</f>
        <v>70249.415454545451</v>
      </c>
      <c r="O28" s="40"/>
    </row>
    <row r="29" spans="1:16" x14ac:dyDescent="0.25">
      <c r="A29" s="32"/>
      <c r="B29" s="32"/>
      <c r="C29" s="33"/>
      <c r="D29" s="33"/>
      <c r="E29" s="33"/>
      <c r="F29" s="44" t="s">
        <v>45</v>
      </c>
      <c r="G29" s="44" t="s">
        <v>45</v>
      </c>
      <c r="H29" s="44" t="s">
        <v>45</v>
      </c>
      <c r="I29" s="44" t="s">
        <v>45</v>
      </c>
      <c r="J29" s="34"/>
      <c r="K29" s="34"/>
      <c r="L29" s="33"/>
      <c r="M29" s="33"/>
      <c r="N29" s="33"/>
    </row>
    <row r="30" spans="1:16" x14ac:dyDescent="0.25">
      <c r="A30" s="5" t="s">
        <v>22</v>
      </c>
      <c r="F30" s="45" t="s">
        <v>46</v>
      </c>
      <c r="G30" s="45" t="s">
        <v>46</v>
      </c>
      <c r="H30" s="45" t="s">
        <v>46</v>
      </c>
      <c r="I30" s="45" t="s">
        <v>46</v>
      </c>
      <c r="L30" s="3">
        <f>L24+L27</f>
        <v>228985.84</v>
      </c>
      <c r="M30" s="3">
        <f>M24+M27</f>
        <v>152657.22</v>
      </c>
      <c r="N30" s="3">
        <f>N24+N27</f>
        <v>76328.62</v>
      </c>
    </row>
    <row r="31" spans="1:16" x14ac:dyDescent="0.25">
      <c r="K31" s="39"/>
      <c r="L31" s="33">
        <f>L25</f>
        <v>18237.613636363636</v>
      </c>
      <c r="M31" s="33">
        <f>M25</f>
        <v>12158.40909090909</v>
      </c>
      <c r="N31" s="33">
        <f>N25</f>
        <v>6079.204545454545</v>
      </c>
      <c r="O31" s="39"/>
    </row>
    <row r="32" spans="1:16" ht="15.75" thickBot="1" x14ac:dyDescent="0.3">
      <c r="A32" s="5" t="s">
        <v>0</v>
      </c>
      <c r="B32" s="3" t="s">
        <v>24</v>
      </c>
      <c r="C32" s="3" t="s">
        <v>23</v>
      </c>
      <c r="L32" s="41">
        <f>L30-L31</f>
        <v>210748.22636363635</v>
      </c>
      <c r="M32" s="41">
        <f>M30-M31</f>
        <v>140498.81090909091</v>
      </c>
      <c r="N32" s="41">
        <f>N30-N31</f>
        <v>70249.415454545451</v>
      </c>
    </row>
    <row r="33" spans="1:11" x14ac:dyDescent="0.25">
      <c r="A33" s="54" t="s">
        <v>41</v>
      </c>
      <c r="B33" s="3" t="s">
        <v>24</v>
      </c>
      <c r="C33" s="3" t="s">
        <v>25</v>
      </c>
    </row>
    <row r="34" spans="1:11" x14ac:dyDescent="0.25">
      <c r="A34" s="54"/>
      <c r="B34" s="3" t="s">
        <v>26</v>
      </c>
      <c r="C34" s="3" t="s">
        <v>29</v>
      </c>
    </row>
    <row r="35" spans="1:11" ht="13.5" customHeight="1" x14ac:dyDescent="0.25">
      <c r="A35" s="54"/>
      <c r="B35" s="16" t="s">
        <v>24</v>
      </c>
      <c r="C35" s="16" t="s">
        <v>27</v>
      </c>
      <c r="D35" s="16"/>
      <c r="E35" s="16"/>
      <c r="F35" s="16"/>
      <c r="G35" s="16"/>
    </row>
    <row r="36" spans="1:11" x14ac:dyDescent="0.25">
      <c r="K36" s="34"/>
    </row>
    <row r="37" spans="1:11" x14ac:dyDescent="0.25">
      <c r="A37" s="5" t="s">
        <v>1</v>
      </c>
      <c r="B37" s="3" t="s">
        <v>24</v>
      </c>
      <c r="C37" s="3" t="s">
        <v>37</v>
      </c>
    </row>
    <row r="38" spans="1:11" ht="15" customHeight="1" x14ac:dyDescent="0.25">
      <c r="A38" s="54" t="s">
        <v>43</v>
      </c>
      <c r="B38" s="3" t="s">
        <v>26</v>
      </c>
      <c r="C38" s="3" t="s">
        <v>34</v>
      </c>
    </row>
    <row r="39" spans="1:11" x14ac:dyDescent="0.25">
      <c r="A39" s="54"/>
      <c r="B39" s="3" t="s">
        <v>24</v>
      </c>
      <c r="C39" s="3" t="s">
        <v>38</v>
      </c>
    </row>
    <row r="40" spans="1:11" x14ac:dyDescent="0.25">
      <c r="A40" s="54"/>
      <c r="B40" s="3" t="s">
        <v>26</v>
      </c>
      <c r="C40" s="3" t="s">
        <v>35</v>
      </c>
    </row>
    <row r="41" spans="1:11" x14ac:dyDescent="0.25">
      <c r="B41" s="16" t="s">
        <v>26</v>
      </c>
      <c r="C41" s="16" t="s">
        <v>27</v>
      </c>
    </row>
  </sheetData>
  <mergeCells count="5">
    <mergeCell ref="F6:G6"/>
    <mergeCell ref="H6:I6"/>
    <mergeCell ref="O17:P17"/>
    <mergeCell ref="A33:A35"/>
    <mergeCell ref="A38:A40"/>
  </mergeCells>
  <printOptions horizontalCentered="1"/>
  <pageMargins left="0.11811023622047245" right="0.11811023622047245" top="0.74803149606299213" bottom="0.35433070866141736" header="0.31496062992125984" footer="0.31496062992125984"/>
  <pageSetup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9831F0-542F-492C-AD93-ECE26852B748}">
  <dimension ref="B2:M8"/>
  <sheetViews>
    <sheetView workbookViewId="0">
      <selection activeCell="B3" sqref="B3:N5"/>
    </sheetView>
  </sheetViews>
  <sheetFormatPr defaultRowHeight="15" x14ac:dyDescent="0.25"/>
  <cols>
    <col min="1" max="78" width="15.7109375" customWidth="1"/>
  </cols>
  <sheetData>
    <row r="2" spans="2:13" x14ac:dyDescent="0.25"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</row>
    <row r="3" spans="2:13" x14ac:dyDescent="0.25">
      <c r="B3" s="31"/>
      <c r="C3" s="29"/>
      <c r="D3" s="29"/>
      <c r="E3" s="29"/>
      <c r="F3" s="30"/>
      <c r="G3" s="29"/>
      <c r="H3" s="29"/>
      <c r="I3" s="29"/>
      <c r="J3" s="29"/>
      <c r="K3" s="29"/>
      <c r="L3" s="29"/>
      <c r="M3" s="31"/>
    </row>
    <row r="4" spans="2:13" x14ac:dyDescent="0.25">
      <c r="F4" s="3"/>
    </row>
    <row r="5" spans="2:13" x14ac:dyDescent="0.25">
      <c r="F5" s="3"/>
    </row>
    <row r="6" spans="2:13" x14ac:dyDescent="0.25">
      <c r="F6" s="3"/>
    </row>
    <row r="7" spans="2:13" x14ac:dyDescent="0.25">
      <c r="F7" s="3"/>
    </row>
    <row r="8" spans="2:13" x14ac:dyDescent="0.25">
      <c r="F8" s="3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98E30F-3E8C-43E2-97C1-760284CC61DD}">
  <sheetPr>
    <pageSetUpPr fitToPage="1"/>
  </sheetPr>
  <dimension ref="A1:P46"/>
  <sheetViews>
    <sheetView workbookViewId="0">
      <selection activeCell="G31" sqref="G31"/>
    </sheetView>
  </sheetViews>
  <sheetFormatPr defaultRowHeight="15" x14ac:dyDescent="0.25"/>
  <cols>
    <col min="1" max="1" width="27.140625" style="3" customWidth="1"/>
    <col min="2" max="2" width="14.5703125" style="3" customWidth="1"/>
    <col min="3" max="4" width="15.7109375" style="3" customWidth="1"/>
    <col min="5" max="5" width="6.42578125" style="3" customWidth="1"/>
    <col min="6" max="6" width="12.85546875" style="3" bestFit="1" customWidth="1"/>
    <col min="7" max="7" width="13.42578125" style="3" customWidth="1"/>
    <col min="8" max="8" width="13" style="3" customWidth="1"/>
    <col min="9" max="9" width="11.5703125" style="3" bestFit="1" customWidth="1"/>
    <col min="10" max="10" width="10.5703125" style="3" bestFit="1" customWidth="1"/>
    <col min="11" max="11" width="9.140625" style="3"/>
    <col min="12" max="13" width="12.5703125" style="3" bestFit="1" customWidth="1"/>
    <col min="14" max="14" width="12.28515625" style="3" customWidth="1"/>
    <col min="15" max="18" width="9.140625" style="3"/>
    <col min="19" max="19" width="11.5703125" style="3" bestFit="1" customWidth="1"/>
    <col min="20" max="16384" width="9.140625" style="3"/>
  </cols>
  <sheetData>
    <row r="1" spans="1:14" ht="15.75" x14ac:dyDescent="0.25">
      <c r="A1" s="1" t="s">
        <v>32</v>
      </c>
    </row>
    <row r="2" spans="1:14" ht="15.75" x14ac:dyDescent="0.25">
      <c r="A2" s="1" t="s">
        <v>44</v>
      </c>
    </row>
    <row r="4" spans="1:14" ht="15.75" x14ac:dyDescent="0.25">
      <c r="A4" s="5" t="s">
        <v>33</v>
      </c>
      <c r="B4" s="2"/>
      <c r="C4" s="2"/>
      <c r="D4" s="2"/>
      <c r="E4" s="2"/>
      <c r="F4" s="2"/>
    </row>
    <row r="6" spans="1:14" s="5" customFormat="1" x14ac:dyDescent="0.25">
      <c r="F6" s="53" t="s">
        <v>21</v>
      </c>
      <c r="G6" s="53"/>
      <c r="H6" s="53" t="s">
        <v>20</v>
      </c>
      <c r="I6" s="53"/>
    </row>
    <row r="7" spans="1:14" s="4" customFormat="1" ht="45" x14ac:dyDescent="0.25">
      <c r="A7" s="8"/>
      <c r="B7" s="8" t="s">
        <v>3</v>
      </c>
      <c r="C7" s="8" t="s">
        <v>4</v>
      </c>
      <c r="D7" s="8" t="s">
        <v>17</v>
      </c>
      <c r="E7" s="9"/>
      <c r="F7" s="17" t="s">
        <v>0</v>
      </c>
      <c r="G7" s="22" t="s">
        <v>1</v>
      </c>
      <c r="H7" s="17" t="s">
        <v>0</v>
      </c>
      <c r="I7" s="22" t="s">
        <v>1</v>
      </c>
      <c r="L7" s="4" t="s">
        <v>39</v>
      </c>
      <c r="M7" s="4" t="s">
        <v>0</v>
      </c>
      <c r="N7" s="4" t="s">
        <v>1</v>
      </c>
    </row>
    <row r="8" spans="1:14" s="4" customFormat="1" x14ac:dyDescent="0.25">
      <c r="A8" s="7"/>
      <c r="B8" s="7"/>
      <c r="C8" s="7"/>
      <c r="D8" s="7"/>
      <c r="E8" s="10"/>
      <c r="F8" s="18"/>
      <c r="G8" s="23"/>
      <c r="H8" s="18"/>
      <c r="I8" s="23"/>
    </row>
    <row r="9" spans="1:14" x14ac:dyDescent="0.25">
      <c r="A9" s="6" t="s">
        <v>5</v>
      </c>
      <c r="B9" s="6"/>
      <c r="C9" s="27">
        <v>20640</v>
      </c>
      <c r="D9" s="27">
        <v>453.75</v>
      </c>
      <c r="E9" s="11"/>
      <c r="F9" s="19">
        <f>C9/3*2</f>
        <v>13760</v>
      </c>
      <c r="G9" s="24">
        <f>C9/3</f>
        <v>6880</v>
      </c>
      <c r="H9" s="19">
        <f t="shared" ref="H9:H20" si="0">D9/3*2</f>
        <v>302.5</v>
      </c>
      <c r="I9" s="24">
        <f t="shared" ref="I9:I20" si="1">D9/3</f>
        <v>151.25</v>
      </c>
      <c r="L9" s="3">
        <f>C9+D9</f>
        <v>21093.75</v>
      </c>
      <c r="M9" s="3">
        <f>F9+H9</f>
        <v>14062.5</v>
      </c>
      <c r="N9" s="3">
        <f>G9+I9</f>
        <v>7031.25</v>
      </c>
    </row>
    <row r="10" spans="1:14" x14ac:dyDescent="0.25">
      <c r="A10" s="6" t="s">
        <v>6</v>
      </c>
      <c r="B10" s="6"/>
      <c r="C10" s="27">
        <v>21090</v>
      </c>
      <c r="D10" s="27">
        <v>0</v>
      </c>
      <c r="E10" s="11"/>
      <c r="F10" s="19">
        <f t="shared" ref="F10:F20" si="2">C10/3*2</f>
        <v>14060</v>
      </c>
      <c r="G10" s="24">
        <f t="shared" ref="G10:G20" si="3">C10/3</f>
        <v>7030</v>
      </c>
      <c r="H10" s="19">
        <f t="shared" si="0"/>
        <v>0</v>
      </c>
      <c r="I10" s="24">
        <f t="shared" si="1"/>
        <v>0</v>
      </c>
      <c r="L10" s="3">
        <f t="shared" ref="L10:L23" si="4">C10+D10</f>
        <v>21090</v>
      </c>
      <c r="M10" s="3">
        <f t="shared" ref="M10:N23" si="5">F10+H10</f>
        <v>14060</v>
      </c>
      <c r="N10" s="3">
        <f t="shared" si="5"/>
        <v>7030</v>
      </c>
    </row>
    <row r="11" spans="1:14" x14ac:dyDescent="0.25">
      <c r="A11" s="6" t="s">
        <v>7</v>
      </c>
      <c r="B11" s="6"/>
      <c r="C11" s="27">
        <v>28700</v>
      </c>
      <c r="D11" s="27">
        <v>3728.76</v>
      </c>
      <c r="E11" s="11"/>
      <c r="F11" s="19">
        <f t="shared" si="2"/>
        <v>19133.333333333332</v>
      </c>
      <c r="G11" s="24">
        <f t="shared" si="3"/>
        <v>9566.6666666666661</v>
      </c>
      <c r="H11" s="19">
        <f t="shared" si="0"/>
        <v>2485.84</v>
      </c>
      <c r="I11" s="24">
        <f t="shared" si="1"/>
        <v>1242.92</v>
      </c>
      <c r="L11" s="3">
        <f t="shared" si="4"/>
        <v>32428.760000000002</v>
      </c>
      <c r="M11" s="3">
        <f t="shared" si="5"/>
        <v>21619.173333333332</v>
      </c>
      <c r="N11" s="3">
        <f t="shared" si="5"/>
        <v>10809.586666666666</v>
      </c>
    </row>
    <row r="12" spans="1:14" x14ac:dyDescent="0.25">
      <c r="A12" s="6" t="s">
        <v>8</v>
      </c>
      <c r="B12" s="6"/>
      <c r="C12" s="27">
        <v>20300</v>
      </c>
      <c r="D12" s="27">
        <v>453.75</v>
      </c>
      <c r="E12" s="11"/>
      <c r="F12" s="19">
        <f t="shared" si="2"/>
        <v>13533.333333333334</v>
      </c>
      <c r="G12" s="24">
        <f t="shared" si="3"/>
        <v>6766.666666666667</v>
      </c>
      <c r="H12" s="19">
        <f t="shared" si="0"/>
        <v>302.5</v>
      </c>
      <c r="I12" s="24">
        <f t="shared" si="1"/>
        <v>151.25</v>
      </c>
      <c r="L12" s="3">
        <f t="shared" si="4"/>
        <v>20753.75</v>
      </c>
      <c r="M12" s="3">
        <f t="shared" si="5"/>
        <v>13835.833333333334</v>
      </c>
      <c r="N12" s="3">
        <f t="shared" si="5"/>
        <v>6917.916666666667</v>
      </c>
    </row>
    <row r="13" spans="1:14" x14ac:dyDescent="0.25">
      <c r="A13" s="6" t="s">
        <v>9</v>
      </c>
      <c r="B13" s="6"/>
      <c r="C13" s="27">
        <v>11230</v>
      </c>
      <c r="D13" s="27">
        <v>0</v>
      </c>
      <c r="E13" s="11"/>
      <c r="F13" s="19">
        <f>C13/3*2</f>
        <v>7486.666666666667</v>
      </c>
      <c r="G13" s="24">
        <f>C13/3</f>
        <v>3743.3333333333335</v>
      </c>
      <c r="H13" s="19">
        <f t="shared" si="0"/>
        <v>0</v>
      </c>
      <c r="I13" s="24">
        <f t="shared" si="1"/>
        <v>0</v>
      </c>
      <c r="L13" s="3">
        <f t="shared" si="4"/>
        <v>11230</v>
      </c>
      <c r="M13" s="3">
        <f t="shared" si="5"/>
        <v>7486.666666666667</v>
      </c>
      <c r="N13" s="3">
        <f t="shared" si="5"/>
        <v>3743.3333333333335</v>
      </c>
    </row>
    <row r="14" spans="1:14" x14ac:dyDescent="0.25">
      <c r="A14" s="6" t="s">
        <v>10</v>
      </c>
      <c r="B14" s="6"/>
      <c r="C14" s="27"/>
      <c r="D14" s="27"/>
      <c r="E14" s="11"/>
      <c r="F14" s="19">
        <f t="shared" si="2"/>
        <v>0</v>
      </c>
      <c r="G14" s="24">
        <f t="shared" si="3"/>
        <v>0</v>
      </c>
      <c r="H14" s="19">
        <f t="shared" si="0"/>
        <v>0</v>
      </c>
      <c r="I14" s="24">
        <f t="shared" si="1"/>
        <v>0</v>
      </c>
      <c r="L14" s="3">
        <f t="shared" si="4"/>
        <v>0</v>
      </c>
      <c r="M14" s="3">
        <f t="shared" si="5"/>
        <v>0</v>
      </c>
      <c r="N14" s="3">
        <f t="shared" si="5"/>
        <v>0</v>
      </c>
    </row>
    <row r="15" spans="1:14" x14ac:dyDescent="0.25">
      <c r="A15" s="6" t="s">
        <v>11</v>
      </c>
      <c r="B15" s="6"/>
      <c r="C15" s="27"/>
      <c r="D15" s="27"/>
      <c r="E15" s="11"/>
      <c r="F15" s="19">
        <f t="shared" si="2"/>
        <v>0</v>
      </c>
      <c r="G15" s="24">
        <f t="shared" si="3"/>
        <v>0</v>
      </c>
      <c r="H15" s="19">
        <f t="shared" si="0"/>
        <v>0</v>
      </c>
      <c r="I15" s="24">
        <f t="shared" si="1"/>
        <v>0</v>
      </c>
      <c r="L15" s="3">
        <f t="shared" si="4"/>
        <v>0</v>
      </c>
      <c r="M15" s="3">
        <f t="shared" si="5"/>
        <v>0</v>
      </c>
      <c r="N15" s="3">
        <f t="shared" si="5"/>
        <v>0</v>
      </c>
    </row>
    <row r="16" spans="1:14" x14ac:dyDescent="0.25">
      <c r="A16" s="6" t="s">
        <v>12</v>
      </c>
      <c r="B16" s="6"/>
      <c r="C16" s="27"/>
      <c r="D16" s="27"/>
      <c r="E16" s="11"/>
      <c r="F16" s="19">
        <f t="shared" si="2"/>
        <v>0</v>
      </c>
      <c r="G16" s="24">
        <f t="shared" si="3"/>
        <v>0</v>
      </c>
      <c r="H16" s="19">
        <f t="shared" si="0"/>
        <v>0</v>
      </c>
      <c r="I16" s="24">
        <f t="shared" si="1"/>
        <v>0</v>
      </c>
      <c r="L16" s="3">
        <f t="shared" si="4"/>
        <v>0</v>
      </c>
      <c r="M16" s="3">
        <f t="shared" si="5"/>
        <v>0</v>
      </c>
      <c r="N16" s="3">
        <f t="shared" si="5"/>
        <v>0</v>
      </c>
    </row>
    <row r="17" spans="1:16" x14ac:dyDescent="0.25">
      <c r="A17" s="6" t="s">
        <v>13</v>
      </c>
      <c r="B17" s="6"/>
      <c r="C17" s="27"/>
      <c r="D17" s="27"/>
      <c r="E17" s="11"/>
      <c r="F17" s="19">
        <f t="shared" si="2"/>
        <v>0</v>
      </c>
      <c r="G17" s="24">
        <f t="shared" si="3"/>
        <v>0</v>
      </c>
      <c r="H17" s="19">
        <f t="shared" si="0"/>
        <v>0</v>
      </c>
      <c r="I17" s="24">
        <f t="shared" si="1"/>
        <v>0</v>
      </c>
      <c r="L17" s="3">
        <f t="shared" si="4"/>
        <v>0</v>
      </c>
      <c r="M17" s="3">
        <f t="shared" si="5"/>
        <v>0</v>
      </c>
      <c r="N17" s="3">
        <f t="shared" si="5"/>
        <v>0</v>
      </c>
      <c r="O17" s="54"/>
      <c r="P17" s="54"/>
    </row>
    <row r="18" spans="1:16" x14ac:dyDescent="0.25">
      <c r="A18" s="6" t="s">
        <v>14</v>
      </c>
      <c r="B18" s="6"/>
      <c r="C18" s="27"/>
      <c r="D18" s="27"/>
      <c r="E18" s="11"/>
      <c r="F18" s="19">
        <f t="shared" si="2"/>
        <v>0</v>
      </c>
      <c r="G18" s="24">
        <f t="shared" si="3"/>
        <v>0</v>
      </c>
      <c r="H18" s="19">
        <f t="shared" si="0"/>
        <v>0</v>
      </c>
      <c r="I18" s="24">
        <f t="shared" si="1"/>
        <v>0</v>
      </c>
      <c r="L18" s="3">
        <f t="shared" si="4"/>
        <v>0</v>
      </c>
      <c r="M18" s="3">
        <f t="shared" si="5"/>
        <v>0</v>
      </c>
      <c r="N18" s="3">
        <f t="shared" si="5"/>
        <v>0</v>
      </c>
    </row>
    <row r="19" spans="1:16" x14ac:dyDescent="0.25">
      <c r="A19" s="6" t="s">
        <v>15</v>
      </c>
      <c r="B19" s="6"/>
      <c r="C19" s="27"/>
      <c r="D19" s="27"/>
      <c r="E19" s="11"/>
      <c r="F19" s="19">
        <f t="shared" si="2"/>
        <v>0</v>
      </c>
      <c r="G19" s="24">
        <f t="shared" si="3"/>
        <v>0</v>
      </c>
      <c r="H19" s="19">
        <f t="shared" si="0"/>
        <v>0</v>
      </c>
      <c r="I19" s="24">
        <f t="shared" si="1"/>
        <v>0</v>
      </c>
      <c r="L19" s="3">
        <f t="shared" si="4"/>
        <v>0</v>
      </c>
      <c r="M19" s="3">
        <f t="shared" si="5"/>
        <v>0</v>
      </c>
      <c r="N19" s="3">
        <f t="shared" si="5"/>
        <v>0</v>
      </c>
    </row>
    <row r="20" spans="1:16" x14ac:dyDescent="0.25">
      <c r="A20" s="6" t="s">
        <v>16</v>
      </c>
      <c r="B20" s="6"/>
      <c r="C20" s="27"/>
      <c r="D20" s="27"/>
      <c r="E20" s="11"/>
      <c r="F20" s="19">
        <f t="shared" si="2"/>
        <v>0</v>
      </c>
      <c r="G20" s="24">
        <f t="shared" si="3"/>
        <v>0</v>
      </c>
      <c r="H20" s="19">
        <f t="shared" si="0"/>
        <v>0</v>
      </c>
      <c r="I20" s="24">
        <f t="shared" si="1"/>
        <v>0</v>
      </c>
      <c r="L20" s="3">
        <f t="shared" si="4"/>
        <v>0</v>
      </c>
      <c r="M20" s="3">
        <f t="shared" si="5"/>
        <v>0</v>
      </c>
      <c r="N20" s="3">
        <f t="shared" si="5"/>
        <v>0</v>
      </c>
    </row>
    <row r="21" spans="1:16" x14ac:dyDescent="0.25">
      <c r="A21" s="6" t="s">
        <v>19</v>
      </c>
      <c r="B21" s="6"/>
      <c r="C21" s="27"/>
      <c r="D21" s="27"/>
      <c r="E21" s="11"/>
      <c r="F21" s="19">
        <f>C21</f>
        <v>0</v>
      </c>
      <c r="G21" s="24"/>
      <c r="H21" s="19"/>
      <c r="I21" s="24"/>
      <c r="L21" s="3">
        <f t="shared" si="4"/>
        <v>0</v>
      </c>
      <c r="M21" s="3">
        <f t="shared" si="5"/>
        <v>0</v>
      </c>
      <c r="N21" s="3">
        <f t="shared" si="5"/>
        <v>0</v>
      </c>
    </row>
    <row r="22" spans="1:16" x14ac:dyDescent="0.25">
      <c r="A22" s="6" t="s">
        <v>18</v>
      </c>
      <c r="B22" s="6"/>
      <c r="C22" s="27"/>
      <c r="D22" s="27"/>
      <c r="E22" s="11"/>
      <c r="F22" s="19"/>
      <c r="G22" s="24">
        <f>C22</f>
        <v>0</v>
      </c>
      <c r="H22" s="19"/>
      <c r="I22" s="24"/>
      <c r="L22" s="3">
        <f t="shared" si="4"/>
        <v>0</v>
      </c>
      <c r="M22" s="3">
        <f t="shared" si="5"/>
        <v>0</v>
      </c>
      <c r="N22" s="3">
        <f t="shared" si="5"/>
        <v>0</v>
      </c>
    </row>
    <row r="23" spans="1:16" x14ac:dyDescent="0.25">
      <c r="A23" s="12"/>
      <c r="B23" s="12"/>
      <c r="C23" s="12"/>
      <c r="D23" s="12"/>
      <c r="E23" s="13"/>
      <c r="F23" s="20"/>
      <c r="G23" s="25"/>
      <c r="H23" s="20"/>
      <c r="I23" s="25"/>
      <c r="L23" s="3">
        <f t="shared" si="4"/>
        <v>0</v>
      </c>
      <c r="M23" s="3">
        <f t="shared" si="5"/>
        <v>0</v>
      </c>
      <c r="N23" s="3">
        <f t="shared" si="5"/>
        <v>0</v>
      </c>
    </row>
    <row r="24" spans="1:16" ht="15.75" thickBot="1" x14ac:dyDescent="0.3">
      <c r="A24" s="14"/>
      <c r="B24" s="14"/>
      <c r="C24" s="14">
        <f>SUM(C9:C23)</f>
        <v>101960</v>
      </c>
      <c r="D24" s="14">
        <f>SUM(D9:D23)</f>
        <v>4636.26</v>
      </c>
      <c r="E24" s="15"/>
      <c r="F24" s="21">
        <f>SUM(F9:F23)</f>
        <v>67973.333333333328</v>
      </c>
      <c r="G24" s="26">
        <f t="shared" ref="G24:N24" si="6">SUM(G9:G23)</f>
        <v>33986.666666666664</v>
      </c>
      <c r="H24" s="21">
        <f t="shared" si="6"/>
        <v>3090.84</v>
      </c>
      <c r="I24" s="26">
        <f t="shared" si="6"/>
        <v>1545.42</v>
      </c>
      <c r="L24" s="26">
        <f t="shared" si="6"/>
        <v>106596.26000000001</v>
      </c>
      <c r="M24" s="26">
        <f t="shared" si="6"/>
        <v>71064.17333333334</v>
      </c>
      <c r="N24" s="26">
        <f t="shared" si="6"/>
        <v>35532.08666666667</v>
      </c>
    </row>
    <row r="25" spans="1:16" ht="16.5" thickTop="1" thickBot="1" x14ac:dyDescent="0.3">
      <c r="A25" s="14" t="s">
        <v>30</v>
      </c>
      <c r="B25" s="14"/>
      <c r="C25" s="21">
        <f t="shared" ref="C25:D25" si="7">C24/11</f>
        <v>9269.0909090909099</v>
      </c>
      <c r="D25" s="21">
        <f t="shared" si="7"/>
        <v>421.47818181818184</v>
      </c>
      <c r="E25" s="15"/>
      <c r="F25" s="21">
        <f>F24/11</f>
        <v>6179.393939393939</v>
      </c>
      <c r="G25" s="26">
        <f>G24/11</f>
        <v>3089.6969696969695</v>
      </c>
      <c r="H25" s="21">
        <f t="shared" ref="H25:N25" si="8">H24/11</f>
        <v>280.98545454545456</v>
      </c>
      <c r="I25" s="26">
        <f t="shared" si="8"/>
        <v>140.49272727272728</v>
      </c>
      <c r="L25" s="26">
        <f t="shared" si="8"/>
        <v>9690.5690909090918</v>
      </c>
      <c r="M25" s="26">
        <f t="shared" si="8"/>
        <v>6460.3793939393945</v>
      </c>
      <c r="N25" s="26">
        <f t="shared" si="8"/>
        <v>3230.1896969696973</v>
      </c>
    </row>
    <row r="26" spans="1:16" ht="16.5" thickTop="1" thickBot="1" x14ac:dyDescent="0.3">
      <c r="A26" s="14" t="s">
        <v>31</v>
      </c>
      <c r="B26" s="14"/>
      <c r="C26" s="21">
        <f t="shared" ref="C26:D26" si="9">C24-C25</f>
        <v>92690.909090909088</v>
      </c>
      <c r="D26" s="21">
        <f t="shared" si="9"/>
        <v>4214.7818181818184</v>
      </c>
      <c r="E26" s="15"/>
      <c r="F26" s="21">
        <f>F24-F25</f>
        <v>61793.939393939392</v>
      </c>
      <c r="G26" s="26">
        <f t="shared" ref="G26:N26" si="10">G24-G25</f>
        <v>30896.969696969696</v>
      </c>
      <c r="H26" s="21">
        <f t="shared" si="10"/>
        <v>2809.8545454545456</v>
      </c>
      <c r="I26" s="26">
        <f t="shared" si="10"/>
        <v>1404.9272727272728</v>
      </c>
      <c r="L26" s="26">
        <f t="shared" si="10"/>
        <v>96905.690909090918</v>
      </c>
      <c r="M26" s="26">
        <f t="shared" si="10"/>
        <v>64603.793939393945</v>
      </c>
      <c r="N26" s="26">
        <f t="shared" si="10"/>
        <v>32301.896969696973</v>
      </c>
    </row>
    <row r="27" spans="1:16" ht="15.75" thickTop="1" x14ac:dyDescent="0.25">
      <c r="A27" s="5" t="s">
        <v>22</v>
      </c>
    </row>
    <row r="37" spans="1:7" x14ac:dyDescent="0.25">
      <c r="A37" s="5" t="s">
        <v>0</v>
      </c>
      <c r="B37" s="3" t="s">
        <v>24</v>
      </c>
      <c r="C37" s="3" t="s">
        <v>23</v>
      </c>
    </row>
    <row r="38" spans="1:7" x14ac:dyDescent="0.25">
      <c r="A38" s="54" t="s">
        <v>41</v>
      </c>
      <c r="B38" s="3" t="s">
        <v>24</v>
      </c>
      <c r="C38" s="3" t="s">
        <v>25</v>
      </c>
    </row>
    <row r="39" spans="1:7" x14ac:dyDescent="0.25">
      <c r="A39" s="54"/>
      <c r="B39" s="3" t="s">
        <v>26</v>
      </c>
      <c r="C39" s="3" t="s">
        <v>29</v>
      </c>
    </row>
    <row r="40" spans="1:7" ht="13.5" customHeight="1" x14ac:dyDescent="0.25">
      <c r="A40" s="54"/>
      <c r="B40" s="16" t="s">
        <v>24</v>
      </c>
      <c r="C40" s="16" t="s">
        <v>27</v>
      </c>
      <c r="D40" s="16"/>
      <c r="E40" s="16"/>
      <c r="F40" s="16"/>
      <c r="G40" s="16"/>
    </row>
    <row r="42" spans="1:7" x14ac:dyDescent="0.25">
      <c r="A42" s="5" t="s">
        <v>1</v>
      </c>
      <c r="B42" s="3" t="s">
        <v>24</v>
      </c>
      <c r="C42" s="3" t="s">
        <v>37</v>
      </c>
    </row>
    <row r="43" spans="1:7" ht="15" customHeight="1" x14ac:dyDescent="0.25">
      <c r="A43" s="54" t="s">
        <v>43</v>
      </c>
      <c r="B43" s="3" t="s">
        <v>26</v>
      </c>
      <c r="C43" s="3" t="s">
        <v>34</v>
      </c>
    </row>
    <row r="44" spans="1:7" x14ac:dyDescent="0.25">
      <c r="A44" s="54"/>
      <c r="B44" s="3" t="s">
        <v>24</v>
      </c>
      <c r="C44" s="3" t="s">
        <v>38</v>
      </c>
    </row>
    <row r="45" spans="1:7" x14ac:dyDescent="0.25">
      <c r="A45" s="54"/>
      <c r="B45" s="3" t="s">
        <v>26</v>
      </c>
      <c r="C45" s="3" t="s">
        <v>35</v>
      </c>
    </row>
    <row r="46" spans="1:7" x14ac:dyDescent="0.25">
      <c r="B46" s="16" t="s">
        <v>26</v>
      </c>
      <c r="C46" s="16" t="s">
        <v>27</v>
      </c>
    </row>
  </sheetData>
  <mergeCells count="5">
    <mergeCell ref="F6:G6"/>
    <mergeCell ref="H6:I6"/>
    <mergeCell ref="O17:P17"/>
    <mergeCell ref="A38:A40"/>
    <mergeCell ref="A43:A45"/>
  </mergeCells>
  <pageMargins left="0" right="0" top="0" bottom="0" header="0.31496062992125984" footer="0.31496062992125984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6AF111-CB4E-47CB-8E43-307C277E7AB7}">
  <sheetPr>
    <pageSetUpPr fitToPage="1"/>
  </sheetPr>
  <dimension ref="A1:P42"/>
  <sheetViews>
    <sheetView workbookViewId="0">
      <selection activeCell="S24" sqref="S24"/>
    </sheetView>
  </sheetViews>
  <sheetFormatPr defaultRowHeight="15" x14ac:dyDescent="0.25"/>
  <cols>
    <col min="1" max="1" width="27.140625" style="3" customWidth="1"/>
    <col min="2" max="2" width="14.5703125" style="3" customWidth="1"/>
    <col min="3" max="4" width="15.7109375" style="3" customWidth="1"/>
    <col min="5" max="5" width="6.42578125" style="3" customWidth="1"/>
    <col min="6" max="6" width="12.85546875" style="3" bestFit="1" customWidth="1"/>
    <col min="7" max="7" width="13.42578125" style="3" customWidth="1"/>
    <col min="8" max="8" width="13" style="3" customWidth="1"/>
    <col min="9" max="9" width="11.5703125" style="3" bestFit="1" customWidth="1"/>
    <col min="10" max="10" width="10.5703125" style="3" bestFit="1" customWidth="1"/>
    <col min="11" max="11" width="9.140625" style="3"/>
    <col min="12" max="13" width="12.5703125" style="3" bestFit="1" customWidth="1"/>
    <col min="14" max="14" width="12.28515625" style="3" customWidth="1"/>
    <col min="15" max="18" width="9.140625" style="3"/>
    <col min="19" max="19" width="11.5703125" style="3" bestFit="1" customWidth="1"/>
    <col min="20" max="16384" width="9.140625" style="3"/>
  </cols>
  <sheetData>
    <row r="1" spans="1:14" ht="15.75" x14ac:dyDescent="0.25">
      <c r="A1" s="1" t="s">
        <v>32</v>
      </c>
    </row>
    <row r="2" spans="1:14" ht="15.75" x14ac:dyDescent="0.25">
      <c r="A2" s="1" t="s">
        <v>44</v>
      </c>
    </row>
    <row r="4" spans="1:14" ht="15.75" x14ac:dyDescent="0.25">
      <c r="A4" s="5" t="s">
        <v>33</v>
      </c>
      <c r="B4" s="2"/>
      <c r="C4" s="2"/>
      <c r="D4" s="2"/>
      <c r="E4" s="2"/>
      <c r="F4" s="2"/>
    </row>
    <row r="6" spans="1:14" s="5" customFormat="1" x14ac:dyDescent="0.25">
      <c r="F6" s="53" t="s">
        <v>21</v>
      </c>
      <c r="G6" s="53"/>
      <c r="H6" s="53" t="s">
        <v>20</v>
      </c>
      <c r="I6" s="53"/>
    </row>
    <row r="7" spans="1:14" s="4" customFormat="1" ht="45" x14ac:dyDescent="0.25">
      <c r="A7" s="8"/>
      <c r="B7" s="8" t="s">
        <v>3</v>
      </c>
      <c r="C7" s="8" t="s">
        <v>4</v>
      </c>
      <c r="D7" s="8" t="s">
        <v>17</v>
      </c>
      <c r="E7" s="9"/>
      <c r="F7" s="17" t="s">
        <v>0</v>
      </c>
      <c r="G7" s="22" t="s">
        <v>1</v>
      </c>
      <c r="H7" s="17" t="s">
        <v>0</v>
      </c>
      <c r="I7" s="22" t="s">
        <v>1</v>
      </c>
      <c r="L7" s="4" t="s">
        <v>39</v>
      </c>
      <c r="M7" s="4" t="s">
        <v>0</v>
      </c>
      <c r="N7" s="4" t="s">
        <v>1</v>
      </c>
    </row>
    <row r="8" spans="1:14" s="4" customFormat="1" x14ac:dyDescent="0.25">
      <c r="A8" s="7"/>
      <c r="B8" s="7"/>
      <c r="C8" s="7"/>
      <c r="D8" s="7"/>
      <c r="E8" s="10"/>
      <c r="F8" s="18"/>
      <c r="G8" s="23"/>
      <c r="H8" s="18"/>
      <c r="I8" s="23"/>
    </row>
    <row r="9" spans="1:14" x14ac:dyDescent="0.25">
      <c r="A9" s="6" t="s">
        <v>5</v>
      </c>
      <c r="B9" s="6">
        <v>2520</v>
      </c>
      <c r="C9" s="27">
        <v>18120</v>
      </c>
      <c r="D9" s="27">
        <v>453.75</v>
      </c>
      <c r="E9" s="11"/>
      <c r="F9" s="19">
        <f>C9/3*2</f>
        <v>12080</v>
      </c>
      <c r="G9" s="24">
        <f>C9/3</f>
        <v>6040</v>
      </c>
      <c r="H9" s="19">
        <f t="shared" ref="H9:H20" si="0">D9/3*2</f>
        <v>302.5</v>
      </c>
      <c r="I9" s="24">
        <f t="shared" ref="I9:I20" si="1">D9/3</f>
        <v>151.25</v>
      </c>
      <c r="L9" s="3">
        <f>C9+D9</f>
        <v>18573.75</v>
      </c>
      <c r="M9" s="3">
        <f>F9+H9</f>
        <v>12382.5</v>
      </c>
      <c r="N9" s="3">
        <f>G9+I9</f>
        <v>6191.25</v>
      </c>
    </row>
    <row r="10" spans="1:14" x14ac:dyDescent="0.25">
      <c r="A10" s="6" t="s">
        <v>6</v>
      </c>
      <c r="B10" s="6">
        <v>3410</v>
      </c>
      <c r="C10" s="27">
        <v>17680</v>
      </c>
      <c r="D10" s="27">
        <v>0</v>
      </c>
      <c r="E10" s="11"/>
      <c r="F10" s="19">
        <f t="shared" ref="F10:F20" si="2">C10/3*2</f>
        <v>11786.666666666666</v>
      </c>
      <c r="G10" s="24">
        <f t="shared" ref="G10:G20" si="3">C10/3</f>
        <v>5893.333333333333</v>
      </c>
      <c r="H10" s="19">
        <f t="shared" si="0"/>
        <v>0</v>
      </c>
      <c r="I10" s="24">
        <f t="shared" si="1"/>
        <v>0</v>
      </c>
      <c r="L10" s="3">
        <f t="shared" ref="L10:L23" si="4">C10+D10</f>
        <v>17680</v>
      </c>
      <c r="M10" s="3">
        <f t="shared" ref="M10:N23" si="5">F10+H10</f>
        <v>11786.666666666666</v>
      </c>
      <c r="N10" s="3">
        <f t="shared" si="5"/>
        <v>5893.333333333333</v>
      </c>
    </row>
    <row r="11" spans="1:14" x14ac:dyDescent="0.25">
      <c r="A11" s="6" t="s">
        <v>7</v>
      </c>
      <c r="B11" s="6">
        <v>6600</v>
      </c>
      <c r="C11" s="27">
        <v>22100</v>
      </c>
      <c r="D11" s="27">
        <v>3728.76</v>
      </c>
      <c r="E11" s="11"/>
      <c r="F11" s="19">
        <f t="shared" si="2"/>
        <v>14733.333333333334</v>
      </c>
      <c r="G11" s="24">
        <f t="shared" si="3"/>
        <v>7366.666666666667</v>
      </c>
      <c r="H11" s="19">
        <f t="shared" si="0"/>
        <v>2485.84</v>
      </c>
      <c r="I11" s="24">
        <f t="shared" si="1"/>
        <v>1242.92</v>
      </c>
      <c r="L11" s="3">
        <f t="shared" si="4"/>
        <v>25828.760000000002</v>
      </c>
      <c r="M11" s="3">
        <f t="shared" si="5"/>
        <v>17219.173333333332</v>
      </c>
      <c r="N11" s="3">
        <f t="shared" si="5"/>
        <v>8609.5866666666661</v>
      </c>
    </row>
    <row r="12" spans="1:14" x14ac:dyDescent="0.25">
      <c r="A12" s="6" t="s">
        <v>8</v>
      </c>
      <c r="B12" s="6">
        <v>2620</v>
      </c>
      <c r="C12" s="27">
        <v>17680</v>
      </c>
      <c r="D12" s="27">
        <v>453.75</v>
      </c>
      <c r="E12" s="11"/>
      <c r="F12" s="19">
        <f t="shared" si="2"/>
        <v>11786.666666666666</v>
      </c>
      <c r="G12" s="24">
        <f t="shared" si="3"/>
        <v>5893.333333333333</v>
      </c>
      <c r="H12" s="19">
        <f t="shared" si="0"/>
        <v>302.5</v>
      </c>
      <c r="I12" s="24">
        <f t="shared" si="1"/>
        <v>151.25</v>
      </c>
      <c r="L12" s="3">
        <f t="shared" si="4"/>
        <v>18133.75</v>
      </c>
      <c r="M12" s="3">
        <f t="shared" si="5"/>
        <v>12089.166666666666</v>
      </c>
      <c r="N12" s="3">
        <f t="shared" si="5"/>
        <v>6044.583333333333</v>
      </c>
    </row>
    <row r="13" spans="1:14" x14ac:dyDescent="0.25">
      <c r="A13" s="6" t="s">
        <v>9</v>
      </c>
      <c r="B13" s="6">
        <v>2390</v>
      </c>
      <c r="C13" s="27">
        <v>8840</v>
      </c>
      <c r="D13" s="27">
        <v>0</v>
      </c>
      <c r="E13" s="11"/>
      <c r="F13" s="19">
        <f>C13/3*2</f>
        <v>5893.333333333333</v>
      </c>
      <c r="G13" s="24">
        <f>C13/3</f>
        <v>2946.6666666666665</v>
      </c>
      <c r="H13" s="19">
        <f t="shared" si="0"/>
        <v>0</v>
      </c>
      <c r="I13" s="24">
        <f t="shared" si="1"/>
        <v>0</v>
      </c>
      <c r="L13" s="3">
        <f t="shared" si="4"/>
        <v>8840</v>
      </c>
      <c r="M13" s="3">
        <f t="shared" si="5"/>
        <v>5893.333333333333</v>
      </c>
      <c r="N13" s="3">
        <f t="shared" si="5"/>
        <v>2946.6666666666665</v>
      </c>
    </row>
    <row r="14" spans="1:14" x14ac:dyDescent="0.25">
      <c r="A14" s="6" t="s">
        <v>10</v>
      </c>
      <c r="B14" s="6"/>
      <c r="C14" s="27"/>
      <c r="D14" s="27"/>
      <c r="E14" s="11"/>
      <c r="F14" s="19">
        <f t="shared" si="2"/>
        <v>0</v>
      </c>
      <c r="G14" s="24">
        <f t="shared" si="3"/>
        <v>0</v>
      </c>
      <c r="H14" s="19">
        <f t="shared" si="0"/>
        <v>0</v>
      </c>
      <c r="I14" s="24">
        <f t="shared" si="1"/>
        <v>0</v>
      </c>
      <c r="L14" s="3">
        <f t="shared" si="4"/>
        <v>0</v>
      </c>
      <c r="M14" s="3">
        <f t="shared" si="5"/>
        <v>0</v>
      </c>
      <c r="N14" s="3">
        <f t="shared" si="5"/>
        <v>0</v>
      </c>
    </row>
    <row r="15" spans="1:14" x14ac:dyDescent="0.25">
      <c r="A15" s="6" t="s">
        <v>11</v>
      </c>
      <c r="B15" s="6"/>
      <c r="C15" s="27"/>
      <c r="D15" s="27"/>
      <c r="E15" s="11"/>
      <c r="F15" s="19">
        <f t="shared" si="2"/>
        <v>0</v>
      </c>
      <c r="G15" s="24">
        <f t="shared" si="3"/>
        <v>0</v>
      </c>
      <c r="H15" s="19">
        <f t="shared" si="0"/>
        <v>0</v>
      </c>
      <c r="I15" s="24">
        <f t="shared" si="1"/>
        <v>0</v>
      </c>
      <c r="L15" s="3">
        <f t="shared" si="4"/>
        <v>0</v>
      </c>
      <c r="M15" s="3">
        <f t="shared" si="5"/>
        <v>0</v>
      </c>
      <c r="N15" s="3">
        <f t="shared" si="5"/>
        <v>0</v>
      </c>
    </row>
    <row r="16" spans="1:14" x14ac:dyDescent="0.25">
      <c r="A16" s="6" t="s">
        <v>12</v>
      </c>
      <c r="B16" s="6"/>
      <c r="C16" s="27"/>
      <c r="D16" s="27"/>
      <c r="E16" s="11"/>
      <c r="F16" s="19">
        <f t="shared" si="2"/>
        <v>0</v>
      </c>
      <c r="G16" s="24">
        <f t="shared" si="3"/>
        <v>0</v>
      </c>
      <c r="H16" s="19">
        <f t="shared" si="0"/>
        <v>0</v>
      </c>
      <c r="I16" s="24">
        <f t="shared" si="1"/>
        <v>0</v>
      </c>
      <c r="L16" s="3">
        <f t="shared" si="4"/>
        <v>0</v>
      </c>
      <c r="M16" s="3">
        <f t="shared" si="5"/>
        <v>0</v>
      </c>
      <c r="N16" s="3">
        <f t="shared" si="5"/>
        <v>0</v>
      </c>
    </row>
    <row r="17" spans="1:16" x14ac:dyDescent="0.25">
      <c r="A17" s="6" t="s">
        <v>13</v>
      </c>
      <c r="B17" s="6"/>
      <c r="C17" s="27"/>
      <c r="D17" s="27"/>
      <c r="E17" s="11"/>
      <c r="F17" s="19">
        <f t="shared" si="2"/>
        <v>0</v>
      </c>
      <c r="G17" s="24">
        <f t="shared" si="3"/>
        <v>0</v>
      </c>
      <c r="H17" s="19">
        <f t="shared" si="0"/>
        <v>0</v>
      </c>
      <c r="I17" s="24">
        <f t="shared" si="1"/>
        <v>0</v>
      </c>
      <c r="L17" s="3">
        <f t="shared" si="4"/>
        <v>0</v>
      </c>
      <c r="M17" s="3">
        <f t="shared" si="5"/>
        <v>0</v>
      </c>
      <c r="N17" s="3">
        <f t="shared" si="5"/>
        <v>0</v>
      </c>
      <c r="O17" s="54"/>
      <c r="P17" s="54"/>
    </row>
    <row r="18" spans="1:16" x14ac:dyDescent="0.25">
      <c r="A18" s="6" t="s">
        <v>14</v>
      </c>
      <c r="B18" s="6"/>
      <c r="C18" s="27"/>
      <c r="D18" s="27"/>
      <c r="E18" s="11"/>
      <c r="F18" s="19">
        <f t="shared" si="2"/>
        <v>0</v>
      </c>
      <c r="G18" s="24">
        <f t="shared" si="3"/>
        <v>0</v>
      </c>
      <c r="H18" s="19">
        <f t="shared" si="0"/>
        <v>0</v>
      </c>
      <c r="I18" s="24">
        <f t="shared" si="1"/>
        <v>0</v>
      </c>
      <c r="L18" s="3">
        <f t="shared" si="4"/>
        <v>0</v>
      </c>
      <c r="M18" s="3">
        <f t="shared" si="5"/>
        <v>0</v>
      </c>
      <c r="N18" s="3">
        <f t="shared" si="5"/>
        <v>0</v>
      </c>
    </row>
    <row r="19" spans="1:16" x14ac:dyDescent="0.25">
      <c r="A19" s="6" t="s">
        <v>15</v>
      </c>
      <c r="B19" s="6"/>
      <c r="C19" s="27"/>
      <c r="D19" s="27"/>
      <c r="E19" s="11"/>
      <c r="F19" s="19">
        <f t="shared" si="2"/>
        <v>0</v>
      </c>
      <c r="G19" s="24">
        <f t="shared" si="3"/>
        <v>0</v>
      </c>
      <c r="H19" s="19">
        <f t="shared" si="0"/>
        <v>0</v>
      </c>
      <c r="I19" s="24">
        <f t="shared" si="1"/>
        <v>0</v>
      </c>
      <c r="L19" s="3">
        <f t="shared" si="4"/>
        <v>0</v>
      </c>
      <c r="M19" s="3">
        <f t="shared" si="5"/>
        <v>0</v>
      </c>
      <c r="N19" s="3">
        <f t="shared" si="5"/>
        <v>0</v>
      </c>
    </row>
    <row r="20" spans="1:16" x14ac:dyDescent="0.25">
      <c r="A20" s="6" t="s">
        <v>16</v>
      </c>
      <c r="B20" s="6"/>
      <c r="C20" s="27"/>
      <c r="D20" s="27"/>
      <c r="E20" s="11"/>
      <c r="F20" s="19">
        <f t="shared" si="2"/>
        <v>0</v>
      </c>
      <c r="G20" s="24">
        <f t="shared" si="3"/>
        <v>0</v>
      </c>
      <c r="H20" s="19">
        <f t="shared" si="0"/>
        <v>0</v>
      </c>
      <c r="I20" s="24">
        <f t="shared" si="1"/>
        <v>0</v>
      </c>
      <c r="L20" s="3">
        <f t="shared" si="4"/>
        <v>0</v>
      </c>
      <c r="M20" s="3">
        <f t="shared" si="5"/>
        <v>0</v>
      </c>
      <c r="N20" s="3">
        <f t="shared" si="5"/>
        <v>0</v>
      </c>
    </row>
    <row r="21" spans="1:16" x14ac:dyDescent="0.25">
      <c r="A21" s="6" t="s">
        <v>19</v>
      </c>
      <c r="B21" s="6"/>
      <c r="C21" s="27"/>
      <c r="D21" s="27"/>
      <c r="E21" s="11"/>
      <c r="F21" s="19">
        <f>C21</f>
        <v>0</v>
      </c>
      <c r="G21" s="24"/>
      <c r="H21" s="19"/>
      <c r="I21" s="24"/>
      <c r="L21" s="3">
        <f t="shared" si="4"/>
        <v>0</v>
      </c>
      <c r="M21" s="3">
        <f t="shared" si="5"/>
        <v>0</v>
      </c>
      <c r="N21" s="3">
        <f t="shared" si="5"/>
        <v>0</v>
      </c>
    </row>
    <row r="22" spans="1:16" x14ac:dyDescent="0.25">
      <c r="A22" s="6" t="s">
        <v>18</v>
      </c>
      <c r="B22" s="6"/>
      <c r="C22" s="27"/>
      <c r="D22" s="27"/>
      <c r="E22" s="11"/>
      <c r="F22" s="19"/>
      <c r="G22" s="24">
        <f>C22</f>
        <v>0</v>
      </c>
      <c r="H22" s="19"/>
      <c r="I22" s="24"/>
      <c r="L22" s="3">
        <f t="shared" si="4"/>
        <v>0</v>
      </c>
      <c r="M22" s="3">
        <f t="shared" si="5"/>
        <v>0</v>
      </c>
      <c r="N22" s="3">
        <f t="shared" si="5"/>
        <v>0</v>
      </c>
    </row>
    <row r="23" spans="1:16" x14ac:dyDescent="0.25">
      <c r="A23" s="12"/>
      <c r="B23" s="12"/>
      <c r="C23" s="12"/>
      <c r="D23" s="12"/>
      <c r="E23" s="13"/>
      <c r="F23" s="20"/>
      <c r="G23" s="25"/>
      <c r="H23" s="20"/>
      <c r="I23" s="25"/>
      <c r="L23" s="3">
        <f t="shared" si="4"/>
        <v>0</v>
      </c>
      <c r="M23" s="3">
        <f t="shared" si="5"/>
        <v>0</v>
      </c>
      <c r="N23" s="3">
        <f t="shared" si="5"/>
        <v>0</v>
      </c>
    </row>
    <row r="24" spans="1:16" ht="15.75" thickBot="1" x14ac:dyDescent="0.3">
      <c r="A24" s="14"/>
      <c r="B24" s="14">
        <f>SUM(B9:B23)</f>
        <v>17540</v>
      </c>
      <c r="C24" s="14">
        <f>SUM(C9:C23)</f>
        <v>84420</v>
      </c>
      <c r="D24" s="14">
        <f>SUM(D9:D23)</f>
        <v>4636.26</v>
      </c>
      <c r="E24" s="15"/>
      <c r="F24" s="21">
        <f>SUM(F9:F23)</f>
        <v>56280</v>
      </c>
      <c r="G24" s="26">
        <f t="shared" ref="G24:M24" si="6">SUM(G9:G23)</f>
        <v>28140</v>
      </c>
      <c r="H24" s="21">
        <f t="shared" si="6"/>
        <v>3090.84</v>
      </c>
      <c r="I24" s="26">
        <f t="shared" si="6"/>
        <v>1545.42</v>
      </c>
      <c r="L24" s="26">
        <f t="shared" si="6"/>
        <v>89056.260000000009</v>
      </c>
      <c r="M24" s="26">
        <f t="shared" si="6"/>
        <v>59370.84</v>
      </c>
      <c r="N24" s="26">
        <f>SUM(N9:N23)</f>
        <v>29685.42</v>
      </c>
    </row>
    <row r="25" spans="1:16" ht="16.5" thickTop="1" thickBot="1" x14ac:dyDescent="0.3">
      <c r="A25" s="14" t="s">
        <v>30</v>
      </c>
      <c r="B25" s="14">
        <v>0</v>
      </c>
      <c r="C25" s="21">
        <f t="shared" ref="C25:D25" si="7">C24/11</f>
        <v>7674.545454545455</v>
      </c>
      <c r="D25" s="21">
        <f t="shared" si="7"/>
        <v>421.47818181818184</v>
      </c>
      <c r="E25" s="15"/>
      <c r="F25" s="21">
        <f>F24/11</f>
        <v>5116.363636363636</v>
      </c>
      <c r="G25" s="26">
        <f>G24/11</f>
        <v>2558.181818181818</v>
      </c>
      <c r="H25" s="21">
        <f t="shared" ref="H25:N25" si="8">H24/11</f>
        <v>280.98545454545456</v>
      </c>
      <c r="I25" s="26">
        <f t="shared" si="8"/>
        <v>140.49272727272728</v>
      </c>
      <c r="L25" s="26">
        <f t="shared" si="8"/>
        <v>8096.0236363636368</v>
      </c>
      <c r="M25" s="26">
        <f t="shared" si="8"/>
        <v>5397.3490909090906</v>
      </c>
      <c r="N25" s="26">
        <f t="shared" si="8"/>
        <v>2698.6745454545453</v>
      </c>
    </row>
    <row r="26" spans="1:16" ht="16.5" thickTop="1" thickBot="1" x14ac:dyDescent="0.3">
      <c r="A26" s="14" t="s">
        <v>31</v>
      </c>
      <c r="B26" s="14">
        <f>SUM(B24:B25)</f>
        <v>17540</v>
      </c>
      <c r="C26" s="21">
        <f t="shared" ref="C26:D26" si="9">C24-C25</f>
        <v>76745.454545454544</v>
      </c>
      <c r="D26" s="21">
        <f t="shared" si="9"/>
        <v>4214.7818181818184</v>
      </c>
      <c r="E26" s="15"/>
      <c r="F26" s="21">
        <f>F24-F25</f>
        <v>51163.636363636368</v>
      </c>
      <c r="G26" s="26">
        <f t="shared" ref="G26:N26" si="10">G24-G25</f>
        <v>25581.818181818184</v>
      </c>
      <c r="H26" s="21">
        <f t="shared" si="10"/>
        <v>2809.8545454545456</v>
      </c>
      <c r="I26" s="26">
        <f t="shared" si="10"/>
        <v>1404.9272727272728</v>
      </c>
      <c r="L26" s="26">
        <f t="shared" si="10"/>
        <v>80960.236363636373</v>
      </c>
      <c r="M26" s="26">
        <f t="shared" si="10"/>
        <v>53973.490909090906</v>
      </c>
      <c r="N26" s="26">
        <f t="shared" si="10"/>
        <v>26986.745454545453</v>
      </c>
    </row>
    <row r="27" spans="1:16" ht="15.75" thickTop="1" x14ac:dyDescent="0.25">
      <c r="A27" s="32"/>
      <c r="B27" s="32"/>
      <c r="C27" s="33"/>
      <c r="D27" s="33"/>
      <c r="E27" s="33"/>
      <c r="F27" s="33"/>
      <c r="G27" s="33"/>
      <c r="H27" s="33"/>
      <c r="I27" s="33"/>
      <c r="J27" s="34"/>
      <c r="K27" s="34"/>
      <c r="L27" s="33"/>
      <c r="M27" s="33"/>
      <c r="N27" s="33"/>
    </row>
    <row r="28" spans="1:16" x14ac:dyDescent="0.25">
      <c r="A28" s="32"/>
      <c r="B28" s="32">
        <f>SUM(B26:B27)</f>
        <v>17540</v>
      </c>
      <c r="C28" s="33"/>
      <c r="D28" s="33"/>
      <c r="E28" s="33"/>
      <c r="F28" s="33">
        <f>B28*2/3</f>
        <v>11693.333333333334</v>
      </c>
      <c r="G28" s="33">
        <f>B28*1/3</f>
        <v>5846.666666666667</v>
      </c>
      <c r="H28" s="33"/>
      <c r="I28" s="33"/>
      <c r="J28" s="34"/>
      <c r="K28" s="34"/>
      <c r="L28" s="33">
        <f>B28</f>
        <v>17540</v>
      </c>
      <c r="M28" s="33">
        <f>F28</f>
        <v>11693.333333333334</v>
      </c>
      <c r="N28" s="33">
        <f>G28</f>
        <v>5846.666666666667</v>
      </c>
    </row>
    <row r="29" spans="1:16" ht="15.75" thickBot="1" x14ac:dyDescent="0.3">
      <c r="A29" s="32"/>
      <c r="B29" s="32"/>
      <c r="C29" s="33"/>
      <c r="D29" s="33"/>
      <c r="E29" s="33"/>
      <c r="F29" s="51">
        <f>SUM(F26:F28)</f>
        <v>62856.969696969703</v>
      </c>
      <c r="G29" s="51">
        <f>SUM(G26:G28)</f>
        <v>31428.484848484852</v>
      </c>
      <c r="H29" s="51">
        <f>SUM(H26:H28)</f>
        <v>2809.8545454545456</v>
      </c>
      <c r="I29" s="51">
        <f>SUM(I26:I28)</f>
        <v>1404.9272727272728</v>
      </c>
      <c r="J29" s="34"/>
      <c r="K29" s="34"/>
      <c r="L29" s="33"/>
      <c r="M29" s="33"/>
      <c r="N29" s="33"/>
    </row>
    <row r="30" spans="1:16" ht="15.75" thickBot="1" x14ac:dyDescent="0.3">
      <c r="A30" s="32"/>
      <c r="B30" s="32"/>
      <c r="C30" s="33"/>
      <c r="D30" s="33"/>
      <c r="E30" s="33"/>
      <c r="F30" s="33"/>
      <c r="G30" s="33"/>
      <c r="H30" s="33"/>
      <c r="I30" s="33"/>
      <c r="J30" s="34"/>
      <c r="K30" s="34"/>
      <c r="L30" s="51">
        <f>SUM(L26:L29)</f>
        <v>98500.236363636373</v>
      </c>
      <c r="M30" s="51">
        <f>SUM(M26:M29)</f>
        <v>65666.824242424234</v>
      </c>
      <c r="N30" s="51">
        <f>SUM(N26:N29)</f>
        <v>32833.412121212117</v>
      </c>
    </row>
    <row r="31" spans="1:16" x14ac:dyDescent="0.25">
      <c r="A31" s="5" t="s">
        <v>22</v>
      </c>
    </row>
    <row r="32" spans="1:16" x14ac:dyDescent="0.25">
      <c r="L32" s="3">
        <f>L24+L28</f>
        <v>106596.26000000001</v>
      </c>
      <c r="M32" s="3">
        <f>M24+M28</f>
        <v>71064.173333333325</v>
      </c>
      <c r="N32" s="3">
        <f>N24+N28</f>
        <v>35532.086666666662</v>
      </c>
    </row>
    <row r="33" spans="1:14" x14ac:dyDescent="0.25">
      <c r="A33" s="5" t="s">
        <v>0</v>
      </c>
      <c r="B33" s="3" t="s">
        <v>24</v>
      </c>
      <c r="C33" s="3" t="s">
        <v>23</v>
      </c>
      <c r="L33" s="3">
        <f>L25</f>
        <v>8096.0236363636368</v>
      </c>
      <c r="M33" s="3">
        <f>M25</f>
        <v>5397.3490909090906</v>
      </c>
      <c r="N33" s="3">
        <f>N25</f>
        <v>2698.6745454545453</v>
      </c>
    </row>
    <row r="34" spans="1:14" ht="15.75" thickBot="1" x14ac:dyDescent="0.3">
      <c r="A34" s="54" t="s">
        <v>41</v>
      </c>
      <c r="B34" s="3" t="s">
        <v>24</v>
      </c>
      <c r="C34" s="3" t="s">
        <v>25</v>
      </c>
      <c r="L34" s="52">
        <f>L32-L33</f>
        <v>98500.236363636373</v>
      </c>
      <c r="M34" s="52">
        <f>M32-M33</f>
        <v>65666.824242424234</v>
      </c>
      <c r="N34" s="52">
        <f>N32-N33</f>
        <v>32833.412121212117</v>
      </c>
    </row>
    <row r="35" spans="1:14" x14ac:dyDescent="0.25">
      <c r="A35" s="54"/>
      <c r="B35" s="3" t="s">
        <v>26</v>
      </c>
      <c r="C35" s="3" t="s">
        <v>29</v>
      </c>
    </row>
    <row r="36" spans="1:14" ht="13.5" customHeight="1" x14ac:dyDescent="0.25">
      <c r="A36" s="54"/>
      <c r="B36" s="16" t="s">
        <v>24</v>
      </c>
      <c r="C36" s="16" t="s">
        <v>27</v>
      </c>
      <c r="D36" s="16"/>
      <c r="E36" s="16"/>
      <c r="F36" s="16"/>
      <c r="G36" s="16"/>
    </row>
    <row r="38" spans="1:14" x14ac:dyDescent="0.25">
      <c r="A38" s="5" t="s">
        <v>1</v>
      </c>
      <c r="B38" s="3" t="s">
        <v>24</v>
      </c>
      <c r="C38" s="3" t="s">
        <v>37</v>
      </c>
    </row>
    <row r="39" spans="1:14" ht="15" customHeight="1" x14ac:dyDescent="0.25">
      <c r="A39" s="54" t="s">
        <v>43</v>
      </c>
      <c r="B39" s="3" t="s">
        <v>26</v>
      </c>
      <c r="C39" s="3" t="s">
        <v>34</v>
      </c>
    </row>
    <row r="40" spans="1:14" x14ac:dyDescent="0.25">
      <c r="A40" s="54"/>
      <c r="B40" s="3" t="s">
        <v>24</v>
      </c>
      <c r="C40" s="3" t="s">
        <v>38</v>
      </c>
    </row>
    <row r="41" spans="1:14" x14ac:dyDescent="0.25">
      <c r="A41" s="54"/>
      <c r="B41" s="3" t="s">
        <v>26</v>
      </c>
      <c r="C41" s="3" t="s">
        <v>35</v>
      </c>
    </row>
    <row r="42" spans="1:14" x14ac:dyDescent="0.25">
      <c r="B42" s="16" t="s">
        <v>26</v>
      </c>
      <c r="C42" s="16" t="s">
        <v>27</v>
      </c>
    </row>
  </sheetData>
  <mergeCells count="5">
    <mergeCell ref="F6:G6"/>
    <mergeCell ref="H6:I6"/>
    <mergeCell ref="O17:P17"/>
    <mergeCell ref="A34:A36"/>
    <mergeCell ref="A39:A41"/>
  </mergeCells>
  <pageMargins left="0" right="0" top="0" bottom="0" header="0.31496062992125984" footer="0.31496062992125984"/>
  <pageSetup paperSize="9" scale="7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A07F00-22CA-4B72-B3ED-CC1486CADB8B}">
  <dimension ref="A1:I23"/>
  <sheetViews>
    <sheetView tabSelected="1" workbookViewId="0">
      <selection activeCell="C28" sqref="C28"/>
    </sheetView>
  </sheetViews>
  <sheetFormatPr defaultRowHeight="15" x14ac:dyDescent="0.25"/>
  <cols>
    <col min="2" max="28" width="15.7109375" customWidth="1"/>
  </cols>
  <sheetData>
    <row r="1" spans="1:9" x14ac:dyDescent="0.25">
      <c r="A1" t="s">
        <v>53</v>
      </c>
    </row>
    <row r="2" spans="1:9" ht="15.75" x14ac:dyDescent="0.25">
      <c r="B2" s="55" t="s">
        <v>59</v>
      </c>
      <c r="C2" s="55"/>
      <c r="D2" s="55"/>
    </row>
    <row r="3" spans="1:9" ht="15.75" x14ac:dyDescent="0.25">
      <c r="B3" s="56">
        <v>44742</v>
      </c>
      <c r="C3" s="55"/>
      <c r="D3" s="55"/>
    </row>
    <row r="4" spans="1:9" x14ac:dyDescent="0.25">
      <c r="C4" s="31"/>
      <c r="D4" s="29"/>
      <c r="E4" s="29"/>
      <c r="F4" s="29"/>
      <c r="G4" s="30"/>
      <c r="H4" s="29"/>
      <c r="I4" s="29"/>
    </row>
    <row r="5" spans="1:9" x14ac:dyDescent="0.25">
      <c r="C5" s="57" t="s">
        <v>54</v>
      </c>
      <c r="D5" s="57" t="s">
        <v>55</v>
      </c>
      <c r="E5" s="57" t="s">
        <v>56</v>
      </c>
      <c r="F5" s="57" t="s">
        <v>57</v>
      </c>
      <c r="G5" s="58" t="s">
        <v>58</v>
      </c>
      <c r="H5" s="57" t="s">
        <v>60</v>
      </c>
    </row>
    <row r="6" spans="1:9" x14ac:dyDescent="0.25">
      <c r="G6" s="3"/>
    </row>
    <row r="7" spans="1:9" x14ac:dyDescent="0.25">
      <c r="C7" s="3">
        <v>4420</v>
      </c>
      <c r="D7" s="3">
        <v>4420</v>
      </c>
      <c r="E7" s="3">
        <v>4420</v>
      </c>
      <c r="F7" s="3">
        <v>4420</v>
      </c>
      <c r="G7" s="3">
        <v>4420</v>
      </c>
      <c r="H7" s="3"/>
      <c r="I7" s="3"/>
    </row>
    <row r="8" spans="1:9" x14ac:dyDescent="0.25">
      <c r="C8" s="3">
        <v>4420</v>
      </c>
      <c r="D8" s="3">
        <v>4420</v>
      </c>
      <c r="E8" s="3">
        <v>4420</v>
      </c>
      <c r="F8" s="3">
        <v>4420</v>
      </c>
      <c r="G8" s="3">
        <v>4420</v>
      </c>
      <c r="H8" s="3"/>
      <c r="I8" s="3"/>
    </row>
    <row r="9" spans="1:9" x14ac:dyDescent="0.25">
      <c r="C9" s="3">
        <v>4420</v>
      </c>
      <c r="D9" s="3">
        <v>4420</v>
      </c>
      <c r="E9" s="3">
        <v>4420</v>
      </c>
      <c r="F9" s="3">
        <v>4420</v>
      </c>
      <c r="G9" s="3"/>
      <c r="H9" s="3"/>
      <c r="I9" s="3"/>
    </row>
    <row r="10" spans="1:9" x14ac:dyDescent="0.25">
      <c r="C10" s="3">
        <v>4860</v>
      </c>
      <c r="D10" s="3">
        <v>4420</v>
      </c>
      <c r="E10" s="3">
        <v>4420</v>
      </c>
      <c r="F10" s="3">
        <v>4420</v>
      </c>
      <c r="G10" s="3"/>
      <c r="H10" s="3"/>
      <c r="I10" s="3"/>
    </row>
    <row r="11" spans="1:9" x14ac:dyDescent="0.25">
      <c r="C11" s="3"/>
      <c r="D11" s="3"/>
      <c r="E11" s="3">
        <v>4420</v>
      </c>
      <c r="F11" s="3"/>
      <c r="G11" s="3"/>
      <c r="H11" s="3"/>
      <c r="I11" s="3"/>
    </row>
    <row r="12" spans="1:9" x14ac:dyDescent="0.25">
      <c r="C12" s="3"/>
      <c r="D12" s="3"/>
      <c r="E12" s="3"/>
      <c r="F12" s="3"/>
      <c r="G12" s="3"/>
      <c r="H12" s="3"/>
      <c r="I12" s="3"/>
    </row>
    <row r="13" spans="1:9" x14ac:dyDescent="0.25">
      <c r="C13" s="3"/>
      <c r="D13" s="3"/>
      <c r="E13" s="3"/>
      <c r="F13" s="3"/>
      <c r="G13" s="3"/>
      <c r="H13" s="3"/>
      <c r="I13" s="3"/>
    </row>
    <row r="14" spans="1:9" x14ac:dyDescent="0.25">
      <c r="C14" s="3"/>
      <c r="D14" s="3"/>
      <c r="E14" s="3"/>
      <c r="F14" s="3"/>
      <c r="G14" s="3"/>
      <c r="H14" s="3"/>
      <c r="I14" s="3"/>
    </row>
    <row r="15" spans="1:9" ht="15.75" thickBot="1" x14ac:dyDescent="0.3">
      <c r="C15" s="52">
        <f>SUM(C7:C14)</f>
        <v>18120</v>
      </c>
      <c r="D15" s="52">
        <f>SUM(D7:D14)</f>
        <v>17680</v>
      </c>
      <c r="E15" s="52">
        <f>SUM(E7:E14)</f>
        <v>22100</v>
      </c>
      <c r="F15" s="52">
        <f>SUM(F7:F14)</f>
        <v>17680</v>
      </c>
      <c r="G15" s="52">
        <f>SUM(G7:G14)</f>
        <v>8840</v>
      </c>
      <c r="H15" s="3"/>
      <c r="I15" s="3"/>
    </row>
    <row r="16" spans="1:9" x14ac:dyDescent="0.25">
      <c r="C16" s="3"/>
      <c r="D16" s="3"/>
      <c r="E16" s="3"/>
      <c r="F16" s="3"/>
      <c r="G16" s="3"/>
      <c r="H16" s="3"/>
      <c r="I16" s="3"/>
    </row>
    <row r="17" spans="3:9" x14ac:dyDescent="0.25">
      <c r="C17" s="3"/>
      <c r="D17" s="3"/>
      <c r="E17" s="3"/>
      <c r="F17" s="3"/>
      <c r="G17" s="3"/>
      <c r="H17" s="3"/>
      <c r="I17" s="3"/>
    </row>
    <row r="18" spans="3:9" x14ac:dyDescent="0.25">
      <c r="C18" s="3"/>
      <c r="D18" s="3"/>
      <c r="E18" s="3"/>
      <c r="F18" s="3"/>
      <c r="G18" s="3"/>
      <c r="H18" s="3"/>
      <c r="I18" s="3"/>
    </row>
    <row r="19" spans="3:9" ht="17.25" x14ac:dyDescent="0.4">
      <c r="C19" s="59" t="s">
        <v>61</v>
      </c>
      <c r="D19" s="59" t="s">
        <v>62</v>
      </c>
      <c r="E19" s="59" t="s">
        <v>63</v>
      </c>
      <c r="F19" s="59" t="s">
        <v>64</v>
      </c>
      <c r="G19" s="59" t="s">
        <v>65</v>
      </c>
      <c r="H19" s="59" t="s">
        <v>66</v>
      </c>
      <c r="I19" s="3"/>
    </row>
    <row r="20" spans="3:9" x14ac:dyDescent="0.25">
      <c r="C20" s="3"/>
      <c r="D20" s="3"/>
      <c r="E20" s="3"/>
      <c r="F20" s="3"/>
      <c r="G20" s="3"/>
      <c r="H20" s="3"/>
      <c r="I20" s="3"/>
    </row>
    <row r="21" spans="3:9" x14ac:dyDescent="0.25">
      <c r="C21" s="3"/>
      <c r="D21" s="3"/>
      <c r="E21" s="3"/>
      <c r="F21" s="3"/>
      <c r="G21" s="3"/>
      <c r="H21" s="3"/>
      <c r="I21" s="3"/>
    </row>
    <row r="22" spans="3:9" x14ac:dyDescent="0.25">
      <c r="C22" s="3"/>
      <c r="D22" s="3"/>
      <c r="E22" s="3"/>
      <c r="F22" s="3"/>
      <c r="G22" s="3"/>
      <c r="H22" s="3"/>
      <c r="I22" s="3"/>
    </row>
    <row r="23" spans="3:9" x14ac:dyDescent="0.25">
      <c r="C23" s="3"/>
      <c r="D23" s="3"/>
      <c r="E23" s="3"/>
      <c r="F23" s="3"/>
      <c r="G23" s="3"/>
      <c r="H23" s="3"/>
      <c r="I23" s="3"/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43AC25-066A-46FA-9066-D6DBCDACF70C}">
  <sheetPr>
    <pageSetUpPr fitToPage="1"/>
  </sheetPr>
  <dimension ref="A1:P38"/>
  <sheetViews>
    <sheetView workbookViewId="0">
      <selection activeCell="N19" sqref="N19"/>
    </sheetView>
  </sheetViews>
  <sheetFormatPr defaultRowHeight="15" x14ac:dyDescent="0.25"/>
  <cols>
    <col min="1" max="1" width="27.140625" style="3" customWidth="1"/>
    <col min="2" max="2" width="14.5703125" style="3" customWidth="1"/>
    <col min="3" max="4" width="15.7109375" style="3" customWidth="1"/>
    <col min="5" max="5" width="6.42578125" style="3" customWidth="1"/>
    <col min="6" max="6" width="12.85546875" style="3" bestFit="1" customWidth="1"/>
    <col min="7" max="7" width="13.42578125" style="3" customWidth="1"/>
    <col min="8" max="8" width="13" style="3" customWidth="1"/>
    <col min="9" max="9" width="11.5703125" style="3" bestFit="1" customWidth="1"/>
    <col min="10" max="10" width="10.5703125" style="3" bestFit="1" customWidth="1"/>
    <col min="11" max="11" width="9.140625" style="3"/>
    <col min="12" max="13" width="12.5703125" style="3" bestFit="1" customWidth="1"/>
    <col min="14" max="14" width="12.28515625" style="3" customWidth="1"/>
    <col min="15" max="18" width="9.140625" style="3"/>
    <col min="19" max="19" width="11.5703125" style="3" bestFit="1" customWidth="1"/>
    <col min="20" max="16384" width="9.140625" style="3"/>
  </cols>
  <sheetData>
    <row r="1" spans="1:14" ht="15.75" x14ac:dyDescent="0.25">
      <c r="A1" s="1" t="s">
        <v>32</v>
      </c>
    </row>
    <row r="2" spans="1:14" ht="15.75" x14ac:dyDescent="0.25">
      <c r="A2" s="1" t="s">
        <v>40</v>
      </c>
    </row>
    <row r="4" spans="1:14" ht="15.75" x14ac:dyDescent="0.25">
      <c r="A4" s="5" t="s">
        <v>33</v>
      </c>
      <c r="B4" s="2"/>
      <c r="C4" s="2"/>
      <c r="D4" s="2"/>
      <c r="E4" s="2"/>
      <c r="F4" s="2"/>
    </row>
    <row r="6" spans="1:14" s="5" customFormat="1" x14ac:dyDescent="0.25">
      <c r="F6" s="53" t="s">
        <v>21</v>
      </c>
      <c r="G6" s="53"/>
      <c r="H6" s="53" t="s">
        <v>20</v>
      </c>
      <c r="I6" s="53"/>
    </row>
    <row r="7" spans="1:14" s="4" customFormat="1" ht="45" x14ac:dyDescent="0.25">
      <c r="A7" s="8"/>
      <c r="B7" s="8" t="s">
        <v>3</v>
      </c>
      <c r="C7" s="8" t="s">
        <v>4</v>
      </c>
      <c r="D7" s="8" t="s">
        <v>17</v>
      </c>
      <c r="E7" s="9"/>
      <c r="F7" s="17" t="s">
        <v>0</v>
      </c>
      <c r="G7" s="22" t="s">
        <v>1</v>
      </c>
      <c r="H7" s="17" t="s">
        <v>0</v>
      </c>
      <c r="I7" s="22" t="s">
        <v>1</v>
      </c>
      <c r="L7" s="4" t="s">
        <v>39</v>
      </c>
      <c r="M7" s="4" t="s">
        <v>0</v>
      </c>
      <c r="N7" s="4" t="s">
        <v>1</v>
      </c>
    </row>
    <row r="8" spans="1:14" s="4" customFormat="1" x14ac:dyDescent="0.25">
      <c r="A8" s="7"/>
      <c r="B8" s="7"/>
      <c r="C8" s="7"/>
      <c r="D8" s="7"/>
      <c r="E8" s="10"/>
      <c r="F8" s="18"/>
      <c r="G8" s="23"/>
      <c r="H8" s="18"/>
      <c r="I8" s="23"/>
    </row>
    <row r="9" spans="1:14" x14ac:dyDescent="0.25">
      <c r="A9" s="6" t="s">
        <v>5</v>
      </c>
      <c r="B9" s="6"/>
      <c r="C9" s="27">
        <f>5600+560</f>
        <v>6160</v>
      </c>
      <c r="D9" s="27">
        <f>453.75*2</f>
        <v>907.5</v>
      </c>
      <c r="E9" s="11"/>
      <c r="F9" s="19">
        <f t="shared" ref="F9:F20" si="0">C9/3*2</f>
        <v>4106.666666666667</v>
      </c>
      <c r="G9" s="24">
        <f>C9/3</f>
        <v>2053.3333333333335</v>
      </c>
      <c r="H9" s="19">
        <f t="shared" ref="H9:H20" si="1">D9/3*2</f>
        <v>605</v>
      </c>
      <c r="I9" s="24">
        <f t="shared" ref="I9:I20" si="2">D9/3</f>
        <v>302.5</v>
      </c>
      <c r="L9" s="3">
        <f>C9+D9</f>
        <v>7067.5</v>
      </c>
      <c r="M9" s="3">
        <f>F9+H9</f>
        <v>4711.666666666667</v>
      </c>
      <c r="N9" s="3">
        <f>G9+I9</f>
        <v>2355.8333333333335</v>
      </c>
    </row>
    <row r="10" spans="1:14" x14ac:dyDescent="0.25">
      <c r="A10" s="6" t="s">
        <v>6</v>
      </c>
      <c r="B10" s="6"/>
      <c r="C10" s="27">
        <v>6359.79</v>
      </c>
      <c r="D10" s="27"/>
      <c r="E10" s="11"/>
      <c r="F10" s="19">
        <f t="shared" si="0"/>
        <v>4239.8599999999997</v>
      </c>
      <c r="G10" s="24">
        <f t="shared" ref="G10:G20" si="3">C10/3</f>
        <v>2119.9299999999998</v>
      </c>
      <c r="H10" s="19">
        <f t="shared" si="1"/>
        <v>0</v>
      </c>
      <c r="I10" s="24">
        <f t="shared" si="2"/>
        <v>0</v>
      </c>
      <c r="L10" s="3">
        <f t="shared" ref="L10:L23" si="4">C10+D10</f>
        <v>6359.79</v>
      </c>
      <c r="M10" s="3">
        <f t="shared" ref="M10:M23" si="5">F10+H10</f>
        <v>4239.8599999999997</v>
      </c>
      <c r="N10" s="3">
        <f t="shared" ref="N10:N23" si="6">G10+I10</f>
        <v>2119.9299999999998</v>
      </c>
    </row>
    <row r="11" spans="1:14" x14ac:dyDescent="0.25">
      <c r="A11" s="6" t="s">
        <v>7</v>
      </c>
      <c r="B11" s="6"/>
      <c r="C11" s="27">
        <v>3700</v>
      </c>
      <c r="D11" s="27">
        <v>1613.38</v>
      </c>
      <c r="E11" s="11"/>
      <c r="F11" s="19">
        <f t="shared" si="0"/>
        <v>2466.6666666666665</v>
      </c>
      <c r="G11" s="24">
        <f t="shared" si="3"/>
        <v>1233.3333333333333</v>
      </c>
      <c r="H11" s="19">
        <f t="shared" si="1"/>
        <v>1075.5866666666668</v>
      </c>
      <c r="I11" s="24">
        <f t="shared" si="2"/>
        <v>537.79333333333341</v>
      </c>
      <c r="L11" s="3">
        <f t="shared" si="4"/>
        <v>5313.38</v>
      </c>
      <c r="M11" s="3">
        <f t="shared" si="5"/>
        <v>3542.2533333333331</v>
      </c>
      <c r="N11" s="3">
        <f t="shared" si="6"/>
        <v>1771.1266666666666</v>
      </c>
    </row>
    <row r="12" spans="1:14" x14ac:dyDescent="0.25">
      <c r="A12" s="6" t="s">
        <v>8</v>
      </c>
      <c r="B12" s="6"/>
      <c r="C12" s="27"/>
      <c r="D12" s="27"/>
      <c r="E12" s="11"/>
      <c r="F12" s="19">
        <f t="shared" si="0"/>
        <v>0</v>
      </c>
      <c r="G12" s="24">
        <f t="shared" si="3"/>
        <v>0</v>
      </c>
      <c r="H12" s="19">
        <f t="shared" si="1"/>
        <v>0</v>
      </c>
      <c r="I12" s="24">
        <f t="shared" si="2"/>
        <v>0</v>
      </c>
      <c r="L12" s="3">
        <f t="shared" si="4"/>
        <v>0</v>
      </c>
      <c r="M12" s="3">
        <f t="shared" si="5"/>
        <v>0</v>
      </c>
      <c r="N12" s="3">
        <f t="shared" si="6"/>
        <v>0</v>
      </c>
    </row>
    <row r="13" spans="1:14" x14ac:dyDescent="0.25">
      <c r="A13" s="6" t="s">
        <v>9</v>
      </c>
      <c r="B13" s="6"/>
      <c r="C13" s="27">
        <v>3122.3</v>
      </c>
      <c r="D13" s="27">
        <v>453.75</v>
      </c>
      <c r="E13" s="11"/>
      <c r="F13" s="19">
        <f>C13/3*2</f>
        <v>2081.5333333333333</v>
      </c>
      <c r="G13" s="24">
        <f t="shared" si="3"/>
        <v>1040.7666666666667</v>
      </c>
      <c r="H13" s="19">
        <f t="shared" si="1"/>
        <v>302.5</v>
      </c>
      <c r="I13" s="24">
        <f t="shared" si="2"/>
        <v>151.25</v>
      </c>
      <c r="L13" s="3">
        <f t="shared" si="4"/>
        <v>3576.05</v>
      </c>
      <c r="M13" s="3">
        <f t="shared" si="5"/>
        <v>2384.0333333333333</v>
      </c>
      <c r="N13" s="3">
        <f t="shared" si="6"/>
        <v>1192.0166666666667</v>
      </c>
    </row>
    <row r="14" spans="1:14" x14ac:dyDescent="0.25">
      <c r="A14" s="6" t="s">
        <v>10</v>
      </c>
      <c r="B14" s="6"/>
      <c r="C14" s="27"/>
      <c r="D14" s="27">
        <v>3666.43</v>
      </c>
      <c r="E14" s="11"/>
      <c r="F14" s="19">
        <f t="shared" si="0"/>
        <v>0</v>
      </c>
      <c r="G14" s="24">
        <f t="shared" si="3"/>
        <v>0</v>
      </c>
      <c r="H14" s="19">
        <f t="shared" si="1"/>
        <v>2444.2866666666664</v>
      </c>
      <c r="I14" s="24">
        <f t="shared" si="2"/>
        <v>1222.1433333333332</v>
      </c>
      <c r="L14" s="3">
        <f t="shared" si="4"/>
        <v>3666.43</v>
      </c>
      <c r="M14" s="3">
        <f t="shared" si="5"/>
        <v>2444.2866666666664</v>
      </c>
      <c r="N14" s="3">
        <f t="shared" si="6"/>
        <v>1222.1433333333332</v>
      </c>
    </row>
    <row r="15" spans="1:14" x14ac:dyDescent="0.25">
      <c r="A15" s="6" t="s">
        <v>11</v>
      </c>
      <c r="B15" s="6"/>
      <c r="C15" s="27"/>
      <c r="D15" s="27">
        <v>453.75</v>
      </c>
      <c r="E15" s="11"/>
      <c r="F15" s="19">
        <f t="shared" si="0"/>
        <v>0</v>
      </c>
      <c r="G15" s="24">
        <f t="shared" si="3"/>
        <v>0</v>
      </c>
      <c r="H15" s="19">
        <f t="shared" si="1"/>
        <v>302.5</v>
      </c>
      <c r="I15" s="24">
        <f t="shared" si="2"/>
        <v>151.25</v>
      </c>
      <c r="L15" s="3">
        <f t="shared" si="4"/>
        <v>453.75</v>
      </c>
      <c r="M15" s="3">
        <f t="shared" si="5"/>
        <v>302.5</v>
      </c>
      <c r="N15" s="3">
        <f t="shared" si="6"/>
        <v>151.25</v>
      </c>
    </row>
    <row r="16" spans="1:14" x14ac:dyDescent="0.25">
      <c r="A16" s="6" t="s">
        <v>12</v>
      </c>
      <c r="B16" s="6">
        <v>0</v>
      </c>
      <c r="C16" s="27">
        <v>0</v>
      </c>
      <c r="D16" s="27">
        <v>0</v>
      </c>
      <c r="E16" s="11"/>
      <c r="F16" s="19">
        <f t="shared" si="0"/>
        <v>0</v>
      </c>
      <c r="G16" s="24">
        <f t="shared" si="3"/>
        <v>0</v>
      </c>
      <c r="H16" s="19">
        <f t="shared" si="1"/>
        <v>0</v>
      </c>
      <c r="I16" s="24">
        <f t="shared" si="2"/>
        <v>0</v>
      </c>
      <c r="L16" s="3">
        <f t="shared" si="4"/>
        <v>0</v>
      </c>
      <c r="M16" s="3">
        <f t="shared" si="5"/>
        <v>0</v>
      </c>
      <c r="N16" s="3">
        <f t="shared" si="6"/>
        <v>0</v>
      </c>
    </row>
    <row r="17" spans="1:16" ht="32.25" customHeight="1" x14ac:dyDescent="0.25">
      <c r="A17" s="6" t="s">
        <v>13</v>
      </c>
      <c r="B17" s="6"/>
      <c r="C17" s="27">
        <f>5056.43-3666.43</f>
        <v>1390.0000000000005</v>
      </c>
      <c r="D17" s="27">
        <v>3666.43</v>
      </c>
      <c r="E17" s="11"/>
      <c r="F17" s="19">
        <f t="shared" si="0"/>
        <v>926.66666666666697</v>
      </c>
      <c r="G17" s="24">
        <f t="shared" si="3"/>
        <v>463.33333333333348</v>
      </c>
      <c r="H17" s="19">
        <f t="shared" si="1"/>
        <v>2444.2866666666664</v>
      </c>
      <c r="I17" s="24">
        <f t="shared" si="2"/>
        <v>1222.1433333333332</v>
      </c>
      <c r="L17" s="3">
        <f t="shared" si="4"/>
        <v>5056.43</v>
      </c>
      <c r="M17" s="3">
        <f t="shared" si="5"/>
        <v>3370.9533333333334</v>
      </c>
      <c r="N17" s="3">
        <f t="shared" si="6"/>
        <v>1685.4766666666667</v>
      </c>
      <c r="O17" s="54" t="s">
        <v>42</v>
      </c>
      <c r="P17" s="54"/>
    </row>
    <row r="18" spans="1:16" x14ac:dyDescent="0.25">
      <c r="A18" s="6" t="s">
        <v>14</v>
      </c>
      <c r="B18" s="6"/>
      <c r="C18" s="27">
        <v>167800</v>
      </c>
      <c r="D18" s="27">
        <v>453.75</v>
      </c>
      <c r="E18" s="11"/>
      <c r="F18" s="19">
        <f t="shared" si="0"/>
        <v>111866.66666666667</v>
      </c>
      <c r="G18" s="24">
        <f t="shared" si="3"/>
        <v>55933.333333333336</v>
      </c>
      <c r="H18" s="19">
        <f t="shared" si="1"/>
        <v>302.5</v>
      </c>
      <c r="I18" s="24">
        <f t="shared" si="2"/>
        <v>151.25</v>
      </c>
      <c r="L18" s="3">
        <f t="shared" si="4"/>
        <v>168253.75</v>
      </c>
      <c r="M18" s="3">
        <f t="shared" si="5"/>
        <v>112169.16666666667</v>
      </c>
      <c r="N18" s="3">
        <f t="shared" si="6"/>
        <v>56084.583333333336</v>
      </c>
    </row>
    <row r="19" spans="1:16" x14ac:dyDescent="0.25">
      <c r="A19" s="6" t="s">
        <v>15</v>
      </c>
      <c r="B19" s="6"/>
      <c r="C19" s="27">
        <v>2580</v>
      </c>
      <c r="D19" s="27">
        <v>0</v>
      </c>
      <c r="E19" s="11"/>
      <c r="F19" s="19">
        <f t="shared" si="0"/>
        <v>1720</v>
      </c>
      <c r="G19" s="24">
        <f t="shared" si="3"/>
        <v>860</v>
      </c>
      <c r="H19" s="19">
        <f t="shared" si="1"/>
        <v>0</v>
      </c>
      <c r="I19" s="24">
        <f t="shared" si="2"/>
        <v>0</v>
      </c>
      <c r="L19" s="3">
        <f t="shared" si="4"/>
        <v>2580</v>
      </c>
      <c r="M19" s="3">
        <f t="shared" si="5"/>
        <v>1720</v>
      </c>
      <c r="N19" s="3">
        <f t="shared" si="6"/>
        <v>860</v>
      </c>
    </row>
    <row r="20" spans="1:16" x14ac:dyDescent="0.25">
      <c r="A20" s="6" t="s">
        <v>16</v>
      </c>
      <c r="B20" s="6"/>
      <c r="C20" s="27">
        <v>22930</v>
      </c>
      <c r="D20" s="27">
        <v>3728.76</v>
      </c>
      <c r="E20" s="11"/>
      <c r="F20" s="19">
        <f t="shared" si="0"/>
        <v>15286.666666666666</v>
      </c>
      <c r="G20" s="24">
        <f t="shared" si="3"/>
        <v>7643.333333333333</v>
      </c>
      <c r="H20" s="19">
        <f t="shared" si="1"/>
        <v>2485.84</v>
      </c>
      <c r="I20" s="24">
        <f t="shared" si="2"/>
        <v>1242.92</v>
      </c>
      <c r="L20" s="3">
        <f t="shared" si="4"/>
        <v>26658.760000000002</v>
      </c>
      <c r="M20" s="3">
        <f t="shared" si="5"/>
        <v>17772.506666666668</v>
      </c>
      <c r="N20" s="3">
        <f>G20+I20</f>
        <v>8886.253333333334</v>
      </c>
    </row>
    <row r="21" spans="1:16" x14ac:dyDescent="0.25">
      <c r="A21" s="6" t="s">
        <v>19</v>
      </c>
      <c r="B21" s="6"/>
      <c r="C21" s="27"/>
      <c r="D21" s="27"/>
      <c r="E21" s="11"/>
      <c r="F21" s="19">
        <f>C21</f>
        <v>0</v>
      </c>
      <c r="G21" s="24"/>
      <c r="H21" s="19"/>
      <c r="I21" s="24"/>
      <c r="L21" s="3">
        <f t="shared" si="4"/>
        <v>0</v>
      </c>
      <c r="M21" s="3">
        <f t="shared" si="5"/>
        <v>0</v>
      </c>
      <c r="N21" s="3">
        <f t="shared" si="6"/>
        <v>0</v>
      </c>
    </row>
    <row r="22" spans="1:16" x14ac:dyDescent="0.25">
      <c r="A22" s="6" t="s">
        <v>18</v>
      </c>
      <c r="B22" s="6"/>
      <c r="C22" s="27"/>
      <c r="D22" s="27"/>
      <c r="E22" s="11"/>
      <c r="F22" s="19"/>
      <c r="G22" s="24">
        <f>C22</f>
        <v>0</v>
      </c>
      <c r="H22" s="19"/>
      <c r="I22" s="24"/>
      <c r="L22" s="3">
        <f t="shared" si="4"/>
        <v>0</v>
      </c>
      <c r="M22" s="3">
        <f t="shared" si="5"/>
        <v>0</v>
      </c>
      <c r="N22" s="3">
        <f t="shared" si="6"/>
        <v>0</v>
      </c>
    </row>
    <row r="23" spans="1:16" x14ac:dyDescent="0.25">
      <c r="A23" s="12"/>
      <c r="B23" s="12"/>
      <c r="C23" s="12"/>
      <c r="D23" s="12"/>
      <c r="E23" s="13"/>
      <c r="F23" s="20"/>
      <c r="G23" s="25"/>
      <c r="H23" s="20"/>
      <c r="I23" s="25"/>
      <c r="L23" s="3">
        <f t="shared" si="4"/>
        <v>0</v>
      </c>
      <c r="M23" s="3">
        <f t="shared" si="5"/>
        <v>0</v>
      </c>
      <c r="N23" s="3">
        <f t="shared" si="6"/>
        <v>0</v>
      </c>
    </row>
    <row r="24" spans="1:16" ht="15.75" thickBot="1" x14ac:dyDescent="0.3">
      <c r="A24" s="14"/>
      <c r="B24" s="14"/>
      <c r="C24" s="14">
        <f>SUM(C9:C23)</f>
        <v>214042.09</v>
      </c>
      <c r="D24" s="14">
        <f>SUM(D9:D23)</f>
        <v>14943.75</v>
      </c>
      <c r="E24" s="15"/>
      <c r="F24" s="21">
        <f>SUM(F9:F23)</f>
        <v>142694.72666666665</v>
      </c>
      <c r="G24" s="26">
        <f t="shared" ref="G24:L24" si="7">SUM(G9:G23)</f>
        <v>71347.363333333327</v>
      </c>
      <c r="H24" s="21">
        <f t="shared" si="7"/>
        <v>9962.5</v>
      </c>
      <c r="I24" s="26">
        <f t="shared" si="7"/>
        <v>4981.25</v>
      </c>
      <c r="L24" s="26">
        <f t="shared" si="7"/>
        <v>228985.84000000003</v>
      </c>
      <c r="M24" s="26">
        <f t="shared" ref="M24:N24" si="8">SUM(M9:M23)</f>
        <v>152657.22666666668</v>
      </c>
      <c r="N24" s="26">
        <f t="shared" si="8"/>
        <v>76328.613333333342</v>
      </c>
    </row>
    <row r="25" spans="1:16" ht="16.5" thickTop="1" thickBot="1" x14ac:dyDescent="0.3">
      <c r="A25" s="14" t="s">
        <v>30</v>
      </c>
      <c r="B25" s="14"/>
      <c r="C25" s="21">
        <f t="shared" ref="C25:D25" si="9">C24/11</f>
        <v>19458.371818181819</v>
      </c>
      <c r="D25" s="21">
        <f t="shared" si="9"/>
        <v>1358.5227272727273</v>
      </c>
      <c r="E25" s="15"/>
      <c r="F25" s="21">
        <f>F24/11</f>
        <v>12972.247878787877</v>
      </c>
      <c r="G25" s="26">
        <f>G24/11</f>
        <v>6486.1239393939386</v>
      </c>
      <c r="H25" s="21">
        <f t="shared" ref="H25:L25" si="10">H24/11</f>
        <v>905.68181818181813</v>
      </c>
      <c r="I25" s="26">
        <f t="shared" si="10"/>
        <v>452.84090909090907</v>
      </c>
      <c r="L25" s="26">
        <f t="shared" si="10"/>
        <v>20816.894545454546</v>
      </c>
      <c r="M25" s="26">
        <f t="shared" ref="M25:N25" si="11">M24/11</f>
        <v>13877.929696969699</v>
      </c>
      <c r="N25" s="26">
        <f t="shared" si="11"/>
        <v>6938.9648484848494</v>
      </c>
    </row>
    <row r="26" spans="1:16" ht="16.5" thickTop="1" thickBot="1" x14ac:dyDescent="0.3">
      <c r="A26" s="14" t="s">
        <v>31</v>
      </c>
      <c r="B26" s="14"/>
      <c r="C26" s="21">
        <f t="shared" ref="C26:D26" si="12">C24-C25</f>
        <v>194583.71818181817</v>
      </c>
      <c r="D26" s="21">
        <f t="shared" si="12"/>
        <v>13585.227272727272</v>
      </c>
      <c r="E26" s="15"/>
      <c r="F26" s="21">
        <f>F24-F25</f>
        <v>129722.47878787878</v>
      </c>
      <c r="G26" s="26">
        <f t="shared" ref="G26:L26" si="13">G24-G25</f>
        <v>64861.239393939388</v>
      </c>
      <c r="H26" s="21">
        <f t="shared" si="13"/>
        <v>9056.818181818182</v>
      </c>
      <c r="I26" s="26">
        <f t="shared" si="13"/>
        <v>4528.409090909091</v>
      </c>
      <c r="L26" s="26">
        <f t="shared" si="13"/>
        <v>208168.94545454549</v>
      </c>
      <c r="M26" s="26">
        <f t="shared" ref="M26:N26" si="14">M24-M25</f>
        <v>138779.296969697</v>
      </c>
      <c r="N26" s="26">
        <f t="shared" si="14"/>
        <v>69389.648484848498</v>
      </c>
    </row>
    <row r="27" spans="1:16" ht="15.75" thickTop="1" x14ac:dyDescent="0.25">
      <c r="A27" s="5" t="s">
        <v>22</v>
      </c>
    </row>
    <row r="29" spans="1:16" x14ac:dyDescent="0.25">
      <c r="A29" s="5" t="s">
        <v>0</v>
      </c>
      <c r="B29" s="3" t="s">
        <v>24</v>
      </c>
      <c r="C29" s="3" t="s">
        <v>23</v>
      </c>
    </row>
    <row r="30" spans="1:16" x14ac:dyDescent="0.25">
      <c r="A30" s="54" t="s">
        <v>41</v>
      </c>
      <c r="B30" s="3" t="s">
        <v>24</v>
      </c>
      <c r="C30" s="3" t="s">
        <v>25</v>
      </c>
    </row>
    <row r="31" spans="1:16" x14ac:dyDescent="0.25">
      <c r="A31" s="54"/>
      <c r="B31" s="3" t="s">
        <v>26</v>
      </c>
      <c r="C31" s="3" t="s">
        <v>29</v>
      </c>
    </row>
    <row r="32" spans="1:16" ht="13.5" customHeight="1" x14ac:dyDescent="0.25">
      <c r="A32" s="54"/>
      <c r="B32" s="16" t="s">
        <v>24</v>
      </c>
      <c r="C32" s="16" t="s">
        <v>27</v>
      </c>
      <c r="D32" s="16"/>
      <c r="E32" s="16"/>
      <c r="F32" s="16"/>
      <c r="G32" s="16"/>
    </row>
    <row r="34" spans="1:3" x14ac:dyDescent="0.25">
      <c r="A34" s="5" t="s">
        <v>1</v>
      </c>
      <c r="B34" s="3" t="s">
        <v>24</v>
      </c>
      <c r="C34" s="3" t="s">
        <v>37</v>
      </c>
    </row>
    <row r="35" spans="1:3" ht="15" customHeight="1" x14ac:dyDescent="0.25">
      <c r="A35" s="54" t="s">
        <v>43</v>
      </c>
      <c r="B35" s="3" t="s">
        <v>26</v>
      </c>
      <c r="C35" s="3" t="s">
        <v>34</v>
      </c>
    </row>
    <row r="36" spans="1:3" x14ac:dyDescent="0.25">
      <c r="A36" s="54"/>
      <c r="B36" s="3" t="s">
        <v>24</v>
      </c>
      <c r="C36" s="3" t="s">
        <v>38</v>
      </c>
    </row>
    <row r="37" spans="1:3" x14ac:dyDescent="0.25">
      <c r="A37" s="54"/>
      <c r="B37" s="3" t="s">
        <v>26</v>
      </c>
      <c r="C37" s="3" t="s">
        <v>35</v>
      </c>
    </row>
    <row r="38" spans="1:3" x14ac:dyDescent="0.25">
      <c r="B38" s="16" t="s">
        <v>26</v>
      </c>
      <c r="C38" s="16" t="s">
        <v>27</v>
      </c>
    </row>
  </sheetData>
  <mergeCells count="5">
    <mergeCell ref="F6:G6"/>
    <mergeCell ref="H6:I6"/>
    <mergeCell ref="A30:A32"/>
    <mergeCell ref="A35:A37"/>
    <mergeCell ref="O17:P17"/>
  </mergeCells>
  <printOptions horizontalCentered="1"/>
  <pageMargins left="0.11811023622047245" right="0.11811023622047245" top="0.74803149606299213" bottom="0.35433070866141736" header="0.31496062992125984" footer="0.31496062992125984"/>
  <pageSetup scale="65" orientation="landscape" horizontalDpi="4294967295" verticalDpi="4294967295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0F5564-6088-4787-98CF-353E442E92A8}">
  <sheetPr>
    <pageSetUpPr fitToPage="1"/>
  </sheetPr>
  <dimension ref="A1:M38"/>
  <sheetViews>
    <sheetView workbookViewId="0">
      <selection activeCell="I32" sqref="I32"/>
    </sheetView>
  </sheetViews>
  <sheetFormatPr defaultRowHeight="15" x14ac:dyDescent="0.25"/>
  <cols>
    <col min="1" max="1" width="33.42578125" style="3" customWidth="1"/>
    <col min="2" max="2" width="14.5703125" style="3" customWidth="1"/>
    <col min="3" max="4" width="15.7109375" style="3" customWidth="1"/>
    <col min="5" max="5" width="6.42578125" style="3" customWidth="1"/>
    <col min="6" max="6" width="12.85546875" style="3" bestFit="1" customWidth="1"/>
    <col min="7" max="7" width="13.42578125" style="3" customWidth="1"/>
    <col min="8" max="8" width="13" style="3" customWidth="1"/>
    <col min="9" max="9" width="11.5703125" style="3" bestFit="1" customWidth="1"/>
    <col min="10" max="10" width="10.5703125" style="3" bestFit="1" customWidth="1"/>
    <col min="11" max="16384" width="9.140625" style="3"/>
  </cols>
  <sheetData>
    <row r="1" spans="1:9" ht="15.75" x14ac:dyDescent="0.25">
      <c r="A1" s="1" t="s">
        <v>32</v>
      </c>
    </row>
    <row r="2" spans="1:9" ht="15.75" x14ac:dyDescent="0.25">
      <c r="A2" s="1" t="s">
        <v>2</v>
      </c>
    </row>
    <row r="4" spans="1:9" ht="15.75" x14ac:dyDescent="0.25">
      <c r="A4" s="5" t="s">
        <v>33</v>
      </c>
      <c r="B4" s="2"/>
      <c r="C4" s="2"/>
      <c r="D4" s="2"/>
      <c r="E4" s="2"/>
      <c r="F4" s="2"/>
    </row>
    <row r="6" spans="1:9" s="5" customFormat="1" x14ac:dyDescent="0.25">
      <c r="F6" s="53" t="s">
        <v>21</v>
      </c>
      <c r="G6" s="53"/>
      <c r="H6" s="53" t="s">
        <v>20</v>
      </c>
      <c r="I6" s="53"/>
    </row>
    <row r="7" spans="1:9" s="4" customFormat="1" ht="45" x14ac:dyDescent="0.25">
      <c r="A7" s="8"/>
      <c r="B7" s="8" t="s">
        <v>49</v>
      </c>
      <c r="C7" s="8" t="s">
        <v>4</v>
      </c>
      <c r="D7" s="8" t="s">
        <v>17</v>
      </c>
      <c r="E7" s="9"/>
      <c r="F7" s="17" t="s">
        <v>0</v>
      </c>
      <c r="G7" s="22" t="s">
        <v>1</v>
      </c>
      <c r="H7" s="17" t="s">
        <v>0</v>
      </c>
      <c r="I7" s="22" t="s">
        <v>1</v>
      </c>
    </row>
    <row r="8" spans="1:9" s="4" customFormat="1" x14ac:dyDescent="0.25">
      <c r="A8" s="7"/>
      <c r="B8" s="7"/>
      <c r="C8" s="7"/>
      <c r="D8" s="7"/>
      <c r="E8" s="10"/>
      <c r="F8" s="18"/>
      <c r="G8" s="23"/>
      <c r="H8" s="18"/>
      <c r="I8" s="23"/>
    </row>
    <row r="9" spans="1:9" x14ac:dyDescent="0.25">
      <c r="A9" s="6" t="s">
        <v>5</v>
      </c>
      <c r="B9" s="6"/>
      <c r="C9" s="24">
        <f>14860+7430</f>
        <v>22290</v>
      </c>
      <c r="D9" s="24">
        <v>441.28</v>
      </c>
      <c r="E9" s="11"/>
      <c r="F9" s="19">
        <f t="shared" ref="F9:F20" si="0">C9/3*2</f>
        <v>14860</v>
      </c>
      <c r="G9" s="24">
        <f>C9/3</f>
        <v>7430</v>
      </c>
      <c r="H9" s="19">
        <f t="shared" ref="H9:H20" si="1">D9/3*2</f>
        <v>294.18666666666667</v>
      </c>
      <c r="I9" s="24">
        <f t="shared" ref="I9:I20" si="2">D9/3</f>
        <v>147.09333333333333</v>
      </c>
    </row>
    <row r="10" spans="1:9" x14ac:dyDescent="0.25">
      <c r="A10" s="6" t="s">
        <v>6</v>
      </c>
      <c r="B10" s="6"/>
      <c r="C10" s="24">
        <f>11926.67+5963.33</f>
        <v>17890</v>
      </c>
      <c r="D10" s="6">
        <v>0</v>
      </c>
      <c r="E10" s="11"/>
      <c r="F10" s="19">
        <f t="shared" si="0"/>
        <v>11926.666666666666</v>
      </c>
      <c r="G10" s="24">
        <f t="shared" ref="G10:G20" si="3">C10/3</f>
        <v>5963.333333333333</v>
      </c>
      <c r="H10" s="19">
        <f t="shared" si="1"/>
        <v>0</v>
      </c>
      <c r="I10" s="24">
        <f t="shared" si="2"/>
        <v>0</v>
      </c>
    </row>
    <row r="11" spans="1:9" x14ac:dyDescent="0.25">
      <c r="A11" s="6" t="s">
        <v>7</v>
      </c>
      <c r="B11" s="6"/>
      <c r="C11" s="24">
        <f>10506.67+5253.33</f>
        <v>15760</v>
      </c>
      <c r="D11" s="24">
        <v>3601.6</v>
      </c>
      <c r="E11" s="11"/>
      <c r="F11" s="19">
        <f t="shared" si="0"/>
        <v>10506.666666666666</v>
      </c>
      <c r="G11" s="24">
        <f t="shared" si="3"/>
        <v>5253.333333333333</v>
      </c>
      <c r="H11" s="19">
        <f t="shared" si="1"/>
        <v>2401.0666666666666</v>
      </c>
      <c r="I11" s="24">
        <f t="shared" si="2"/>
        <v>1200.5333333333333</v>
      </c>
    </row>
    <row r="12" spans="1:9" x14ac:dyDescent="0.25">
      <c r="A12" s="6" t="s">
        <v>8</v>
      </c>
      <c r="B12" s="6"/>
      <c r="C12" s="24">
        <f>5613.78+2806.89</f>
        <v>8420.67</v>
      </c>
      <c r="D12" s="24">
        <v>441.28</v>
      </c>
      <c r="E12" s="11"/>
      <c r="F12" s="19">
        <f t="shared" si="0"/>
        <v>5613.78</v>
      </c>
      <c r="G12" s="24">
        <f t="shared" si="3"/>
        <v>2806.89</v>
      </c>
      <c r="H12" s="19">
        <f t="shared" si="1"/>
        <v>294.18666666666667</v>
      </c>
      <c r="I12" s="24">
        <f t="shared" si="2"/>
        <v>147.09333333333333</v>
      </c>
    </row>
    <row r="13" spans="1:9" x14ac:dyDescent="0.25">
      <c r="A13" s="6" t="s">
        <v>9</v>
      </c>
      <c r="B13" s="6"/>
      <c r="C13" s="6">
        <v>0</v>
      </c>
      <c r="D13" s="6">
        <v>0</v>
      </c>
      <c r="E13" s="11"/>
      <c r="F13" s="19">
        <f t="shared" si="0"/>
        <v>0</v>
      </c>
      <c r="G13" s="24">
        <f t="shared" si="3"/>
        <v>0</v>
      </c>
      <c r="H13" s="19">
        <f t="shared" si="1"/>
        <v>0</v>
      </c>
      <c r="I13" s="24">
        <f t="shared" si="2"/>
        <v>0</v>
      </c>
    </row>
    <row r="14" spans="1:9" x14ac:dyDescent="0.25">
      <c r="A14" s="6" t="s">
        <v>10</v>
      </c>
      <c r="B14" s="6"/>
      <c r="C14" s="6">
        <v>0</v>
      </c>
      <c r="D14" s="24">
        <v>3601.6</v>
      </c>
      <c r="E14" s="11"/>
      <c r="F14" s="19">
        <f t="shared" si="0"/>
        <v>0</v>
      </c>
      <c r="G14" s="24">
        <f t="shared" si="3"/>
        <v>0</v>
      </c>
      <c r="H14" s="19">
        <f t="shared" si="1"/>
        <v>2401.0666666666666</v>
      </c>
      <c r="I14" s="24">
        <f t="shared" si="2"/>
        <v>1200.5333333333333</v>
      </c>
    </row>
    <row r="15" spans="1:9" x14ac:dyDescent="0.25">
      <c r="A15" s="6" t="s">
        <v>11</v>
      </c>
      <c r="B15" s="6"/>
      <c r="C15" s="6">
        <v>0</v>
      </c>
      <c r="D15" s="6">
        <v>0</v>
      </c>
      <c r="E15" s="11"/>
      <c r="F15" s="19">
        <f t="shared" si="0"/>
        <v>0</v>
      </c>
      <c r="G15" s="24">
        <f t="shared" si="3"/>
        <v>0</v>
      </c>
      <c r="H15" s="19">
        <f t="shared" si="1"/>
        <v>0</v>
      </c>
      <c r="I15" s="24">
        <f t="shared" si="2"/>
        <v>0</v>
      </c>
    </row>
    <row r="16" spans="1:9" x14ac:dyDescent="0.25">
      <c r="A16" s="6" t="s">
        <v>12</v>
      </c>
      <c r="B16" s="6"/>
      <c r="C16" s="6">
        <v>0</v>
      </c>
      <c r="D16" s="6">
        <v>0</v>
      </c>
      <c r="E16" s="11"/>
      <c r="F16" s="19">
        <f t="shared" si="0"/>
        <v>0</v>
      </c>
      <c r="G16" s="24">
        <f t="shared" si="3"/>
        <v>0</v>
      </c>
      <c r="H16" s="19">
        <f t="shared" si="1"/>
        <v>0</v>
      </c>
      <c r="I16" s="24">
        <f t="shared" si="2"/>
        <v>0</v>
      </c>
    </row>
    <row r="17" spans="1:13" x14ac:dyDescent="0.25">
      <c r="A17" s="6" t="s">
        <v>13</v>
      </c>
      <c r="B17" s="6"/>
      <c r="C17" s="24">
        <f>2873.33+1436.67</f>
        <v>4310</v>
      </c>
      <c r="D17" s="6">
        <v>0</v>
      </c>
      <c r="E17" s="11"/>
      <c r="F17" s="19">
        <f t="shared" si="0"/>
        <v>2873.3333333333335</v>
      </c>
      <c r="G17" s="24">
        <f t="shared" si="3"/>
        <v>1436.6666666666667</v>
      </c>
      <c r="H17" s="19">
        <f t="shared" si="1"/>
        <v>0</v>
      </c>
      <c r="I17" s="24">
        <f t="shared" si="2"/>
        <v>0</v>
      </c>
    </row>
    <row r="18" spans="1:13" x14ac:dyDescent="0.25">
      <c r="A18" s="6" t="s">
        <v>14</v>
      </c>
      <c r="B18" s="6"/>
      <c r="C18" s="24">
        <f>7017.47+3508.73</f>
        <v>10526.2</v>
      </c>
      <c r="D18" s="24">
        <v>453.75</v>
      </c>
      <c r="E18" s="11"/>
      <c r="F18" s="19">
        <f t="shared" si="0"/>
        <v>7017.4666666666672</v>
      </c>
      <c r="G18" s="24">
        <f t="shared" si="3"/>
        <v>3508.7333333333336</v>
      </c>
      <c r="H18" s="19">
        <f t="shared" si="1"/>
        <v>302.5</v>
      </c>
      <c r="I18" s="24">
        <f t="shared" si="2"/>
        <v>151.25</v>
      </c>
    </row>
    <row r="19" spans="1:13" x14ac:dyDescent="0.25">
      <c r="A19" s="6" t="s">
        <v>15</v>
      </c>
      <c r="B19" s="6"/>
      <c r="C19" s="24">
        <f>5618.04+2809.01</f>
        <v>8427.0499999999993</v>
      </c>
      <c r="D19" s="6">
        <v>0</v>
      </c>
      <c r="E19" s="11"/>
      <c r="F19" s="19">
        <f t="shared" si="0"/>
        <v>5618.0333333333328</v>
      </c>
      <c r="G19" s="24">
        <f t="shared" si="3"/>
        <v>2809.0166666666664</v>
      </c>
      <c r="H19" s="19">
        <f t="shared" si="1"/>
        <v>0</v>
      </c>
      <c r="I19" s="24">
        <f t="shared" si="2"/>
        <v>0</v>
      </c>
    </row>
    <row r="20" spans="1:13" x14ac:dyDescent="0.25">
      <c r="A20" s="6" t="s">
        <v>16</v>
      </c>
      <c r="B20" s="6"/>
      <c r="C20" s="24">
        <f>104538.8+11281.2-110000</f>
        <v>5820</v>
      </c>
      <c r="D20" s="24">
        <f>3666.43*2</f>
        <v>7332.86</v>
      </c>
      <c r="E20" s="11"/>
      <c r="F20" s="19">
        <f t="shared" si="0"/>
        <v>3880</v>
      </c>
      <c r="G20" s="24">
        <f t="shared" si="3"/>
        <v>1940</v>
      </c>
      <c r="H20" s="19">
        <f t="shared" si="1"/>
        <v>4888.5733333333328</v>
      </c>
      <c r="I20" s="24">
        <f t="shared" si="2"/>
        <v>2444.2866666666664</v>
      </c>
    </row>
    <row r="21" spans="1:13" x14ac:dyDescent="0.25">
      <c r="A21" s="6" t="s">
        <v>50</v>
      </c>
      <c r="B21" s="6"/>
      <c r="C21" s="6">
        <v>110000</v>
      </c>
      <c r="D21" s="6"/>
      <c r="E21" s="11"/>
      <c r="F21" s="19">
        <f>C21</f>
        <v>110000</v>
      </c>
      <c r="G21" s="24"/>
      <c r="H21" s="19"/>
      <c r="I21" s="24"/>
    </row>
    <row r="22" spans="1:13" x14ac:dyDescent="0.25">
      <c r="A22" s="6" t="s">
        <v>51</v>
      </c>
      <c r="B22" s="6"/>
      <c r="C22" s="6">
        <v>55000</v>
      </c>
      <c r="D22" s="6"/>
      <c r="E22" s="11"/>
      <c r="F22" s="19"/>
      <c r="G22" s="24">
        <f>C22</f>
        <v>55000</v>
      </c>
      <c r="H22" s="19"/>
      <c r="I22" s="24"/>
    </row>
    <row r="23" spans="1:13" x14ac:dyDescent="0.25">
      <c r="A23" s="12"/>
      <c r="B23" s="12"/>
      <c r="C23" s="12"/>
      <c r="D23" s="12"/>
      <c r="E23" s="13"/>
      <c r="F23" s="20"/>
      <c r="G23" s="25"/>
      <c r="H23" s="20"/>
      <c r="I23" s="25"/>
    </row>
    <row r="24" spans="1:13" ht="15.75" thickBot="1" x14ac:dyDescent="0.3">
      <c r="A24" s="14"/>
      <c r="B24" s="14"/>
      <c r="C24" s="14"/>
      <c r="D24" s="14"/>
      <c r="E24" s="15"/>
      <c r="F24" s="21">
        <f>SUM(F9:F23)</f>
        <v>172295.94666666666</v>
      </c>
      <c r="G24" s="26">
        <f t="shared" ref="G24:I24" si="4">SUM(G9:G23)</f>
        <v>86147.973333333328</v>
      </c>
      <c r="H24" s="21">
        <f t="shared" si="4"/>
        <v>10581.579999999998</v>
      </c>
      <c r="I24" s="26">
        <f t="shared" si="4"/>
        <v>5290.7899999999991</v>
      </c>
    </row>
    <row r="25" spans="1:13" ht="16.5" thickTop="1" thickBot="1" x14ac:dyDescent="0.3">
      <c r="A25" s="14" t="s">
        <v>30</v>
      </c>
      <c r="B25" s="14"/>
      <c r="C25" s="14"/>
      <c r="D25" s="14"/>
      <c r="E25" s="15"/>
      <c r="F25" s="21">
        <f>F24/11</f>
        <v>15663.267878787878</v>
      </c>
      <c r="G25" s="47">
        <f>G24/11</f>
        <v>7831.6339393939388</v>
      </c>
      <c r="H25" s="21">
        <f t="shared" ref="H25:I25" si="5">H24/11</f>
        <v>961.96181818181799</v>
      </c>
      <c r="I25" s="47">
        <f t="shared" si="5"/>
        <v>480.98090909090899</v>
      </c>
      <c r="K25" s="48" t="s">
        <v>48</v>
      </c>
      <c r="L25" s="48"/>
      <c r="M25" s="48"/>
    </row>
    <row r="26" spans="1:13" ht="16.5" thickTop="1" thickBot="1" x14ac:dyDescent="0.3">
      <c r="A26" s="14" t="s">
        <v>31</v>
      </c>
      <c r="B26" s="14"/>
      <c r="C26" s="14"/>
      <c r="D26" s="14"/>
      <c r="E26" s="15"/>
      <c r="F26" s="21">
        <f>F24-F25</f>
        <v>156632.67878787877</v>
      </c>
      <c r="G26" s="49">
        <f t="shared" ref="G26:I26" si="6">G24-G25</f>
        <v>78316.339393939386</v>
      </c>
      <c r="H26" s="21">
        <f t="shared" si="6"/>
        <v>9619.6181818181794</v>
      </c>
      <c r="I26" s="49">
        <f t="shared" si="6"/>
        <v>4809.8090909090897</v>
      </c>
      <c r="K26" s="50" t="s">
        <v>52</v>
      </c>
      <c r="L26" s="50"/>
      <c r="M26" s="50"/>
    </row>
    <row r="27" spans="1:13" ht="15.75" thickTop="1" x14ac:dyDescent="0.25">
      <c r="A27" s="5" t="s">
        <v>22</v>
      </c>
      <c r="G27" s="46"/>
      <c r="I27" s="46"/>
    </row>
    <row r="28" spans="1:13" x14ac:dyDescent="0.25">
      <c r="G28" s="46" t="s">
        <v>47</v>
      </c>
      <c r="I28" s="46" t="s">
        <v>47</v>
      </c>
    </row>
    <row r="29" spans="1:13" x14ac:dyDescent="0.25">
      <c r="A29" s="5" t="s">
        <v>0</v>
      </c>
      <c r="B29" s="3" t="s">
        <v>24</v>
      </c>
      <c r="C29" s="3" t="s">
        <v>23</v>
      </c>
    </row>
    <row r="30" spans="1:13" x14ac:dyDescent="0.25">
      <c r="A30" s="54" t="s">
        <v>28</v>
      </c>
      <c r="B30" s="3" t="s">
        <v>24</v>
      </c>
      <c r="C30" s="3" t="s">
        <v>25</v>
      </c>
    </row>
    <row r="31" spans="1:13" x14ac:dyDescent="0.25">
      <c r="A31" s="54"/>
      <c r="B31" s="3" t="s">
        <v>26</v>
      </c>
      <c r="C31" s="3" t="s">
        <v>29</v>
      </c>
    </row>
    <row r="32" spans="1:13" ht="13.5" customHeight="1" x14ac:dyDescent="0.25">
      <c r="A32" s="54"/>
      <c r="B32" s="16" t="s">
        <v>24</v>
      </c>
      <c r="C32" s="16" t="s">
        <v>27</v>
      </c>
      <c r="D32" s="16"/>
      <c r="E32" s="16"/>
      <c r="F32" s="16"/>
      <c r="G32" s="16"/>
    </row>
    <row r="34" spans="1:3" x14ac:dyDescent="0.25">
      <c r="A34" s="5" t="s">
        <v>1</v>
      </c>
      <c r="B34" s="3" t="s">
        <v>24</v>
      </c>
      <c r="C34" s="3" t="s">
        <v>37</v>
      </c>
    </row>
    <row r="35" spans="1:3" x14ac:dyDescent="0.25">
      <c r="A35" s="54" t="s">
        <v>36</v>
      </c>
      <c r="B35" s="3" t="s">
        <v>26</v>
      </c>
      <c r="C35" s="3" t="s">
        <v>34</v>
      </c>
    </row>
    <row r="36" spans="1:3" x14ac:dyDescent="0.25">
      <c r="A36" s="54"/>
      <c r="B36" s="3" t="s">
        <v>24</v>
      </c>
      <c r="C36" s="3" t="s">
        <v>38</v>
      </c>
    </row>
    <row r="37" spans="1:3" x14ac:dyDescent="0.25">
      <c r="A37" s="54"/>
      <c r="B37" s="3" t="s">
        <v>26</v>
      </c>
      <c r="C37" s="3" t="s">
        <v>35</v>
      </c>
    </row>
    <row r="38" spans="1:3" x14ac:dyDescent="0.25">
      <c r="B38" s="16" t="s">
        <v>26</v>
      </c>
      <c r="C38" s="16" t="s">
        <v>27</v>
      </c>
    </row>
  </sheetData>
  <mergeCells count="4">
    <mergeCell ref="A35:A37"/>
    <mergeCell ref="H6:I6"/>
    <mergeCell ref="F6:G6"/>
    <mergeCell ref="A30:A32"/>
  </mergeCells>
  <phoneticPr fontId="5" type="noConversion"/>
  <printOptions horizontalCentered="1"/>
  <pageMargins left="0.11811023622047245" right="0.11811023622047245" top="0.74803149606299213" bottom="0.35433070866141736" header="0.31496062992125984" footer="0.31496062992125984"/>
  <pageSetup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2021 Amended</vt:lpstr>
      <vt:lpstr>Sheet4</vt:lpstr>
      <vt:lpstr>2022 Rent Histar Mystar split</vt:lpstr>
      <vt:lpstr>2022 Amended</vt:lpstr>
      <vt:lpstr>Sheet1</vt:lpstr>
      <vt:lpstr>2021 Rent Histar Mystar split</vt:lpstr>
      <vt:lpstr>2020 Rent Histar Mystar split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Christina Subramaniam</dc:creator>
  <cp:lastModifiedBy>Silvio Avolio</cp:lastModifiedBy>
  <cp:lastPrinted>2021-12-17T04:31:32Z</cp:lastPrinted>
  <dcterms:created xsi:type="dcterms:W3CDTF">2020-06-16T07:14:36Z</dcterms:created>
  <dcterms:modified xsi:type="dcterms:W3CDTF">2021-12-17T04:44:50Z</dcterms:modified>
</cp:coreProperties>
</file>