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ndy\Clients\Hartman - Rob Super Fund\2023\"/>
    </mc:Choice>
  </mc:AlternateContent>
  <xr:revisionPtr revIDLastSave="0" documentId="8_{B901DCD5-F9E2-47F1-8CC9-2BFE6593F71A}" xr6:coauthVersionLast="47" xr6:coauthVersionMax="47" xr10:uidLastSave="{00000000-0000-0000-0000-000000000000}"/>
  <bookViews>
    <workbookView xWindow="28680" yWindow="-120" windowWidth="29040" windowHeight="15840" activeTab="1" xr2:uid="{8ABAD2E6-CF79-45D6-8D4B-394B2E3960A2}"/>
  </bookViews>
  <sheets>
    <sheet name="Mkt Values" sheetId="1" r:id="rId1"/>
    <sheet name="Cap Gai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E15" i="2"/>
  <c r="F15" i="2" s="1"/>
  <c r="F17" i="2" s="1"/>
  <c r="D15" i="2"/>
  <c r="D13" i="2"/>
  <c r="F13" i="2" s="1"/>
  <c r="F9" i="2"/>
  <c r="F8" i="2"/>
  <c r="F22" i="1"/>
  <c r="G17" i="1"/>
  <c r="F17" i="1"/>
  <c r="G9" i="1"/>
  <c r="G10" i="1"/>
  <c r="G11" i="1"/>
  <c r="G12" i="1"/>
  <c r="G13" i="1"/>
  <c r="G14" i="1"/>
  <c r="G15" i="1"/>
  <c r="G16" i="1"/>
  <c r="G8" i="1"/>
  <c r="G18" i="1"/>
  <c r="G19" i="1"/>
  <c r="F9" i="1"/>
  <c r="F10" i="1"/>
  <c r="F11" i="1"/>
  <c r="F12" i="1"/>
  <c r="F13" i="1"/>
  <c r="F14" i="1"/>
  <c r="F15" i="1"/>
  <c r="F8" i="1"/>
  <c r="E22" i="1"/>
  <c r="C22" i="1"/>
  <c r="G22" i="1" l="1"/>
  <c r="G25" i="1" s="1"/>
</calcChain>
</file>

<file path=xl/sharedStrings.xml><?xml version="1.0" encoding="utf-8"?>
<sst xmlns="http://schemas.openxmlformats.org/spreadsheetml/2006/main" count="35" uniqueCount="30">
  <si>
    <t>The Hartman SMSF</t>
  </si>
  <si>
    <t>Year ended 30 June 2023</t>
  </si>
  <si>
    <t>SHARE VALUES</t>
  </si>
  <si>
    <t>TLS</t>
  </si>
  <si>
    <t>WBC</t>
  </si>
  <si>
    <t>MXC</t>
  </si>
  <si>
    <t>EVN</t>
  </si>
  <si>
    <t>HELLO WORLD</t>
  </si>
  <si>
    <t>EFTS GOLD</t>
  </si>
  <si>
    <t>WCG</t>
  </si>
  <si>
    <t>MKT VALUES</t>
  </si>
  <si>
    <t>HOST PLUS</t>
  </si>
  <si>
    <t>Closing Value</t>
  </si>
  <si>
    <t>Ledger</t>
  </si>
  <si>
    <t>CMC report</t>
  </si>
  <si>
    <t>SVR</t>
  </si>
  <si>
    <t>FINAL</t>
  </si>
  <si>
    <t>LEFGER</t>
  </si>
  <si>
    <t>Per Ledger</t>
  </si>
  <si>
    <t>Mkt Value</t>
  </si>
  <si>
    <t>Journal 6</t>
  </si>
  <si>
    <t>Difference</t>
  </si>
  <si>
    <t>NAME</t>
  </si>
  <si>
    <t>Number</t>
  </si>
  <si>
    <t>Cost</t>
  </si>
  <si>
    <t>Sell Price</t>
  </si>
  <si>
    <t>Cp Gain</t>
  </si>
  <si>
    <t>Chidlow - 50%</t>
  </si>
  <si>
    <t>Loss b/d</t>
  </si>
  <si>
    <t>Loss c/d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</si>
</sst>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2" borderId="0" xfId="1" applyFont="1" applyFill="1"/>
    <xf numFmtId="43" fontId="0" fillId="2" borderId="1" xfId="1" applyFont="1" applyFill="1" applyBorder="1"/>
    <xf numFmtId="43" fontId="2" fillId="0" borderId="0" xfId="1" applyFont="1"/>
    <xf numFmtId="43" fontId="2" fillId="0" borderId="1" xfId="1" applyFont="1" applyBorder="1" applyAlignment="1">
      <alignment horizontal="center"/>
    </xf>
    <xf numFmtId="43" fontId="0" fillId="3" borderId="1" xfId="1" applyFont="1" applyFill="1" applyBorder="1"/>
    <xf numFmtId="43" fontId="0" fillId="3" borderId="0" xfId="1" applyFont="1" applyFill="1"/>
    <xf numFmtId="41" fontId="0" fillId="0" borderId="0" xfId="1" applyNumberFormat="1" applyFont="1"/>
    <xf numFmtId="41" fontId="2" fillId="0" borderId="0" xfId="1" applyNumberFormat="1" applyFont="1"/>
    <xf numFmtId="43" fontId="0" fillId="4" borderId="0" xfId="1" applyFont="1" applyFill="1"/>
    <xf numFmtId="43" fontId="0" fillId="0" borderId="2" xfId="1" applyFont="1" applyBorder="1"/>
    <xf numFmtId="43" fontId="0" fillId="0" borderId="3" xfId="1" applyFont="1" applyBorder="1"/>
    <xf numFmtId="43" fontId="0" fillId="0" borderId="4" xfId="1" applyFont="1" applyBorder="1"/>
    <xf numFmtId="43" fontId="0" fillId="0" borderId="0" xfId="1" applyFont="1" applyBorder="1"/>
    <xf numFmtId="43" fontId="3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3E842-81AA-4B3B-B643-0AC3E3511A68}">
  <sheetPr>
    <pageSetUpPr fitToPage="1"/>
  </sheetPr>
  <dimension ref="B2:G25"/>
  <sheetViews>
    <sheetView workbookViewId="0">
      <selection activeCell="G8" sqref="G8:G17"/>
    </sheetView>
  </sheetViews>
  <sheetFormatPr defaultRowHeight="15" x14ac:dyDescent="0.25"/>
  <cols>
    <col min="1" max="1" width="9.140625" style="1"/>
    <col min="2" max="2" width="17" style="1" customWidth="1"/>
    <col min="3" max="3" width="11.5703125" style="1" bestFit="1" customWidth="1"/>
    <col min="4" max="4" width="9.140625" style="1"/>
    <col min="5" max="5" width="13" style="1" customWidth="1"/>
    <col min="6" max="6" width="10.85546875" style="1" customWidth="1"/>
    <col min="7" max="7" width="13.42578125" style="1" customWidth="1"/>
    <col min="8" max="16384" width="9.140625" style="1"/>
  </cols>
  <sheetData>
    <row r="2" spans="2:7" x14ac:dyDescent="0.25">
      <c r="B2" s="5" t="s">
        <v>0</v>
      </c>
    </row>
    <row r="3" spans="2:7" x14ac:dyDescent="0.25">
      <c r="B3" s="5"/>
    </row>
    <row r="4" spans="2:7" x14ac:dyDescent="0.25">
      <c r="B4" s="5" t="s">
        <v>1</v>
      </c>
    </row>
    <row r="5" spans="2:7" x14ac:dyDescent="0.25">
      <c r="G5" s="1" t="s">
        <v>17</v>
      </c>
    </row>
    <row r="6" spans="2:7" x14ac:dyDescent="0.25">
      <c r="B6" s="1" t="s">
        <v>2</v>
      </c>
      <c r="C6" s="1" t="s">
        <v>13</v>
      </c>
      <c r="E6" s="3" t="s">
        <v>14</v>
      </c>
      <c r="F6" s="1" t="s">
        <v>19</v>
      </c>
      <c r="G6" s="1" t="s">
        <v>16</v>
      </c>
    </row>
    <row r="8" spans="2:7" x14ac:dyDescent="0.25">
      <c r="B8" s="1" t="s">
        <v>3</v>
      </c>
      <c r="C8" s="3">
        <v>13231.35</v>
      </c>
      <c r="E8" s="1">
        <v>12900</v>
      </c>
      <c r="F8" s="3">
        <f>E8-C8</f>
        <v>-331.35000000000036</v>
      </c>
      <c r="G8" s="11">
        <f>C8</f>
        <v>13231.35</v>
      </c>
    </row>
    <row r="9" spans="2:7" x14ac:dyDescent="0.25">
      <c r="B9" s="1" t="s">
        <v>4</v>
      </c>
      <c r="C9" s="3">
        <v>62796.87</v>
      </c>
      <c r="E9" s="1">
        <v>57618</v>
      </c>
      <c r="F9" s="3">
        <f t="shared" ref="F9:F15" si="0">E9-C9</f>
        <v>-5178.8700000000026</v>
      </c>
      <c r="G9" s="11">
        <f t="shared" ref="G9:G16" si="1">C9</f>
        <v>62796.87</v>
      </c>
    </row>
    <row r="10" spans="2:7" x14ac:dyDescent="0.25">
      <c r="B10" s="1" t="s">
        <v>5</v>
      </c>
      <c r="C10" s="3">
        <v>10144.950000000001</v>
      </c>
      <c r="E10" s="1">
        <v>625</v>
      </c>
      <c r="F10" s="3">
        <f t="shared" si="0"/>
        <v>-9519.9500000000007</v>
      </c>
      <c r="G10" s="11">
        <f t="shared" si="1"/>
        <v>10144.950000000001</v>
      </c>
    </row>
    <row r="11" spans="2:7" x14ac:dyDescent="0.25">
      <c r="B11" s="1" t="s">
        <v>6</v>
      </c>
      <c r="C11" s="1">
        <v>0</v>
      </c>
      <c r="F11" s="1">
        <f t="shared" si="0"/>
        <v>0</v>
      </c>
      <c r="G11" s="1">
        <f t="shared" si="1"/>
        <v>0</v>
      </c>
    </row>
    <row r="12" spans="2:7" x14ac:dyDescent="0.25">
      <c r="B12" s="1" t="s">
        <v>7</v>
      </c>
      <c r="C12" s="3">
        <v>6025.95</v>
      </c>
      <c r="E12" s="1">
        <v>5962</v>
      </c>
      <c r="F12" s="3">
        <f t="shared" si="0"/>
        <v>-63.949999999999818</v>
      </c>
      <c r="G12" s="11">
        <f t="shared" si="1"/>
        <v>6025.95</v>
      </c>
    </row>
    <row r="13" spans="2:7" x14ac:dyDescent="0.25">
      <c r="B13" s="1" t="s">
        <v>8</v>
      </c>
      <c r="C13" s="3">
        <v>10732.45</v>
      </c>
      <c r="E13" s="1">
        <v>13310</v>
      </c>
      <c r="F13" s="3">
        <f t="shared" si="0"/>
        <v>2577.5499999999993</v>
      </c>
      <c r="G13" s="11">
        <f t="shared" si="1"/>
        <v>10732.45</v>
      </c>
    </row>
    <row r="14" spans="2:7" x14ac:dyDescent="0.25">
      <c r="B14" s="1" t="s">
        <v>15</v>
      </c>
      <c r="C14" s="3">
        <v>10579.95</v>
      </c>
      <c r="E14" s="1">
        <v>6180</v>
      </c>
      <c r="F14" s="3">
        <f t="shared" si="0"/>
        <v>-4399.9500000000007</v>
      </c>
      <c r="G14" s="11">
        <f t="shared" si="1"/>
        <v>10579.95</v>
      </c>
    </row>
    <row r="15" spans="2:7" x14ac:dyDescent="0.25">
      <c r="B15" s="1" t="s">
        <v>9</v>
      </c>
      <c r="C15" s="3">
        <v>5412.67</v>
      </c>
      <c r="E15" s="1">
        <v>3750</v>
      </c>
      <c r="F15" s="3">
        <f t="shared" si="0"/>
        <v>-1662.67</v>
      </c>
      <c r="G15" s="11">
        <f t="shared" si="1"/>
        <v>5412.67</v>
      </c>
    </row>
    <row r="16" spans="2:7" x14ac:dyDescent="0.25">
      <c r="G16" s="1">
        <f t="shared" si="1"/>
        <v>0</v>
      </c>
    </row>
    <row r="17" spans="2:7" x14ac:dyDescent="0.25">
      <c r="B17" s="1" t="s">
        <v>10</v>
      </c>
      <c r="C17" s="1">
        <v>-25526.12</v>
      </c>
      <c r="F17" s="1">
        <f>E22-SUM(C8:C17)</f>
        <v>6946.9300000000076</v>
      </c>
      <c r="G17" s="1">
        <f>C17+F17</f>
        <v>-18579.189999999991</v>
      </c>
    </row>
    <row r="18" spans="2:7" x14ac:dyDescent="0.25">
      <c r="G18" s="1">
        <f t="shared" ref="G18:G19" si="2">C18+F18</f>
        <v>0</v>
      </c>
    </row>
    <row r="19" spans="2:7" x14ac:dyDescent="0.25">
      <c r="B19" s="1" t="s">
        <v>11</v>
      </c>
      <c r="C19" s="1">
        <v>486679.44</v>
      </c>
      <c r="G19" s="1">
        <f t="shared" si="2"/>
        <v>486679.44</v>
      </c>
    </row>
    <row r="22" spans="2:7" ht="15.75" thickBot="1" x14ac:dyDescent="0.3">
      <c r="B22" s="1" t="s">
        <v>12</v>
      </c>
      <c r="C22" s="2">
        <f>SUM(C7:C21)</f>
        <v>580077.51</v>
      </c>
      <c r="E22" s="4">
        <f>SUM(E7:E21)</f>
        <v>100345</v>
      </c>
      <c r="F22" s="7">
        <f>F17</f>
        <v>6946.9300000000076</v>
      </c>
      <c r="G22" s="6">
        <f>SUM(G7:G21)</f>
        <v>587024.43999999994</v>
      </c>
    </row>
    <row r="24" spans="2:7" x14ac:dyDescent="0.25">
      <c r="B24" s="1" t="s">
        <v>18</v>
      </c>
      <c r="F24" s="8" t="s">
        <v>20</v>
      </c>
      <c r="G24" s="1">
        <v>587024.43999999994</v>
      </c>
    </row>
    <row r="25" spans="2:7" x14ac:dyDescent="0.25">
      <c r="B25" s="1" t="s">
        <v>21</v>
      </c>
      <c r="G25" s="3">
        <f>G24-G22</f>
        <v>0</v>
      </c>
    </row>
  </sheetData>
  <pageMargins left="0.19685039370078741" right="0.19685039370078741" top="0.19685039370078741" bottom="0.19685039370078741" header="0.31496062992125984" footer="3.937007874015748E-2"/>
  <pageSetup paperSize="9" orientation="portrait" horizontalDpi="0" verticalDpi="0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73120-CC48-4DD8-BBF5-2BAAD9B596E4}">
  <dimension ref="B2:F21"/>
  <sheetViews>
    <sheetView tabSelected="1" workbookViewId="0">
      <selection activeCell="E22" sqref="E22"/>
    </sheetView>
  </sheetViews>
  <sheetFormatPr defaultRowHeight="15" x14ac:dyDescent="0.25"/>
  <cols>
    <col min="1" max="1" width="9.140625" style="1"/>
    <col min="2" max="2" width="14.7109375" style="1" customWidth="1"/>
    <col min="3" max="3" width="14.7109375" style="9" customWidth="1"/>
    <col min="4" max="8" width="14.7109375" style="1" customWidth="1"/>
    <col min="9" max="16384" width="9.140625" style="1"/>
  </cols>
  <sheetData>
    <row r="2" spans="2:6" x14ac:dyDescent="0.25">
      <c r="B2" s="5" t="s">
        <v>0</v>
      </c>
    </row>
    <row r="3" spans="2:6" x14ac:dyDescent="0.25">
      <c r="B3" s="5"/>
    </row>
    <row r="4" spans="2:6" x14ac:dyDescent="0.25">
      <c r="B4" s="5" t="s">
        <v>1</v>
      </c>
    </row>
    <row r="6" spans="2:6" s="5" customFormat="1" x14ac:dyDescent="0.25">
      <c r="B6" s="5" t="s">
        <v>22</v>
      </c>
      <c r="C6" s="10" t="s">
        <v>23</v>
      </c>
      <c r="D6" s="5" t="s">
        <v>24</v>
      </c>
      <c r="E6" s="5" t="s">
        <v>25</v>
      </c>
      <c r="F6" s="5" t="s">
        <v>26</v>
      </c>
    </row>
    <row r="8" spans="2:6" x14ac:dyDescent="0.25">
      <c r="B8" s="1" t="s">
        <v>6</v>
      </c>
      <c r="C8" s="9">
        <v>1600</v>
      </c>
      <c r="D8" s="1">
        <v>5347.95</v>
      </c>
      <c r="E8" s="1">
        <v>5226.5</v>
      </c>
      <c r="F8" s="12">
        <f>E8-D8</f>
        <v>-121.44999999999982</v>
      </c>
    </row>
    <row r="9" spans="2:6" x14ac:dyDescent="0.25">
      <c r="B9" s="1" t="s">
        <v>6</v>
      </c>
      <c r="C9" s="9">
        <v>1600</v>
      </c>
      <c r="D9" s="1">
        <v>3827.95</v>
      </c>
      <c r="E9" s="1">
        <v>5226.5</v>
      </c>
      <c r="F9" s="13">
        <f>E9-D9</f>
        <v>1398.5500000000002</v>
      </c>
    </row>
    <row r="13" spans="2:6" x14ac:dyDescent="0.25">
      <c r="B13" s="1" t="s">
        <v>9</v>
      </c>
      <c r="C13" s="9">
        <v>16000</v>
      </c>
      <c r="D13" s="1">
        <f>E13+2387.82</f>
        <v>6527.8700000000008</v>
      </c>
      <c r="E13" s="1">
        <v>4140.05</v>
      </c>
      <c r="F13" s="1">
        <f>E13-D13</f>
        <v>-2387.8200000000006</v>
      </c>
    </row>
    <row r="15" spans="2:6" x14ac:dyDescent="0.25">
      <c r="B15" s="1" t="s">
        <v>27</v>
      </c>
      <c r="D15" s="1">
        <f>185000/2</f>
        <v>92500</v>
      </c>
      <c r="E15" s="1">
        <f>175110/2</f>
        <v>87555</v>
      </c>
      <c r="F15" s="1">
        <f>E15-D15</f>
        <v>-4945</v>
      </c>
    </row>
    <row r="17" spans="4:6" x14ac:dyDescent="0.25">
      <c r="F17" s="14">
        <f>SUM(F7:F16)</f>
        <v>-6055.72</v>
      </c>
    </row>
    <row r="18" spans="4:6" x14ac:dyDescent="0.25">
      <c r="F18" s="15"/>
    </row>
    <row r="19" spans="4:6" x14ac:dyDescent="0.25">
      <c r="D19" s="1" t="s">
        <v>28</v>
      </c>
      <c r="F19" s="1">
        <v>-51515</v>
      </c>
    </row>
    <row r="21" spans="4:6" ht="18.75" x14ac:dyDescent="0.3">
      <c r="D21" s="16" t="s">
        <v>29</v>
      </c>
      <c r="E21" s="16">
        <f>ROUND(((F19+F17)+1),0)</f>
        <v>-57570</v>
      </c>
    </row>
  </sheetData>
  <printOptions horizontalCentered="1"/>
  <pageMargins left="0.19685039370078741" right="0.19685039370078741" top="0.19685039370078741" bottom="0.19685039370078741" header="0.31496062992125984" footer="3.937007874015748E-2"/>
  <pageSetup paperSize="9" orientation="portrait" horizontalDpi="0" verticalDpi="0" r:id="rId1"/>
  <headerFooter>
    <oddFooter>&amp;L&amp;Z&amp;F\&amp;A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Mkt Values</vt:lpstr>
      <vt:lpstr>Cap Gains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Coleman</dc:creator>
  <cp:lastModifiedBy>Andy Coleman</cp:lastModifiedBy>
  <cp:lastPrinted>2024-02-09T03:33:34Z</cp:lastPrinted>
  <dcterms:created xsi:type="dcterms:W3CDTF">2024-02-08T14:21:48Z</dcterms:created>
  <dcterms:modified xsi:type="dcterms:W3CDTF">2024-02-09T03:34:40Z</dcterms:modified>
</cp:coreProperties>
</file>