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y\Clients\Hartman - Rob Super Fund\2023\"/>
    </mc:Choice>
  </mc:AlternateContent>
  <xr:revisionPtr revIDLastSave="0" documentId="8_{9CF98F51-6CBD-4608-B356-E5E7E567F2E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C59" i="1"/>
  <c r="D59" i="1"/>
  <c r="E59" i="1"/>
  <c r="F59" i="1"/>
  <c r="B59" i="1"/>
  <c r="G31" i="1"/>
  <c r="H59" i="1" l="1"/>
  <c r="G15" i="1"/>
  <c r="H15" i="1" s="1"/>
  <c r="D46" i="1" l="1"/>
  <c r="E8" i="1" s="1"/>
  <c r="F30" i="1" l="1"/>
  <c r="F34" i="1"/>
  <c r="F35" i="1" l="1"/>
  <c r="F33" i="1"/>
  <c r="F32" i="1"/>
  <c r="F29" i="1"/>
  <c r="G27" i="1"/>
  <c r="G36" i="1" s="1"/>
  <c r="G37" i="1" s="1"/>
  <c r="E28" i="1"/>
  <c r="E36" i="1" s="1"/>
  <c r="E37" i="1" s="1"/>
  <c r="H16" i="1"/>
  <c r="D36" i="1"/>
  <c r="E10" i="1" s="1"/>
  <c r="D22" i="1"/>
  <c r="G6" i="1" s="1"/>
  <c r="E11" i="1" l="1"/>
  <c r="D48" i="1" s="1"/>
  <c r="F36" i="1"/>
  <c r="F37" i="1" s="1"/>
  <c r="H6" i="1"/>
  <c r="E14" i="1" l="1"/>
  <c r="G14" i="1" l="1"/>
  <c r="H14" i="1" s="1"/>
  <c r="H17" i="1" s="1"/>
  <c r="E17" i="1"/>
  <c r="G17" i="1" l="1"/>
</calcChain>
</file>

<file path=xl/sharedStrings.xml><?xml version="1.0" encoding="utf-8"?>
<sst xmlns="http://schemas.openxmlformats.org/spreadsheetml/2006/main" count="45" uniqueCount="40">
  <si>
    <t>The Rob Hartman Superrannuation Fund</t>
  </si>
  <si>
    <t>Share of Profits</t>
  </si>
  <si>
    <t>Benefits paid Rob</t>
  </si>
  <si>
    <t>Benefits paid Heather</t>
  </si>
  <si>
    <t>NET REMAINING</t>
  </si>
  <si>
    <t>Rob</t>
  </si>
  <si>
    <t>Heather</t>
  </si>
  <si>
    <t>Expenses</t>
  </si>
  <si>
    <t>Accy</t>
  </si>
  <si>
    <t>Audit</t>
  </si>
  <si>
    <t>Bank fees</t>
  </si>
  <si>
    <t>Rates</t>
  </si>
  <si>
    <t>R &amp; M</t>
  </si>
  <si>
    <t>Service fees</t>
  </si>
  <si>
    <t>Inves exp</t>
  </si>
  <si>
    <t>Man Exp</t>
  </si>
  <si>
    <t>Opening loan Balance</t>
  </si>
  <si>
    <t>Filing</t>
  </si>
  <si>
    <t>Insurance</t>
  </si>
  <si>
    <t>Trust tax charge</t>
  </si>
  <si>
    <t>Div</t>
  </si>
  <si>
    <t>Trusts</t>
  </si>
  <si>
    <t>Interest</t>
  </si>
  <si>
    <t>Cap Gain</t>
  </si>
  <si>
    <t>Rent</t>
  </si>
  <si>
    <t>Market Value</t>
  </si>
  <si>
    <t xml:space="preserve">Rounded </t>
  </si>
  <si>
    <t>Loss per TB</t>
  </si>
  <si>
    <t>Total ALLOCATION</t>
  </si>
  <si>
    <t>Profit for 2022</t>
  </si>
  <si>
    <t>Legal</t>
  </si>
  <si>
    <t>Cash</t>
  </si>
  <si>
    <t>Non Resident</t>
  </si>
  <si>
    <t>Resident</t>
  </si>
  <si>
    <t>Other</t>
  </si>
  <si>
    <t>Total</t>
  </si>
  <si>
    <t>Bal Sheet Analysis - TAX RETURN</t>
  </si>
  <si>
    <t>Y.E. 30 June 2023</t>
  </si>
  <si>
    <t>Shares + Host +</t>
  </si>
  <si>
    <t>Profit B 4 Cap Loss Mkt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</si>
</sst>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41" fontId="2" fillId="0" borderId="0" xfId="1" applyNumberFormat="1" applyFont="1"/>
    <xf numFmtId="41" fontId="0" fillId="0" borderId="0" xfId="1" applyNumberFormat="1" applyFont="1"/>
    <xf numFmtId="43" fontId="0" fillId="0" borderId="1" xfId="1" applyFont="1" applyBorder="1"/>
    <xf numFmtId="43" fontId="0" fillId="0" borderId="2" xfId="1" applyFont="1" applyBorder="1"/>
    <xf numFmtId="43" fontId="2" fillId="0" borderId="0" xfId="1" applyFont="1"/>
    <xf numFmtId="43" fontId="0" fillId="0" borderId="3" xfId="1" applyFont="1" applyBorder="1"/>
    <xf numFmtId="9" fontId="2" fillId="0" borderId="0" xfId="2" applyFont="1" applyAlignment="1">
      <alignment horizontal="center"/>
    </xf>
    <xf numFmtId="43" fontId="2" fillId="0" borderId="0" xfId="1" applyFont="1" applyAlignment="1">
      <alignment horizontal="center"/>
    </xf>
    <xf numFmtId="43" fontId="0" fillId="0" borderId="3" xfId="1" applyFont="1" applyFill="1" applyBorder="1"/>
    <xf numFmtId="43" fontId="0" fillId="2" borderId="0" xfId="1" applyFont="1" applyFill="1"/>
    <xf numFmtId="43" fontId="0" fillId="2" borderId="1" xfId="1" applyFont="1" applyFill="1" applyBorder="1"/>
    <xf numFmtId="43" fontId="0" fillId="2" borderId="2" xfId="1" applyFont="1" applyFill="1" applyBorder="1"/>
    <xf numFmtId="43" fontId="3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8"/>
  <sheetViews>
    <sheetView tabSelected="1" topLeftCell="A27" workbookViewId="0">
      <selection activeCell="E55" sqref="E55"/>
    </sheetView>
  </sheetViews>
  <sheetFormatPr defaultRowHeight="15" x14ac:dyDescent="0.25"/>
  <cols>
    <col min="1" max="1" width="12.28515625" style="1" customWidth="1"/>
    <col min="2" max="2" width="11.5703125" style="3" bestFit="1" customWidth="1"/>
    <col min="3" max="3" width="18.28515625" style="1" customWidth="1"/>
    <col min="4" max="4" width="13.140625" style="1" customWidth="1"/>
    <col min="5" max="5" width="12.5703125" style="1" customWidth="1"/>
    <col min="6" max="6" width="12.85546875" style="1" customWidth="1"/>
    <col min="7" max="7" width="12.140625" style="1" customWidth="1"/>
    <col min="8" max="8" width="13" style="1" customWidth="1"/>
    <col min="9" max="9" width="9.140625" style="1"/>
    <col min="10" max="10" width="11.42578125" style="1" customWidth="1"/>
    <col min="11" max="11" width="10.5703125" style="1" bestFit="1" customWidth="1"/>
    <col min="12" max="12" width="11.85546875" style="1" customWidth="1"/>
    <col min="13" max="13" width="9.5703125" style="1" bestFit="1" customWidth="1"/>
    <col min="14" max="14" width="11.5703125" style="1" bestFit="1" customWidth="1"/>
    <col min="15" max="16384" width="9.140625" style="1"/>
  </cols>
  <sheetData>
    <row r="2" spans="2:14" x14ac:dyDescent="0.25">
      <c r="B2" s="2" t="s">
        <v>0</v>
      </c>
    </row>
    <row r="4" spans="2:14" x14ac:dyDescent="0.25">
      <c r="B4" s="2" t="s">
        <v>37</v>
      </c>
    </row>
    <row r="6" spans="2:14" x14ac:dyDescent="0.25">
      <c r="B6" s="2" t="s">
        <v>1</v>
      </c>
      <c r="G6" s="8">
        <f>D20/D22</f>
        <v>0.50000000205911588</v>
      </c>
      <c r="H6" s="8">
        <f>D21/D22</f>
        <v>0.49999999794088401</v>
      </c>
    </row>
    <row r="7" spans="2:14" x14ac:dyDescent="0.25">
      <c r="G7" s="9" t="s">
        <v>5</v>
      </c>
      <c r="H7" s="9" t="s">
        <v>6</v>
      </c>
    </row>
    <row r="8" spans="2:14" x14ac:dyDescent="0.25">
      <c r="C8" s="1" t="s">
        <v>29</v>
      </c>
      <c r="E8" s="1">
        <f>D46</f>
        <v>281014.77999999997</v>
      </c>
    </row>
    <row r="9" spans="2:14" x14ac:dyDescent="0.25">
      <c r="E9" s="1">
        <v>0</v>
      </c>
    </row>
    <row r="10" spans="2:14" x14ac:dyDescent="0.25">
      <c r="C10" s="1" t="s">
        <v>7</v>
      </c>
      <c r="E10" s="10">
        <f>D36</f>
        <v>16717.43</v>
      </c>
    </row>
    <row r="11" spans="2:14" x14ac:dyDescent="0.25">
      <c r="C11" s="1" t="s">
        <v>27</v>
      </c>
      <c r="E11" s="11">
        <f>E8-E10+E9</f>
        <v>264297.34999999998</v>
      </c>
    </row>
    <row r="12" spans="2:14" x14ac:dyDescent="0.25">
      <c r="C12" s="1" t="s">
        <v>19</v>
      </c>
    </row>
    <row r="13" spans="2:14" x14ac:dyDescent="0.25">
      <c r="E13" s="7">
        <v>0</v>
      </c>
      <c r="F13" s="1">
        <v>0</v>
      </c>
    </row>
    <row r="14" spans="2:14" x14ac:dyDescent="0.25">
      <c r="C14" s="1" t="s">
        <v>4</v>
      </c>
      <c r="E14" s="1">
        <f>SUM(E11:E13)</f>
        <v>264297.34999999998</v>
      </c>
      <c r="G14" s="1">
        <f>ROUND((E14*G6),2)</f>
        <v>132148.68</v>
      </c>
      <c r="H14" s="1">
        <f>E14-G14</f>
        <v>132148.66999999998</v>
      </c>
    </row>
    <row r="15" spans="2:14" x14ac:dyDescent="0.25">
      <c r="C15" s="1" t="s">
        <v>2</v>
      </c>
      <c r="E15" s="1">
        <v>-62000</v>
      </c>
      <c r="G15" s="1">
        <f>E15/2</f>
        <v>-31000</v>
      </c>
      <c r="H15" s="1">
        <f>G15</f>
        <v>-31000</v>
      </c>
    </row>
    <row r="16" spans="2:14" x14ac:dyDescent="0.25">
      <c r="C16" s="1" t="s">
        <v>3</v>
      </c>
      <c r="H16" s="1">
        <f>E16</f>
        <v>0</v>
      </c>
      <c r="N16" s="1">
        <v>70943.039999999994</v>
      </c>
    </row>
    <row r="17" spans="3:14" ht="15.75" thickBot="1" x14ac:dyDescent="0.3">
      <c r="C17" s="1" t="s">
        <v>28</v>
      </c>
      <c r="E17" s="12">
        <f>SUM(E14:E16)</f>
        <v>202297.34999999998</v>
      </c>
      <c r="G17" s="13">
        <f>SUM(G8:G16)</f>
        <v>101148.68</v>
      </c>
      <c r="H17" s="13">
        <f>SUM(H8:H16)</f>
        <v>101148.66999999998</v>
      </c>
      <c r="N17" s="1">
        <v>525.05999999999995</v>
      </c>
    </row>
    <row r="18" spans="3:14" ht="15.75" thickTop="1" x14ac:dyDescent="0.25">
      <c r="N18" s="1">
        <v>296299.78999999998</v>
      </c>
    </row>
    <row r="19" spans="3:14" x14ac:dyDescent="0.25">
      <c r="C19" s="6" t="s">
        <v>16</v>
      </c>
      <c r="N19" s="1">
        <v>85539.8</v>
      </c>
    </row>
    <row r="20" spans="3:14" x14ac:dyDescent="0.25">
      <c r="C20" s="1" t="s">
        <v>5</v>
      </c>
      <c r="D20" s="1">
        <v>1214113.27</v>
      </c>
    </row>
    <row r="21" spans="3:14" x14ac:dyDescent="0.25">
      <c r="C21" s="1" t="s">
        <v>6</v>
      </c>
      <c r="D21" s="1">
        <v>1214113.26</v>
      </c>
    </row>
    <row r="22" spans="3:14" ht="15.75" thickBot="1" x14ac:dyDescent="0.3">
      <c r="D22" s="4">
        <f>SUM(D20:D21)</f>
        <v>2428226.5300000003</v>
      </c>
    </row>
    <row r="23" spans="3:14" ht="15.75" thickTop="1" x14ac:dyDescent="0.25"/>
    <row r="25" spans="3:14" x14ac:dyDescent="0.25">
      <c r="C25" s="6" t="s">
        <v>7</v>
      </c>
      <c r="E25" s="1" t="s">
        <v>9</v>
      </c>
      <c r="F25" s="1" t="s">
        <v>14</v>
      </c>
      <c r="G25" s="1" t="s">
        <v>15</v>
      </c>
    </row>
    <row r="27" spans="3:14" x14ac:dyDescent="0.25">
      <c r="C27" s="1" t="s">
        <v>8</v>
      </c>
      <c r="D27" s="1">
        <v>3080</v>
      </c>
      <c r="G27" s="1">
        <f>D27</f>
        <v>3080</v>
      </c>
    </row>
    <row r="28" spans="3:14" x14ac:dyDescent="0.25">
      <c r="C28" s="1" t="s">
        <v>9</v>
      </c>
      <c r="E28" s="1">
        <f>D28</f>
        <v>0</v>
      </c>
    </row>
    <row r="29" spans="3:14" x14ac:dyDescent="0.25">
      <c r="C29" s="1" t="s">
        <v>10</v>
      </c>
      <c r="D29" s="1">
        <v>0</v>
      </c>
      <c r="F29" s="1">
        <f t="shared" ref="F29:F35" si="0">D29</f>
        <v>0</v>
      </c>
    </row>
    <row r="30" spans="3:14" x14ac:dyDescent="0.25">
      <c r="C30" s="1" t="s">
        <v>17</v>
      </c>
      <c r="D30" s="1">
        <v>259</v>
      </c>
      <c r="F30" s="1">
        <f t="shared" si="0"/>
        <v>259</v>
      </c>
    </row>
    <row r="31" spans="3:14" x14ac:dyDescent="0.25">
      <c r="C31" s="1" t="s">
        <v>30</v>
      </c>
      <c r="D31" s="1">
        <v>0</v>
      </c>
      <c r="G31" s="1">
        <f>D31</f>
        <v>0</v>
      </c>
    </row>
    <row r="32" spans="3:14" x14ac:dyDescent="0.25">
      <c r="C32" s="1" t="s">
        <v>11</v>
      </c>
      <c r="D32" s="1">
        <v>7821.34</v>
      </c>
      <c r="F32" s="1">
        <f t="shared" si="0"/>
        <v>7821.34</v>
      </c>
    </row>
    <row r="33" spans="3:7" x14ac:dyDescent="0.25">
      <c r="C33" s="1" t="s">
        <v>12</v>
      </c>
      <c r="F33" s="1">
        <f t="shared" si="0"/>
        <v>0</v>
      </c>
    </row>
    <row r="34" spans="3:7" x14ac:dyDescent="0.25">
      <c r="C34" s="1" t="s">
        <v>13</v>
      </c>
      <c r="D34" s="1">
        <v>5557.09</v>
      </c>
      <c r="F34" s="1">
        <f t="shared" si="0"/>
        <v>5557.09</v>
      </c>
    </row>
    <row r="35" spans="3:7" x14ac:dyDescent="0.25">
      <c r="C35" s="1" t="s">
        <v>18</v>
      </c>
      <c r="D35" s="1">
        <v>0</v>
      </c>
      <c r="F35" s="1">
        <f t="shared" si="0"/>
        <v>0</v>
      </c>
    </row>
    <row r="36" spans="3:7" ht="15.75" thickBot="1" x14ac:dyDescent="0.3">
      <c r="D36" s="4">
        <f>SUM(D27:D35)</f>
        <v>16717.43</v>
      </c>
      <c r="E36" s="5">
        <f>SUM(E27:E35)</f>
        <v>0</v>
      </c>
      <c r="F36" s="5">
        <f t="shared" ref="F36:G36" si="1">SUM(F27:F35)</f>
        <v>13637.43</v>
      </c>
      <c r="G36" s="5">
        <f t="shared" si="1"/>
        <v>3080</v>
      </c>
    </row>
    <row r="37" spans="3:7" ht="15.75" thickTop="1" x14ac:dyDescent="0.25">
      <c r="C37" s="1" t="s">
        <v>26</v>
      </c>
      <c r="E37" s="1">
        <f>ROUND((+E36),0)</f>
        <v>0</v>
      </c>
      <c r="F37" s="1">
        <f t="shared" ref="F37:G37" si="2">ROUND((+F36),0)</f>
        <v>13637</v>
      </c>
      <c r="G37" s="1">
        <f t="shared" si="2"/>
        <v>3080</v>
      </c>
    </row>
    <row r="39" spans="3:7" x14ac:dyDescent="0.25">
      <c r="C39" s="1" t="s">
        <v>20</v>
      </c>
      <c r="D39" s="1">
        <v>7282.87</v>
      </c>
    </row>
    <row r="40" spans="3:7" x14ac:dyDescent="0.25">
      <c r="C40" s="1" t="s">
        <v>20</v>
      </c>
      <c r="D40" s="1">
        <v>120</v>
      </c>
    </row>
    <row r="41" spans="3:7" x14ac:dyDescent="0.25">
      <c r="C41" s="1" t="s">
        <v>21</v>
      </c>
      <c r="D41" s="1">
        <v>0</v>
      </c>
    </row>
    <row r="42" spans="3:7" x14ac:dyDescent="0.25">
      <c r="C42" s="1" t="s">
        <v>22</v>
      </c>
      <c r="D42" s="1">
        <v>12153.11</v>
      </c>
    </row>
    <row r="43" spans="3:7" x14ac:dyDescent="0.25">
      <c r="C43" s="1" t="s">
        <v>23</v>
      </c>
      <c r="D43" s="1">
        <v>-1280.0999999999999</v>
      </c>
    </row>
    <row r="44" spans="3:7" x14ac:dyDescent="0.25">
      <c r="C44" s="1" t="s">
        <v>24</v>
      </c>
      <c r="D44" s="1">
        <f>226926.33+24050+4000</f>
        <v>254976.33</v>
      </c>
    </row>
    <row r="45" spans="3:7" x14ac:dyDescent="0.25">
      <c r="C45" s="1" t="s">
        <v>25</v>
      </c>
      <c r="D45" s="1">
        <v>7762.57</v>
      </c>
    </row>
    <row r="46" spans="3:7" ht="15.75" thickBot="1" x14ac:dyDescent="0.3">
      <c r="D46" s="4">
        <f>SUM(D38:D45)</f>
        <v>281014.77999999997</v>
      </c>
    </row>
    <row r="47" spans="3:7" ht="15.75" thickTop="1" x14ac:dyDescent="0.25"/>
    <row r="48" spans="3:7" x14ac:dyDescent="0.25">
      <c r="C48" s="14" t="s">
        <v>39</v>
      </c>
      <c r="D48" s="1">
        <f>E11-D43-D45</f>
        <v>257814.87999999995</v>
      </c>
    </row>
    <row r="49" spans="1:8" x14ac:dyDescent="0.25">
      <c r="A49" s="6" t="s">
        <v>36</v>
      </c>
    </row>
    <row r="51" spans="1:8" x14ac:dyDescent="0.25">
      <c r="B51" s="3" t="s">
        <v>31</v>
      </c>
      <c r="C51" s="1" t="s">
        <v>38</v>
      </c>
      <c r="D51" s="1" t="s">
        <v>32</v>
      </c>
      <c r="E51" s="1" t="s">
        <v>33</v>
      </c>
      <c r="F51" s="1" t="s">
        <v>34</v>
      </c>
      <c r="H51" s="1" t="s">
        <v>35</v>
      </c>
    </row>
    <row r="52" spans="1:8" x14ac:dyDescent="0.25">
      <c r="B52" s="1"/>
    </row>
    <row r="53" spans="1:8" x14ac:dyDescent="0.25">
      <c r="B53" s="1">
        <v>9061.2800000000007</v>
      </c>
      <c r="C53" s="1">
        <v>587024.43999999994</v>
      </c>
      <c r="D53" s="1">
        <v>986667</v>
      </c>
      <c r="E53" s="1">
        <v>410000</v>
      </c>
      <c r="F53" s="1">
        <v>2184.87</v>
      </c>
    </row>
    <row r="54" spans="1:8" x14ac:dyDescent="0.25">
      <c r="B54" s="1">
        <v>0</v>
      </c>
      <c r="E54" s="1">
        <v>0</v>
      </c>
    </row>
    <row r="55" spans="1:8" x14ac:dyDescent="0.25">
      <c r="B55" s="1">
        <v>49431.29</v>
      </c>
    </row>
    <row r="56" spans="1:8" x14ac:dyDescent="0.25">
      <c r="B56" s="1">
        <v>586155</v>
      </c>
    </row>
    <row r="57" spans="1:8" x14ac:dyDescent="0.25">
      <c r="B57" s="1">
        <v>0</v>
      </c>
    </row>
    <row r="58" spans="1:8" x14ac:dyDescent="0.25">
      <c r="B58" s="1"/>
    </row>
    <row r="59" spans="1:8" ht="15.75" thickBot="1" x14ac:dyDescent="0.3">
      <c r="B59" s="4">
        <f>SUM(B52:B58)</f>
        <v>644647.56999999995</v>
      </c>
      <c r="C59" s="4">
        <f t="shared" ref="C59:F59" si="3">SUM(C52:C58)</f>
        <v>587024.43999999994</v>
      </c>
      <c r="D59" s="4">
        <f t="shared" si="3"/>
        <v>986667</v>
      </c>
      <c r="E59" s="4">
        <f t="shared" si="3"/>
        <v>410000</v>
      </c>
      <c r="F59" s="4">
        <f t="shared" si="3"/>
        <v>2184.87</v>
      </c>
      <c r="H59" s="1">
        <f>SUM(B59:G59)</f>
        <v>2630523.88</v>
      </c>
    </row>
    <row r="60" spans="1:8" ht="15.75" thickTop="1" x14ac:dyDescent="0.25">
      <c r="B60" s="1"/>
    </row>
    <row r="61" spans="1:8" x14ac:dyDescent="0.25">
      <c r="B61" s="1"/>
    </row>
    <row r="62" spans="1:8" x14ac:dyDescent="0.25">
      <c r="B62" s="1"/>
    </row>
    <row r="63" spans="1:8" x14ac:dyDescent="0.25">
      <c r="B63" s="1"/>
    </row>
    <row r="64" spans="1:8" x14ac:dyDescent="0.25">
      <c r="B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</sheetData>
  <pageMargins left="0.19685039370078741" right="0.19685039370078741" top="0.19685039370078741" bottom="0.39370078740157483" header="0.31496062992125984" footer="3.937007874015748E-2"/>
  <pageSetup paperSize="9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 Coleman</cp:lastModifiedBy>
  <cp:lastPrinted>2021-03-25T11:44:16Z</cp:lastPrinted>
  <dcterms:created xsi:type="dcterms:W3CDTF">2011-09-24T02:49:51Z</dcterms:created>
  <dcterms:modified xsi:type="dcterms:W3CDTF">2024-02-13T04:31:35Z</dcterms:modified>
</cp:coreProperties>
</file>