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M/MCCDF/2022/Workpapers/"/>
    </mc:Choice>
  </mc:AlternateContent>
  <xr:revisionPtr revIDLastSave="823" documentId="8_{7DABB9F9-DAC7-48AF-95BF-A766060AAE59}" xr6:coauthVersionLast="47" xr6:coauthVersionMax="47" xr10:uidLastSave="{D5BD8684-E5B4-46AA-B48F-CD34908EE380}"/>
  <bookViews>
    <workbookView xWindow="-120" yWindow="-120" windowWidth="29040" windowHeight="15720" tabRatio="716" xr2:uid="{306213DB-740E-49D0-A494-BE82EF870239}"/>
  </bookViews>
  <sheets>
    <sheet name="Index" sheetId="2" r:id="rId1"/>
    <sheet name="Min Pension" sheetId="3" r:id="rId2"/>
    <sheet name="PAYG &amp; GST Instal" sheetId="4" r:id="rId3"/>
    <sheet name="GST Rec" sheetId="10" state="hidden" r:id="rId4"/>
    <sheet name="Bank Balance" sheetId="17" r:id="rId5"/>
    <sheet name="Investment Recon - BT" sheetId="8" state="hidden" r:id="rId6"/>
    <sheet name="Investment Recon - Other" sheetId="16" state="hidden" r:id="rId7"/>
    <sheet name="Related UT " sheetId="14" state="hidden" r:id="rId8"/>
    <sheet name="Property Valn" sheetId="12" state="hidden" r:id="rId9"/>
    <sheet name="Debtors" sheetId="13" state="hidden" r:id="rId10"/>
    <sheet name="Creditors" sheetId="11" r:id="rId11"/>
    <sheet name="Distbn Income " sheetId="7" state="hidden" r:id="rId12"/>
    <sheet name="Dividend Income" sheetId="18" state="hidden" r:id="rId13"/>
    <sheet name="Foreign Div" sheetId="9" state="hidden" r:id="rId14"/>
    <sheet name="Rental Income" sheetId="15" state="hidden" r:id="rId15"/>
    <sheet name="Acc fees" sheetId="6" state="hidden" r:id="rId16"/>
    <sheet name="Advisor Fees" sheetId="5" state="hidden" r:id="rId17"/>
  </sheets>
  <externalReferences>
    <externalReference r:id="rId18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3" i="15" l="1"/>
  <c r="J93" i="15"/>
  <c r="J97" i="15" s="1"/>
  <c r="I93" i="15"/>
  <c r="I97" i="15" s="1"/>
  <c r="G93" i="15"/>
  <c r="G97" i="15" s="1"/>
  <c r="F93" i="15"/>
  <c r="F97" i="15" s="1"/>
  <c r="K91" i="15"/>
  <c r="E91" i="15"/>
  <c r="K90" i="15"/>
  <c r="L90" i="15" s="1"/>
  <c r="E90" i="15"/>
  <c r="K89" i="15"/>
  <c r="E89" i="15"/>
  <c r="L89" i="15" s="1"/>
  <c r="K88" i="15"/>
  <c r="E88" i="15"/>
  <c r="K87" i="15"/>
  <c r="E87" i="15"/>
  <c r="K86" i="15"/>
  <c r="E86" i="15"/>
  <c r="K85" i="15"/>
  <c r="E85" i="15"/>
  <c r="L85" i="15" s="1"/>
  <c r="K84" i="15"/>
  <c r="E84" i="15"/>
  <c r="K83" i="15"/>
  <c r="E83" i="15"/>
  <c r="K82" i="15"/>
  <c r="E82" i="15"/>
  <c r="L82" i="15" s="1"/>
  <c r="K81" i="15"/>
  <c r="E81" i="15"/>
  <c r="K80" i="15"/>
  <c r="D93" i="15"/>
  <c r="D97" i="15" s="1"/>
  <c r="L81" i="15" l="1"/>
  <c r="L87" i="15"/>
  <c r="L91" i="15"/>
  <c r="L83" i="15"/>
  <c r="L88" i="15"/>
  <c r="L84" i="15"/>
  <c r="L86" i="15"/>
  <c r="E80" i="15"/>
  <c r="H93" i="15"/>
  <c r="H97" i="15" s="1"/>
  <c r="E93" i="15" l="1"/>
  <c r="E97" i="15" s="1"/>
  <c r="L80" i="15"/>
  <c r="L93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29" i="13" l="1"/>
  <c r="G13" i="17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11" i="3"/>
  <c r="I20" i="3" s="1"/>
  <c r="I22" i="3" s="1"/>
  <c r="D11" i="3"/>
  <c r="D20" i="3" s="1"/>
  <c r="D23" i="3" s="1"/>
  <c r="D24" i="3" s="1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26" i="15"/>
  <c r="I3" i="15"/>
  <c r="H3" i="15"/>
  <c r="C3" i="15"/>
  <c r="I2" i="15"/>
  <c r="H2" i="15"/>
  <c r="C2" i="15"/>
  <c r="C1" i="15"/>
  <c r="F31" i="15"/>
  <c r="E30" i="15"/>
  <c r="D30" i="15" s="1"/>
  <c r="E29" i="15"/>
  <c r="D29" i="15" s="1"/>
  <c r="E28" i="15"/>
  <c r="D28" i="15" s="1"/>
  <c r="E27" i="15"/>
  <c r="D27" i="15" s="1"/>
  <c r="E25" i="15"/>
  <c r="D25" i="15" s="1"/>
  <c r="E24" i="15"/>
  <c r="D24" i="15" s="1"/>
  <c r="E23" i="15"/>
  <c r="D23" i="15" s="1"/>
  <c r="F22" i="15"/>
  <c r="E21" i="15"/>
  <c r="D21" i="15" s="1"/>
  <c r="E20" i="15"/>
  <c r="D20" i="15" s="1"/>
  <c r="P16" i="15"/>
  <c r="O15" i="15"/>
  <c r="O14" i="15"/>
  <c r="E14" i="15"/>
  <c r="D14" i="15" s="1"/>
  <c r="O13" i="15"/>
  <c r="E13" i="15"/>
  <c r="D13" i="15" s="1"/>
  <c r="F24" i="16" l="1"/>
  <c r="I24" i="16" s="1"/>
  <c r="G33" i="16"/>
  <c r="E22" i="3"/>
  <c r="E23" i="3"/>
  <c r="E24" i="3" s="1"/>
  <c r="J22" i="3"/>
  <c r="J23" i="3"/>
  <c r="J24" i="3" s="1"/>
  <c r="F22" i="3"/>
  <c r="F23" i="3"/>
  <c r="F24" i="3" s="1"/>
  <c r="K22" i="3"/>
  <c r="K23" i="3"/>
  <c r="K24" i="3" s="1"/>
  <c r="I23" i="3"/>
  <c r="I24" i="3" s="1"/>
  <c r="D22" i="3"/>
  <c r="F32" i="15"/>
  <c r="F34" i="15" s="1"/>
  <c r="D22" i="15"/>
  <c r="D31" i="15"/>
  <c r="E31" i="15"/>
  <c r="D26" i="15"/>
  <c r="E26" i="15"/>
  <c r="D17" i="15"/>
  <c r="E17" i="15"/>
  <c r="E22" i="15"/>
  <c r="F17" i="15"/>
  <c r="G24" i="3" l="1"/>
  <c r="L24" i="3"/>
  <c r="D32" i="15"/>
  <c r="E3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I3" i="3"/>
  <c r="I2" i="3"/>
  <c r="H3" i="3"/>
  <c r="H2" i="3"/>
  <c r="C3" i="3"/>
  <c r="C2" i="3"/>
  <c r="C1" i="3"/>
  <c r="N24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36" i="13"/>
  <c r="F21" i="13"/>
  <c r="F22" i="13" s="1"/>
  <c r="E13" i="13" s="1"/>
  <c r="F13" i="13" s="1"/>
  <c r="F17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7" i="8"/>
  <c r="E47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F13" i="8"/>
  <c r="F14" i="8" s="1"/>
  <c r="I14" i="8" s="1"/>
  <c r="G47" i="8" l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8" i="6"/>
  <c r="I28" i="6" s="1"/>
  <c r="G27" i="6"/>
  <c r="F23" i="6"/>
  <c r="E23" i="6"/>
  <c r="F22" i="6"/>
  <c r="E22" i="6"/>
  <c r="F21" i="6"/>
  <c r="I21" i="6" s="1"/>
  <c r="E21" i="6"/>
  <c r="I20" i="6"/>
  <c r="G20" i="6"/>
  <c r="G16" i="6"/>
  <c r="N15" i="6" s="1"/>
  <c r="N18" i="6" s="1"/>
  <c r="N17" i="6" s="1"/>
  <c r="I15" i="6"/>
  <c r="I13" i="6"/>
  <c r="G20" i="5"/>
  <c r="G13" i="5"/>
  <c r="G14" i="5" s="1"/>
  <c r="G23" i="6" l="1"/>
  <c r="I16" i="6"/>
  <c r="G22" i="6"/>
  <c r="G21" i="5"/>
  <c r="I23" i="6"/>
  <c r="E24" i="6"/>
  <c r="G29" i="6" s="1"/>
  <c r="F24" i="6"/>
  <c r="G30" i="6" s="1"/>
  <c r="I30" i="6" s="1"/>
  <c r="I31" i="6" s="1"/>
  <c r="G21" i="6"/>
  <c r="I22" i="6"/>
  <c r="I24" i="6" s="1"/>
  <c r="G22" i="5"/>
  <c r="G24" i="6" l="1"/>
  <c r="G31" i="6"/>
  <c r="F29" i="4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<sst xmlns="http://schemas.openxmlformats.org/spreadsheetml/2006/main" count="742" uniqueCount="424">
  <si>
    <t>Client</t>
  </si>
  <si>
    <t>MAC CORMACK SUPERANNUATION FUND</t>
  </si>
  <si>
    <t>Initials</t>
  </si>
  <si>
    <t>Date</t>
  </si>
  <si>
    <t>Client Code</t>
  </si>
  <si>
    <t>MCCDF</t>
  </si>
  <si>
    <t xml:space="preserve">Prep by: </t>
  </si>
  <si>
    <t>Nehal.A</t>
  </si>
  <si>
    <t>19/12/2022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</si>
  <si>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</si>
  <si>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</si>
  <si>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</si>
  <si>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</si>
  <si>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</si>
  <si>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</si>
  <si>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</si>
  <si>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</si>
  <si>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</si>
  <si>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</si>
  <si>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</si>
  <si>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</si>
  <si>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</si>
  <si>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</si>
  <si>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</si>
  <si>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</si>
  <si>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</si>
  <si>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</si>
  <si>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</si>
  <si>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</si>
  <si>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</si>
  <si>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</si>
  <si>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</si>
  <si>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</si>
  <si>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</si>
  <si>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</si>
  <si>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</si>
  <si>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 xml:space="preserve">Required 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</si>
  <si>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</si>
  <si>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</si>
  <si>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</si>
  <si>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</si>
  <si>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</si>
  <si>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</si>
  <si>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</si>
  <si>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</si>
  <si>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</si>
  <si>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</si>
  <si>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</si>
  <si>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</si>
  <si>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</si>
  <si>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</si>
  <si>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</si>
  <si>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</si>
  <si>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</si>
  <si>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</si>
  <si>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</si>
  <si>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</si>
  <si>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</si>
  <si>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</si>
  <si>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</si>
  <si>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</si>
  <si>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</si>
  <si>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</si>
  <si>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</si>
  <si>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</si>
  <si>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</si>
  <si>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</si>
  <si>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</si>
  <si>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</si>
  <si>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</si>
  <si>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</si>
  <si>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</si>
  <si>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</si>
  <si>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</si>
  <si>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</si>
  <si>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</si>
  <si>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</si>
  <si>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</si>
  <si>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</si>
  <si>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</si>
  <si>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MINIMUM PENSION CALCULATION 2022/23 FINANCIAL YEAR</t>
  </si>
  <si>
    <t>Member Name:</t>
  </si>
  <si>
    <t>Donald Mac Cormack</t>
  </si>
  <si>
    <t>Faye Mac Cormack</t>
  </si>
  <si>
    <t>Fund Total Min Pension</t>
  </si>
  <si>
    <t>Date of Birth:</t>
  </si>
  <si>
    <t>Total</t>
  </si>
  <si>
    <t>Age as at 01/07/2022:</t>
  </si>
  <si>
    <t>Pension Date:</t>
  </si>
  <si>
    <t>Penion A/c No:</t>
  </si>
  <si>
    <t>MACDON00045P</t>
  </si>
  <si>
    <t>MACDON00066P</t>
  </si>
  <si>
    <t>MACFAY00002P</t>
  </si>
  <si>
    <t>Pension A/c Type:</t>
  </si>
  <si>
    <t>ABP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</si>
  <si>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</si>
  <si>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</si>
  <si>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</si>
  <si>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</si>
  <si>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</si>
  <si>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</si>
  <si>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</si>
  <si>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</si>
  <si>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</si>
  <si>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</si>
  <si>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</si>
  <si>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</si>
  <si>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</si>
  <si>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</si>
  <si>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</si>
  <si>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</si>
  <si>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</si>
  <si>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</si>
  <si>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</si>
  <si>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</si>
  <si>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</si>
  <si>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</si>
  <si>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</si>
  <si>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</si>
  <si>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</si>
  <si>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</si>
  <si>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</si>
  <si>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</si>
  <si>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</si>
  <si>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</si>
  <si>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</si>
  <si>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</si>
  <si>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</si>
  <si>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</si>
  <si>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</si>
  <si>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</si>
  <si>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</si>
  <si>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</si>
  <si>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</si>
  <si>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</si>
  <si>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</si>
  <si>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</si>
  <si>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</si>
  <si>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</si>
  <si>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</si>
  <si>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</si>
  <si>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</si>
  <si>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</si>
  <si>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</si>
  <si>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</si>
  <si>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</si>
  <si>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</si>
  <si>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</si>
  <si>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</si>
  <si>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</si>
  <si>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</si>
  <si>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</si>
  <si>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</si>
  <si>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</si>
  <si>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</si>
  <si>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</si>
  <si>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</si>
  <si>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</si>
  <si>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</si>
  <si>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</si>
  <si>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</si>
  <si>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60400/BQL20838881</t>
  </si>
  <si>
    <t>BOQ Websavings A/c</t>
  </si>
  <si>
    <t xml:space="preserve">Bank Statement Pending </t>
  </si>
  <si>
    <t>60400/BANK 2</t>
  </si>
  <si>
    <t>Bank Account 2</t>
  </si>
  <si>
    <t>*save down BGL bank statement report if client has bank feeds</t>
  </si>
  <si>
    <t>*need 30 June confirms to show account name and balance</t>
  </si>
  <si>
    <t>*if client does not have a feed you will need bank statements for the full financial year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</si>
  <si>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</si>
  <si>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</si>
  <si>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</si>
  <si>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</si>
  <si>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>Variance - not material</t>
  </si>
  <si>
    <t>Variance % =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</si>
  <si>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</si>
  <si>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</si>
  <si>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</si>
  <si>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</si>
  <si>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</si>
  <si>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</si>
  <si>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</si>
  <si>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</si>
  <si>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</si>
  <si>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</si>
  <si>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</si>
  <si>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</si>
  <si>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</si>
  <si>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</si>
  <si>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</si>
  <si>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</si>
  <si>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</si>
  <si>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</si>
  <si>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</si>
  <si>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</si>
  <si>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</si>
  <si>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</si>
  <si>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</si>
  <si>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</si>
  <si>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</si>
  <si>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</si>
  <si>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</si>
  <si>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</si>
  <si>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</si>
  <si>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</si>
  <si>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</si>
  <si>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</si>
  <si>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IF YOU ALSO HAVE BT - COPY THIS INFORMATION BELOW THE BT REC PAGE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</si>
  <si>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</si>
  <si>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</si>
  <si>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</si>
  <si>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</si>
  <si>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</si>
  <si>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External Holding</t>
  </si>
  <si>
    <t>Commsec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</si>
  <si>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</si>
  <si>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</si>
  <si>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</si>
  <si>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</si>
  <si>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</si>
  <si>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</si>
  <si>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</si>
  <si>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</si>
  <si>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</si>
  <si>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</si>
  <si>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</si>
  <si>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</si>
  <si>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</si>
  <si>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</si>
  <si>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</si>
  <si>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</si>
  <si>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</si>
  <si>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</si>
  <si>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</si>
  <si>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</si>
  <si>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</si>
  <si>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</si>
  <si>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</si>
  <si>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</si>
  <si>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</si>
  <si>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</si>
  <si>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</si>
  <si>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77200/PROP1</t>
  </si>
  <si>
    <t>Property Address 1</t>
  </si>
  <si>
    <t>77200/PROP2</t>
  </si>
  <si>
    <t>Property Address 2</t>
  </si>
  <si>
    <t>77200/PROP3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</si>
  <si>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</si>
  <si>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</si>
  <si>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</si>
  <si>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</si>
  <si>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External Holding 1</t>
  </si>
  <si>
    <t>External Holding 2</t>
  </si>
  <si>
    <t>This should match the finanical statements</t>
  </si>
  <si>
    <t>Non-Cash Attribution</t>
  </si>
  <si>
    <t>BT Report</t>
  </si>
  <si>
    <t>Fund Rec</t>
  </si>
  <si>
    <t>MGE0001</t>
  </si>
  <si>
    <t>CREDITORS</t>
  </si>
  <si>
    <t>June 2022 PAYGI</t>
  </si>
  <si>
    <t>paid 3/10/22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</si>
  <si>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</si>
  <si>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</si>
  <si>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</si>
  <si>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</si>
  <si>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</si>
  <si>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</si>
  <si>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</si>
  <si>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</si>
  <si>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</si>
  <si>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</si>
  <si>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</si>
  <si>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</si>
  <si>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</si>
  <si>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</si>
  <si>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</si>
  <si>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</si>
  <si>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</si>
  <si>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</si>
  <si>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</si>
  <si>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</si>
  <si>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</si>
  <si>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</si>
  <si>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</si>
  <si>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</si>
  <si>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</si>
  <si>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</si>
  <si>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</si>
  <si>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</si>
  <si>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</si>
  <si>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</si>
  <si>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</si>
  <si>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</si>
  <si>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</si>
  <si>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</si>
  <si>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</si>
  <si>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</si>
  <si>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</si>
  <si>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</si>
  <si>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</si>
  <si>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</si>
  <si>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</si>
  <si>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</si>
  <si>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</si>
  <si>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</si>
  <si>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</si>
  <si>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</si>
  <si>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</si>
  <si>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</si>
  <si>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</si>
  <si>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</si>
  <si>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</si>
  <si>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</si>
  <si>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</si>
  <si>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</si>
  <si>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</si>
  <si>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</si>
  <si>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</si>
  <si>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</si>
  <si>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</si>
  <si>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</si>
  <si>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</si>
  <si>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Lease to xxx (un/related party)</t>
  </si>
  <si>
    <t>Rental Income</t>
  </si>
  <si>
    <t>Annual - Net</t>
  </si>
  <si>
    <t>Monthly -Net</t>
  </si>
  <si>
    <t>Monthly inc GST</t>
  </si>
  <si>
    <t>Date Range 1</t>
  </si>
  <si>
    <t>$xx/mth ex GST</t>
  </si>
  <si>
    <t xml:space="preserve">Lower rent </t>
  </si>
  <si>
    <t>Date Range 2</t>
  </si>
  <si>
    <t xml:space="preserve">Median rent </t>
  </si>
  <si>
    <t xml:space="preserve">Upper rent </t>
  </si>
  <si>
    <t xml:space="preserve">Actual rent being paid 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</si>
  <si>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</si>
  <si>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</si>
  <si>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</si>
  <si>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</si>
  <si>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</si>
  <si>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</si>
  <si>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</si>
  <si>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</si>
  <si>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Outgoings per accounts (total - missing)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</si>
  <si>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</si>
  <si>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</si>
  <si>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</si>
  <si>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</si>
  <si>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</si>
  <si>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</si>
  <si>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</si>
  <si>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</si>
  <si>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</si>
  <si>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</si>
  <si>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</si>
  <si>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</si>
  <si>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Rates</t>
  </si>
  <si>
    <t>Cleaning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</si>
  <si>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</si>
  <si>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</si>
  <si>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</si>
  <si>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</si>
  <si>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</si>
  <si>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</si>
  <si>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</si>
  <si>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</si>
  <si>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</si>
  <si>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</si>
  <si>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</si>
  <si>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</si>
  <si>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</si>
  <si>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</si>
  <si>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</si>
  <si>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</si>
  <si>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</si>
  <si>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</si>
  <si>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</si>
  <si>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</si>
  <si>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</si>
  <si>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</si>
  <si>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</si>
  <si>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</si>
  <si>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</si>
  <si>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</si>
  <si>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</si>
  <si>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</si>
  <si>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</si>
  <si>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</si>
  <si>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</si>
  <si>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</si>
  <si>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</si>
  <si>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</si>
  <si>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</si>
  <si>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</si>
  <si>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</si>
  <si>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2021FY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</si>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</sst>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5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0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5" fontId="2" fillId="0" borderId="0" xfId="0" applyNumberFormat="1" applyFont="1"/>
    <xf numFmtId="0" fontId="18" fillId="0" borderId="0" xfId="0" applyFont="1"/>
    <xf numFmtId="9" fontId="0" fillId="0" borderId="0" xfId="3" applyFont="1" applyFill="1"/>
    <xf numFmtId="165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19" fillId="0" borderId="0" xfId="0" applyNumberFormat="1" applyFont="1"/>
    <xf numFmtId="165" fontId="18" fillId="0" borderId="29" xfId="0" applyNumberFormat="1" applyFont="1" applyBorder="1"/>
    <xf numFmtId="0" fontId="21" fillId="0" borderId="0" xfId="0" applyFont="1"/>
    <xf numFmtId="165" fontId="0" fillId="0" borderId="0" xfId="2" applyFont="1" applyFill="1" applyAlignment="1"/>
    <xf numFmtId="165" fontId="21" fillId="0" borderId="0" xfId="2" applyFont="1"/>
    <xf numFmtId="0" fontId="22" fillId="0" borderId="1" xfId="0" applyFont="1" applyBorder="1" applyAlignment="1">
      <alignment horizontal="center" vertical="center"/>
    </xf>
    <xf numFmtId="167" fontId="23" fillId="0" borderId="0" xfId="0" applyNumberFormat="1" applyFont="1" applyAlignment="1">
      <alignment horizontal="left"/>
    </xf>
    <xf numFmtId="165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165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165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166" fontId="0" fillId="0" borderId="26" xfId="7" applyFont="1" applyBorder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6" fillId="0" borderId="0" xfId="8" applyFont="1"/>
    <xf numFmtId="167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29" fillId="0" borderId="0" xfId="0" applyFont="1" applyAlignment="1">
      <alignment horizontal="center" wrapText="1"/>
    </xf>
    <xf numFmtId="168" fontId="0" fillId="4" borderId="0" xfId="1" applyNumberFormat="1" applyFont="1" applyFill="1"/>
    <xf numFmtId="0" fontId="29" fillId="0" borderId="0" xfId="0" applyFont="1"/>
    <xf numFmtId="166" fontId="0" fillId="0" borderId="26" xfId="1" applyFont="1" applyBorder="1"/>
    <xf numFmtId="165" fontId="0" fillId="0" borderId="28" xfId="2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43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43" fontId="29" fillId="0" borderId="0" xfId="8" applyNumberFormat="1" applyFont="1"/>
    <xf numFmtId="166" fontId="29" fillId="0" borderId="0" xfId="8" applyNumberFormat="1" applyFont="1"/>
    <xf numFmtId="0" fontId="29" fillId="0" borderId="37" xfId="8" applyFont="1" applyBorder="1"/>
    <xf numFmtId="43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166" fontId="30" fillId="0" borderId="43" xfId="8" applyNumberFormat="1" applyFont="1" applyBorder="1"/>
    <xf numFmtId="0" fontId="30" fillId="0" borderId="44" xfId="8" applyFont="1" applyBorder="1"/>
    <xf numFmtId="43" fontId="29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29" fillId="0" borderId="36" xfId="9" applyFont="1" applyBorder="1" applyAlignment="1">
      <alignment vertical="center"/>
    </xf>
    <xf numFmtId="43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43" fontId="29" fillId="0" borderId="11" xfId="9" applyFont="1" applyBorder="1" applyAlignment="1">
      <alignment vertical="center"/>
    </xf>
    <xf numFmtId="43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43" fontId="29" fillId="0" borderId="0" xfId="9" applyFont="1" applyAlignment="1">
      <alignment horizontal="left"/>
    </xf>
    <xf numFmtId="3" fontId="29" fillId="0" borderId="1" xfId="9" applyNumberFormat="1" applyFont="1" applyBorder="1"/>
    <xf numFmtId="43" fontId="29" fillId="0" borderId="36" xfId="9" applyFont="1" applyBorder="1" applyAlignment="1">
      <alignment horizontal="left" vertical="center"/>
    </xf>
    <xf numFmtId="43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165" fontId="0" fillId="4" borderId="0" xfId="0" applyNumberFormat="1" applyFill="1"/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166" fontId="29" fillId="0" borderId="49" xfId="1" applyFont="1" applyBorder="1"/>
    <xf numFmtId="0" fontId="29" fillId="0" borderId="0" xfId="0" applyFont="1" applyAlignment="1">
      <alignment horizontal="center"/>
    </xf>
    <xf numFmtId="166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8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29" fillId="0" borderId="11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8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1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165" fontId="0" fillId="11" borderId="0" xfId="2" applyFont="1" applyFill="1"/>
    <xf numFmtId="0" fontId="0" fillId="11" borderId="0" xfId="0" applyFill="1"/>
    <xf numFmtId="0" fontId="29" fillId="0" borderId="52" xfId="0" applyFont="1" applyBorder="1"/>
    <xf numFmtId="0" fontId="29" fillId="0" borderId="64" xfId="0" applyFont="1" applyBorder="1"/>
    <xf numFmtId="0" fontId="29" fillId="0" borderId="53" xfId="0" applyFont="1" applyBorder="1"/>
    <xf numFmtId="0" fontId="29" fillId="0" borderId="19" xfId="0" applyFont="1" applyBorder="1"/>
    <xf numFmtId="165" fontId="29" fillId="0" borderId="19" xfId="2" applyFont="1" applyBorder="1" applyAlignment="1"/>
    <xf numFmtId="165" fontId="29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29" fillId="0" borderId="19" xfId="2" applyFont="1" applyFill="1" applyBorder="1" applyAlignment="1"/>
    <xf numFmtId="165" fontId="29" fillId="0" borderId="1" xfId="2" applyFont="1" applyFill="1" applyBorder="1" applyAlignment="1"/>
    <xf numFmtId="165" fontId="8" fillId="0" borderId="19" xfId="2" applyFont="1" applyFill="1" applyBorder="1" applyAlignment="1"/>
    <xf numFmtId="165" fontId="29" fillId="0" borderId="19" xfId="2" applyFont="1" applyFill="1" applyBorder="1" applyAlignment="1">
      <alignment horizontal="left"/>
    </xf>
    <xf numFmtId="165" fontId="29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29" fillId="0" borderId="66" xfId="0" applyFont="1" applyBorder="1"/>
    <xf numFmtId="0" fontId="29" fillId="0" borderId="69" xfId="0" applyFont="1" applyBorder="1"/>
    <xf numFmtId="0" fontId="33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164" fontId="33" fillId="0" borderId="0" xfId="0" applyNumberFormat="1" applyFont="1"/>
    <xf numFmtId="164" fontId="33" fillId="0" borderId="28" xfId="0" applyNumberFormat="1" applyFont="1" applyBorder="1"/>
    <xf numFmtId="0" fontId="33" fillId="0" borderId="28" xfId="0" applyFont="1" applyBorder="1"/>
    <xf numFmtId="0" fontId="34" fillId="0" borderId="0" xfId="0" applyFont="1" applyAlignment="1">
      <alignment horizontal="center" wrapText="1"/>
    </xf>
    <xf numFmtId="0" fontId="33" fillId="0" borderId="26" xfId="0" applyFont="1" applyBorder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2" fillId="0" borderId="72" xfId="5" quotePrefix="1" applyFont="1" applyBorder="1" applyAlignment="1">
      <alignment horizontal="center" vertical="center" wrapText="1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166" fontId="0" fillId="4" borderId="0" xfId="7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5" fontId="3" fillId="0" borderId="0" xfId="6" applyFont="1" applyAlignment="1">
      <alignment horizontal="center" wrapText="1"/>
    </xf>
    <xf numFmtId="165" fontId="0" fillId="0" borderId="9" xfId="2" applyFont="1" applyBorder="1"/>
    <xf numFmtId="0" fontId="36" fillId="0" borderId="0" xfId="0" applyFont="1"/>
    <xf numFmtId="0" fontId="37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6" fontId="21" fillId="0" borderId="0" xfId="1" applyFont="1"/>
    <xf numFmtId="166" fontId="21" fillId="0" borderId="0" xfId="1" applyFont="1" applyFill="1"/>
    <xf numFmtId="166" fontId="22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7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166" fontId="0" fillId="7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166" fontId="0" fillId="7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0" fillId="7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1" fillId="7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29" fillId="0" borderId="0" xfId="1" applyFont="1" applyFill="1"/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8" borderId="1" xfId="0" applyFont="1" applyFill="1" applyBorder="1" applyAlignment="1">
      <alignment horizontal="left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34" fillId="0" borderId="0" xfId="0" applyFont="1" applyAlignment="1">
      <alignment horizont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29" fillId="0" borderId="63" xfId="0" applyFont="1" applyBorder="1" applyAlignment="1"/>
    <xf numFmtId="0" fontId="29" fillId="0" borderId="64" xfId="0" applyFont="1" applyBorder="1" applyAlignment="1"/>
    <xf numFmtId="0" fontId="29" fillId="0" borderId="65" xfId="0" applyFont="1" applyBorder="1" applyAlignment="1"/>
    <xf numFmtId="0" fontId="8" fillId="11" borderId="11" xfId="0" applyFont="1" applyFill="1" applyBorder="1" applyAlignment="1"/>
    <xf numFmtId="0" fontId="8" fillId="11" borderId="12" xfId="0" applyFont="1" applyFill="1" applyBorder="1" applyAlignment="1"/>
    <xf numFmtId="0" fontId="8" fillId="11" borderId="19" xfId="0" applyFont="1" applyFill="1" applyBorder="1" applyAlignment="1"/>
    <xf numFmtId="0" fontId="29" fillId="0" borderId="11" xfId="0" applyFont="1" applyBorder="1" applyAlignment="1"/>
    <xf numFmtId="0" fontId="29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29" fillId="0" borderId="11" xfId="0" quotePrefix="1" applyFont="1" applyBorder="1" applyAlignment="1"/>
    <xf numFmtId="0" fontId="29" fillId="0" borderId="12" xfId="0" applyFont="1" applyBorder="1" applyAlignment="1"/>
    <xf numFmtId="0" fontId="29" fillId="0" borderId="67" xfId="0" applyFont="1" applyBorder="1" applyAlignment="1"/>
    <xf numFmtId="0" fontId="29" fillId="0" borderId="68" xfId="0" applyFont="1" applyBorder="1" applyAlignment="1"/>
    <xf numFmtId="0" fontId="29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10</xdr:col>
      <xdr:colOff>701639</xdr:colOff>
      <xdr:row>47</xdr:row>
      <xdr:rowOff>122484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7"/>
  <sheetViews>
    <sheetView tabSelected="1" workbookViewId="0">
      <selection activeCell="I4" sqref="I4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11.42578125" bestFit="1" customWidth="1"/>
  </cols>
  <sheetData>
    <row r="1" spans="1:9" ht="18">
      <c r="A1" s="119" t="s">
        <v>0</v>
      </c>
      <c r="B1" s="122"/>
      <c r="C1" s="120" t="s">
        <v>1</v>
      </c>
      <c r="F1" s="54"/>
      <c r="H1" s="56" t="s">
        <v>2</v>
      </c>
      <c r="I1" s="56" t="s">
        <v>3</v>
      </c>
    </row>
    <row r="2" spans="1:9" ht="18">
      <c r="A2" s="119" t="s">
        <v>4</v>
      </c>
      <c r="B2" s="123"/>
      <c r="C2" s="120" t="s">
        <v>5</v>
      </c>
      <c r="D2" s="53"/>
      <c r="E2" s="53"/>
      <c r="F2" s="55"/>
      <c r="G2" s="59" t="s">
        <v>6</v>
      </c>
      <c r="H2" s="60" t="s">
        <v>7</v>
      </c>
      <c r="I2" s="61" t="s">
        <v>8</v>
      </c>
    </row>
    <row r="3" spans="1:9" ht="18">
      <c r="A3" s="119" t="s">
        <v>9</v>
      </c>
      <c r="B3" s="123"/>
      <c r="C3" s="121">
        <v>44742</v>
      </c>
      <c r="D3" s="53"/>
      <c r="E3" s="53"/>
      <c r="F3" s="55"/>
      <c r="G3" s="59" t="s">
        <v>10</v>
      </c>
      <c r="H3" s="60" t="s">
        <v>11</v>
      </c>
      <c r="I3" s="61">
        <v>44949</v>
      </c>
    </row>
    <row r="4" spans="1:9" ht="18">
      <c r="A4" s="124"/>
      <c r="B4" s="53"/>
      <c r="C4" s="3"/>
      <c r="D4" s="53"/>
      <c r="E4" s="53"/>
      <c r="F4" s="55"/>
    </row>
    <row r="5" spans="1:9" ht="18">
      <c r="A5" s="53" t="s">
        <v>12</v>
      </c>
      <c r="C5" s="57"/>
      <c r="F5" s="58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13</v>
      </c>
      <c r="B7" s="6"/>
      <c r="C7" s="7"/>
      <c r="D7" s="8" t="s">
        <v>14</v>
      </c>
      <c r="E7" s="8" t="s">
        <v>15</v>
      </c>
      <c r="F7" s="326" t="s">
        <v>16</v>
      </c>
      <c r="G7" s="327"/>
      <c r="H7" s="328"/>
    </row>
    <row r="8" spans="1:9" ht="20.100000000000001" customHeight="1">
      <c r="A8" s="329" t="s">
        <v>17</v>
      </c>
      <c r="B8" s="330"/>
      <c r="C8" s="331"/>
      <c r="D8" s="223"/>
      <c r="E8" s="10" t="s">
        <v>18</v>
      </c>
      <c r="F8" s="323"/>
      <c r="G8" s="324"/>
      <c r="H8" s="325"/>
    </row>
    <row r="9" spans="1:9" ht="20.100000000000001" customHeight="1">
      <c r="A9" s="11"/>
      <c r="B9" s="12">
        <v>1</v>
      </c>
      <c r="C9" s="13" t="s">
        <v>19</v>
      </c>
      <c r="D9" s="223"/>
      <c r="E9" s="10" t="s">
        <v>18</v>
      </c>
      <c r="F9" s="323"/>
      <c r="G9" s="324"/>
      <c r="H9" s="325"/>
    </row>
    <row r="10" spans="1:9" ht="20.100000000000001" customHeight="1">
      <c r="A10" s="11"/>
      <c r="B10" s="12">
        <v>2</v>
      </c>
      <c r="C10" s="13" t="s">
        <v>20</v>
      </c>
      <c r="D10" s="223"/>
      <c r="E10" s="10" t="s">
        <v>18</v>
      </c>
      <c r="F10" s="323"/>
      <c r="G10" s="324"/>
      <c r="H10" s="325"/>
    </row>
    <row r="11" spans="1:9" ht="20.100000000000001" customHeight="1">
      <c r="A11" s="11"/>
      <c r="B11" s="12">
        <v>3</v>
      </c>
      <c r="C11" s="13" t="s">
        <v>21</v>
      </c>
      <c r="D11" s="223"/>
      <c r="E11" s="10" t="s">
        <v>18</v>
      </c>
      <c r="F11" s="323"/>
      <c r="G11" s="324"/>
      <c r="H11" s="325"/>
    </row>
    <row r="12" spans="1:9" ht="20.100000000000001" customHeight="1">
      <c r="A12" s="11"/>
      <c r="B12" s="12">
        <v>4</v>
      </c>
      <c r="C12" s="13" t="s">
        <v>22</v>
      </c>
      <c r="D12" s="223"/>
      <c r="E12" s="10" t="s">
        <v>18</v>
      </c>
      <c r="F12" s="323"/>
      <c r="G12" s="324"/>
      <c r="H12" s="325"/>
    </row>
    <row r="13" spans="1:9" ht="20.100000000000001" customHeight="1">
      <c r="A13" s="11"/>
      <c r="B13" s="12">
        <v>5</v>
      </c>
      <c r="C13" s="12" t="s">
        <v>23</v>
      </c>
      <c r="D13" s="223"/>
      <c r="E13" s="10" t="s">
        <v>18</v>
      </c>
      <c r="F13" s="323"/>
      <c r="G13" s="324"/>
      <c r="H13" s="325"/>
    </row>
    <row r="14" spans="1:9" ht="20.100000000000001" customHeight="1">
      <c r="A14" s="11"/>
      <c r="B14" s="12">
        <v>6</v>
      </c>
      <c r="C14" s="14" t="s">
        <v>24</v>
      </c>
      <c r="D14" s="223"/>
      <c r="E14" s="10" t="s">
        <v>18</v>
      </c>
      <c r="F14" s="323"/>
      <c r="G14" s="324"/>
      <c r="H14" s="325"/>
    </row>
    <row r="15" spans="1:9" ht="20.100000000000001" customHeight="1">
      <c r="A15" s="15"/>
      <c r="B15" s="16">
        <v>7</v>
      </c>
      <c r="C15" s="12" t="s">
        <v>25</v>
      </c>
      <c r="D15" s="223"/>
      <c r="E15" s="10" t="s">
        <v>18</v>
      </c>
      <c r="F15" s="323"/>
      <c r="G15" s="324"/>
      <c r="H15" s="325"/>
    </row>
    <row r="16" spans="1:9" ht="20.100000000000001" customHeight="1">
      <c r="A16" s="15"/>
      <c r="B16" s="16">
        <v>8</v>
      </c>
      <c r="C16" s="12" t="s">
        <v>26</v>
      </c>
      <c r="D16" s="223"/>
      <c r="E16" s="10" t="s">
        <v>18</v>
      </c>
      <c r="F16" s="323"/>
      <c r="G16" s="324"/>
      <c r="H16" s="325"/>
    </row>
    <row r="17" spans="1:10" ht="20.100000000000001" customHeight="1">
      <c r="A17" s="320" t="s">
        <v>27</v>
      </c>
      <c r="B17" s="321"/>
      <c r="C17" s="322"/>
      <c r="D17" s="223"/>
      <c r="E17" s="17"/>
      <c r="F17" s="323"/>
      <c r="G17" s="324"/>
      <c r="H17" s="325"/>
      <c r="J17" s="18"/>
    </row>
    <row r="18" spans="1:10" ht="20.100000000000001" customHeight="1">
      <c r="A18" s="19">
        <v>2</v>
      </c>
      <c r="B18" s="20" t="s">
        <v>28</v>
      </c>
      <c r="C18" s="21"/>
      <c r="D18" s="223"/>
      <c r="E18" s="17"/>
      <c r="F18" s="323"/>
      <c r="G18" s="324"/>
      <c r="H18" s="325"/>
    </row>
    <row r="19" spans="1:10" ht="20.100000000000001" customHeight="1">
      <c r="A19" s="22"/>
      <c r="B19" s="23"/>
      <c r="C19" s="24" t="s">
        <v>29</v>
      </c>
      <c r="D19" s="223"/>
      <c r="E19" s="10" t="s">
        <v>18</v>
      </c>
      <c r="F19" s="323"/>
      <c r="G19" s="324"/>
      <c r="H19" s="325"/>
    </row>
    <row r="20" spans="1:10" ht="20.100000000000001" customHeight="1">
      <c r="A20" s="22"/>
      <c r="B20" s="23"/>
      <c r="C20" s="24" t="s">
        <v>30</v>
      </c>
      <c r="D20" s="223"/>
      <c r="E20" s="10" t="s">
        <v>18</v>
      </c>
      <c r="F20" s="323"/>
      <c r="G20" s="324"/>
      <c r="H20" s="325"/>
    </row>
    <row r="21" spans="1:10" ht="20.100000000000001" customHeight="1">
      <c r="A21" s="11"/>
      <c r="B21" s="25"/>
      <c r="C21" s="14" t="s">
        <v>31</v>
      </c>
      <c r="D21" s="223"/>
      <c r="E21" s="10" t="s">
        <v>18</v>
      </c>
      <c r="F21" s="323"/>
      <c r="G21" s="324"/>
      <c r="H21" s="325"/>
    </row>
    <row r="22" spans="1:10" ht="20.100000000000001" customHeight="1">
      <c r="A22" s="11"/>
      <c r="B22" s="26"/>
      <c r="C22" s="14" t="s">
        <v>32</v>
      </c>
      <c r="D22" s="224" t="s">
        <v>33</v>
      </c>
      <c r="E22" s="10"/>
      <c r="F22" s="323"/>
      <c r="G22" s="324"/>
      <c r="H22" s="325"/>
    </row>
    <row r="23" spans="1:10" ht="20.100000000000001" customHeight="1">
      <c r="A23" s="19">
        <v>3</v>
      </c>
      <c r="B23" s="27" t="s">
        <v>34</v>
      </c>
      <c r="C23" s="21"/>
      <c r="D23" s="223"/>
      <c r="E23" s="17"/>
      <c r="F23" s="323"/>
      <c r="G23" s="324"/>
      <c r="H23" s="325"/>
    </row>
    <row r="24" spans="1:10" ht="20.100000000000001" customHeight="1">
      <c r="A24" s="11"/>
      <c r="B24" s="28"/>
      <c r="C24" s="14" t="s">
        <v>35</v>
      </c>
      <c r="D24" s="274" t="s">
        <v>33</v>
      </c>
      <c r="E24" s="10" t="s">
        <v>18</v>
      </c>
      <c r="F24" s="323" t="s">
        <v>36</v>
      </c>
      <c r="G24" s="324"/>
      <c r="H24" s="325"/>
    </row>
    <row r="25" spans="1:10" ht="20.100000000000001" customHeight="1">
      <c r="A25" s="19">
        <v>4</v>
      </c>
      <c r="B25" s="27" t="s">
        <v>37</v>
      </c>
      <c r="C25" s="27"/>
      <c r="D25" s="223"/>
      <c r="E25" s="10"/>
      <c r="F25" s="323"/>
      <c r="G25" s="324"/>
      <c r="H25" s="325"/>
    </row>
    <row r="26" spans="1:10" ht="20.100000000000001" customHeight="1">
      <c r="A26" s="22"/>
      <c r="B26" s="23"/>
      <c r="C26" s="24" t="s">
        <v>38</v>
      </c>
      <c r="D26" s="224" t="s">
        <v>33</v>
      </c>
      <c r="E26" s="10"/>
      <c r="F26" s="323"/>
      <c r="G26" s="324"/>
      <c r="H26" s="325"/>
    </row>
    <row r="27" spans="1:10" ht="20.100000000000001" customHeight="1">
      <c r="A27" s="11"/>
      <c r="B27" s="25"/>
      <c r="C27" s="14" t="s">
        <v>39</v>
      </c>
      <c r="D27" s="224" t="s">
        <v>33</v>
      </c>
      <c r="E27" s="10"/>
      <c r="F27" s="323"/>
      <c r="G27" s="324"/>
      <c r="H27" s="325"/>
    </row>
    <row r="28" spans="1:10" ht="20.100000000000001" customHeight="1">
      <c r="A28" s="11"/>
      <c r="B28" s="26"/>
      <c r="C28" s="14" t="s">
        <v>40</v>
      </c>
      <c r="D28" s="224" t="s">
        <v>33</v>
      </c>
      <c r="E28" s="10"/>
      <c r="F28" s="323"/>
      <c r="G28" s="324"/>
      <c r="H28" s="325"/>
    </row>
    <row r="29" spans="1:10" ht="20.100000000000001" customHeight="1">
      <c r="A29" s="11"/>
      <c r="B29" s="26"/>
      <c r="C29" s="14" t="s">
        <v>41</v>
      </c>
      <c r="D29" s="224" t="s">
        <v>33</v>
      </c>
      <c r="E29" s="10"/>
      <c r="F29" s="323"/>
      <c r="G29" s="324"/>
      <c r="H29" s="325"/>
    </row>
    <row r="30" spans="1:10" ht="20.100000000000001" customHeight="1">
      <c r="A30" s="11"/>
      <c r="B30" s="26"/>
      <c r="C30" s="14" t="s">
        <v>42</v>
      </c>
      <c r="D30" s="224" t="s">
        <v>33</v>
      </c>
      <c r="E30" s="10"/>
      <c r="F30" s="323"/>
      <c r="G30" s="324"/>
      <c r="H30" s="325"/>
    </row>
    <row r="31" spans="1:10" ht="20.100000000000001" customHeight="1">
      <c r="A31" s="19">
        <v>5</v>
      </c>
      <c r="B31" s="27" t="s">
        <v>43</v>
      </c>
      <c r="C31" s="27"/>
      <c r="D31" s="223"/>
      <c r="E31" s="10"/>
      <c r="F31" s="323"/>
      <c r="G31" s="324"/>
      <c r="H31" s="325"/>
    </row>
    <row r="32" spans="1:10" ht="20.100000000000001" customHeight="1">
      <c r="A32" s="22"/>
      <c r="B32" s="28"/>
      <c r="C32" s="14" t="s">
        <v>44</v>
      </c>
      <c r="D32" s="223"/>
      <c r="E32" s="10"/>
      <c r="F32" s="323"/>
      <c r="G32" s="324"/>
      <c r="H32" s="325"/>
    </row>
    <row r="33" spans="1:8" ht="20.100000000000001" customHeight="1">
      <c r="A33" s="11"/>
      <c r="B33" s="28"/>
      <c r="C33" s="14" t="s">
        <v>45</v>
      </c>
      <c r="D33" s="224" t="s">
        <v>33</v>
      </c>
      <c r="E33" s="10"/>
      <c r="F33" s="323"/>
      <c r="G33" s="324"/>
      <c r="H33" s="325"/>
    </row>
    <row r="34" spans="1:8" ht="20.100000000000001" customHeight="1">
      <c r="A34" s="11"/>
      <c r="B34" s="28"/>
      <c r="C34" s="14" t="s">
        <v>46</v>
      </c>
      <c r="D34" s="223"/>
      <c r="E34" s="17"/>
      <c r="F34" s="323"/>
      <c r="G34" s="324"/>
      <c r="H34" s="325"/>
    </row>
    <row r="35" spans="1:8" ht="20.100000000000001" customHeight="1">
      <c r="A35" s="11"/>
      <c r="B35" s="28"/>
      <c r="C35" s="14" t="s">
        <v>47</v>
      </c>
      <c r="D35" s="224" t="s">
        <v>33</v>
      </c>
      <c r="E35" s="10"/>
      <c r="F35" s="323"/>
      <c r="G35" s="324"/>
      <c r="H35" s="325"/>
    </row>
    <row r="36" spans="1:8" ht="20.100000000000001" customHeight="1">
      <c r="A36" s="11"/>
      <c r="B36" s="28"/>
      <c r="C36" s="14" t="s">
        <v>48</v>
      </c>
      <c r="D36" s="223"/>
      <c r="E36" s="10"/>
      <c r="F36" s="323"/>
      <c r="G36" s="324"/>
      <c r="H36" s="325"/>
    </row>
    <row r="37" spans="1:8" ht="20.100000000000001" customHeight="1">
      <c r="A37" s="11"/>
      <c r="B37" s="28"/>
      <c r="C37" s="14" t="s">
        <v>49</v>
      </c>
      <c r="D37" s="223"/>
      <c r="E37" s="17"/>
      <c r="F37" s="323"/>
      <c r="G37" s="324"/>
      <c r="H37" s="325"/>
    </row>
    <row r="38" spans="1:8" ht="20.100000000000001" customHeight="1">
      <c r="A38" s="11"/>
      <c r="B38" s="28"/>
      <c r="C38" s="14" t="s">
        <v>50</v>
      </c>
      <c r="D38" s="224" t="s">
        <v>33</v>
      </c>
      <c r="E38" s="10"/>
      <c r="F38" s="323"/>
      <c r="G38" s="324"/>
      <c r="H38" s="325"/>
    </row>
    <row r="39" spans="1:8" ht="20.100000000000001" customHeight="1">
      <c r="A39" s="19">
        <v>6</v>
      </c>
      <c r="B39" s="27" t="s">
        <v>51</v>
      </c>
      <c r="C39" s="27"/>
      <c r="D39" s="223"/>
      <c r="E39" s="10"/>
      <c r="F39" s="323"/>
      <c r="G39" s="324"/>
      <c r="H39" s="325"/>
    </row>
    <row r="40" spans="1:8" ht="20.100000000000001" customHeight="1">
      <c r="A40" s="11"/>
      <c r="B40" s="28"/>
      <c r="C40" s="14" t="s">
        <v>52</v>
      </c>
      <c r="D40" s="223"/>
      <c r="E40" s="10" t="s">
        <v>18</v>
      </c>
      <c r="F40" s="323"/>
      <c r="G40" s="324"/>
      <c r="H40" s="325"/>
    </row>
    <row r="41" spans="1:8" ht="20.100000000000001" customHeight="1">
      <c r="A41" s="11"/>
      <c r="B41" s="28"/>
      <c r="C41" s="14" t="s">
        <v>53</v>
      </c>
      <c r="D41" s="223"/>
      <c r="E41" s="17"/>
      <c r="F41" s="323"/>
      <c r="G41" s="324"/>
      <c r="H41" s="325"/>
    </row>
    <row r="42" spans="1:8" ht="20.100000000000001" customHeight="1">
      <c r="A42" s="11"/>
      <c r="B42" s="28"/>
      <c r="C42" s="14" t="s">
        <v>54</v>
      </c>
      <c r="D42" s="223"/>
      <c r="E42" s="17"/>
      <c r="F42" s="323"/>
      <c r="G42" s="324"/>
      <c r="H42" s="325"/>
    </row>
    <row r="43" spans="1:8" ht="20.100000000000001" customHeight="1">
      <c r="A43" s="11"/>
      <c r="B43" s="28"/>
      <c r="C43" s="14" t="s">
        <v>55</v>
      </c>
      <c r="D43" s="223"/>
      <c r="E43" s="17"/>
      <c r="F43" s="323"/>
      <c r="G43" s="324"/>
      <c r="H43" s="325"/>
    </row>
    <row r="44" spans="1:8" ht="20.100000000000001" customHeight="1">
      <c r="A44" s="11"/>
      <c r="B44" s="28"/>
      <c r="C44" s="14" t="s">
        <v>56</v>
      </c>
      <c r="D44" s="223"/>
      <c r="E44" s="17"/>
      <c r="F44" s="323"/>
      <c r="G44" s="324"/>
      <c r="H44" s="325"/>
    </row>
    <row r="45" spans="1:8" ht="20.100000000000001" customHeight="1">
      <c r="A45" s="11"/>
      <c r="B45" s="28"/>
      <c r="C45" s="14" t="s">
        <v>57</v>
      </c>
      <c r="D45" s="223"/>
      <c r="E45" s="10" t="s">
        <v>18</v>
      </c>
      <c r="F45" s="323"/>
      <c r="G45" s="324"/>
      <c r="H45" s="325"/>
    </row>
    <row r="46" spans="1:8" ht="20.100000000000001" customHeight="1">
      <c r="A46" s="19">
        <v>7</v>
      </c>
      <c r="B46" s="27" t="s">
        <v>58</v>
      </c>
      <c r="C46" s="27"/>
      <c r="D46" s="223"/>
      <c r="E46" s="17"/>
      <c r="F46" s="323"/>
      <c r="G46" s="324"/>
      <c r="H46" s="325"/>
    </row>
    <row r="47" spans="1:8" ht="20.100000000000001" customHeight="1">
      <c r="A47" s="11"/>
      <c r="B47" s="28"/>
      <c r="C47" s="14" t="s">
        <v>59</v>
      </c>
      <c r="D47" s="224" t="s">
        <v>33</v>
      </c>
      <c r="E47" s="10" t="s">
        <v>18</v>
      </c>
      <c r="F47" s="323"/>
      <c r="G47" s="324"/>
      <c r="H47" s="325"/>
    </row>
    <row r="48" spans="1:8" ht="20.100000000000001" customHeight="1">
      <c r="A48" s="11"/>
      <c r="B48" s="29"/>
      <c r="C48" s="14" t="s">
        <v>60</v>
      </c>
      <c r="D48" s="223"/>
      <c r="E48" s="17"/>
      <c r="F48" s="323"/>
      <c r="G48" s="324"/>
      <c r="H48" s="325"/>
    </row>
    <row r="49" spans="1:8" ht="20.100000000000001" customHeight="1">
      <c r="A49" s="19">
        <v>8</v>
      </c>
      <c r="B49" s="27" t="s">
        <v>61</v>
      </c>
      <c r="C49" s="27"/>
      <c r="D49" s="223"/>
      <c r="E49" s="17"/>
      <c r="F49" s="323"/>
      <c r="G49" s="324"/>
      <c r="H49" s="325"/>
    </row>
    <row r="50" spans="1:8" ht="20.100000000000001" customHeight="1">
      <c r="A50" s="11"/>
      <c r="B50" s="28"/>
      <c r="C50" s="24" t="s">
        <v>62</v>
      </c>
      <c r="D50" s="223"/>
      <c r="E50" s="10"/>
      <c r="F50" s="323"/>
      <c r="G50" s="324"/>
      <c r="H50" s="325"/>
    </row>
    <row r="51" spans="1:8" ht="20.100000000000001" customHeight="1">
      <c r="A51" s="11"/>
      <c r="B51" s="30"/>
      <c r="C51" s="14" t="s">
        <v>63</v>
      </c>
      <c r="D51" s="224" t="s">
        <v>33</v>
      </c>
      <c r="E51" s="10"/>
      <c r="F51" s="323"/>
      <c r="G51" s="324"/>
      <c r="H51" s="325"/>
    </row>
    <row r="52" spans="1:8" ht="20.100000000000001" customHeight="1">
      <c r="A52" s="11"/>
      <c r="B52" s="30"/>
      <c r="C52" s="24" t="s">
        <v>64</v>
      </c>
      <c r="D52" s="223"/>
      <c r="E52" s="10"/>
      <c r="F52" s="323"/>
      <c r="G52" s="324"/>
      <c r="H52" s="325"/>
    </row>
    <row r="53" spans="1:8" ht="20.100000000000001" customHeight="1">
      <c r="A53" s="11"/>
      <c r="B53" s="30"/>
      <c r="C53" s="24" t="s">
        <v>65</v>
      </c>
      <c r="D53" s="224" t="s">
        <v>33</v>
      </c>
      <c r="E53" s="10"/>
      <c r="F53" s="323"/>
      <c r="G53" s="324"/>
      <c r="H53" s="325"/>
    </row>
    <row r="54" spans="1:8" ht="20.100000000000001" customHeight="1">
      <c r="A54" s="11"/>
      <c r="B54" s="30"/>
      <c r="C54" s="24" t="s">
        <v>66</v>
      </c>
      <c r="D54" s="224" t="s">
        <v>33</v>
      </c>
      <c r="E54" s="10"/>
      <c r="F54" s="323"/>
      <c r="G54" s="324"/>
      <c r="H54" s="325"/>
    </row>
    <row r="55" spans="1:8" ht="20.100000000000001" customHeight="1">
      <c r="A55" s="11"/>
      <c r="B55" s="30"/>
      <c r="C55" s="24" t="s">
        <v>67</v>
      </c>
      <c r="D55" s="223"/>
      <c r="E55" s="10" t="s">
        <v>18</v>
      </c>
      <c r="F55" s="323"/>
      <c r="G55" s="324"/>
      <c r="H55" s="325"/>
    </row>
    <row r="56" spans="1:8" ht="20.100000000000001" customHeight="1">
      <c r="A56" s="11"/>
      <c r="B56" s="30"/>
      <c r="C56" s="24" t="s">
        <v>68</v>
      </c>
      <c r="D56" s="223"/>
      <c r="E56" s="10"/>
      <c r="F56" s="323"/>
      <c r="G56" s="324"/>
      <c r="H56" s="325"/>
    </row>
    <row r="57" spans="1:8" ht="20.100000000000001" customHeight="1">
      <c r="A57" s="11"/>
      <c r="B57" s="30"/>
      <c r="C57" s="24" t="s">
        <v>69</v>
      </c>
      <c r="D57" s="223"/>
      <c r="E57" s="10" t="s">
        <v>18</v>
      </c>
      <c r="F57" s="323"/>
      <c r="G57" s="324"/>
      <c r="H57" s="325"/>
    </row>
    <row r="58" spans="1:8" ht="20.100000000000001" customHeight="1">
      <c r="A58" s="19">
        <v>9</v>
      </c>
      <c r="B58" s="27" t="s">
        <v>70</v>
      </c>
      <c r="C58" s="27"/>
      <c r="D58" s="223"/>
      <c r="E58" s="17"/>
      <c r="F58" s="323"/>
      <c r="G58" s="324"/>
      <c r="H58" s="325"/>
    </row>
    <row r="59" spans="1:8" ht="20.100000000000001" customHeight="1">
      <c r="A59" s="31"/>
      <c r="B59" s="26"/>
      <c r="C59" s="14" t="s">
        <v>71</v>
      </c>
      <c r="D59" s="224" t="s">
        <v>33</v>
      </c>
      <c r="E59" s="10" t="s">
        <v>18</v>
      </c>
      <c r="F59" s="323"/>
      <c r="G59" s="324"/>
      <c r="H59" s="325"/>
    </row>
    <row r="60" spans="1:8" ht="20.100000000000001" customHeight="1">
      <c r="A60" s="11"/>
      <c r="B60" s="26"/>
      <c r="C60" s="14" t="s">
        <v>72</v>
      </c>
      <c r="D60" s="223"/>
      <c r="E60" s="10" t="s">
        <v>18</v>
      </c>
      <c r="F60" s="323"/>
      <c r="G60" s="324"/>
      <c r="H60" s="325"/>
    </row>
    <row r="61" spans="1:8" ht="20.100000000000001" customHeight="1">
      <c r="A61" s="11"/>
      <c r="B61" s="26"/>
      <c r="C61" s="14" t="s">
        <v>73</v>
      </c>
      <c r="D61" s="224" t="s">
        <v>33</v>
      </c>
      <c r="E61" s="10" t="s">
        <v>18</v>
      </c>
      <c r="F61" s="323"/>
      <c r="G61" s="324"/>
      <c r="H61" s="325"/>
    </row>
    <row r="62" spans="1:8" ht="20.100000000000001" customHeight="1">
      <c r="A62" s="11"/>
      <c r="B62" s="30"/>
      <c r="C62" s="24" t="s">
        <v>50</v>
      </c>
      <c r="D62" s="223"/>
      <c r="E62" s="10"/>
      <c r="F62" s="323"/>
      <c r="G62" s="324"/>
      <c r="H62" s="325"/>
    </row>
    <row r="63" spans="1:8" ht="20.100000000000001" customHeight="1">
      <c r="A63" s="19">
        <v>10</v>
      </c>
      <c r="B63" s="27" t="s">
        <v>74</v>
      </c>
      <c r="C63" s="27"/>
      <c r="D63" s="223"/>
      <c r="E63" s="17"/>
      <c r="F63" s="335"/>
      <c r="G63" s="336"/>
      <c r="H63" s="337"/>
    </row>
    <row r="64" spans="1:8" ht="20.100000000000001" customHeight="1">
      <c r="A64" s="11"/>
      <c r="B64" s="30"/>
      <c r="C64" s="24" t="s">
        <v>75</v>
      </c>
      <c r="D64" s="223"/>
      <c r="E64" s="10" t="s">
        <v>18</v>
      </c>
      <c r="F64" s="323" t="s">
        <v>76</v>
      </c>
      <c r="G64" s="324"/>
      <c r="H64" s="325"/>
    </row>
    <row r="65" spans="1:8" ht="20.100000000000001" customHeight="1">
      <c r="A65" s="19">
        <v>11</v>
      </c>
      <c r="B65" s="27" t="s">
        <v>77</v>
      </c>
      <c r="C65" s="27"/>
      <c r="D65" s="223"/>
      <c r="E65" s="17"/>
      <c r="F65" s="323"/>
      <c r="G65" s="324"/>
      <c r="H65" s="325"/>
    </row>
    <row r="66" spans="1:8" ht="20.100000000000001" customHeight="1">
      <c r="A66" s="31"/>
      <c r="B66" s="26"/>
      <c r="C66" s="14" t="s">
        <v>78</v>
      </c>
      <c r="D66" s="224" t="s">
        <v>33</v>
      </c>
      <c r="E66" s="10" t="s">
        <v>18</v>
      </c>
      <c r="F66" s="323"/>
      <c r="G66" s="324"/>
      <c r="H66" s="325"/>
    </row>
    <row r="67" spans="1:8" ht="20.100000000000001" customHeight="1">
      <c r="A67" s="255"/>
      <c r="B67" s="256"/>
      <c r="C67" s="257" t="s">
        <v>79</v>
      </c>
      <c r="D67" s="258" t="s">
        <v>33</v>
      </c>
      <c r="E67" s="10" t="s">
        <v>18</v>
      </c>
      <c r="F67" s="332"/>
      <c r="G67" s="333"/>
      <c r="H67" s="334"/>
    </row>
    <row r="68" spans="1:8" ht="15.95" customHeight="1">
      <c r="A68" s="32"/>
      <c r="B68" s="33"/>
      <c r="C68" s="33"/>
      <c r="D68" s="33"/>
      <c r="E68" s="33"/>
      <c r="F68" s="33"/>
      <c r="G68" s="33"/>
      <c r="H68" s="33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4"/>
      <c r="B97" s="35"/>
      <c r="C97" s="35"/>
      <c r="D97" s="35"/>
      <c r="E97" s="35"/>
      <c r="F97" s="35"/>
      <c r="G97" s="35"/>
      <c r="H97" s="35"/>
    </row>
    <row r="98" spans="1:8" ht="15.95" customHeight="1">
      <c r="A98" s="36"/>
      <c r="B98" s="37"/>
      <c r="C98" s="37"/>
      <c r="D98" s="37"/>
      <c r="E98" s="37"/>
      <c r="F98" s="37"/>
      <c r="G98" s="37"/>
      <c r="H98" s="37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2"/>
      <c r="B116" s="9"/>
      <c r="C116" s="9"/>
      <c r="D116" s="9"/>
      <c r="E116" s="9"/>
      <c r="F116" s="9"/>
      <c r="G116" s="9"/>
      <c r="H116" s="38"/>
    </row>
    <row r="117" spans="1:8">
      <c r="A117" s="39"/>
      <c r="B117" s="39"/>
      <c r="C117" s="40"/>
      <c r="D117" s="40"/>
      <c r="E117" s="40"/>
      <c r="F117" s="40"/>
      <c r="G117" s="41"/>
      <c r="H117" s="40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9"/>
      <c r="B125" s="9"/>
      <c r="C125" s="9"/>
      <c r="D125" s="9"/>
      <c r="E125" s="9"/>
      <c r="F125" s="9"/>
      <c r="G125" s="9"/>
      <c r="H125" s="9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F67:H67"/>
    <mergeCell ref="F61:H61"/>
    <mergeCell ref="F62:H62"/>
    <mergeCell ref="F63:H63"/>
    <mergeCell ref="F64:H64"/>
    <mergeCell ref="F65:H65"/>
    <mergeCell ref="F66:H6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A17:C17"/>
    <mergeCell ref="F17:H17"/>
    <mergeCell ref="F7:H7"/>
    <mergeCell ref="A8:C8"/>
    <mergeCell ref="F8:H8"/>
    <mergeCell ref="F9:H9"/>
    <mergeCell ref="F10:H10"/>
    <mergeCell ref="F11:H11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  <hyperlink ref="D24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dimension ref="A1:J41"/>
  <sheetViews>
    <sheetView topLeftCell="A3" workbookViewId="0">
      <selection activeCell="I31" sqref="I31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4" t="s">
        <v>0</v>
      </c>
      <c r="B1" s="53"/>
      <c r="C1" s="340" t="str">
        <f>Index!$C$1</f>
        <v>MAC CORMACK SUPERANNUATION FUND</v>
      </c>
      <c r="D1" s="340"/>
      <c r="E1" s="340"/>
      <c r="F1" s="54"/>
      <c r="H1" s="56" t="s">
        <v>2</v>
      </c>
      <c r="I1" s="56" t="s">
        <v>3</v>
      </c>
    </row>
    <row r="2" spans="1:10" ht="18">
      <c r="A2" s="124" t="s">
        <v>4</v>
      </c>
      <c r="B2" s="53"/>
      <c r="C2" s="340" t="str">
        <f>Index!$C$2</f>
        <v>MCCDF</v>
      </c>
      <c r="D2" s="340"/>
      <c r="E2" s="340"/>
      <c r="F2" s="55"/>
      <c r="G2" s="59" t="s">
        <v>6</v>
      </c>
      <c r="H2" s="60" t="str">
        <f>Index!$H$2</f>
        <v>Nehal.A</v>
      </c>
      <c r="I2" s="61" t="str">
        <f>Index!$I$2</f>
        <v>19/12/2022</v>
      </c>
    </row>
    <row r="3" spans="1:10" ht="18">
      <c r="A3" s="124" t="s">
        <v>9</v>
      </c>
      <c r="B3" s="53"/>
      <c r="C3" s="341">
        <f>Index!$C$3</f>
        <v>44742</v>
      </c>
      <c r="D3" s="340"/>
      <c r="E3" s="340"/>
      <c r="F3" s="55"/>
      <c r="G3" s="59" t="s">
        <v>10</v>
      </c>
      <c r="H3" s="60" t="str">
        <f>Index!$H$3</f>
        <v>DB</v>
      </c>
      <c r="I3" s="61">
        <f>Index!$I$3</f>
        <v>44949</v>
      </c>
    </row>
    <row r="4" spans="1:10" ht="18">
      <c r="A4" s="124"/>
      <c r="B4" s="53"/>
      <c r="D4" s="55"/>
      <c r="F4"/>
      <c r="G4" s="125"/>
      <c r="H4" s="65"/>
      <c r="I4" s="66"/>
    </row>
    <row r="5" spans="1:10" ht="18">
      <c r="A5" s="53" t="s">
        <v>248</v>
      </c>
      <c r="C5" s="57"/>
      <c r="G5" s="58"/>
      <c r="H5" s="65"/>
      <c r="J5" s="66"/>
    </row>
    <row r="6" spans="1:10" s="108" customFormat="1" ht="18">
      <c r="A6" s="62"/>
      <c r="B6" s="63"/>
      <c r="C6" s="109"/>
      <c r="D6" s="53"/>
      <c r="E6" s="53"/>
      <c r="F6" s="65"/>
      <c r="G6" s="65"/>
      <c r="H6" s="65"/>
      <c r="I6" s="110"/>
    </row>
    <row r="8" spans="1:10" s="69" customFormat="1" ht="30">
      <c r="A8" s="138" t="s">
        <v>106</v>
      </c>
      <c r="B8" s="342" t="s">
        <v>107</v>
      </c>
      <c r="C8" s="343"/>
      <c r="D8" s="343"/>
      <c r="E8" s="344"/>
      <c r="F8" s="139" t="s">
        <v>108</v>
      </c>
      <c r="G8" s="342" t="s">
        <v>156</v>
      </c>
      <c r="H8" s="351"/>
      <c r="I8" s="352"/>
    </row>
    <row r="10" spans="1:10">
      <c r="F10" s="70"/>
    </row>
    <row r="11" spans="1:10">
      <c r="A11" s="71">
        <v>61800</v>
      </c>
      <c r="B11" s="71"/>
      <c r="C11" s="71" t="s">
        <v>39</v>
      </c>
    </row>
    <row r="12" spans="1:10">
      <c r="A12" s="71"/>
      <c r="B12" s="71"/>
      <c r="C12" s="116" t="s">
        <v>249</v>
      </c>
      <c r="E12" s="265"/>
    </row>
    <row r="13" spans="1:10">
      <c r="A13" s="71"/>
      <c r="B13" s="71"/>
      <c r="C13" s="116" t="s">
        <v>250</v>
      </c>
      <c r="E13" s="117">
        <f>F22</f>
        <v>0</v>
      </c>
      <c r="F13" s="58">
        <f>+E12-E13</f>
        <v>0</v>
      </c>
    </row>
    <row r="14" spans="1:10">
      <c r="A14" s="71"/>
      <c r="B14" s="71"/>
      <c r="C14" s="116" t="s">
        <v>251</v>
      </c>
      <c r="F14" s="58">
        <v>0</v>
      </c>
    </row>
    <row r="15" spans="1:10">
      <c r="A15" s="71"/>
      <c r="B15" s="71"/>
      <c r="C15" s="116" t="s">
        <v>252</v>
      </c>
      <c r="F15" s="58">
        <v>0</v>
      </c>
    </row>
    <row r="17" spans="1:7" ht="15.75" thickBot="1">
      <c r="F17" s="113">
        <f>SUM(F12:F16)</f>
        <v>0</v>
      </c>
      <c r="G17" t="s">
        <v>253</v>
      </c>
    </row>
    <row r="19" spans="1:7">
      <c r="A19" s="71"/>
      <c r="B19" s="71"/>
      <c r="C19" s="77" t="s">
        <v>254</v>
      </c>
    </row>
    <row r="20" spans="1:7">
      <c r="A20" s="71"/>
      <c r="B20" s="71"/>
      <c r="C20" s="77"/>
      <c r="D20" s="47" t="s">
        <v>255</v>
      </c>
      <c r="E20" s="47" t="s">
        <v>256</v>
      </c>
      <c r="F20" s="85" t="s">
        <v>183</v>
      </c>
    </row>
    <row r="21" spans="1:7">
      <c r="A21" s="71"/>
      <c r="B21" s="71"/>
      <c r="C21" t="s">
        <v>257</v>
      </c>
      <c r="D21" s="265"/>
      <c r="E21" s="265"/>
      <c r="F21" s="70">
        <f>+D21-E21</f>
        <v>0</v>
      </c>
    </row>
    <row r="22" spans="1:7" ht="15.75" thickBot="1">
      <c r="A22" s="71"/>
      <c r="B22" s="71"/>
      <c r="F22" s="118">
        <f>+SUM(F21:F21)</f>
        <v>0</v>
      </c>
    </row>
    <row r="23" spans="1:7" ht="15.75" thickTop="1">
      <c r="A23" s="71"/>
      <c r="B23" s="71"/>
      <c r="F23" s="70"/>
    </row>
    <row r="24" spans="1:7">
      <c r="A24" s="71"/>
      <c r="B24" s="71"/>
      <c r="F24" s="70"/>
    </row>
    <row r="25" spans="1:7">
      <c r="A25" s="77">
        <v>64500</v>
      </c>
      <c r="B25" s="77"/>
      <c r="C25" s="71" t="s">
        <v>41</v>
      </c>
    </row>
    <row r="26" spans="1:7">
      <c r="F26" s="58">
        <v>0</v>
      </c>
    </row>
    <row r="27" spans="1:7">
      <c r="F27" s="58">
        <v>0</v>
      </c>
    </row>
    <row r="29" spans="1:7" ht="15.75" thickBot="1">
      <c r="F29" s="113">
        <f>SUM(F26:F28)</f>
        <v>0</v>
      </c>
    </row>
    <row r="30" spans="1:7">
      <c r="F30" s="70"/>
    </row>
    <row r="31" spans="1:7">
      <c r="A31" s="71"/>
      <c r="B31" s="71"/>
      <c r="F31" s="70"/>
    </row>
    <row r="32" spans="1:7">
      <c r="A32" s="77">
        <v>68000</v>
      </c>
      <c r="B32" s="77"/>
      <c r="C32" s="71" t="s">
        <v>42</v>
      </c>
    </row>
    <row r="33" spans="3:6">
      <c r="F33" s="58">
        <v>0</v>
      </c>
    </row>
    <row r="34" spans="3:6">
      <c r="F34" s="58">
        <v>0</v>
      </c>
    </row>
    <row r="36" spans="3:6" ht="15.75" thickBot="1">
      <c r="F36" s="113">
        <f>SUM(F33:F35)</f>
        <v>0</v>
      </c>
    </row>
    <row r="39" spans="3:6">
      <c r="F39" s="80"/>
    </row>
    <row r="41" spans="3:6">
      <c r="C41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topLeftCell="A4" workbookViewId="0">
      <selection activeCell="G13" sqref="G1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4" t="s">
        <v>0</v>
      </c>
      <c r="B1" s="53"/>
      <c r="C1" s="340" t="str">
        <f>Index!$C$1</f>
        <v>MAC CORMACK SUPERANNUATION FUND</v>
      </c>
      <c r="D1" s="340"/>
      <c r="E1" s="340"/>
      <c r="F1" s="54"/>
      <c r="H1" s="56" t="s">
        <v>2</v>
      </c>
      <c r="I1" s="56" t="s">
        <v>3</v>
      </c>
    </row>
    <row r="2" spans="1:10" ht="18">
      <c r="A2" s="124" t="s">
        <v>4</v>
      </c>
      <c r="B2" s="53"/>
      <c r="C2" s="340" t="str">
        <f>Index!$C$2</f>
        <v>MCCDF</v>
      </c>
      <c r="D2" s="340"/>
      <c r="E2" s="340"/>
      <c r="F2" s="55"/>
      <c r="G2" s="59" t="s">
        <v>6</v>
      </c>
      <c r="H2" s="60" t="str">
        <f>Index!$H$2</f>
        <v>Nehal.A</v>
      </c>
      <c r="I2" s="61" t="str">
        <f>Index!$I$2</f>
        <v>19/12/2022</v>
      </c>
    </row>
    <row r="3" spans="1:10" ht="18">
      <c r="A3" s="124" t="s">
        <v>9</v>
      </c>
      <c r="B3" s="53"/>
      <c r="C3" s="341">
        <f>Index!$C$3</f>
        <v>44742</v>
      </c>
      <c r="D3" s="340"/>
      <c r="E3" s="340"/>
      <c r="F3" s="55"/>
      <c r="G3" s="59" t="s">
        <v>10</v>
      </c>
      <c r="H3" s="60" t="str">
        <f>Index!$H$3</f>
        <v>DB</v>
      </c>
      <c r="I3" s="61">
        <f>Index!$I$3</f>
        <v>44949</v>
      </c>
    </row>
    <row r="4" spans="1:10" ht="18">
      <c r="A4" s="124"/>
      <c r="B4" s="53"/>
      <c r="D4" s="53"/>
      <c r="E4" s="53"/>
      <c r="F4" s="55"/>
      <c r="G4" s="125"/>
      <c r="H4" s="65"/>
      <c r="I4" s="66"/>
    </row>
    <row r="5" spans="1:10" ht="18">
      <c r="A5" s="53" t="s">
        <v>258</v>
      </c>
      <c r="C5" s="57"/>
      <c r="G5" s="58"/>
      <c r="H5" s="65"/>
      <c r="J5" s="66"/>
    </row>
    <row r="6" spans="1:10" s="108" customFormat="1" ht="18">
      <c r="A6" s="62"/>
      <c r="B6" s="63"/>
      <c r="C6" s="109"/>
      <c r="D6" s="53"/>
      <c r="E6" s="53"/>
      <c r="F6" s="65"/>
      <c r="G6" s="65"/>
      <c r="H6" s="65"/>
      <c r="I6" s="110"/>
    </row>
    <row r="8" spans="1:10" s="69" customFormat="1" ht="30">
      <c r="A8" s="138" t="s">
        <v>106</v>
      </c>
      <c r="B8" s="342" t="s">
        <v>107</v>
      </c>
      <c r="C8" s="343"/>
      <c r="D8" s="343"/>
      <c r="E8" s="344"/>
      <c r="F8" s="139" t="s">
        <v>108</v>
      </c>
      <c r="G8" s="342" t="s">
        <v>156</v>
      </c>
      <c r="H8" s="351"/>
      <c r="I8" s="352"/>
    </row>
    <row r="10" spans="1:10">
      <c r="F10" s="70"/>
    </row>
    <row r="11" spans="1:10">
      <c r="A11" s="71">
        <v>88000</v>
      </c>
      <c r="B11" s="71"/>
      <c r="C11" s="71" t="s">
        <v>59</v>
      </c>
    </row>
    <row r="12" spans="1:10">
      <c r="C12" t="s">
        <v>259</v>
      </c>
      <c r="F12" s="58">
        <v>2162</v>
      </c>
      <c r="G12" t="s">
        <v>260</v>
      </c>
    </row>
    <row r="13" spans="1:10">
      <c r="F13" s="58">
        <v>0</v>
      </c>
    </row>
    <row r="14" spans="1:10">
      <c r="F14" s="58">
        <v>0</v>
      </c>
    </row>
    <row r="15" spans="1:10">
      <c r="F15" s="58">
        <v>0</v>
      </c>
    </row>
    <row r="17" spans="3:6" ht="15.75" thickBot="1">
      <c r="F17" s="113">
        <f>SUM(F12:F16)</f>
        <v>2162</v>
      </c>
    </row>
    <row r="20" spans="3:6">
      <c r="F20" s="80"/>
    </row>
    <row r="21" spans="3:6">
      <c r="F21" s="79"/>
    </row>
    <row r="22" spans="3:6">
      <c r="F22" s="70"/>
    </row>
    <row r="27" spans="3:6">
      <c r="C27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workbookViewId="0">
      <selection activeCell="G26" sqref="G26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4" t="s">
        <v>0</v>
      </c>
      <c r="B1" s="53"/>
      <c r="C1" s="340" t="str">
        <f>Index!$C$1</f>
        <v>MAC CORMACK SUPERANNUATION FUND</v>
      </c>
      <c r="D1" s="340"/>
      <c r="E1" s="340"/>
      <c r="F1" s="54"/>
      <c r="H1" s="56" t="s">
        <v>2</v>
      </c>
      <c r="I1" s="56" t="s">
        <v>3</v>
      </c>
    </row>
    <row r="2" spans="1:16" ht="18">
      <c r="A2" s="124" t="s">
        <v>4</v>
      </c>
      <c r="B2" s="53"/>
      <c r="C2" s="340" t="str">
        <f>Index!$C$2</f>
        <v>MCCDF</v>
      </c>
      <c r="D2" s="340"/>
      <c r="E2" s="340"/>
      <c r="F2" s="55"/>
      <c r="G2" s="59" t="s">
        <v>6</v>
      </c>
      <c r="H2" s="60" t="str">
        <f>Index!$H$2</f>
        <v>Nehal.A</v>
      </c>
      <c r="I2" s="61" t="str">
        <f>Index!$I$2</f>
        <v>19/12/2022</v>
      </c>
    </row>
    <row r="3" spans="1:16" ht="18">
      <c r="A3" s="124" t="s">
        <v>9</v>
      </c>
      <c r="B3" s="53"/>
      <c r="C3" s="341">
        <f>Index!$C$3</f>
        <v>44742</v>
      </c>
      <c r="D3" s="340"/>
      <c r="E3" s="340"/>
      <c r="F3" s="55"/>
      <c r="G3" s="59" t="s">
        <v>10</v>
      </c>
      <c r="H3" s="60" t="str">
        <f>Index!$H$3</f>
        <v>DB</v>
      </c>
      <c r="I3" s="61">
        <f>Index!$I$3</f>
        <v>44949</v>
      </c>
    </row>
    <row r="4" spans="1:16" ht="18">
      <c r="D4" s="53"/>
      <c r="E4" s="53"/>
      <c r="F4" s="64"/>
      <c r="G4" s="65"/>
      <c r="I4" s="66"/>
    </row>
    <row r="5" spans="1:16" ht="18">
      <c r="A5" s="126" t="s">
        <v>261</v>
      </c>
      <c r="D5" s="53"/>
      <c r="E5" s="53"/>
      <c r="F5" s="64"/>
      <c r="G5" s="65"/>
      <c r="I5" s="66"/>
    </row>
    <row r="6" spans="1:16" ht="18">
      <c r="D6" s="53"/>
      <c r="E6" s="53"/>
      <c r="F6" s="53"/>
      <c r="G6" s="53"/>
      <c r="H6" s="64"/>
      <c r="I6" s="65"/>
      <c r="K6" s="66"/>
    </row>
    <row r="7" spans="1:16">
      <c r="H7" s="58"/>
    </row>
    <row r="8" spans="1:16" ht="30">
      <c r="A8" s="138" t="s">
        <v>106</v>
      </c>
      <c r="B8" s="342" t="s">
        <v>107</v>
      </c>
      <c r="C8" s="344"/>
      <c r="D8" s="139" t="s">
        <v>108</v>
      </c>
      <c r="E8" s="139"/>
      <c r="F8" s="139"/>
      <c r="G8" s="139"/>
      <c r="H8" s="139" t="s">
        <v>108</v>
      </c>
      <c r="I8" s="342" t="s">
        <v>156</v>
      </c>
      <c r="J8" s="351"/>
      <c r="K8" s="352"/>
      <c r="L8" s="69"/>
      <c r="M8" s="69"/>
      <c r="N8" s="69"/>
      <c r="O8" s="69"/>
      <c r="P8" s="69"/>
    </row>
    <row r="9" spans="1:16">
      <c r="H9" s="58"/>
    </row>
    <row r="10" spans="1:16">
      <c r="H10" s="70"/>
    </row>
    <row r="11" spans="1:16">
      <c r="D11" s="47" t="s">
        <v>262</v>
      </c>
      <c r="E11" s="47" t="s">
        <v>262</v>
      </c>
      <c r="F11" s="47" t="s">
        <v>263</v>
      </c>
      <c r="G11" s="47" t="s">
        <v>264</v>
      </c>
      <c r="H11" s="72" t="s">
        <v>86</v>
      </c>
      <c r="J11" s="77"/>
    </row>
    <row r="12" spans="1:16">
      <c r="D12" s="47" t="s">
        <v>140</v>
      </c>
      <c r="E12" s="77" t="s">
        <v>265</v>
      </c>
      <c r="F12" s="47" t="s">
        <v>266</v>
      </c>
      <c r="G12" s="47"/>
      <c r="H12" s="58"/>
    </row>
    <row r="13" spans="1:16">
      <c r="H13" s="58"/>
      <c r="K13" s="47" t="s">
        <v>267</v>
      </c>
      <c r="L13" s="47" t="s">
        <v>268</v>
      </c>
      <c r="M13" s="47" t="s">
        <v>269</v>
      </c>
    </row>
    <row r="14" spans="1:16">
      <c r="C14" s="77" t="s">
        <v>270</v>
      </c>
      <c r="D14" s="93"/>
      <c r="E14" s="93"/>
      <c r="F14" s="93"/>
      <c r="G14" s="93"/>
      <c r="H14" s="93">
        <f t="shared" ref="H14:H27" si="0">SUM(D14:G14)</f>
        <v>0</v>
      </c>
      <c r="J14" t="s">
        <v>271</v>
      </c>
      <c r="K14" s="93">
        <f>+H40</f>
        <v>0</v>
      </c>
      <c r="L14" s="93"/>
      <c r="M14" s="93">
        <f>+K14-L14</f>
        <v>0</v>
      </c>
    </row>
    <row r="15" spans="1:16">
      <c r="C15" t="s">
        <v>272</v>
      </c>
      <c r="D15" s="93"/>
      <c r="E15" s="93"/>
      <c r="F15" s="93"/>
      <c r="G15" s="93"/>
      <c r="H15" s="93">
        <f t="shared" si="0"/>
        <v>0</v>
      </c>
      <c r="J15" t="s">
        <v>273</v>
      </c>
      <c r="K15" s="93">
        <f>+H26</f>
        <v>0</v>
      </c>
      <c r="L15" s="93"/>
      <c r="M15" s="93">
        <f t="shared" ref="M15:M27" si="1">+K15-L15</f>
        <v>0</v>
      </c>
    </row>
    <row r="16" spans="1:16">
      <c r="C16" t="s">
        <v>274</v>
      </c>
      <c r="D16" s="93"/>
      <c r="E16" s="93"/>
      <c r="F16" s="93"/>
      <c r="G16" s="93"/>
      <c r="H16" s="93">
        <f t="shared" si="0"/>
        <v>0</v>
      </c>
      <c r="J16" t="s">
        <v>275</v>
      </c>
      <c r="K16" s="93">
        <f>+H24+H25</f>
        <v>0</v>
      </c>
      <c r="L16" s="93"/>
      <c r="M16" s="93">
        <f t="shared" si="1"/>
        <v>0</v>
      </c>
    </row>
    <row r="17" spans="3:13">
      <c r="C17" s="140" t="s">
        <v>276</v>
      </c>
      <c r="D17" s="93"/>
      <c r="E17" s="93"/>
      <c r="F17" s="93"/>
      <c r="G17" s="93"/>
      <c r="H17" s="93">
        <f t="shared" si="0"/>
        <v>0</v>
      </c>
      <c r="J17" t="s">
        <v>277</v>
      </c>
      <c r="K17" s="93">
        <f>+H15+H28</f>
        <v>0</v>
      </c>
      <c r="L17" s="93"/>
      <c r="M17" s="93">
        <f t="shared" si="1"/>
        <v>0</v>
      </c>
    </row>
    <row r="18" spans="3:13">
      <c r="C18" s="140" t="s">
        <v>278</v>
      </c>
      <c r="D18" s="93"/>
      <c r="E18" s="93"/>
      <c r="F18" s="93"/>
      <c r="G18" s="93"/>
      <c r="H18" s="93">
        <f t="shared" si="0"/>
        <v>0</v>
      </c>
      <c r="J18" t="s">
        <v>279</v>
      </c>
      <c r="K18" s="93">
        <f>+H27</f>
        <v>0</v>
      </c>
      <c r="L18" s="93"/>
      <c r="M18" s="93">
        <f t="shared" si="1"/>
        <v>0</v>
      </c>
    </row>
    <row r="19" spans="3:13">
      <c r="C19" t="s">
        <v>280</v>
      </c>
      <c r="D19" s="93"/>
      <c r="E19" s="93"/>
      <c r="F19" s="93"/>
      <c r="G19" s="93"/>
      <c r="H19" s="93">
        <f t="shared" si="0"/>
        <v>0</v>
      </c>
      <c r="J19" t="s">
        <v>281</v>
      </c>
      <c r="K19" s="93">
        <f>+H20+H21-H36</f>
        <v>0</v>
      </c>
      <c r="L19" s="93"/>
      <c r="M19" s="93">
        <f t="shared" si="1"/>
        <v>0</v>
      </c>
    </row>
    <row r="20" spans="3:13">
      <c r="C20" s="140" t="s">
        <v>276</v>
      </c>
      <c r="D20" s="93"/>
      <c r="E20" s="93"/>
      <c r="F20" s="93"/>
      <c r="G20" s="93"/>
      <c r="H20" s="93">
        <f t="shared" si="0"/>
        <v>0</v>
      </c>
      <c r="J20" t="s">
        <v>282</v>
      </c>
      <c r="K20" s="93">
        <f>+H20+H21</f>
        <v>0</v>
      </c>
      <c r="L20" s="93"/>
      <c r="M20" s="93">
        <f t="shared" si="1"/>
        <v>0</v>
      </c>
    </row>
    <row r="21" spans="3:13">
      <c r="C21" s="140" t="s">
        <v>278</v>
      </c>
      <c r="D21" s="93"/>
      <c r="E21" s="93"/>
      <c r="F21" s="93"/>
      <c r="G21" s="93"/>
      <c r="H21" s="93">
        <f t="shared" si="0"/>
        <v>0</v>
      </c>
      <c r="J21" t="s">
        <v>283</v>
      </c>
      <c r="K21" s="93">
        <f>+H17+H18</f>
        <v>0</v>
      </c>
      <c r="L21" s="93"/>
      <c r="M21" s="93">
        <f t="shared" si="1"/>
        <v>0</v>
      </c>
    </row>
    <row r="22" spans="3:13">
      <c r="C22" t="s">
        <v>284</v>
      </c>
      <c r="D22" s="93"/>
      <c r="E22" s="93"/>
      <c r="F22" s="93"/>
      <c r="G22" s="93"/>
      <c r="H22" s="93">
        <f t="shared" si="0"/>
        <v>0</v>
      </c>
      <c r="J22" t="s">
        <v>285</v>
      </c>
      <c r="K22" s="93">
        <f>+H22-H35</f>
        <v>0</v>
      </c>
      <c r="L22" s="93"/>
      <c r="M22" s="93">
        <f t="shared" si="1"/>
        <v>0</v>
      </c>
    </row>
    <row r="23" spans="3:13">
      <c r="C23" t="s">
        <v>286</v>
      </c>
      <c r="D23" s="93"/>
      <c r="E23" s="93"/>
      <c r="F23" s="93"/>
      <c r="G23" s="93"/>
      <c r="H23" s="93">
        <f t="shared" si="0"/>
        <v>0</v>
      </c>
      <c r="J23" t="s">
        <v>287</v>
      </c>
      <c r="K23" s="93">
        <f>+H35+H36</f>
        <v>0</v>
      </c>
      <c r="L23" s="93"/>
      <c r="M23" s="93">
        <f t="shared" si="1"/>
        <v>0</v>
      </c>
    </row>
    <row r="24" spans="3:13">
      <c r="C24" s="140" t="s">
        <v>288</v>
      </c>
      <c r="D24" s="93"/>
      <c r="E24" s="93"/>
      <c r="F24" s="93"/>
      <c r="G24" s="93"/>
      <c r="H24" s="93">
        <f t="shared" si="0"/>
        <v>0</v>
      </c>
      <c r="J24" t="s">
        <v>289</v>
      </c>
      <c r="K24" s="93">
        <v>0</v>
      </c>
      <c r="L24" s="93"/>
      <c r="M24" s="93">
        <f t="shared" si="1"/>
        <v>0</v>
      </c>
    </row>
    <row r="25" spans="3:13">
      <c r="C25" s="140" t="s">
        <v>290</v>
      </c>
      <c r="D25" s="93"/>
      <c r="E25" s="93"/>
      <c r="F25" s="93"/>
      <c r="G25" s="93"/>
      <c r="H25" s="93">
        <f t="shared" si="0"/>
        <v>0</v>
      </c>
      <c r="J25" t="s">
        <v>291</v>
      </c>
      <c r="K25" s="93">
        <v>0</v>
      </c>
      <c r="L25" s="93"/>
      <c r="M25" s="93">
        <f t="shared" si="1"/>
        <v>0</v>
      </c>
    </row>
    <row r="26" spans="3:13">
      <c r="C26" s="140" t="s">
        <v>292</v>
      </c>
      <c r="D26" s="93"/>
      <c r="E26" s="93"/>
      <c r="F26" s="93"/>
      <c r="G26" s="93"/>
      <c r="H26" s="93">
        <f t="shared" si="0"/>
        <v>0</v>
      </c>
      <c r="J26" t="s">
        <v>293</v>
      </c>
      <c r="K26" s="93">
        <f>H31-H38</f>
        <v>0</v>
      </c>
      <c r="L26" s="93"/>
      <c r="M26" s="93">
        <f t="shared" si="1"/>
        <v>0</v>
      </c>
    </row>
    <row r="27" spans="3:13">
      <c r="C27" s="140" t="s">
        <v>294</v>
      </c>
      <c r="D27" s="93"/>
      <c r="E27" s="93"/>
      <c r="F27" s="93"/>
      <c r="G27" s="93"/>
      <c r="H27" s="93">
        <f t="shared" si="0"/>
        <v>0</v>
      </c>
      <c r="J27" t="s">
        <v>70</v>
      </c>
      <c r="K27" s="93">
        <f>+H33</f>
        <v>0</v>
      </c>
      <c r="L27" s="93"/>
      <c r="M27" s="93">
        <f t="shared" si="1"/>
        <v>0</v>
      </c>
    </row>
    <row r="28" spans="3:13">
      <c r="C28" t="s">
        <v>295</v>
      </c>
      <c r="D28" s="93"/>
      <c r="E28" s="93"/>
      <c r="F28" s="93"/>
      <c r="G28" s="93"/>
      <c r="H28" s="93">
        <f t="shared" ref="H28:H33" si="2">SUM(D28:G28)</f>
        <v>0</v>
      </c>
    </row>
    <row r="29" spans="3:13">
      <c r="C29" t="s">
        <v>282</v>
      </c>
      <c r="D29" s="93"/>
      <c r="E29" s="93"/>
      <c r="F29" s="93"/>
      <c r="G29" s="93"/>
      <c r="H29" s="93">
        <f t="shared" si="2"/>
        <v>0</v>
      </c>
      <c r="J29" t="s">
        <v>296</v>
      </c>
      <c r="K29" s="79">
        <f>+K15+K16+K17+K19+K20+K21+K22+K26-K14+K27</f>
        <v>0</v>
      </c>
      <c r="L29" s="93">
        <f>+L15+L16+L17+L19+L20+L21+L22+L26-L14+L27</f>
        <v>0</v>
      </c>
      <c r="M29" s="93">
        <f>+K29-L29</f>
        <v>0</v>
      </c>
    </row>
    <row r="30" spans="3:13">
      <c r="C30" t="s">
        <v>291</v>
      </c>
      <c r="D30" s="93"/>
      <c r="E30" s="93"/>
      <c r="F30" s="93"/>
      <c r="G30" s="93"/>
      <c r="H30" s="93">
        <f t="shared" si="2"/>
        <v>0</v>
      </c>
    </row>
    <row r="31" spans="3:13">
      <c r="C31" t="s">
        <v>297</v>
      </c>
      <c r="D31" s="93"/>
      <c r="E31" s="93"/>
      <c r="F31" s="93"/>
      <c r="G31" s="93"/>
      <c r="H31" s="93">
        <f t="shared" si="2"/>
        <v>0</v>
      </c>
    </row>
    <row r="32" spans="3:13">
      <c r="C32" t="s">
        <v>289</v>
      </c>
      <c r="D32" s="93">
        <f>0+D38</f>
        <v>0</v>
      </c>
      <c r="E32" s="93"/>
      <c r="F32" s="93"/>
      <c r="G32" s="93"/>
      <c r="H32" s="93">
        <f t="shared" si="2"/>
        <v>0</v>
      </c>
      <c r="J32" s="141"/>
    </row>
    <row r="33" spans="3:10">
      <c r="C33" t="s">
        <v>70</v>
      </c>
      <c r="D33" s="93"/>
      <c r="E33" s="93">
        <f>-E26</f>
        <v>0</v>
      </c>
      <c r="F33" s="93"/>
      <c r="G33" s="93"/>
      <c r="H33" s="93">
        <f t="shared" si="2"/>
        <v>0</v>
      </c>
    </row>
    <row r="34" spans="3:10">
      <c r="D34" s="93"/>
      <c r="E34" s="93"/>
      <c r="F34" s="93"/>
      <c r="G34" s="93"/>
      <c r="H34" s="93"/>
    </row>
    <row r="35" spans="3:10">
      <c r="C35" t="s">
        <v>287</v>
      </c>
      <c r="D35" s="93"/>
      <c r="E35" s="93"/>
      <c r="F35" s="93"/>
      <c r="G35" s="93"/>
      <c r="H35" s="93">
        <f>SUM(D35:G35)</f>
        <v>0</v>
      </c>
      <c r="J35" s="141"/>
    </row>
    <row r="36" spans="3:10">
      <c r="C36" t="s">
        <v>298</v>
      </c>
      <c r="D36" s="93"/>
      <c r="E36" s="93">
        <f>-E35</f>
        <v>0</v>
      </c>
      <c r="F36" s="93"/>
      <c r="G36" s="93"/>
      <c r="H36" s="93">
        <f>SUM(D36:G36)</f>
        <v>0</v>
      </c>
    </row>
    <row r="37" spans="3:10">
      <c r="C37" t="s">
        <v>299</v>
      </c>
      <c r="D37" s="93"/>
      <c r="E37" s="93"/>
      <c r="F37" s="93"/>
      <c r="G37" s="93"/>
      <c r="H37" s="93">
        <f>SUM(D37:G37)</f>
        <v>0</v>
      </c>
    </row>
    <row r="38" spans="3:10">
      <c r="C38" t="s">
        <v>300</v>
      </c>
      <c r="D38" s="93"/>
      <c r="E38" s="93"/>
      <c r="F38" s="93"/>
      <c r="G38" s="93"/>
      <c r="H38" s="93">
        <f>SUM(D38:G38)</f>
        <v>0</v>
      </c>
    </row>
    <row r="39" spans="3:10">
      <c r="D39" s="93"/>
      <c r="E39" s="93"/>
      <c r="F39" s="93"/>
      <c r="G39" s="93"/>
      <c r="H39" s="93"/>
    </row>
    <row r="40" spans="3:10">
      <c r="C40" s="77" t="s">
        <v>301</v>
      </c>
      <c r="D40" s="79">
        <f>+D14-D37</f>
        <v>0</v>
      </c>
      <c r="E40" s="79"/>
      <c r="F40" s="79">
        <f>+F14-F37</f>
        <v>0</v>
      </c>
      <c r="G40" s="79">
        <f>+G14-G37</f>
        <v>0</v>
      </c>
      <c r="H40" s="93">
        <f>SUM(D40:G40)</f>
        <v>0</v>
      </c>
    </row>
    <row r="41" spans="3:10">
      <c r="D41" s="79"/>
      <c r="E41" s="79"/>
      <c r="F41" s="79"/>
      <c r="G41" s="79"/>
      <c r="H41" s="93"/>
    </row>
    <row r="42" spans="3:10">
      <c r="D42" s="79"/>
      <c r="E42" s="79"/>
      <c r="F42" s="79"/>
      <c r="G42" s="79"/>
      <c r="H42" s="93"/>
    </row>
    <row r="43" spans="3:10">
      <c r="C43" s="77" t="s">
        <v>302</v>
      </c>
      <c r="D43" s="79">
        <f>SUM(D15:D33)-D27-D35-D37-D38-D36</f>
        <v>0</v>
      </c>
      <c r="E43" s="79">
        <f>SUM(E15:E33)-E27-E35-E37-E38-E36</f>
        <v>0</v>
      </c>
      <c r="F43" s="79">
        <f>SUM(F15:F32)-F27-F35-F37-F38</f>
        <v>0</v>
      </c>
      <c r="G43" s="79">
        <f>SUM(G15:G32)-G27-G35-G37-G38</f>
        <v>0</v>
      </c>
      <c r="H43" s="58"/>
    </row>
    <row r="44" spans="3:10">
      <c r="C44" s="42" t="s">
        <v>183</v>
      </c>
      <c r="D44" s="94">
        <f>+D43-D40</f>
        <v>0</v>
      </c>
      <c r="E44" s="94">
        <f>+E43-E40</f>
        <v>0</v>
      </c>
      <c r="F44" s="94">
        <f>+F43-F40</f>
        <v>0</v>
      </c>
      <c r="G44" s="94">
        <f>+G43-G40</f>
        <v>0</v>
      </c>
      <c r="H44" s="95"/>
    </row>
    <row r="45" spans="3:10">
      <c r="D45" s="79"/>
      <c r="E45" s="79"/>
      <c r="H45" s="58"/>
    </row>
    <row r="46" spans="3:10" ht="12" customHeight="1">
      <c r="D46" s="79"/>
      <c r="E46" s="79"/>
      <c r="H46" s="58"/>
    </row>
    <row r="47" spans="3:10">
      <c r="H47" s="58"/>
    </row>
    <row r="48" spans="3:10">
      <c r="H48" s="58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C19" sqref="C19"/>
    </sheetView>
  </sheetViews>
  <sheetFormatPr defaultColWidth="13.140625" defaultRowHeight="15"/>
  <cols>
    <col min="4" max="6" width="13.140625" style="93"/>
    <col min="7" max="7" width="14.42578125" customWidth="1"/>
  </cols>
  <sheetData>
    <row r="1" spans="1:9" ht="18">
      <c r="A1" s="124" t="s">
        <v>0</v>
      </c>
      <c r="B1" s="53"/>
      <c r="C1" s="340" t="str">
        <f>Index!$C$1</f>
        <v>MAC CORMACK SUPERANNUATION FUND</v>
      </c>
      <c r="D1" s="340"/>
      <c r="E1" s="340"/>
      <c r="F1" s="54"/>
      <c r="H1" s="56" t="s">
        <v>2</v>
      </c>
      <c r="I1" s="56" t="s">
        <v>3</v>
      </c>
    </row>
    <row r="2" spans="1:9" ht="18">
      <c r="A2" s="124" t="s">
        <v>4</v>
      </c>
      <c r="B2" s="53"/>
      <c r="C2" s="340" t="str">
        <f>Index!$C$2</f>
        <v>MCCDF</v>
      </c>
      <c r="D2" s="340"/>
      <c r="E2" s="340"/>
      <c r="F2" s="55"/>
      <c r="G2" s="59" t="s">
        <v>6</v>
      </c>
      <c r="H2" s="60" t="str">
        <f>Index!$H$2</f>
        <v>Nehal.A</v>
      </c>
      <c r="I2" s="61" t="str">
        <f>Index!$I$2</f>
        <v>19/12/2022</v>
      </c>
    </row>
    <row r="3" spans="1:9" ht="18">
      <c r="A3" s="124" t="s">
        <v>9</v>
      </c>
      <c r="B3" s="53"/>
      <c r="C3" s="341">
        <f>Index!$C$3</f>
        <v>44742</v>
      </c>
      <c r="D3" s="340"/>
      <c r="E3" s="340"/>
      <c r="F3" s="55"/>
      <c r="G3" s="59" t="s">
        <v>10</v>
      </c>
      <c r="H3" s="60" t="str">
        <f>Index!$H$3</f>
        <v>DB</v>
      </c>
      <c r="I3" s="61">
        <f>Index!$I$3</f>
        <v>44949</v>
      </c>
    </row>
    <row r="4" spans="1:9" ht="18">
      <c r="D4" s="53"/>
      <c r="E4" s="53"/>
      <c r="F4" s="64"/>
      <c r="G4" s="65"/>
      <c r="I4" s="66"/>
    </row>
    <row r="5" spans="1:9" ht="18">
      <c r="A5" s="126" t="s">
        <v>303</v>
      </c>
      <c r="D5" s="276"/>
      <c r="E5" s="276"/>
      <c r="F5" s="277"/>
      <c r="G5" s="278"/>
      <c r="I5" s="66"/>
    </row>
    <row r="6" spans="1:9" ht="18.75">
      <c r="D6" s="279"/>
      <c r="E6" s="279"/>
      <c r="F6" s="280"/>
      <c r="G6" s="281"/>
      <c r="I6" s="66"/>
    </row>
    <row r="7" spans="1:9">
      <c r="G7" s="93"/>
    </row>
    <row r="8" spans="1:9" s="69" customFormat="1" ht="25.5">
      <c r="A8" s="131" t="s">
        <v>106</v>
      </c>
      <c r="B8" s="380" t="s">
        <v>107</v>
      </c>
      <c r="C8" s="381"/>
      <c r="D8" s="282" t="s">
        <v>108</v>
      </c>
      <c r="E8" s="282" t="s">
        <v>108</v>
      </c>
      <c r="F8" s="282" t="s">
        <v>108</v>
      </c>
      <c r="G8" s="380" t="s">
        <v>156</v>
      </c>
      <c r="H8" s="351"/>
      <c r="I8" s="352"/>
    </row>
    <row r="10" spans="1:9">
      <c r="D10" s="283" t="s">
        <v>273</v>
      </c>
      <c r="E10" s="283" t="s">
        <v>304</v>
      </c>
      <c r="F10" s="283" t="s">
        <v>275</v>
      </c>
      <c r="G10" s="283" t="s">
        <v>305</v>
      </c>
      <c r="H10" s="283" t="s">
        <v>306</v>
      </c>
    </row>
    <row r="11" spans="1:9">
      <c r="B11" t="s">
        <v>307</v>
      </c>
      <c r="G11" s="93"/>
      <c r="H11" s="93"/>
    </row>
    <row r="12" spans="1:9">
      <c r="B12" t="s">
        <v>308</v>
      </c>
      <c r="G12" s="93"/>
      <c r="H12" s="93"/>
    </row>
    <row r="13" spans="1:9" s="42" customFormat="1">
      <c r="B13" s="42" t="s">
        <v>183</v>
      </c>
      <c r="D13" s="284">
        <f>D11-D12</f>
        <v>0</v>
      </c>
      <c r="E13" s="284">
        <f>E11-E12</f>
        <v>0</v>
      </c>
      <c r="F13" s="284">
        <f>F11-F12</f>
        <v>0</v>
      </c>
      <c r="G13" s="284">
        <f>G11-G12</f>
        <v>0</v>
      </c>
      <c r="H13" s="284">
        <f>H11-H12</f>
        <v>0</v>
      </c>
    </row>
    <row r="15" spans="1:9">
      <c r="A15" s="42" t="s">
        <v>309</v>
      </c>
    </row>
    <row r="19" spans="7:8">
      <c r="G19" s="93"/>
      <c r="H19" s="93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H13" sqref="H13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4" t="s">
        <v>0</v>
      </c>
      <c r="B1" s="53"/>
      <c r="C1" s="340" t="str">
        <f>Index!$C$1</f>
        <v>MAC CORMACK SUPERANNUATION FUND</v>
      </c>
      <c r="D1" s="340"/>
      <c r="E1" s="340"/>
      <c r="F1" s="54"/>
      <c r="G1"/>
      <c r="H1" s="56" t="s">
        <v>2</v>
      </c>
      <c r="I1" s="56" t="s">
        <v>3</v>
      </c>
    </row>
    <row r="2" spans="1:10" ht="18">
      <c r="A2" s="124" t="s">
        <v>4</v>
      </c>
      <c r="B2" s="53"/>
      <c r="C2" s="340" t="str">
        <f>Index!$C$2</f>
        <v>MCCDF</v>
      </c>
      <c r="D2" s="340"/>
      <c r="E2" s="340"/>
      <c r="F2" s="55"/>
      <c r="G2" s="59" t="s">
        <v>6</v>
      </c>
      <c r="H2" s="60" t="str">
        <f>Index!$H$2</f>
        <v>Nehal.A</v>
      </c>
      <c r="I2" s="61" t="str">
        <f>Index!$I$2</f>
        <v>19/12/2022</v>
      </c>
    </row>
    <row r="3" spans="1:10" ht="18">
      <c r="A3" s="124" t="s">
        <v>9</v>
      </c>
      <c r="B3" s="53"/>
      <c r="C3" s="341">
        <f>Index!$C$3</f>
        <v>44742</v>
      </c>
      <c r="D3" s="340"/>
      <c r="E3" s="340"/>
      <c r="F3" s="55"/>
      <c r="G3" s="59" t="s">
        <v>10</v>
      </c>
      <c r="H3" s="60" t="str">
        <f>Index!$H$3</f>
        <v>DB</v>
      </c>
      <c r="I3" s="61">
        <f>Index!$I$3</f>
        <v>44949</v>
      </c>
    </row>
    <row r="4" spans="1:10" ht="18">
      <c r="A4" s="124"/>
      <c r="B4" s="53"/>
      <c r="D4" s="53"/>
      <c r="E4" s="53"/>
      <c r="F4" s="55"/>
      <c r="G4" s="125"/>
      <c r="H4" s="65"/>
      <c r="I4" s="66"/>
    </row>
    <row r="5" spans="1:10" ht="18">
      <c r="A5" s="53" t="s">
        <v>310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30">
      <c r="A8" s="138" t="s">
        <v>106</v>
      </c>
      <c r="B8" s="342" t="s">
        <v>107</v>
      </c>
      <c r="C8" s="343"/>
      <c r="D8" s="343"/>
      <c r="E8" s="344"/>
      <c r="F8" s="139" t="s">
        <v>108</v>
      </c>
      <c r="G8" s="143"/>
      <c r="H8" s="342" t="s">
        <v>156</v>
      </c>
      <c r="I8" s="351"/>
      <c r="J8" s="352"/>
    </row>
    <row r="10" spans="1:10">
      <c r="A10" s="77" t="s">
        <v>311</v>
      </c>
      <c r="C10" s="47" t="s">
        <v>312</v>
      </c>
      <c r="D10" s="382" t="s">
        <v>313</v>
      </c>
      <c r="E10" s="382"/>
      <c r="F10" s="382"/>
      <c r="G10" s="102" t="s">
        <v>314</v>
      </c>
      <c r="H10" s="383" t="s">
        <v>315</v>
      </c>
      <c r="I10" s="383"/>
      <c r="J10" s="383"/>
    </row>
    <row r="11" spans="1:10">
      <c r="A11" s="71"/>
      <c r="B11" s="71"/>
      <c r="D11" s="47" t="s">
        <v>316</v>
      </c>
      <c r="E11" s="85" t="s">
        <v>317</v>
      </c>
      <c r="F11" s="72" t="s">
        <v>318</v>
      </c>
      <c r="G11" s="72"/>
      <c r="H11" s="47" t="s">
        <v>316</v>
      </c>
      <c r="I11" s="103" t="s">
        <v>317</v>
      </c>
      <c r="J11" s="104" t="s">
        <v>318</v>
      </c>
    </row>
    <row r="12" spans="1:10">
      <c r="A12" s="71"/>
      <c r="B12" s="71"/>
      <c r="D12" s="47"/>
      <c r="E12" s="85"/>
      <c r="F12" s="72"/>
      <c r="G12" s="72"/>
      <c r="H12" s="47"/>
      <c r="I12" s="103"/>
      <c r="J12" s="104"/>
    </row>
    <row r="13" spans="1:10">
      <c r="A13" s="71"/>
      <c r="C13" s="142"/>
      <c r="D13" s="80"/>
      <c r="E13" s="80"/>
      <c r="F13" s="80">
        <f>D13-E13</f>
        <v>0</v>
      </c>
      <c r="G13" s="105"/>
      <c r="H13" s="106">
        <f>D13*$G$13</f>
        <v>0</v>
      </c>
      <c r="I13" s="106">
        <f>E13*$G$13</f>
        <v>0</v>
      </c>
      <c r="J13" s="106">
        <f>F13*$G$13</f>
        <v>0</v>
      </c>
    </row>
    <row r="14" spans="1:10">
      <c r="C14" s="142"/>
      <c r="D14" s="80"/>
      <c r="E14" s="80"/>
      <c r="F14" s="80">
        <f>D14-E14</f>
        <v>0</v>
      </c>
      <c r="G14" s="105"/>
      <c r="H14" s="106">
        <f>D14*$G$14</f>
        <v>0</v>
      </c>
      <c r="I14" s="106">
        <f>E14*$G$14</f>
        <v>0</v>
      </c>
      <c r="J14" s="106">
        <f>F14*$G$14</f>
        <v>0</v>
      </c>
    </row>
    <row r="15" spans="1:10" ht="15.75" thickBot="1">
      <c r="D15" s="80"/>
      <c r="E15" s="80"/>
      <c r="F15" s="80"/>
      <c r="G15" s="70"/>
      <c r="H15" s="107">
        <f>SUM(H13:H14)</f>
        <v>0</v>
      </c>
      <c r="I15" s="107">
        <f>SUM(I13:I14)</f>
        <v>0</v>
      </c>
      <c r="J15" s="107">
        <f>SUM(J13:J14)</f>
        <v>0</v>
      </c>
    </row>
    <row r="16" spans="1:10">
      <c r="D16" s="80"/>
      <c r="E16" s="80"/>
      <c r="F16" s="80"/>
      <c r="G16" s="70"/>
      <c r="H16" s="106"/>
      <c r="I16" s="106"/>
      <c r="J16" s="106"/>
    </row>
    <row r="17" spans="1:10">
      <c r="D17" s="80"/>
      <c r="E17" s="80"/>
      <c r="F17" s="80"/>
      <c r="G17" s="70"/>
      <c r="H17" s="106"/>
      <c r="I17" s="106"/>
      <c r="J17" s="106"/>
    </row>
    <row r="18" spans="1:10">
      <c r="A18" s="77"/>
      <c r="C18" s="142"/>
      <c r="D18" s="80"/>
      <c r="E18" s="80"/>
      <c r="F18" s="80">
        <f>D18-E18</f>
        <v>0</v>
      </c>
      <c r="G18" s="105"/>
      <c r="H18" s="106">
        <f t="shared" ref="H18:J21" si="0">D18*$G$13</f>
        <v>0</v>
      </c>
      <c r="I18" s="106">
        <f t="shared" si="0"/>
        <v>0</v>
      </c>
      <c r="J18" s="106">
        <f t="shared" si="0"/>
        <v>0</v>
      </c>
    </row>
    <row r="19" spans="1:10">
      <c r="C19" s="142"/>
      <c r="D19" s="80"/>
      <c r="E19" s="80"/>
      <c r="F19" s="80">
        <f>D19-E19</f>
        <v>0</v>
      </c>
      <c r="G19" s="105"/>
      <c r="H19" s="106">
        <f t="shared" si="0"/>
        <v>0</v>
      </c>
      <c r="I19" s="106">
        <f t="shared" si="0"/>
        <v>0</v>
      </c>
      <c r="J19" s="106">
        <f t="shared" si="0"/>
        <v>0</v>
      </c>
    </row>
    <row r="20" spans="1:10">
      <c r="C20" s="142"/>
      <c r="D20" s="80"/>
      <c r="E20" s="80"/>
      <c r="F20" s="80">
        <f>D20-E20</f>
        <v>0</v>
      </c>
      <c r="G20" s="105"/>
      <c r="H20" s="106">
        <f t="shared" si="0"/>
        <v>0</v>
      </c>
      <c r="I20" s="106">
        <f t="shared" si="0"/>
        <v>0</v>
      </c>
      <c r="J20" s="106">
        <f t="shared" si="0"/>
        <v>0</v>
      </c>
    </row>
    <row r="21" spans="1:10">
      <c r="C21" s="142"/>
      <c r="D21" s="80"/>
      <c r="E21" s="80"/>
      <c r="F21" s="80">
        <f>D21-E21</f>
        <v>0</v>
      </c>
      <c r="G21" s="105"/>
      <c r="H21" s="106">
        <f t="shared" si="0"/>
        <v>0</v>
      </c>
      <c r="I21" s="106">
        <f t="shared" si="0"/>
        <v>0</v>
      </c>
      <c r="J21" s="106">
        <f t="shared" si="0"/>
        <v>0</v>
      </c>
    </row>
    <row r="22" spans="1:10" ht="15.75" thickBot="1">
      <c r="D22" s="80"/>
      <c r="E22" s="80"/>
      <c r="F22" s="80"/>
      <c r="G22" s="79"/>
      <c r="H22" s="107">
        <f t="shared" ref="H22:J22" si="1">SUM(H18:H21)</f>
        <v>0</v>
      </c>
      <c r="I22" s="107">
        <f t="shared" si="1"/>
        <v>0</v>
      </c>
      <c r="J22" s="107">
        <f t="shared" si="1"/>
        <v>0</v>
      </c>
    </row>
    <row r="23" spans="1:10">
      <c r="D23" s="80"/>
      <c r="E23" s="80"/>
      <c r="F23" s="80"/>
      <c r="G23" s="70"/>
      <c r="H23" s="93"/>
      <c r="I23" s="93"/>
      <c r="J23" s="93"/>
    </row>
    <row r="24" spans="1:10">
      <c r="D24" s="93"/>
      <c r="E24" s="93"/>
      <c r="F24" s="93"/>
      <c r="H24" s="93"/>
      <c r="I24" s="93"/>
      <c r="J24" s="93"/>
    </row>
    <row r="25" spans="1:10">
      <c r="D25" s="93"/>
      <c r="E25" s="93"/>
      <c r="F25" s="93"/>
      <c r="H25" s="93"/>
      <c r="I25" s="93"/>
      <c r="J25" s="93"/>
    </row>
    <row r="26" spans="1:10">
      <c r="D26" s="93"/>
      <c r="E26" s="93"/>
      <c r="F26" s="93"/>
      <c r="H26" s="93"/>
      <c r="I26" s="93"/>
      <c r="J26" s="93"/>
    </row>
    <row r="27" spans="1:10">
      <c r="D27" s="93"/>
      <c r="E27" s="93"/>
      <c r="F27" s="93"/>
      <c r="H27" s="93"/>
      <c r="I27" s="93"/>
      <c r="J27" s="93"/>
    </row>
    <row r="28" spans="1:10">
      <c r="C28" s="93"/>
      <c r="D28" s="93"/>
      <c r="E28" s="93"/>
      <c r="F28" s="93"/>
      <c r="H28" s="93"/>
      <c r="I28" s="93"/>
      <c r="J28" s="93"/>
    </row>
    <row r="29" spans="1:10">
      <c r="D29" s="93"/>
      <c r="E29" s="93"/>
      <c r="F29" s="93"/>
      <c r="H29" s="93"/>
      <c r="I29" s="93"/>
      <c r="J29" s="93"/>
    </row>
    <row r="30" spans="1:10">
      <c r="H30" s="93"/>
      <c r="I30" s="93"/>
      <c r="J30" s="93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R179"/>
  <sheetViews>
    <sheetView topLeftCell="A52" zoomScale="70" zoomScaleNormal="70" workbookViewId="0">
      <selection activeCell="K30" sqref="K30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6" width="14.42578125" customWidth="1"/>
  </cols>
  <sheetData>
    <row r="1" spans="1:16" ht="18">
      <c r="A1" s="124" t="s">
        <v>0</v>
      </c>
      <c r="B1" s="53"/>
      <c r="C1" s="340" t="str">
        <f>Index!$C$1</f>
        <v>MAC CORMACK SUPERANNUATION FUND</v>
      </c>
      <c r="D1" s="340"/>
      <c r="E1" s="340"/>
      <c r="F1" s="54"/>
      <c r="H1" s="56" t="s">
        <v>2</v>
      </c>
      <c r="I1" s="56" t="s">
        <v>3</v>
      </c>
    </row>
    <row r="2" spans="1:16" ht="18">
      <c r="A2" s="124" t="s">
        <v>4</v>
      </c>
      <c r="B2" s="53"/>
      <c r="C2" s="340" t="str">
        <f>Index!$C$2</f>
        <v>MCCDF</v>
      </c>
      <c r="D2" s="340"/>
      <c r="E2" s="340"/>
      <c r="F2" s="55"/>
      <c r="G2" s="59" t="s">
        <v>6</v>
      </c>
      <c r="H2" s="60" t="str">
        <f>Index!$H$2</f>
        <v>Nehal.A</v>
      </c>
      <c r="I2" s="61" t="str">
        <f>Index!$I$2</f>
        <v>19/12/2022</v>
      </c>
    </row>
    <row r="3" spans="1:16" ht="18">
      <c r="A3" s="124" t="s">
        <v>9</v>
      </c>
      <c r="B3" s="53"/>
      <c r="C3" s="341">
        <f>Index!$C$3</f>
        <v>44742</v>
      </c>
      <c r="D3" s="340"/>
      <c r="E3" s="340"/>
      <c r="F3" s="55"/>
      <c r="G3" s="59" t="s">
        <v>10</v>
      </c>
      <c r="H3" s="60" t="str">
        <f>Index!$H$3</f>
        <v>DB</v>
      </c>
      <c r="I3" s="61">
        <f>Index!$I$3</f>
        <v>44949</v>
      </c>
    </row>
    <row r="4" spans="1:16" ht="18">
      <c r="D4" s="53"/>
      <c r="E4" s="53"/>
      <c r="F4" s="64"/>
      <c r="G4" s="65"/>
      <c r="I4" s="66"/>
    </row>
    <row r="5" spans="1:16" ht="18">
      <c r="A5" s="126" t="s">
        <v>319</v>
      </c>
      <c r="D5" s="53"/>
      <c r="E5" s="53"/>
      <c r="F5" s="64"/>
      <c r="G5" s="65"/>
      <c r="I5" s="66"/>
    </row>
    <row r="6" spans="1:16" ht="20.100000000000001" customHeight="1"/>
    <row r="7" spans="1:16" ht="20.100000000000001" customHeight="1" thickBot="1">
      <c r="A7" s="126" t="s">
        <v>320</v>
      </c>
    </row>
    <row r="8" spans="1:16" ht="30.75" thickBot="1">
      <c r="A8" s="185" t="s">
        <v>106</v>
      </c>
      <c r="B8" s="357" t="s">
        <v>107</v>
      </c>
      <c r="C8" s="359"/>
      <c r="D8" s="186" t="s">
        <v>321</v>
      </c>
      <c r="E8" s="187" t="s">
        <v>110</v>
      </c>
      <c r="F8" s="187" t="s">
        <v>135</v>
      </c>
      <c r="G8" s="357" t="s">
        <v>156</v>
      </c>
      <c r="H8" s="384"/>
      <c r="I8" s="385"/>
    </row>
    <row r="9" spans="1:16">
      <c r="A9" s="227"/>
      <c r="B9" s="392"/>
      <c r="C9" s="393"/>
      <c r="D9" s="228"/>
      <c r="E9" s="229"/>
      <c r="F9" s="229"/>
      <c r="G9" s="392"/>
      <c r="H9" s="394"/>
      <c r="I9" s="393"/>
    </row>
    <row r="10" spans="1:16">
      <c r="A10" s="191"/>
      <c r="B10" s="395" t="s">
        <v>322</v>
      </c>
      <c r="C10" s="396"/>
      <c r="D10" s="396"/>
      <c r="E10" s="396"/>
      <c r="F10" s="396"/>
      <c r="G10" s="396"/>
      <c r="H10" s="396"/>
      <c r="I10" s="397"/>
    </row>
    <row r="11" spans="1:16">
      <c r="A11" s="191"/>
      <c r="B11" s="398"/>
      <c r="C11" s="399"/>
      <c r="D11" s="231"/>
      <c r="E11" s="232"/>
      <c r="F11" s="232"/>
      <c r="G11" s="398"/>
      <c r="H11" s="400"/>
      <c r="I11" s="401"/>
    </row>
    <row r="12" spans="1:16">
      <c r="A12" s="191"/>
      <c r="B12" s="402" t="s">
        <v>323</v>
      </c>
      <c r="C12" s="403"/>
      <c r="D12" s="231"/>
      <c r="E12" s="232"/>
      <c r="F12" s="232"/>
      <c r="G12" s="398"/>
      <c r="H12" s="400"/>
      <c r="I12" s="401"/>
      <c r="N12" t="s">
        <v>324</v>
      </c>
      <c r="O12" t="s">
        <v>325</v>
      </c>
      <c r="P12" t="s">
        <v>326</v>
      </c>
    </row>
    <row r="13" spans="1:16">
      <c r="A13" s="191"/>
      <c r="B13" s="398" t="s">
        <v>327</v>
      </c>
      <c r="C13" s="399"/>
      <c r="D13" s="231">
        <f>+SUM(E13:F13)</f>
        <v>0</v>
      </c>
      <c r="E13" s="232">
        <f>+F13*0.1</f>
        <v>0</v>
      </c>
      <c r="F13" s="232"/>
      <c r="G13" s="398" t="s">
        <v>328</v>
      </c>
      <c r="H13" s="400"/>
      <c r="I13" s="401"/>
      <c r="K13" t="s">
        <v>329</v>
      </c>
      <c r="N13" s="58"/>
      <c r="O13" s="58">
        <f>+N13/12</f>
        <v>0</v>
      </c>
    </row>
    <row r="14" spans="1:16">
      <c r="A14" s="191"/>
      <c r="B14" s="404" t="s">
        <v>330</v>
      </c>
      <c r="C14" s="399"/>
      <c r="D14" s="231">
        <f>+SUM(E14:F14)</f>
        <v>0</v>
      </c>
      <c r="E14" s="232">
        <f>+F14*0.1</f>
        <v>0</v>
      </c>
      <c r="F14" s="232"/>
      <c r="G14" s="398" t="s">
        <v>328</v>
      </c>
      <c r="H14" s="400"/>
      <c r="I14" s="401"/>
      <c r="K14" t="s">
        <v>331</v>
      </c>
      <c r="N14" s="58"/>
      <c r="O14" s="58">
        <f>+N14/12</f>
        <v>0</v>
      </c>
    </row>
    <row r="15" spans="1:16">
      <c r="A15" s="191"/>
      <c r="B15" s="398"/>
      <c r="C15" s="399"/>
      <c r="D15" s="231"/>
      <c r="E15" s="232"/>
      <c r="F15" s="231"/>
      <c r="G15" s="398"/>
      <c r="H15" s="400"/>
      <c r="I15" s="401"/>
      <c r="K15" t="s">
        <v>332</v>
      </c>
      <c r="N15" s="58"/>
      <c r="O15" s="58">
        <f>+N15/12</f>
        <v>0</v>
      </c>
    </row>
    <row r="16" spans="1:16">
      <c r="A16" s="191"/>
      <c r="B16" s="398"/>
      <c r="C16" s="399"/>
      <c r="D16" s="231"/>
      <c r="E16" s="232"/>
      <c r="F16" s="231"/>
      <c r="G16" s="398"/>
      <c r="H16" s="400"/>
      <c r="I16" s="401"/>
      <c r="K16" s="226" t="s">
        <v>333</v>
      </c>
      <c r="L16" s="226"/>
      <c r="M16" s="226"/>
      <c r="N16" s="225"/>
      <c r="O16" s="225"/>
      <c r="P16" s="225">
        <f>+O16*1.1</f>
        <v>0</v>
      </c>
    </row>
    <row r="17" spans="1:13">
      <c r="A17" s="191"/>
      <c r="B17" s="402" t="s">
        <v>86</v>
      </c>
      <c r="C17" s="403"/>
      <c r="D17" s="234">
        <f>SUM(D13:D16)</f>
        <v>0</v>
      </c>
      <c r="E17" s="234">
        <f>SUM(E13:E16)</f>
        <v>0</v>
      </c>
      <c r="F17" s="234">
        <f>SUM(F13:F16)</f>
        <v>0</v>
      </c>
      <c r="G17" s="398"/>
      <c r="H17" s="400"/>
      <c r="I17" s="401"/>
    </row>
    <row r="18" spans="1:13">
      <c r="A18" s="191"/>
      <c r="B18" s="398"/>
      <c r="C18" s="399"/>
      <c r="D18" s="231"/>
      <c r="E18" s="232"/>
      <c r="F18" s="231"/>
      <c r="G18" s="398"/>
      <c r="H18" s="400"/>
      <c r="I18" s="401"/>
    </row>
    <row r="19" spans="1:13">
      <c r="A19" s="191"/>
      <c r="B19" s="402" t="s">
        <v>334</v>
      </c>
      <c r="C19" s="403"/>
      <c r="D19" s="231"/>
      <c r="E19" s="232"/>
      <c r="F19" s="231"/>
      <c r="G19" s="398"/>
      <c r="H19" s="400"/>
      <c r="I19" s="401"/>
    </row>
    <row r="20" spans="1:13">
      <c r="A20" s="191"/>
      <c r="B20" s="398" t="s">
        <v>335</v>
      </c>
      <c r="C20" s="399"/>
      <c r="D20" s="235">
        <f>+F20+E20</f>
        <v>0</v>
      </c>
      <c r="E20" s="236">
        <f>+F20*0.1</f>
        <v>0</v>
      </c>
      <c r="F20" s="231"/>
      <c r="G20" s="398"/>
      <c r="H20" s="400"/>
      <c r="I20" s="401"/>
    </row>
    <row r="21" spans="1:13">
      <c r="A21" s="191"/>
      <c r="B21" s="398" t="s">
        <v>335</v>
      </c>
      <c r="C21" s="399"/>
      <c r="D21" s="235">
        <f>+F21+E21</f>
        <v>0</v>
      </c>
      <c r="E21" s="236">
        <f>+F21*0.1</f>
        <v>0</v>
      </c>
      <c r="F21" s="235"/>
      <c r="G21" s="398"/>
      <c r="H21" s="400"/>
      <c r="I21" s="401"/>
    </row>
    <row r="22" spans="1:13">
      <c r="A22" s="191"/>
      <c r="B22" s="233" t="s">
        <v>336</v>
      </c>
      <c r="C22" s="230"/>
      <c r="D22" s="237">
        <f>SUM(D20:D21)</f>
        <v>0</v>
      </c>
      <c r="E22" s="237">
        <f>SUM(E20:E21)</f>
        <v>0</v>
      </c>
      <c r="F22" s="237">
        <f>SUM(F20:F21)</f>
        <v>0</v>
      </c>
      <c r="G22" s="398"/>
      <c r="H22" s="400"/>
      <c r="I22" s="401"/>
    </row>
    <row r="23" spans="1:13">
      <c r="A23" s="191"/>
      <c r="B23" s="398" t="s">
        <v>337</v>
      </c>
      <c r="C23" s="399"/>
      <c r="D23" s="235">
        <f>+F23+E23</f>
        <v>0</v>
      </c>
      <c r="E23" s="236">
        <f>+F23*0.1</f>
        <v>0</v>
      </c>
      <c r="F23" s="231"/>
      <c r="G23" s="398"/>
      <c r="H23" s="405"/>
      <c r="I23" s="399"/>
    </row>
    <row r="24" spans="1:13">
      <c r="A24" s="191"/>
      <c r="B24" s="398" t="s">
        <v>337</v>
      </c>
      <c r="C24" s="399"/>
      <c r="D24" s="235">
        <f>+F24+E24</f>
        <v>0</v>
      </c>
      <c r="E24" s="236">
        <f>+F24*0.1</f>
        <v>0</v>
      </c>
      <c r="F24" s="231"/>
      <c r="G24" s="398"/>
      <c r="H24" s="405"/>
      <c r="I24" s="399"/>
      <c r="L24" s="91"/>
      <c r="M24" s="91"/>
    </row>
    <row r="25" spans="1:13">
      <c r="A25" s="191"/>
      <c r="B25" s="398" t="s">
        <v>337</v>
      </c>
      <c r="C25" s="399"/>
      <c r="D25" s="235">
        <f>+F25+E25</f>
        <v>0</v>
      </c>
      <c r="E25" s="236">
        <f>+F25*0.1</f>
        <v>0</v>
      </c>
      <c r="F25" s="231"/>
      <c r="G25" s="398"/>
      <c r="H25" s="405"/>
      <c r="I25" s="399"/>
    </row>
    <row r="26" spans="1:13">
      <c r="A26" s="191"/>
      <c r="B26" s="233" t="s">
        <v>338</v>
      </c>
      <c r="C26" s="230"/>
      <c r="D26" s="237">
        <f>SUM(D23:D25)</f>
        <v>0</v>
      </c>
      <c r="E26" s="237">
        <f>SUM(E23:E25)</f>
        <v>0</v>
      </c>
      <c r="F26" s="237">
        <f>SUM(F23:F25)</f>
        <v>0</v>
      </c>
      <c r="G26" s="398"/>
      <c r="H26" s="400"/>
      <c r="I26" s="401"/>
    </row>
    <row r="27" spans="1:13">
      <c r="A27" s="191"/>
      <c r="B27" s="398" t="s">
        <v>339</v>
      </c>
      <c r="C27" s="399"/>
      <c r="D27" s="235">
        <f>+F27+E27</f>
        <v>0</v>
      </c>
      <c r="E27" s="236">
        <f>+F27*0.1</f>
        <v>0</v>
      </c>
      <c r="F27" s="231"/>
      <c r="G27" s="398"/>
      <c r="H27" s="400"/>
      <c r="I27" s="401"/>
    </row>
    <row r="28" spans="1:13">
      <c r="A28" s="191"/>
      <c r="B28" s="398" t="s">
        <v>339</v>
      </c>
      <c r="C28" s="399"/>
      <c r="D28" s="235">
        <f>+F28+E28</f>
        <v>0</v>
      </c>
      <c r="E28" s="236">
        <f>+F28*0.1</f>
        <v>0</v>
      </c>
      <c r="F28" s="235"/>
      <c r="G28" s="398"/>
      <c r="H28" s="400"/>
      <c r="I28" s="401"/>
    </row>
    <row r="29" spans="1:13">
      <c r="A29" s="191"/>
      <c r="B29" s="398" t="s">
        <v>339</v>
      </c>
      <c r="C29" s="399"/>
      <c r="D29" s="235">
        <f>+F29+E29</f>
        <v>0</v>
      </c>
      <c r="E29" s="236">
        <f>+F29*0.1</f>
        <v>0</v>
      </c>
      <c r="F29" s="231"/>
      <c r="G29" s="398"/>
      <c r="H29" s="405"/>
      <c r="I29" s="399"/>
    </row>
    <row r="30" spans="1:13">
      <c r="A30" s="191"/>
      <c r="B30" s="398" t="s">
        <v>339</v>
      </c>
      <c r="C30" s="399"/>
      <c r="D30" s="235">
        <f>+F30+E30</f>
        <v>0</v>
      </c>
      <c r="E30" s="236">
        <f>+F30*0.1</f>
        <v>0</v>
      </c>
      <c r="F30" s="235"/>
      <c r="G30" s="398"/>
      <c r="H30" s="405"/>
      <c r="I30" s="399"/>
    </row>
    <row r="31" spans="1:13">
      <c r="A31" s="191"/>
      <c r="B31" s="402" t="s">
        <v>340</v>
      </c>
      <c r="C31" s="403"/>
      <c r="D31" s="237">
        <f>SUM(D27:D30)</f>
        <v>0</v>
      </c>
      <c r="E31" s="237">
        <f>SUM(E27:E30)</f>
        <v>0</v>
      </c>
      <c r="F31" s="237">
        <f>SUM(F27:F30)</f>
        <v>0</v>
      </c>
      <c r="G31" s="398"/>
      <c r="H31" s="405"/>
      <c r="I31" s="399"/>
    </row>
    <row r="32" spans="1:13">
      <c r="A32" s="191"/>
      <c r="B32" s="402" t="s">
        <v>341</v>
      </c>
      <c r="C32" s="403"/>
      <c r="D32" s="237">
        <f>+D22+D26+D31</f>
        <v>0</v>
      </c>
      <c r="E32" s="237">
        <f>+E22+E26+E31</f>
        <v>0</v>
      </c>
      <c r="F32" s="237">
        <f>+F22+F26+F31</f>
        <v>0</v>
      </c>
      <c r="G32" s="398"/>
      <c r="H32" s="405"/>
      <c r="I32" s="399"/>
    </row>
    <row r="33" spans="1:18">
      <c r="A33" s="191"/>
      <c r="B33" s="398"/>
      <c r="C33" s="399"/>
      <c r="D33" s="235"/>
      <c r="E33" s="236"/>
      <c r="F33" s="230"/>
      <c r="G33" s="398"/>
      <c r="H33" s="405"/>
      <c r="I33" s="399"/>
    </row>
    <row r="34" spans="1:18">
      <c r="A34" s="191"/>
      <c r="B34" s="203" t="s">
        <v>342</v>
      </c>
      <c r="C34" s="204"/>
      <c r="D34" s="238"/>
      <c r="E34" s="239"/>
      <c r="F34" s="240">
        <f>+F32-F21-F28</f>
        <v>0</v>
      </c>
      <c r="G34" s="398"/>
      <c r="H34" s="405"/>
      <c r="I34" s="399"/>
    </row>
    <row r="35" spans="1:18">
      <c r="A35" s="191"/>
      <c r="B35" s="402"/>
      <c r="C35" s="403"/>
      <c r="D35" s="237"/>
      <c r="E35" s="237"/>
      <c r="F35" s="237"/>
      <c r="G35" s="398"/>
      <c r="H35" s="405"/>
      <c r="I35" s="399"/>
    </row>
    <row r="36" spans="1:18">
      <c r="A36" s="241" t="s">
        <v>343</v>
      </c>
      <c r="B36" s="365"/>
      <c r="C36" s="366"/>
      <c r="D36" s="366"/>
      <c r="E36" s="366"/>
      <c r="F36" s="366"/>
      <c r="G36" s="366"/>
      <c r="H36" s="366"/>
      <c r="I36" s="367"/>
    </row>
    <row r="37" spans="1:18">
      <c r="A37" s="241"/>
      <c r="B37" s="365"/>
      <c r="C37" s="366"/>
      <c r="D37" s="366"/>
      <c r="E37" s="366"/>
      <c r="F37" s="366"/>
      <c r="G37" s="366"/>
      <c r="H37" s="366"/>
      <c r="I37" s="367"/>
    </row>
    <row r="38" spans="1:18">
      <c r="A38" s="241"/>
      <c r="B38" s="365"/>
      <c r="C38" s="366"/>
      <c r="D38" s="366"/>
      <c r="E38" s="366"/>
      <c r="F38" s="366"/>
      <c r="G38" s="366"/>
      <c r="H38" s="366"/>
      <c r="I38" s="367"/>
    </row>
    <row r="39" spans="1:18" ht="15.75" thickBot="1">
      <c r="A39" s="212"/>
      <c r="B39" s="406"/>
      <c r="C39" s="407"/>
      <c r="D39" s="242"/>
      <c r="E39" s="242"/>
      <c r="F39" s="242"/>
      <c r="G39" s="406"/>
      <c r="H39" s="408"/>
      <c r="I39" s="407"/>
    </row>
    <row r="40" spans="1:18">
      <c r="E40" s="116"/>
      <c r="F40" s="116"/>
    </row>
    <row r="41" spans="1:18">
      <c r="E41" s="116"/>
      <c r="F41" s="116"/>
    </row>
    <row r="42" spans="1:18">
      <c r="E42" s="116"/>
      <c r="F42" s="116"/>
    </row>
    <row r="43" spans="1:18">
      <c r="D43" s="91"/>
      <c r="E43" s="116"/>
      <c r="F43" s="116"/>
    </row>
    <row r="44" spans="1:18" ht="18">
      <c r="A44" s="126" t="s">
        <v>344</v>
      </c>
      <c r="E44" s="116"/>
      <c r="F44" s="116"/>
    </row>
    <row r="45" spans="1:18">
      <c r="A45" s="243"/>
      <c r="C45" s="243"/>
      <c r="D45" s="243"/>
      <c r="E45" s="243"/>
      <c r="F45" s="243"/>
      <c r="G45" s="243"/>
      <c r="H45" s="243"/>
      <c r="I45" s="243"/>
      <c r="J45" s="243"/>
      <c r="K45" s="243"/>
      <c r="L45" s="243"/>
      <c r="M45" s="243"/>
      <c r="N45" s="243"/>
      <c r="O45" s="243"/>
      <c r="P45" s="243"/>
      <c r="Q45" s="243"/>
      <c r="R45" s="243"/>
    </row>
    <row r="46" spans="1:18">
      <c r="A46" s="243" t="s">
        <v>345</v>
      </c>
      <c r="B46" s="243"/>
      <c r="C46" s="243"/>
      <c r="D46" s="243"/>
      <c r="E46" s="243"/>
      <c r="F46" s="243"/>
      <c r="G46" s="243"/>
      <c r="H46" s="243"/>
      <c r="I46" s="243"/>
      <c r="J46" s="243"/>
      <c r="K46" s="243"/>
      <c r="L46" s="243"/>
      <c r="M46" s="243"/>
      <c r="N46" s="243"/>
      <c r="O46" s="243"/>
      <c r="P46" s="243"/>
      <c r="Q46" s="243"/>
      <c r="R46" s="243"/>
    </row>
    <row r="47" spans="1:18" ht="45">
      <c r="A47" s="243"/>
      <c r="B47" s="244"/>
      <c r="C47" s="244" t="s">
        <v>346</v>
      </c>
      <c r="D47" s="250" t="s">
        <v>347</v>
      </c>
      <c r="E47" s="250" t="s">
        <v>348</v>
      </c>
      <c r="F47" s="250" t="s">
        <v>349</v>
      </c>
      <c r="G47" s="250" t="s">
        <v>350</v>
      </c>
      <c r="H47" s="250" t="s">
        <v>351</v>
      </c>
      <c r="I47" s="250" t="s">
        <v>352</v>
      </c>
      <c r="J47" s="250" t="s">
        <v>353</v>
      </c>
      <c r="K47" s="250" t="s">
        <v>354</v>
      </c>
      <c r="L47" s="250" t="s">
        <v>355</v>
      </c>
      <c r="M47" s="250" t="s">
        <v>356</v>
      </c>
      <c r="N47" s="250" t="s">
        <v>357</v>
      </c>
      <c r="O47" s="250" t="s">
        <v>358</v>
      </c>
      <c r="P47" s="250" t="s">
        <v>359</v>
      </c>
      <c r="Q47" s="243"/>
      <c r="R47" s="243"/>
    </row>
    <row r="48" spans="1:18">
      <c r="A48" s="243" t="s">
        <v>360</v>
      </c>
      <c r="B48" s="243"/>
      <c r="C48" s="246" t="s">
        <v>361</v>
      </c>
      <c r="D48" s="247"/>
      <c r="E48" s="247"/>
      <c r="F48" s="247"/>
      <c r="G48" s="247"/>
      <c r="H48" s="247"/>
      <c r="I48" s="243"/>
      <c r="J48" s="247"/>
      <c r="K48" s="247"/>
      <c r="L48" s="247"/>
      <c r="M48" s="247"/>
      <c r="N48" s="247"/>
      <c r="O48" s="243"/>
      <c r="P48" s="247"/>
      <c r="Q48" s="243"/>
      <c r="R48" s="243"/>
    </row>
    <row r="49" spans="1:18">
      <c r="A49" s="243" t="s">
        <v>362</v>
      </c>
      <c r="B49" s="243"/>
      <c r="C49" s="246" t="s">
        <v>361</v>
      </c>
      <c r="D49" s="243"/>
      <c r="E49" s="243"/>
      <c r="F49" s="243"/>
      <c r="G49" s="243"/>
      <c r="H49" s="243"/>
      <c r="I49" s="243"/>
      <c r="J49" s="243"/>
      <c r="K49" s="243"/>
      <c r="L49" s="247"/>
      <c r="M49" s="243"/>
      <c r="N49" s="247"/>
      <c r="O49" s="243"/>
      <c r="P49" s="243"/>
      <c r="Q49" s="243"/>
      <c r="R49" s="243"/>
    </row>
    <row r="50" spans="1:18" ht="15.75" thickBot="1">
      <c r="A50" s="243"/>
      <c r="B50" s="243"/>
      <c r="C50" s="243"/>
      <c r="D50" s="248"/>
      <c r="E50" s="248"/>
      <c r="F50" s="248"/>
      <c r="G50" s="248"/>
      <c r="H50" s="248"/>
      <c r="I50" s="249"/>
      <c r="J50" s="248"/>
      <c r="K50" s="248"/>
      <c r="L50" s="248"/>
      <c r="M50" s="248"/>
      <c r="N50" s="248"/>
      <c r="O50" s="249"/>
      <c r="P50" s="248"/>
      <c r="Q50" s="243"/>
      <c r="R50" s="243"/>
    </row>
    <row r="51" spans="1:18" ht="15.75" thickTop="1">
      <c r="A51" s="243"/>
      <c r="B51" s="243"/>
      <c r="C51" s="243"/>
      <c r="D51" s="243"/>
      <c r="E51" s="243"/>
      <c r="F51" s="243"/>
      <c r="G51" s="243"/>
      <c r="H51" s="243"/>
      <c r="I51" s="243"/>
      <c r="J51" s="243"/>
      <c r="K51" s="243"/>
      <c r="L51" s="243"/>
      <c r="M51" s="243"/>
      <c r="N51" s="243"/>
      <c r="O51" s="243"/>
      <c r="P51" s="243"/>
      <c r="Q51" s="243"/>
      <c r="R51" s="243"/>
    </row>
    <row r="52" spans="1:18">
      <c r="A52" s="243"/>
      <c r="B52" s="243"/>
      <c r="C52" s="243"/>
      <c r="D52" s="243"/>
      <c r="E52" s="243"/>
      <c r="F52" s="243"/>
      <c r="G52" s="243"/>
      <c r="H52" s="243"/>
      <c r="I52" s="243"/>
      <c r="J52" s="243"/>
      <c r="K52" s="243"/>
      <c r="L52" s="243"/>
      <c r="M52" s="243"/>
      <c r="N52" s="243"/>
      <c r="O52" s="243"/>
      <c r="P52" s="243"/>
      <c r="Q52" s="243"/>
      <c r="R52" s="243"/>
    </row>
    <row r="53" spans="1:18">
      <c r="A53" s="243"/>
      <c r="B53" s="243"/>
      <c r="C53" s="243"/>
      <c r="D53" s="386" t="s">
        <v>66</v>
      </c>
      <c r="E53" s="386"/>
      <c r="F53" s="386"/>
      <c r="G53" s="386" t="s">
        <v>334</v>
      </c>
      <c r="H53" s="386"/>
      <c r="I53" s="386"/>
      <c r="J53" s="386"/>
      <c r="K53" s="386"/>
      <c r="L53" s="386"/>
      <c r="M53" s="386"/>
      <c r="N53" s="386"/>
      <c r="O53" s="243"/>
      <c r="P53" s="243"/>
      <c r="Q53" s="243"/>
      <c r="R53" s="243"/>
    </row>
    <row r="54" spans="1:18" ht="54">
      <c r="A54" s="243" t="s">
        <v>363</v>
      </c>
      <c r="B54" s="254" t="s">
        <v>364</v>
      </c>
      <c r="C54" s="244" t="s">
        <v>346</v>
      </c>
      <c r="D54" s="250" t="s">
        <v>365</v>
      </c>
      <c r="E54" s="250" t="s">
        <v>366</v>
      </c>
      <c r="F54" s="250" t="s">
        <v>367</v>
      </c>
      <c r="G54" s="250" t="s">
        <v>368</v>
      </c>
      <c r="H54" s="250" t="s">
        <v>369</v>
      </c>
      <c r="I54" s="250" t="s">
        <v>352</v>
      </c>
      <c r="J54" s="250" t="s">
        <v>353</v>
      </c>
      <c r="K54" s="250" t="s">
        <v>370</v>
      </c>
      <c r="L54" s="250" t="s">
        <v>355</v>
      </c>
      <c r="M54" s="250" t="s">
        <v>356</v>
      </c>
      <c r="N54" s="250" t="s">
        <v>357</v>
      </c>
      <c r="O54" s="245" t="s">
        <v>358</v>
      </c>
      <c r="P54" s="245" t="s">
        <v>359</v>
      </c>
      <c r="Q54" s="243"/>
      <c r="R54" s="243"/>
    </row>
    <row r="55" spans="1:18">
      <c r="A55" s="243"/>
      <c r="B55" s="243">
        <v>1</v>
      </c>
      <c r="C55" s="243"/>
      <c r="D55" s="243"/>
      <c r="E55" s="243"/>
      <c r="F55" s="243"/>
      <c r="G55" s="243"/>
      <c r="H55" s="243"/>
      <c r="I55" s="243"/>
      <c r="J55" s="243"/>
      <c r="K55" s="243"/>
      <c r="L55" s="243"/>
      <c r="M55" s="243"/>
      <c r="N55" s="243"/>
      <c r="O55" s="243"/>
      <c r="P55" s="243"/>
      <c r="Q55" s="243"/>
      <c r="R55" s="243"/>
    </row>
    <row r="56" spans="1:18">
      <c r="A56" s="243"/>
      <c r="B56" s="243">
        <v>2</v>
      </c>
      <c r="C56" s="243"/>
      <c r="D56" s="247"/>
      <c r="E56" s="243"/>
      <c r="F56" s="247"/>
      <c r="G56" s="247"/>
      <c r="H56" s="247"/>
      <c r="I56" s="243"/>
      <c r="J56" s="243"/>
      <c r="K56" s="247"/>
      <c r="L56" s="247"/>
      <c r="M56" s="243"/>
      <c r="N56" s="243"/>
      <c r="O56" s="243"/>
      <c r="P56" s="247"/>
      <c r="Q56" s="243"/>
      <c r="R56" s="243"/>
    </row>
    <row r="57" spans="1:18">
      <c r="A57" s="243"/>
      <c r="B57" s="243">
        <v>3</v>
      </c>
      <c r="C57" s="243"/>
      <c r="D57" s="247"/>
      <c r="E57" s="243"/>
      <c r="F57" s="243"/>
      <c r="G57" s="247"/>
      <c r="H57" s="247"/>
      <c r="I57" s="243"/>
      <c r="J57" s="243"/>
      <c r="K57" s="243"/>
      <c r="L57" s="243"/>
      <c r="M57" s="243"/>
      <c r="N57" s="243"/>
      <c r="O57" s="243"/>
      <c r="P57" s="247"/>
      <c r="Q57" s="243"/>
      <c r="R57" s="243"/>
    </row>
    <row r="58" spans="1:18">
      <c r="A58" s="243"/>
      <c r="B58" s="243">
        <v>4</v>
      </c>
      <c r="C58" s="243"/>
      <c r="D58" s="247"/>
      <c r="E58" s="247"/>
      <c r="F58" s="243"/>
      <c r="G58" s="243"/>
      <c r="H58" s="247"/>
      <c r="I58" s="243"/>
      <c r="J58" s="247"/>
      <c r="K58" s="243"/>
      <c r="L58" s="247"/>
      <c r="M58" s="243"/>
      <c r="N58" s="243"/>
      <c r="O58" s="243"/>
      <c r="P58" s="247"/>
      <c r="Q58" s="243"/>
      <c r="R58" s="243"/>
    </row>
    <row r="59" spans="1:18">
      <c r="A59" s="42"/>
      <c r="B59" s="243">
        <v>5</v>
      </c>
      <c r="C59" s="243"/>
      <c r="D59" s="247"/>
      <c r="E59" s="243"/>
      <c r="F59" s="243"/>
      <c r="G59" s="247"/>
      <c r="H59" s="247"/>
      <c r="I59" s="243"/>
      <c r="J59" s="243"/>
      <c r="K59" s="243"/>
      <c r="L59" s="243"/>
      <c r="M59" s="247"/>
      <c r="N59" s="243"/>
      <c r="O59" s="243"/>
      <c r="P59" s="247"/>
      <c r="Q59" s="243"/>
      <c r="R59" s="243"/>
    </row>
    <row r="60" spans="1:18">
      <c r="A60" s="42"/>
      <c r="B60" s="243">
        <v>6</v>
      </c>
      <c r="C60" s="243"/>
      <c r="D60" s="247"/>
      <c r="E60" s="243"/>
      <c r="F60" s="243"/>
      <c r="G60" s="247"/>
      <c r="H60" s="247"/>
      <c r="I60" s="243"/>
      <c r="J60" s="247"/>
      <c r="K60" s="243"/>
      <c r="L60" s="243"/>
      <c r="M60" s="243"/>
      <c r="N60" s="243"/>
      <c r="O60" s="243"/>
      <c r="P60" s="247"/>
      <c r="Q60" s="243"/>
      <c r="R60" s="243"/>
    </row>
    <row r="61" spans="1:18">
      <c r="A61" s="42"/>
      <c r="B61" s="243">
        <v>7</v>
      </c>
      <c r="C61" s="243"/>
      <c r="D61" s="243"/>
      <c r="E61" s="247"/>
      <c r="F61" s="243"/>
      <c r="G61" s="247"/>
      <c r="H61" s="247"/>
      <c r="I61" s="243"/>
      <c r="J61" s="243"/>
      <c r="K61" s="243"/>
      <c r="L61" s="247"/>
      <c r="M61" s="243"/>
      <c r="N61" s="247"/>
      <c r="O61" s="247"/>
      <c r="P61" s="243"/>
      <c r="Q61" s="243"/>
      <c r="R61" s="243"/>
    </row>
    <row r="62" spans="1:18">
      <c r="A62" s="42"/>
      <c r="B62" s="243">
        <v>8</v>
      </c>
      <c r="C62" s="243"/>
      <c r="D62" s="247"/>
      <c r="E62" s="243"/>
      <c r="F62" s="243"/>
      <c r="G62" s="247"/>
      <c r="H62" s="247"/>
      <c r="I62" s="243"/>
      <c r="J62" s="247"/>
      <c r="K62" s="243"/>
      <c r="L62" s="247"/>
      <c r="M62" s="247"/>
      <c r="N62" s="243"/>
      <c r="O62" s="247"/>
      <c r="P62" s="247"/>
      <c r="Q62" s="243"/>
      <c r="R62" s="243"/>
    </row>
    <row r="63" spans="1:18">
      <c r="A63" s="42"/>
      <c r="B63" s="243">
        <v>9</v>
      </c>
      <c r="C63" s="243"/>
      <c r="D63" s="243"/>
      <c r="E63" s="243"/>
      <c r="F63" s="243"/>
      <c r="G63" s="243"/>
      <c r="H63" s="243"/>
      <c r="I63" s="243"/>
      <c r="J63" s="243"/>
      <c r="K63" s="243"/>
      <c r="L63" s="243"/>
      <c r="M63" s="243"/>
      <c r="N63" s="243"/>
      <c r="O63" s="243"/>
      <c r="P63" s="243"/>
      <c r="Q63" s="243"/>
      <c r="R63" s="243"/>
    </row>
    <row r="64" spans="1:18">
      <c r="A64" s="42"/>
      <c r="B64" s="243">
        <v>10</v>
      </c>
      <c r="C64" s="243"/>
      <c r="D64" s="247"/>
      <c r="E64" s="247"/>
      <c r="F64" s="243"/>
      <c r="G64" s="247"/>
      <c r="H64" s="247"/>
      <c r="I64" s="243"/>
      <c r="J64" s="243"/>
      <c r="K64" s="243"/>
      <c r="L64" s="247"/>
      <c r="M64" s="247"/>
      <c r="N64" s="247"/>
      <c r="O64" s="247"/>
      <c r="P64" s="247"/>
      <c r="Q64" s="243"/>
      <c r="R64" s="243"/>
    </row>
    <row r="65" spans="1:18">
      <c r="A65" s="42"/>
      <c r="B65" s="243">
        <v>11</v>
      </c>
      <c r="C65" s="243"/>
      <c r="D65" s="247"/>
      <c r="E65" s="243"/>
      <c r="F65" s="243"/>
      <c r="G65" s="243"/>
      <c r="H65" s="247"/>
      <c r="I65" s="243"/>
      <c r="J65" s="247"/>
      <c r="K65" s="243"/>
      <c r="L65" s="243"/>
      <c r="M65" s="247"/>
      <c r="N65" s="247"/>
      <c r="O65" s="247"/>
      <c r="P65" s="247"/>
      <c r="Q65" s="243"/>
      <c r="R65" s="243"/>
    </row>
    <row r="66" spans="1:18">
      <c r="A66" s="42"/>
      <c r="B66" s="243"/>
      <c r="C66" s="243"/>
      <c r="D66" s="243"/>
      <c r="E66" s="243"/>
      <c r="F66" s="243"/>
      <c r="G66" s="243"/>
      <c r="H66" s="243"/>
      <c r="I66" s="243"/>
      <c r="J66" s="243"/>
      <c r="K66" s="243"/>
      <c r="L66" s="243"/>
      <c r="M66" s="243"/>
      <c r="N66" s="243"/>
      <c r="O66" s="243"/>
      <c r="P66" s="243"/>
      <c r="Q66" s="243"/>
      <c r="R66" s="243"/>
    </row>
    <row r="67" spans="1:18">
      <c r="A67" s="42"/>
      <c r="B67" s="243"/>
      <c r="C67" s="243"/>
      <c r="D67" s="251"/>
      <c r="E67" s="251"/>
      <c r="F67" s="251"/>
      <c r="G67" s="251"/>
      <c r="H67" s="251"/>
      <c r="I67" s="251"/>
      <c r="J67" s="251"/>
      <c r="K67" s="251"/>
      <c r="L67" s="251"/>
      <c r="M67" s="251"/>
      <c r="N67" s="251"/>
      <c r="O67" s="251"/>
      <c r="P67" s="243"/>
      <c r="Q67" s="243"/>
      <c r="R67" s="243"/>
    </row>
    <row r="68" spans="1:18" ht="15.75" thickBot="1">
      <c r="A68" s="243"/>
      <c r="B68" s="243"/>
      <c r="C68" s="243"/>
      <c r="D68" s="252"/>
      <c r="E68" s="252"/>
      <c r="F68" s="252"/>
      <c r="G68" s="252"/>
      <c r="H68" s="252"/>
      <c r="I68" s="253"/>
      <c r="J68" s="252"/>
      <c r="K68" s="252"/>
      <c r="L68" s="252"/>
      <c r="M68" s="252"/>
      <c r="N68" s="252"/>
      <c r="O68" s="253"/>
      <c r="P68" s="252"/>
      <c r="Q68" s="243"/>
      <c r="R68" s="243"/>
    </row>
    <row r="69" spans="1:18" ht="15.75" thickTop="1">
      <c r="A69" s="243"/>
      <c r="B69" s="243"/>
      <c r="C69" s="243"/>
      <c r="D69" s="243"/>
      <c r="E69" s="243"/>
      <c r="F69" s="243"/>
      <c r="G69" s="243"/>
      <c r="H69" s="243"/>
      <c r="I69" s="243"/>
      <c r="J69" s="243"/>
      <c r="K69" s="243"/>
      <c r="L69" s="243"/>
      <c r="M69" s="243"/>
      <c r="N69" s="243"/>
      <c r="O69" s="243"/>
      <c r="P69" s="243"/>
      <c r="Q69" s="243"/>
      <c r="R69" s="243"/>
    </row>
    <row r="70" spans="1:18">
      <c r="A70" s="243"/>
      <c r="B70" s="243" t="s">
        <v>183</v>
      </c>
      <c r="C70" s="243"/>
      <c r="D70" s="243" t="s">
        <v>371</v>
      </c>
      <c r="E70" s="243" t="s">
        <v>372</v>
      </c>
      <c r="F70" s="243" t="s">
        <v>372</v>
      </c>
      <c r="G70" s="243" t="s">
        <v>372</v>
      </c>
      <c r="H70" s="243" t="s">
        <v>372</v>
      </c>
      <c r="I70" s="243" t="s">
        <v>372</v>
      </c>
      <c r="J70" s="243" t="s">
        <v>372</v>
      </c>
      <c r="K70" s="243" t="s">
        <v>372</v>
      </c>
      <c r="L70" s="243" t="s">
        <v>372</v>
      </c>
      <c r="M70" s="243" t="s">
        <v>372</v>
      </c>
      <c r="N70" s="243" t="s">
        <v>372</v>
      </c>
      <c r="O70" s="243" t="s">
        <v>372</v>
      </c>
      <c r="P70" s="243" t="s">
        <v>372</v>
      </c>
      <c r="Q70" s="243"/>
      <c r="R70" s="243"/>
    </row>
    <row r="71" spans="1:18">
      <c r="A71" s="243"/>
      <c r="B71" s="243"/>
      <c r="C71" s="243"/>
      <c r="D71" s="243"/>
      <c r="E71" s="243"/>
      <c r="F71" s="243"/>
      <c r="G71" s="243"/>
      <c r="H71" s="243"/>
      <c r="I71" s="243"/>
      <c r="J71" s="243"/>
      <c r="K71" s="243"/>
      <c r="L71" s="243"/>
      <c r="M71" s="243"/>
      <c r="N71" s="243"/>
      <c r="O71" s="243"/>
      <c r="P71" s="243"/>
      <c r="Q71" s="243"/>
      <c r="R71" s="243"/>
    </row>
    <row r="72" spans="1:18">
      <c r="A72" s="42"/>
      <c r="B72" s="42" t="s">
        <v>363</v>
      </c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243"/>
      <c r="O72" s="243"/>
      <c r="P72" s="243"/>
      <c r="Q72" s="243"/>
      <c r="R72" s="243"/>
    </row>
    <row r="73" spans="1:18">
      <c r="E73" s="116"/>
      <c r="F73" s="116"/>
    </row>
    <row r="74" spans="1:18">
      <c r="E74" s="116"/>
      <c r="F74" s="116"/>
    </row>
    <row r="75" spans="1:18">
      <c r="E75" s="116"/>
      <c r="F75" s="116"/>
    </row>
    <row r="76" spans="1:18">
      <c r="E76" s="116"/>
      <c r="F76" s="116"/>
    </row>
    <row r="77" spans="1:18" ht="18">
      <c r="A77" s="126" t="s">
        <v>373</v>
      </c>
      <c r="E77" s="116"/>
      <c r="F77" s="116"/>
    </row>
    <row r="78" spans="1:18">
      <c r="C78" s="285"/>
      <c r="D78" s="307" t="s">
        <v>374</v>
      </c>
      <c r="E78" s="307"/>
      <c r="F78" s="308"/>
      <c r="G78" s="308"/>
      <c r="H78" s="308"/>
      <c r="I78" s="308"/>
      <c r="J78" s="308"/>
      <c r="K78" s="286"/>
      <c r="L78" s="286"/>
    </row>
    <row r="79" spans="1:18" s="309" customFormat="1" ht="30">
      <c r="C79" s="287"/>
      <c r="D79" s="288" t="s">
        <v>375</v>
      </c>
      <c r="E79" s="287" t="s">
        <v>347</v>
      </c>
      <c r="F79" s="288" t="s">
        <v>376</v>
      </c>
      <c r="G79" s="288" t="s">
        <v>377</v>
      </c>
      <c r="H79" s="288" t="s">
        <v>378</v>
      </c>
      <c r="I79" s="288" t="s">
        <v>357</v>
      </c>
      <c r="J79" s="288" t="s">
        <v>379</v>
      </c>
      <c r="K79" s="288" t="s">
        <v>380</v>
      </c>
      <c r="L79" s="288" t="s">
        <v>359</v>
      </c>
    </row>
    <row r="80" spans="1:18">
      <c r="C80" s="297" t="s">
        <v>381</v>
      </c>
      <c r="D80" s="310"/>
      <c r="E80" s="289">
        <f t="shared" ref="E80:E91" si="0">SUM(D80:D80)</f>
        <v>0</v>
      </c>
      <c r="F80" s="311"/>
      <c r="G80" s="311"/>
      <c r="H80" s="311"/>
      <c r="I80" s="311"/>
      <c r="J80" s="311"/>
      <c r="K80" s="290">
        <f t="shared" ref="K80:K91" si="1">SUM(F80:J80)</f>
        <v>0</v>
      </c>
      <c r="L80" s="291">
        <f t="shared" ref="L80:L91" si="2">E80-K80</f>
        <v>0</v>
      </c>
    </row>
    <row r="81" spans="3:12">
      <c r="C81" s="295" t="s">
        <v>382</v>
      </c>
      <c r="D81" s="310"/>
      <c r="E81" s="289">
        <f t="shared" si="0"/>
        <v>0</v>
      </c>
      <c r="F81" s="311"/>
      <c r="G81" s="311"/>
      <c r="H81" s="311"/>
      <c r="I81" s="311"/>
      <c r="J81" s="311"/>
      <c r="K81" s="290">
        <f t="shared" si="1"/>
        <v>0</v>
      </c>
      <c r="L81" s="291">
        <f t="shared" si="2"/>
        <v>0</v>
      </c>
    </row>
    <row r="82" spans="3:12">
      <c r="C82" s="295" t="s">
        <v>383</v>
      </c>
      <c r="D82" s="312"/>
      <c r="E82" s="292">
        <f t="shared" si="0"/>
        <v>0</v>
      </c>
      <c r="F82" s="313"/>
      <c r="G82" s="313"/>
      <c r="H82" s="313"/>
      <c r="I82" s="313"/>
      <c r="J82" s="313"/>
      <c r="K82" s="293">
        <f t="shared" si="1"/>
        <v>0</v>
      </c>
      <c r="L82" s="294">
        <f t="shared" si="2"/>
        <v>0</v>
      </c>
    </row>
    <row r="83" spans="3:12">
      <c r="C83" s="295" t="s">
        <v>384</v>
      </c>
      <c r="D83" s="312"/>
      <c r="E83" s="292">
        <f t="shared" si="0"/>
        <v>0</v>
      </c>
      <c r="F83" s="313"/>
      <c r="G83" s="313"/>
      <c r="H83" s="313"/>
      <c r="I83" s="313"/>
      <c r="J83" s="313"/>
      <c r="K83" s="293">
        <f t="shared" si="1"/>
        <v>0</v>
      </c>
      <c r="L83" s="294">
        <f t="shared" si="2"/>
        <v>0</v>
      </c>
    </row>
    <row r="84" spans="3:12">
      <c r="C84" s="295" t="s">
        <v>385</v>
      </c>
      <c r="D84" s="312"/>
      <c r="E84" s="292">
        <f t="shared" si="0"/>
        <v>0</v>
      </c>
      <c r="F84" s="313"/>
      <c r="G84" s="313"/>
      <c r="H84" s="313"/>
      <c r="I84" s="313"/>
      <c r="J84" s="313"/>
      <c r="K84" s="293">
        <f t="shared" si="1"/>
        <v>0</v>
      </c>
      <c r="L84" s="294">
        <f t="shared" si="2"/>
        <v>0</v>
      </c>
    </row>
    <row r="85" spans="3:12">
      <c r="C85" s="295" t="s">
        <v>386</v>
      </c>
      <c r="D85" s="312"/>
      <c r="E85" s="292">
        <f t="shared" si="0"/>
        <v>0</v>
      </c>
      <c r="F85" s="313"/>
      <c r="G85" s="313"/>
      <c r="H85" s="313"/>
      <c r="I85" s="313"/>
      <c r="J85" s="313"/>
      <c r="K85" s="293">
        <f t="shared" si="1"/>
        <v>0</v>
      </c>
      <c r="L85" s="294">
        <f t="shared" si="2"/>
        <v>0</v>
      </c>
    </row>
    <row r="86" spans="3:12" ht="15" customHeight="1">
      <c r="C86" s="295" t="s">
        <v>387</v>
      </c>
      <c r="D86" s="312"/>
      <c r="E86" s="292">
        <f t="shared" si="0"/>
        <v>0</v>
      </c>
      <c r="F86" s="313"/>
      <c r="G86" s="313"/>
      <c r="H86" s="313"/>
      <c r="I86" s="313"/>
      <c r="J86" s="313"/>
      <c r="K86" s="293">
        <f t="shared" si="1"/>
        <v>0</v>
      </c>
      <c r="L86" s="294">
        <f t="shared" si="2"/>
        <v>0</v>
      </c>
    </row>
    <row r="87" spans="3:12" ht="15" customHeight="1">
      <c r="C87" s="295" t="s">
        <v>388</v>
      </c>
      <c r="D87" s="312"/>
      <c r="E87" s="292">
        <f t="shared" si="0"/>
        <v>0</v>
      </c>
      <c r="F87" s="313"/>
      <c r="G87" s="313"/>
      <c r="H87" s="313"/>
      <c r="I87" s="313"/>
      <c r="J87" s="313"/>
      <c r="K87" s="293">
        <f t="shared" si="1"/>
        <v>0</v>
      </c>
      <c r="L87" s="294">
        <f t="shared" si="2"/>
        <v>0</v>
      </c>
    </row>
    <row r="88" spans="3:12" ht="15" customHeight="1">
      <c r="C88" s="296" t="s">
        <v>389</v>
      </c>
      <c r="D88" s="312"/>
      <c r="E88" s="292">
        <f t="shared" si="0"/>
        <v>0</v>
      </c>
      <c r="F88" s="313"/>
      <c r="G88" s="313"/>
      <c r="H88" s="313"/>
      <c r="I88" s="313"/>
      <c r="J88" s="313"/>
      <c r="K88" s="293">
        <f t="shared" si="1"/>
        <v>0</v>
      </c>
      <c r="L88" s="294">
        <f t="shared" si="2"/>
        <v>0</v>
      </c>
    </row>
    <row r="89" spans="3:12" ht="15" customHeight="1">
      <c r="C89" s="297" t="s">
        <v>390</v>
      </c>
      <c r="D89" s="312"/>
      <c r="E89" s="292">
        <f t="shared" si="0"/>
        <v>0</v>
      </c>
      <c r="F89" s="313"/>
      <c r="G89" s="313"/>
      <c r="H89" s="313"/>
      <c r="I89" s="313"/>
      <c r="J89" s="313"/>
      <c r="K89" s="293">
        <f t="shared" si="1"/>
        <v>0</v>
      </c>
      <c r="L89" s="294">
        <f t="shared" si="2"/>
        <v>0</v>
      </c>
    </row>
    <row r="90" spans="3:12" ht="15" customHeight="1">
      <c r="C90" s="296" t="s">
        <v>391</v>
      </c>
      <c r="D90" s="312"/>
      <c r="E90" s="292">
        <f t="shared" si="0"/>
        <v>0</v>
      </c>
      <c r="F90" s="313"/>
      <c r="G90" s="313"/>
      <c r="H90" s="313"/>
      <c r="I90" s="313"/>
      <c r="J90" s="313"/>
      <c r="K90" s="293">
        <f t="shared" si="1"/>
        <v>0</v>
      </c>
      <c r="L90" s="294">
        <f t="shared" si="2"/>
        <v>0</v>
      </c>
    </row>
    <row r="91" spans="3:12" ht="15" customHeight="1">
      <c r="C91" s="298" t="s">
        <v>392</v>
      </c>
      <c r="D91" s="314"/>
      <c r="E91" s="299">
        <f t="shared" si="0"/>
        <v>0</v>
      </c>
      <c r="F91" s="106"/>
      <c r="G91" s="106"/>
      <c r="H91" s="106"/>
      <c r="I91" s="106"/>
      <c r="J91" s="106"/>
      <c r="K91" s="300">
        <f t="shared" si="1"/>
        <v>0</v>
      </c>
      <c r="L91" s="301">
        <f t="shared" si="2"/>
        <v>0</v>
      </c>
    </row>
    <row r="92" spans="3:12">
      <c r="C92" s="315"/>
      <c r="D92" s="316"/>
      <c r="E92" s="302"/>
      <c r="F92" s="317"/>
      <c r="G92" s="317"/>
      <c r="H92" s="317"/>
      <c r="I92" s="317"/>
      <c r="J92" s="317"/>
      <c r="K92" s="303"/>
      <c r="L92" s="304"/>
    </row>
    <row r="93" spans="3:12" ht="15.75" thickBot="1">
      <c r="D93" s="318">
        <f>SUM(D80:D92)</f>
        <v>0</v>
      </c>
      <c r="E93" s="305">
        <f t="shared" ref="E93:L93" si="3">SUM(E80:E92)</f>
        <v>0</v>
      </c>
      <c r="F93" s="318">
        <f t="shared" si="3"/>
        <v>0</v>
      </c>
      <c r="G93" s="318">
        <f t="shared" si="3"/>
        <v>0</v>
      </c>
      <c r="H93" s="318">
        <f t="shared" si="3"/>
        <v>0</v>
      </c>
      <c r="I93" s="318">
        <f t="shared" si="3"/>
        <v>0</v>
      </c>
      <c r="J93" s="318">
        <f t="shared" si="3"/>
        <v>0</v>
      </c>
      <c r="K93" s="305">
        <f>SUM(K80:K92)</f>
        <v>0</v>
      </c>
      <c r="L93" s="306">
        <f t="shared" si="3"/>
        <v>0</v>
      </c>
    </row>
    <row r="94" spans="3:12">
      <c r="F94" s="116"/>
    </row>
    <row r="95" spans="3:12">
      <c r="C95" t="s">
        <v>158</v>
      </c>
      <c r="D95" s="106"/>
      <c r="E95" s="106"/>
      <c r="F95" s="319"/>
      <c r="G95" s="106"/>
      <c r="H95" s="106"/>
      <c r="I95" s="106"/>
      <c r="J95" s="106"/>
      <c r="K95" s="106"/>
      <c r="L95" s="106"/>
    </row>
    <row r="96" spans="3:12">
      <c r="C96" s="140" t="s">
        <v>393</v>
      </c>
      <c r="D96" s="267">
        <v>28000</v>
      </c>
      <c r="E96" s="267"/>
      <c r="F96" s="195">
        <v>42110</v>
      </c>
      <c r="G96" s="267">
        <v>41960</v>
      </c>
      <c r="H96" s="267">
        <v>41930</v>
      </c>
      <c r="I96" s="267">
        <v>42060</v>
      </c>
      <c r="J96" s="267">
        <v>42150</v>
      </c>
      <c r="K96" s="267"/>
      <c r="L96" s="267"/>
    </row>
    <row r="97" spans="3:10" s="42" customFormat="1">
      <c r="C97" s="42" t="s">
        <v>269</v>
      </c>
      <c r="D97" s="94">
        <f>D93-D95</f>
        <v>0</v>
      </c>
      <c r="E97" s="94">
        <f t="shared" ref="E97:J97" si="4">E93-E95</f>
        <v>0</v>
      </c>
      <c r="F97" s="94">
        <f t="shared" si="4"/>
        <v>0</v>
      </c>
      <c r="G97" s="94">
        <f t="shared" si="4"/>
        <v>0</v>
      </c>
      <c r="H97" s="94">
        <f t="shared" si="4"/>
        <v>0</v>
      </c>
      <c r="I97" s="94">
        <f t="shared" si="4"/>
        <v>0</v>
      </c>
      <c r="J97" s="94">
        <f t="shared" si="4"/>
        <v>0</v>
      </c>
    </row>
    <row r="98" spans="3:10">
      <c r="D98" s="116"/>
    </row>
    <row r="99" spans="3:10">
      <c r="D99" s="116"/>
    </row>
    <row r="100" spans="3:10">
      <c r="E100" s="116"/>
      <c r="F100" s="116"/>
    </row>
    <row r="101" spans="3:10">
      <c r="E101" s="116"/>
      <c r="F101" s="116"/>
    </row>
    <row r="102" spans="3:10">
      <c r="E102" s="116"/>
      <c r="F102" s="116"/>
    </row>
    <row r="103" spans="3:10">
      <c r="E103" s="116"/>
      <c r="F103" s="116"/>
    </row>
    <row r="104" spans="3:10">
      <c r="E104" s="116"/>
      <c r="F104" s="116"/>
    </row>
    <row r="105" spans="3:10">
      <c r="E105" s="116"/>
      <c r="F105" s="116"/>
    </row>
    <row r="106" spans="3:10">
      <c r="E106" s="116"/>
      <c r="F106" s="116"/>
    </row>
    <row r="107" spans="3:10">
      <c r="E107" s="116"/>
      <c r="F107" s="116"/>
    </row>
    <row r="108" spans="3:10">
      <c r="E108" s="116"/>
      <c r="F108" s="116"/>
    </row>
    <row r="109" spans="3:10">
      <c r="E109" s="116"/>
      <c r="F109" s="116"/>
    </row>
    <row r="110" spans="3:10">
      <c r="E110" s="116"/>
      <c r="F110" s="116"/>
    </row>
    <row r="111" spans="3:10">
      <c r="E111" s="116"/>
      <c r="F111" s="116"/>
    </row>
    <row r="112" spans="3:10">
      <c r="E112" s="116"/>
      <c r="F112" s="116"/>
    </row>
    <row r="113" spans="5:6">
      <c r="E113" s="116"/>
      <c r="F113" s="116"/>
    </row>
    <row r="114" spans="5:6">
      <c r="E114" s="116"/>
      <c r="F114" s="116"/>
    </row>
    <row r="115" spans="5:6">
      <c r="E115" s="116"/>
      <c r="F115" s="116"/>
    </row>
    <row r="116" spans="5:6">
      <c r="E116" s="116"/>
      <c r="F116" s="116"/>
    </row>
    <row r="117" spans="5:6">
      <c r="E117" s="116"/>
      <c r="F117" s="116"/>
    </row>
    <row r="118" spans="5:6">
      <c r="E118" s="116"/>
      <c r="F118" s="116"/>
    </row>
    <row r="119" spans="5:6">
      <c r="E119" s="116"/>
      <c r="F119" s="116"/>
    </row>
    <row r="120" spans="5:6">
      <c r="E120" s="116"/>
      <c r="F120" s="116"/>
    </row>
    <row r="121" spans="5:6">
      <c r="E121" s="116"/>
      <c r="F121" s="116"/>
    </row>
    <row r="122" spans="5:6">
      <c r="E122" s="116"/>
      <c r="F122" s="116"/>
    </row>
    <row r="123" spans="5:6">
      <c r="E123" s="116"/>
      <c r="F123" s="116"/>
    </row>
    <row r="124" spans="5:6">
      <c r="E124" s="116"/>
      <c r="F124" s="116"/>
    </row>
    <row r="125" spans="5:6">
      <c r="E125" s="116"/>
      <c r="F125" s="116"/>
    </row>
    <row r="126" spans="5:6">
      <c r="E126" s="116"/>
      <c r="F126" s="116"/>
    </row>
    <row r="127" spans="5:6">
      <c r="E127" s="116"/>
      <c r="F127" s="116"/>
    </row>
    <row r="128" spans="5:6">
      <c r="E128" s="116"/>
      <c r="F128" s="116"/>
    </row>
    <row r="129" spans="5:6">
      <c r="E129" s="116"/>
      <c r="F129" s="116"/>
    </row>
    <row r="130" spans="5:6">
      <c r="E130" s="116"/>
      <c r="F130" s="116"/>
    </row>
    <row r="131" spans="5:6">
      <c r="E131" s="116"/>
      <c r="F131" s="116"/>
    </row>
    <row r="132" spans="5:6">
      <c r="E132" s="116"/>
      <c r="F132" s="116"/>
    </row>
    <row r="133" spans="5:6">
      <c r="E133" s="116"/>
      <c r="F133" s="116"/>
    </row>
    <row r="134" spans="5:6">
      <c r="E134" s="116"/>
      <c r="F134" s="116"/>
    </row>
    <row r="135" spans="5:6">
      <c r="E135" s="116"/>
      <c r="F135" s="116"/>
    </row>
    <row r="136" spans="5:6">
      <c r="E136" s="116"/>
      <c r="F136" s="116"/>
    </row>
    <row r="137" spans="5:6">
      <c r="E137" s="116"/>
      <c r="F137" s="116"/>
    </row>
    <row r="138" spans="5:6">
      <c r="E138" s="116"/>
      <c r="F138" s="116"/>
    </row>
    <row r="139" spans="5:6">
      <c r="E139" s="116"/>
      <c r="F139" s="116"/>
    </row>
    <row r="140" spans="5:6">
      <c r="E140" s="116"/>
      <c r="F140" s="116"/>
    </row>
    <row r="141" spans="5:6">
      <c r="E141" s="116"/>
      <c r="F141" s="116"/>
    </row>
    <row r="142" spans="5:6">
      <c r="E142" s="116"/>
      <c r="F142" s="116"/>
    </row>
    <row r="143" spans="5:6">
      <c r="E143" s="116"/>
      <c r="F143" s="116"/>
    </row>
    <row r="144" spans="5:6">
      <c r="E144" s="116"/>
      <c r="F144" s="116"/>
    </row>
    <row r="145" spans="5:6">
      <c r="E145" s="116"/>
      <c r="F145" s="116"/>
    </row>
    <row r="146" spans="5:6">
      <c r="E146" s="116"/>
      <c r="F146" s="116"/>
    </row>
    <row r="147" spans="5:6">
      <c r="E147" s="116"/>
      <c r="F147" s="116"/>
    </row>
    <row r="148" spans="5:6">
      <c r="E148" s="116"/>
      <c r="F148" s="116"/>
    </row>
    <row r="149" spans="5:6">
      <c r="E149" s="116"/>
      <c r="F149" s="116"/>
    </row>
    <row r="150" spans="5:6">
      <c r="E150" s="116"/>
      <c r="F150" s="116"/>
    </row>
    <row r="151" spans="5:6">
      <c r="E151" s="116"/>
      <c r="F151" s="116"/>
    </row>
    <row r="152" spans="5:6">
      <c r="E152" s="116"/>
      <c r="F152" s="116"/>
    </row>
    <row r="153" spans="5:6">
      <c r="E153" s="116"/>
      <c r="F153" s="116"/>
    </row>
    <row r="154" spans="5:6">
      <c r="E154" s="116"/>
      <c r="F154" s="116"/>
    </row>
    <row r="155" spans="5:6">
      <c r="E155" s="116"/>
      <c r="F155" s="116"/>
    </row>
    <row r="156" spans="5:6">
      <c r="E156" s="116"/>
      <c r="F156" s="116"/>
    </row>
    <row r="157" spans="5:6">
      <c r="E157" s="116"/>
      <c r="F157" s="116"/>
    </row>
    <row r="158" spans="5:6">
      <c r="E158" s="116"/>
      <c r="F158" s="116"/>
    </row>
    <row r="159" spans="5:6">
      <c r="E159" s="116"/>
      <c r="F159" s="116"/>
    </row>
    <row r="160" spans="5:6">
      <c r="E160" s="116"/>
      <c r="F160" s="116"/>
    </row>
    <row r="161" spans="5:6">
      <c r="E161" s="116"/>
      <c r="F161" s="116"/>
    </row>
    <row r="162" spans="5:6">
      <c r="E162" s="116"/>
      <c r="F162" s="116"/>
    </row>
    <row r="163" spans="5:6">
      <c r="E163" s="116"/>
      <c r="F163" s="116"/>
    </row>
    <row r="164" spans="5:6">
      <c r="E164" s="116"/>
      <c r="F164" s="116"/>
    </row>
    <row r="165" spans="5:6">
      <c r="E165" s="116"/>
      <c r="F165" s="116"/>
    </row>
    <row r="166" spans="5:6">
      <c r="E166" s="116"/>
      <c r="F166" s="116"/>
    </row>
    <row r="167" spans="5:6">
      <c r="E167" s="116"/>
      <c r="F167" s="116"/>
    </row>
    <row r="168" spans="5:6">
      <c r="E168" s="116"/>
      <c r="F168" s="116"/>
    </row>
    <row r="169" spans="5:6">
      <c r="E169" s="116"/>
      <c r="F169" s="116"/>
    </row>
    <row r="170" spans="5:6">
      <c r="E170" s="116"/>
      <c r="F170" s="116"/>
    </row>
    <row r="171" spans="5:6">
      <c r="E171" s="116"/>
      <c r="F171" s="116"/>
    </row>
    <row r="172" spans="5:6">
      <c r="E172" s="116"/>
      <c r="F172" s="116"/>
    </row>
    <row r="173" spans="5:6">
      <c r="E173" s="116"/>
      <c r="F173" s="116"/>
    </row>
    <row r="174" spans="5:6">
      <c r="E174" s="116"/>
      <c r="F174" s="116"/>
    </row>
    <row r="175" spans="5:6">
      <c r="E175" s="116"/>
      <c r="F175" s="116"/>
    </row>
    <row r="176" spans="5:6">
      <c r="E176" s="116"/>
      <c r="F176" s="116"/>
    </row>
    <row r="177" spans="5:6">
      <c r="E177" s="116"/>
      <c r="F177" s="116"/>
    </row>
    <row r="178" spans="5:6">
      <c r="E178" s="116"/>
      <c r="F178" s="116"/>
    </row>
    <row r="179" spans="5:6">
      <c r="E179" s="116"/>
      <c r="F179" s="116"/>
    </row>
  </sheetData>
  <mergeCells count="62">
    <mergeCell ref="B39:C39"/>
    <mergeCell ref="G39:I39"/>
    <mergeCell ref="G13:I13"/>
    <mergeCell ref="D53:F53"/>
    <mergeCell ref="G53:N53"/>
    <mergeCell ref="G34:I34"/>
    <mergeCell ref="B35:C35"/>
    <mergeCell ref="G35:I35"/>
    <mergeCell ref="B36:I36"/>
    <mergeCell ref="B37:I37"/>
    <mergeCell ref="B38:I38"/>
    <mergeCell ref="B31:C31"/>
    <mergeCell ref="G31:I31"/>
    <mergeCell ref="B32:C32"/>
    <mergeCell ref="G32:I32"/>
    <mergeCell ref="B33:C33"/>
    <mergeCell ref="G25:I25"/>
    <mergeCell ref="G26:I26"/>
    <mergeCell ref="G33:I33"/>
    <mergeCell ref="B28:C28"/>
    <mergeCell ref="G28:I28"/>
    <mergeCell ref="B29:C29"/>
    <mergeCell ref="G29:I29"/>
    <mergeCell ref="B30:C30"/>
    <mergeCell ref="G30:I30"/>
    <mergeCell ref="B18:C18"/>
    <mergeCell ref="G18:I18"/>
    <mergeCell ref="B19:C19"/>
    <mergeCell ref="G19:I19"/>
    <mergeCell ref="B27:C27"/>
    <mergeCell ref="G27:I27"/>
    <mergeCell ref="B20:C20"/>
    <mergeCell ref="G20:I20"/>
    <mergeCell ref="B21:C21"/>
    <mergeCell ref="G21:I21"/>
    <mergeCell ref="G22:I22"/>
    <mergeCell ref="B23:C23"/>
    <mergeCell ref="G23:I23"/>
    <mergeCell ref="B24:C24"/>
    <mergeCell ref="G24:I24"/>
    <mergeCell ref="B25:C25"/>
    <mergeCell ref="B15:C15"/>
    <mergeCell ref="G15:I15"/>
    <mergeCell ref="B16:C16"/>
    <mergeCell ref="G16:I16"/>
    <mergeCell ref="B17:C17"/>
    <mergeCell ref="G17:I17"/>
    <mergeCell ref="B13:C13"/>
    <mergeCell ref="G14:I14"/>
    <mergeCell ref="C1:E1"/>
    <mergeCell ref="C2:E2"/>
    <mergeCell ref="C3:E3"/>
    <mergeCell ref="B8:C8"/>
    <mergeCell ref="G8:I8"/>
    <mergeCell ref="B9:C9"/>
    <mergeCell ref="G9:I9"/>
    <mergeCell ref="B10:I10"/>
    <mergeCell ref="B11:C11"/>
    <mergeCell ref="G11:I11"/>
    <mergeCell ref="B12:C12"/>
    <mergeCell ref="G12:I12"/>
    <mergeCell ref="B14:C1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workbookViewId="0">
      <selection activeCell="O30" sqref="O30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4" t="s">
        <v>0</v>
      </c>
      <c r="B1" s="53"/>
      <c r="C1" s="340" t="str">
        <f>Index!$C$1</f>
        <v>MAC CORMACK SUPERANNUATION FUND</v>
      </c>
      <c r="D1" s="340"/>
      <c r="E1" s="340"/>
      <c r="F1" s="54"/>
      <c r="H1" s="56" t="s">
        <v>2</v>
      </c>
      <c r="I1" s="56" t="s">
        <v>3</v>
      </c>
    </row>
    <row r="2" spans="1:14" ht="18">
      <c r="A2" s="124" t="s">
        <v>4</v>
      </c>
      <c r="B2" s="53"/>
      <c r="C2" s="340" t="str">
        <f>Index!$C$2</f>
        <v>MCCDF</v>
      </c>
      <c r="D2" s="340"/>
      <c r="E2" s="340"/>
      <c r="F2" s="55"/>
      <c r="G2" s="59" t="s">
        <v>6</v>
      </c>
      <c r="H2" s="60" t="str">
        <f>Index!$H$2</f>
        <v>Nehal.A</v>
      </c>
      <c r="I2" s="61" t="str">
        <f>Index!$I$2</f>
        <v>19/12/2022</v>
      </c>
    </row>
    <row r="3" spans="1:14" ht="18">
      <c r="A3" s="124" t="s">
        <v>9</v>
      </c>
      <c r="B3" s="53"/>
      <c r="C3" s="341">
        <f>Index!$C$3</f>
        <v>44742</v>
      </c>
      <c r="D3" s="340"/>
      <c r="E3" s="340"/>
      <c r="F3" s="55"/>
      <c r="G3" s="59" t="s">
        <v>10</v>
      </c>
      <c r="H3" s="60" t="str">
        <f>Index!$H$3</f>
        <v>DB</v>
      </c>
      <c r="I3" s="61">
        <f>Index!$I$3</f>
        <v>44949</v>
      </c>
    </row>
    <row r="4" spans="1:14" ht="18">
      <c r="D4" s="53"/>
      <c r="E4" s="53"/>
      <c r="F4" s="64"/>
      <c r="G4" s="65"/>
      <c r="I4" s="66"/>
    </row>
    <row r="5" spans="1:14" ht="18">
      <c r="A5" s="126" t="s">
        <v>261</v>
      </c>
      <c r="D5" s="53"/>
      <c r="E5" s="53"/>
      <c r="F5" s="64"/>
      <c r="G5" s="65"/>
      <c r="I5" s="66"/>
    </row>
    <row r="6" spans="1:14" ht="18">
      <c r="D6" s="53"/>
      <c r="E6" s="53"/>
      <c r="F6" s="64"/>
      <c r="G6" s="65"/>
      <c r="I6" s="66"/>
    </row>
    <row r="8" spans="1:14" s="69" customFormat="1" ht="25.5">
      <c r="A8" s="67" t="s">
        <v>106</v>
      </c>
      <c r="B8" s="387" t="s">
        <v>107</v>
      </c>
      <c r="C8" s="388"/>
      <c r="D8" s="388"/>
      <c r="E8" s="389"/>
      <c r="F8" s="68" t="s">
        <v>108</v>
      </c>
      <c r="G8" s="387" t="s">
        <v>156</v>
      </c>
      <c r="H8" s="351"/>
      <c r="I8" s="352"/>
    </row>
    <row r="10" spans="1:14">
      <c r="F10" s="70"/>
    </row>
    <row r="11" spans="1:14">
      <c r="A11" s="65"/>
      <c r="B11" s="65"/>
      <c r="C11" s="65" t="s">
        <v>394</v>
      </c>
      <c r="G11" s="85" t="s">
        <v>86</v>
      </c>
      <c r="I11" s="47" t="s">
        <v>395</v>
      </c>
    </row>
    <row r="12" spans="1:14">
      <c r="A12" s="65"/>
      <c r="B12" s="65"/>
      <c r="C12" t="s">
        <v>396</v>
      </c>
      <c r="G12" s="86">
        <v>396</v>
      </c>
      <c r="I12" s="58">
        <v>0</v>
      </c>
    </row>
    <row r="13" spans="1:14">
      <c r="A13" s="65"/>
      <c r="B13" s="65"/>
      <c r="C13" t="s">
        <v>397</v>
      </c>
      <c r="G13" s="86">
        <v>220</v>
      </c>
      <c r="I13" s="58">
        <f>+G13/11*0.75</f>
        <v>15</v>
      </c>
    </row>
    <row r="14" spans="1:14">
      <c r="C14" t="s">
        <v>398</v>
      </c>
      <c r="G14" s="86">
        <v>786.5</v>
      </c>
      <c r="I14" s="58">
        <v>0</v>
      </c>
    </row>
    <row r="15" spans="1:14">
      <c r="C15" t="s">
        <v>399</v>
      </c>
      <c r="G15" s="87"/>
      <c r="I15" s="88">
        <f>+G15/11*0.75</f>
        <v>0</v>
      </c>
      <c r="K15" t="s">
        <v>400</v>
      </c>
      <c r="N15" s="89">
        <f>+G15/G16</f>
        <v>0</v>
      </c>
    </row>
    <row r="16" spans="1:14">
      <c r="G16" s="70">
        <f>SUM(G12:G15)</f>
        <v>1402.5</v>
      </c>
      <c r="I16" s="70">
        <f>SUM(I12:I15)</f>
        <v>15</v>
      </c>
      <c r="K16" t="s">
        <v>401</v>
      </c>
      <c r="N16" s="90"/>
    </row>
    <row r="17" spans="1:14">
      <c r="A17" s="65"/>
      <c r="B17" s="65"/>
      <c r="C17" s="65"/>
      <c r="F17" s="70"/>
      <c r="K17" t="s">
        <v>402</v>
      </c>
      <c r="N17">
        <f>ROUND(N16-N18,0)</f>
        <v>0</v>
      </c>
    </row>
    <row r="18" spans="1:14">
      <c r="A18" s="77"/>
      <c r="B18" s="77"/>
      <c r="C18" s="65"/>
      <c r="F18" s="70"/>
      <c r="K18" t="s">
        <v>403</v>
      </c>
      <c r="N18">
        <f>ROUNDDOWN(N16*N15,0)</f>
        <v>0</v>
      </c>
    </row>
    <row r="19" spans="1:14">
      <c r="C19" s="77" t="s">
        <v>404</v>
      </c>
      <c r="E19" s="47" t="s">
        <v>402</v>
      </c>
      <c r="F19" s="85" t="s">
        <v>403</v>
      </c>
      <c r="G19" s="47" t="s">
        <v>86</v>
      </c>
      <c r="I19" s="47" t="s">
        <v>405</v>
      </c>
    </row>
    <row r="20" spans="1:14">
      <c r="C20" s="73">
        <v>44105</v>
      </c>
      <c r="E20" s="86">
        <v>302.5</v>
      </c>
      <c r="F20" s="86">
        <v>27.5</v>
      </c>
      <c r="G20" s="91">
        <f>SUM(E20:F20)</f>
        <v>330</v>
      </c>
      <c r="I20" s="58">
        <f>+F20/11*0.75</f>
        <v>1.875</v>
      </c>
    </row>
    <row r="21" spans="1:14">
      <c r="C21" s="73">
        <v>44197</v>
      </c>
      <c r="E21" s="70">
        <f>+E20</f>
        <v>302.5</v>
      </c>
      <c r="F21" s="70">
        <f>+F20</f>
        <v>27.5</v>
      </c>
      <c r="G21" s="91">
        <f>SUM(E21:F21)</f>
        <v>330</v>
      </c>
      <c r="I21" s="58">
        <f>+F21/11*0.75</f>
        <v>1.875</v>
      </c>
    </row>
    <row r="22" spans="1:14">
      <c r="C22" s="73">
        <v>44287</v>
      </c>
      <c r="E22" s="70">
        <f>+E20</f>
        <v>302.5</v>
      </c>
      <c r="F22" s="70">
        <f>+F20</f>
        <v>27.5</v>
      </c>
      <c r="G22" s="91">
        <f>SUM(E22:F22)</f>
        <v>330</v>
      </c>
      <c r="I22" s="70">
        <f>+F22/11*0.75</f>
        <v>1.875</v>
      </c>
    </row>
    <row r="23" spans="1:14">
      <c r="C23" s="73">
        <v>44378</v>
      </c>
      <c r="E23" s="88">
        <f>+E20</f>
        <v>302.5</v>
      </c>
      <c r="F23" s="88">
        <f>+F20</f>
        <v>27.5</v>
      </c>
      <c r="G23" s="92">
        <f>SUM(E23:F23)</f>
        <v>330</v>
      </c>
      <c r="I23" s="88">
        <f>+F23/11*0.75</f>
        <v>1.875</v>
      </c>
    </row>
    <row r="24" spans="1:14">
      <c r="E24" s="91">
        <f t="shared" ref="E24:G24" si="0">SUM(E20:E23)</f>
        <v>1210</v>
      </c>
      <c r="F24" s="91">
        <f t="shared" si="0"/>
        <v>110</v>
      </c>
      <c r="G24" s="91">
        <f t="shared" si="0"/>
        <v>1320</v>
      </c>
      <c r="I24" s="91">
        <f>SUM(I20:I23)</f>
        <v>7.5</v>
      </c>
    </row>
    <row r="25" spans="1:14">
      <c r="F25" s="70"/>
    </row>
    <row r="26" spans="1:14">
      <c r="C26" s="77" t="s">
        <v>406</v>
      </c>
      <c r="F26" s="80"/>
    </row>
    <row r="27" spans="1:14">
      <c r="C27" t="s">
        <v>407</v>
      </c>
      <c r="G27" s="91">
        <f>+G12</f>
        <v>396</v>
      </c>
    </row>
    <row r="28" spans="1:14">
      <c r="C28" t="s">
        <v>408</v>
      </c>
      <c r="F28" s="80"/>
      <c r="G28" s="91">
        <f>+G13</f>
        <v>220</v>
      </c>
      <c r="I28" s="58">
        <f>+G28/11*0.75</f>
        <v>15</v>
      </c>
    </row>
    <row r="29" spans="1:14">
      <c r="C29" t="s">
        <v>402</v>
      </c>
      <c r="F29" s="79"/>
      <c r="G29" s="91">
        <f>+G14-E24</f>
        <v>-423.5</v>
      </c>
    </row>
    <row r="30" spans="1:14">
      <c r="C30" t="s">
        <v>403</v>
      </c>
      <c r="F30" s="70"/>
      <c r="G30" s="92">
        <f>+G15-F24</f>
        <v>-110</v>
      </c>
      <c r="I30" s="88">
        <f>+G30/11*0.75</f>
        <v>-7.5</v>
      </c>
    </row>
    <row r="31" spans="1:14">
      <c r="G31" s="91">
        <f>SUM(G27:G30)</f>
        <v>82.5</v>
      </c>
      <c r="I31" s="58">
        <f>SUM(I27:I30)</f>
        <v>7.5</v>
      </c>
    </row>
    <row r="34" spans="3:3">
      <c r="C34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M16" sqref="M1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4" t="s">
        <v>0</v>
      </c>
      <c r="B1" s="53"/>
      <c r="C1" s="340" t="str">
        <f>Index!$C$1</f>
        <v>MAC CORMACK SUPERANNUATION FUND</v>
      </c>
      <c r="D1" s="340"/>
      <c r="E1" s="340"/>
      <c r="F1" s="54"/>
      <c r="H1" s="56" t="s">
        <v>2</v>
      </c>
      <c r="I1" s="56" t="s">
        <v>3</v>
      </c>
      <c r="J1" s="275"/>
    </row>
    <row r="2" spans="1:13" ht="18">
      <c r="A2" s="124" t="s">
        <v>4</v>
      </c>
      <c r="B2" s="53"/>
      <c r="C2" s="340" t="str">
        <f>Index!$C$2</f>
        <v>MCCDF</v>
      </c>
      <c r="D2" s="340"/>
      <c r="E2" s="340"/>
      <c r="F2" s="55"/>
      <c r="G2" s="59" t="s">
        <v>6</v>
      </c>
      <c r="H2" s="60" t="str">
        <f>Index!$H$2</f>
        <v>Nehal.A</v>
      </c>
      <c r="I2" s="61" t="str">
        <f>Index!$I$2</f>
        <v>19/12/2022</v>
      </c>
      <c r="J2" s="66"/>
    </row>
    <row r="3" spans="1:13" ht="18">
      <c r="A3" s="124" t="s">
        <v>9</v>
      </c>
      <c r="B3" s="53"/>
      <c r="C3" s="341">
        <f>Index!$C$3</f>
        <v>44742</v>
      </c>
      <c r="D3" s="340"/>
      <c r="E3" s="340"/>
      <c r="F3" s="55"/>
      <c r="G3" s="59" t="s">
        <v>10</v>
      </c>
      <c r="H3" s="60" t="str">
        <f>Index!$H$3</f>
        <v>DB</v>
      </c>
      <c r="I3" s="61">
        <f>Index!$I$3</f>
        <v>44949</v>
      </c>
      <c r="J3" s="66"/>
    </row>
    <row r="4" spans="1:13" ht="18">
      <c r="D4" s="53"/>
      <c r="E4" s="53"/>
      <c r="F4" s="64"/>
      <c r="G4" s="65"/>
      <c r="I4" s="66"/>
      <c r="J4" s="66"/>
    </row>
    <row r="5" spans="1:13" ht="18">
      <c r="A5" s="126" t="s">
        <v>409</v>
      </c>
      <c r="D5" s="53"/>
      <c r="E5" s="53"/>
      <c r="F5" s="64"/>
      <c r="G5" s="65"/>
      <c r="I5" s="66"/>
      <c r="J5" s="66"/>
    </row>
    <row r="6" spans="1:13" ht="18.75">
      <c r="D6" s="1"/>
      <c r="E6" s="1"/>
      <c r="F6" s="137"/>
      <c r="G6" s="4"/>
      <c r="I6" s="66"/>
      <c r="J6" s="66"/>
    </row>
    <row r="8" spans="1:13" s="69" customFormat="1" ht="25.5">
      <c r="A8" s="131" t="s">
        <v>106</v>
      </c>
      <c r="B8" s="380" t="s">
        <v>107</v>
      </c>
      <c r="C8" s="381"/>
      <c r="D8" s="381"/>
      <c r="E8" s="390"/>
      <c r="F8" s="132" t="s">
        <v>108</v>
      </c>
      <c r="G8" s="380" t="s">
        <v>156</v>
      </c>
      <c r="H8" s="351"/>
      <c r="I8" s="352"/>
    </row>
    <row r="10" spans="1:13">
      <c r="F10" s="70"/>
    </row>
    <row r="11" spans="1:13">
      <c r="A11" s="77">
        <v>30900</v>
      </c>
      <c r="B11" s="77"/>
      <c r="C11" s="77" t="s">
        <v>410</v>
      </c>
      <c r="F11" s="70"/>
    </row>
    <row r="12" spans="1:13">
      <c r="C12" t="s">
        <v>411</v>
      </c>
      <c r="G12" s="263">
        <v>0</v>
      </c>
      <c r="K12" s="47" t="s">
        <v>412</v>
      </c>
      <c r="L12" s="47" t="s">
        <v>108</v>
      </c>
    </row>
    <row r="13" spans="1:13">
      <c r="C13" t="s">
        <v>413</v>
      </c>
      <c r="G13" s="70">
        <f>+G12/11*0.75</f>
        <v>0</v>
      </c>
      <c r="H13" t="s">
        <v>414</v>
      </c>
      <c r="K13" t="s">
        <v>415</v>
      </c>
    </row>
    <row r="14" spans="1:13">
      <c r="C14" t="s">
        <v>416</v>
      </c>
      <c r="G14" s="84">
        <f>+G12-G13</f>
        <v>0</v>
      </c>
      <c r="K14" t="s">
        <v>417</v>
      </c>
    </row>
    <row r="15" spans="1:13">
      <c r="G15" s="70"/>
      <c r="K15" t="s">
        <v>418</v>
      </c>
    </row>
    <row r="16" spans="1:13" ht="15.75" thickBot="1">
      <c r="G16" s="58"/>
      <c r="L16" s="262">
        <f>SUM(L13:L15)</f>
        <v>0</v>
      </c>
      <c r="M16" t="s">
        <v>419</v>
      </c>
    </row>
    <row r="17" spans="1:8" ht="15.75" thickTop="1">
      <c r="A17" s="77">
        <v>37500</v>
      </c>
      <c r="B17" s="77"/>
      <c r="C17" s="77" t="s">
        <v>420</v>
      </c>
      <c r="G17" s="58"/>
    </row>
    <row r="18" spans="1:8">
      <c r="C18" t="s">
        <v>421</v>
      </c>
      <c r="G18" s="260">
        <v>0</v>
      </c>
    </row>
    <row r="19" spans="1:8">
      <c r="C19" t="s">
        <v>422</v>
      </c>
      <c r="G19" s="264">
        <v>0</v>
      </c>
    </row>
    <row r="20" spans="1:8">
      <c r="G20" s="58">
        <f>SUM(G18:G19)</f>
        <v>0</v>
      </c>
    </row>
    <row r="21" spans="1:8">
      <c r="C21" t="s">
        <v>413</v>
      </c>
      <c r="G21" s="70">
        <f>+G20/11*0.75</f>
        <v>0</v>
      </c>
      <c r="H21" t="s">
        <v>414</v>
      </c>
    </row>
    <row r="22" spans="1:8">
      <c r="C22" t="s">
        <v>423</v>
      </c>
      <c r="G22" s="84">
        <f>+G20-G21</f>
        <v>0</v>
      </c>
    </row>
    <row r="27" spans="1:8">
      <c r="G27" s="259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7"/>
  <sheetViews>
    <sheetView topLeftCell="A15" workbookViewId="0">
      <selection activeCell="D19" sqref="D19"/>
    </sheetView>
  </sheetViews>
  <sheetFormatPr defaultRowHeight="15"/>
  <cols>
    <col min="3" max="3" width="14" customWidth="1"/>
    <col min="4" max="4" width="22.42578125" customWidth="1"/>
    <col min="5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4" t="s">
        <v>0</v>
      </c>
      <c r="B1" s="53"/>
      <c r="C1" s="340" t="str">
        <f>Index!$C$1</f>
        <v>MAC CORMACK SUPERANNUATION FUND</v>
      </c>
      <c r="D1" s="340"/>
      <c r="E1" s="340"/>
      <c r="F1" s="54"/>
      <c r="H1" s="56" t="s">
        <v>2</v>
      </c>
      <c r="I1" s="56" t="s">
        <v>3</v>
      </c>
    </row>
    <row r="2" spans="1:14" ht="18">
      <c r="A2" s="124" t="s">
        <v>4</v>
      </c>
      <c r="B2" s="53"/>
      <c r="C2" s="340" t="str">
        <f>Index!$C$2</f>
        <v>MCCDF</v>
      </c>
      <c r="D2" s="340"/>
      <c r="E2" s="340"/>
      <c r="F2" s="55"/>
      <c r="G2" s="59" t="s">
        <v>6</v>
      </c>
      <c r="H2" s="60" t="str">
        <f>Index!$H$2</f>
        <v>Nehal.A</v>
      </c>
      <c r="I2" s="61" t="str">
        <f>Index!$I$2</f>
        <v>19/12/2022</v>
      </c>
    </row>
    <row r="3" spans="1:14" ht="18">
      <c r="A3" s="124" t="s">
        <v>9</v>
      </c>
      <c r="B3" s="53"/>
      <c r="C3" s="341">
        <f>Index!$C$3</f>
        <v>44742</v>
      </c>
      <c r="D3" s="340"/>
      <c r="E3" s="340"/>
      <c r="F3" s="55"/>
      <c r="G3" s="59" t="s">
        <v>10</v>
      </c>
      <c r="H3" s="60" t="str">
        <f>Index!$H$3</f>
        <v>DB</v>
      </c>
      <c r="I3" s="61">
        <f>Index!$I$3</f>
        <v>44949</v>
      </c>
    </row>
    <row r="4" spans="1:14" ht="18">
      <c r="D4" s="53"/>
      <c r="E4" s="53"/>
      <c r="F4" s="64"/>
      <c r="G4" s="65"/>
      <c r="I4" s="66"/>
    </row>
    <row r="5" spans="1:14" ht="18">
      <c r="A5" s="126" t="s">
        <v>80</v>
      </c>
      <c r="D5" s="53"/>
      <c r="E5" s="53"/>
      <c r="F5" s="64"/>
      <c r="G5" s="65"/>
      <c r="I5" s="66"/>
    </row>
    <row r="6" spans="1:14" ht="18.75">
      <c r="B6" s="1"/>
      <c r="C6" s="3"/>
      <c r="D6" s="1"/>
      <c r="E6" s="1"/>
      <c r="F6" s="127"/>
    </row>
    <row r="8" spans="1:14">
      <c r="H8" s="47"/>
    </row>
    <row r="9" spans="1:14">
      <c r="B9" t="s">
        <v>81</v>
      </c>
      <c r="D9" s="339" t="s">
        <v>82</v>
      </c>
      <c r="E9" s="339"/>
      <c r="F9" s="339"/>
      <c r="G9" s="339"/>
      <c r="I9" s="339" t="s">
        <v>83</v>
      </c>
      <c r="J9" s="339"/>
      <c r="K9" s="339"/>
      <c r="L9" s="339"/>
      <c r="N9" s="338" t="s">
        <v>84</v>
      </c>
    </row>
    <row r="10" spans="1:14">
      <c r="B10" t="s">
        <v>85</v>
      </c>
      <c r="D10" s="128">
        <v>18071</v>
      </c>
      <c r="E10" s="129">
        <f>+D10</f>
        <v>18071</v>
      </c>
      <c r="F10" s="129">
        <f>+D10</f>
        <v>18071</v>
      </c>
      <c r="G10" s="47" t="s">
        <v>86</v>
      </c>
      <c r="I10" s="128">
        <v>17995</v>
      </c>
      <c r="J10" s="129">
        <f>+I10</f>
        <v>17995</v>
      </c>
      <c r="K10" s="129">
        <f>+I10</f>
        <v>17995</v>
      </c>
      <c r="L10" s="47" t="s">
        <v>86</v>
      </c>
      <c r="N10" s="338"/>
    </row>
    <row r="11" spans="1:14">
      <c r="B11" t="s">
        <v>87</v>
      </c>
      <c r="D11" s="130">
        <f>(D14-D10)/365.25</f>
        <v>73.023956194387409</v>
      </c>
      <c r="E11" s="130">
        <f>(E14-E10)/365.25</f>
        <v>73.023956194387409</v>
      </c>
      <c r="F11" s="130">
        <f>(F14-F10)/365.25</f>
        <v>73.023956194387409</v>
      </c>
      <c r="G11" s="130"/>
      <c r="I11" s="130">
        <f>(I14-I10)/365.25</f>
        <v>73.23203285420945</v>
      </c>
      <c r="J11" s="130">
        <f>(J14-J10)/365.25</f>
        <v>73.23203285420945</v>
      </c>
      <c r="K11" s="130">
        <f>(K14-K10)/365.25</f>
        <v>73.23203285420945</v>
      </c>
      <c r="N11" s="338"/>
    </row>
    <row r="14" spans="1:14">
      <c r="B14" t="s">
        <v>88</v>
      </c>
      <c r="D14" s="129">
        <v>44743</v>
      </c>
      <c r="E14" s="129">
        <v>44743</v>
      </c>
      <c r="F14" s="129">
        <v>44743</v>
      </c>
      <c r="G14" s="129"/>
      <c r="I14" s="129">
        <v>44743</v>
      </c>
      <c r="J14" s="129">
        <v>44743</v>
      </c>
      <c r="K14" s="129">
        <v>44743</v>
      </c>
    </row>
    <row r="16" spans="1:14">
      <c r="B16" t="s">
        <v>89</v>
      </c>
      <c r="D16" s="260" t="s">
        <v>90</v>
      </c>
      <c r="E16" s="260" t="s">
        <v>91</v>
      </c>
      <c r="F16" s="260"/>
      <c r="I16" s="260" t="s">
        <v>92</v>
      </c>
      <c r="J16" s="260"/>
      <c r="K16" s="260"/>
    </row>
    <row r="17" spans="1:14">
      <c r="B17" t="s">
        <v>93</v>
      </c>
      <c r="D17" s="260" t="s">
        <v>94</v>
      </c>
      <c r="E17" s="260" t="s">
        <v>94</v>
      </c>
      <c r="F17" s="260" t="s">
        <v>94</v>
      </c>
      <c r="I17" s="260" t="s">
        <v>94</v>
      </c>
      <c r="J17" s="260" t="s">
        <v>94</v>
      </c>
      <c r="K17" s="260" t="s">
        <v>94</v>
      </c>
    </row>
    <row r="18" spans="1:14">
      <c r="B18" t="s">
        <v>95</v>
      </c>
      <c r="D18" s="260">
        <v>146640.89000000001</v>
      </c>
      <c r="E18" s="260">
        <v>101010.54</v>
      </c>
      <c r="F18" s="260"/>
      <c r="G18" s="261"/>
      <c r="I18" s="260">
        <v>3163.13</v>
      </c>
      <c r="J18" s="260"/>
      <c r="K18" s="260"/>
    </row>
    <row r="20" spans="1:14">
      <c r="B20" t="s">
        <v>96</v>
      </c>
      <c r="D20" s="45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0.05</v>
      </c>
      <c r="E20" s="45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0.05</v>
      </c>
      <c r="F20" s="45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0.05</v>
      </c>
      <c r="G20" s="45"/>
      <c r="I20" s="45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0.05</v>
      </c>
      <c r="J20" s="45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0.05</v>
      </c>
      <c r="K20" s="45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0.05</v>
      </c>
    </row>
    <row r="22" spans="1:14">
      <c r="B22" t="s">
        <v>97</v>
      </c>
      <c r="D22" s="91">
        <f>D18*D20</f>
        <v>7332.0445000000009</v>
      </c>
      <c r="E22" s="91">
        <f>E18*E20</f>
        <v>5050.527</v>
      </c>
      <c r="F22" s="91">
        <f>F18*F20</f>
        <v>0</v>
      </c>
      <c r="G22" s="91"/>
      <c r="I22" s="91">
        <f>I18*I20</f>
        <v>158.15650000000002</v>
      </c>
      <c r="J22" s="91">
        <f>J18*J20</f>
        <v>0</v>
      </c>
      <c r="K22" s="91">
        <f>K18*K20</f>
        <v>0</v>
      </c>
    </row>
    <row r="23" spans="1:14" s="42" customFormat="1">
      <c r="B23" s="42" t="s">
        <v>98</v>
      </c>
      <c r="D23" s="43">
        <f>D18*(D20/2)</f>
        <v>3666.0222500000004</v>
      </c>
      <c r="E23" s="43">
        <f>E18*(E20/2)</f>
        <v>2525.2635</v>
      </c>
      <c r="F23" s="43">
        <f>F18*(F20/2)</f>
        <v>0</v>
      </c>
      <c r="G23" s="43"/>
      <c r="I23" s="43">
        <f>I18*(I20/2)</f>
        <v>79.078250000000011</v>
      </c>
      <c r="J23" s="43">
        <f>J18*(J20/2)</f>
        <v>0</v>
      </c>
      <c r="K23" s="43">
        <f>K18*(K20/2)</f>
        <v>0</v>
      </c>
    </row>
    <row r="24" spans="1:14" s="44" customFormat="1" ht="15.75" thickBot="1">
      <c r="B24" s="44" t="s">
        <v>99</v>
      </c>
      <c r="D24" s="51">
        <f>ROUND(D23,-1)</f>
        <v>3670</v>
      </c>
      <c r="E24" s="51">
        <f>ROUND(E23,-1)</f>
        <v>2530</v>
      </c>
      <c r="F24" s="51">
        <f>ROUND(F23,-1)</f>
        <v>0</v>
      </c>
      <c r="G24" s="46">
        <f>SUM(D24:F24)</f>
        <v>6200</v>
      </c>
      <c r="I24" s="51">
        <f>ROUND(I23,-1)</f>
        <v>80</v>
      </c>
      <c r="J24" s="51">
        <f>ROUND(J23,-1)</f>
        <v>0</v>
      </c>
      <c r="K24" s="51">
        <f>ROUND(K23,-1)</f>
        <v>0</v>
      </c>
      <c r="L24" s="46">
        <f>SUM(I24:K24)</f>
        <v>80</v>
      </c>
      <c r="N24" s="52">
        <f>G24+L24</f>
        <v>6280</v>
      </c>
    </row>
    <row r="25" spans="1:14" ht="15.75" thickTop="1"/>
    <row r="26" spans="1:14">
      <c r="B26" t="s">
        <v>100</v>
      </c>
      <c r="D26" s="91">
        <f>IF(D17="ABP",D18,D18*0.1)</f>
        <v>146640.89000000001</v>
      </c>
      <c r="E26" s="91">
        <f t="shared" ref="E26:F26" si="0">IF(E17="ABP",E18,E18*0.1)</f>
        <v>101010.54</v>
      </c>
      <c r="F26" s="91">
        <f t="shared" si="0"/>
        <v>0</v>
      </c>
      <c r="G26" s="91"/>
      <c r="I26" s="91">
        <f t="shared" ref="I26:K26" si="1">IF(I17="ABP",I18,I18*0.1)</f>
        <v>3163.13</v>
      </c>
      <c r="J26" s="91">
        <f t="shared" si="1"/>
        <v>0</v>
      </c>
      <c r="K26" s="91">
        <f t="shared" si="1"/>
        <v>0</v>
      </c>
    </row>
    <row r="30" spans="1:14">
      <c r="A30" s="49" t="s">
        <v>101</v>
      </c>
      <c r="B30" s="49" t="s">
        <v>102</v>
      </c>
      <c r="C30" s="49" t="s">
        <v>103</v>
      </c>
      <c r="D30" s="49" t="s">
        <v>104</v>
      </c>
    </row>
    <row r="31" spans="1:14">
      <c r="A31">
        <v>0</v>
      </c>
      <c r="B31">
        <v>64.989999999999995</v>
      </c>
      <c r="C31" s="48">
        <v>0.04</v>
      </c>
      <c r="D31" s="48">
        <f>+C31/2</f>
        <v>0.02</v>
      </c>
    </row>
    <row r="32" spans="1:14">
      <c r="A32">
        <v>64.989999999999995</v>
      </c>
      <c r="B32">
        <v>74</v>
      </c>
      <c r="C32" s="48">
        <v>0.05</v>
      </c>
      <c r="D32" s="48">
        <f t="shared" ref="D32:D37" si="2">+C32/2</f>
        <v>2.5000000000000001E-2</v>
      </c>
    </row>
    <row r="33" spans="1:4">
      <c r="A33">
        <v>74.989999999999995</v>
      </c>
      <c r="B33">
        <v>79</v>
      </c>
      <c r="C33" s="48">
        <v>0.06</v>
      </c>
      <c r="D33" s="48">
        <f t="shared" si="2"/>
        <v>0.03</v>
      </c>
    </row>
    <row r="34" spans="1:4">
      <c r="A34">
        <v>79.989999999999995</v>
      </c>
      <c r="B34">
        <v>84</v>
      </c>
      <c r="C34" s="50">
        <v>7.0000000000000007E-2</v>
      </c>
      <c r="D34" s="48">
        <f t="shared" si="2"/>
        <v>3.5000000000000003E-2</v>
      </c>
    </row>
    <row r="35" spans="1:4">
      <c r="A35">
        <v>84.99</v>
      </c>
      <c r="B35">
        <v>89</v>
      </c>
      <c r="C35" s="50">
        <v>0.09</v>
      </c>
      <c r="D35" s="48">
        <f t="shared" si="2"/>
        <v>4.4999999999999998E-2</v>
      </c>
    </row>
    <row r="36" spans="1:4">
      <c r="A36">
        <v>89.99</v>
      </c>
      <c r="B36">
        <v>94</v>
      </c>
      <c r="C36" s="50">
        <v>0.11</v>
      </c>
      <c r="D36" s="48">
        <f t="shared" si="2"/>
        <v>5.5E-2</v>
      </c>
    </row>
    <row r="37" spans="1:4">
      <c r="A37">
        <v>94.99</v>
      </c>
      <c r="B37">
        <v>122</v>
      </c>
      <c r="C37" s="48">
        <v>0.14000000000000001</v>
      </c>
      <c r="D37" s="48">
        <f t="shared" si="2"/>
        <v>7.0000000000000007E-2</v>
      </c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topLeftCell="A22" workbookViewId="0">
      <selection activeCell="G27" sqref="G2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24" t="s">
        <v>0</v>
      </c>
      <c r="B1" s="53"/>
      <c r="C1" s="340" t="str">
        <f>Index!$C$1</f>
        <v>MAC CORMACK SUPERANNUATION FUND</v>
      </c>
      <c r="D1" s="340"/>
      <c r="E1" s="340"/>
      <c r="F1" s="54"/>
      <c r="H1" s="56" t="s">
        <v>2</v>
      </c>
      <c r="I1" s="56" t="s">
        <v>3</v>
      </c>
    </row>
    <row r="2" spans="1:9" ht="18">
      <c r="A2" s="124" t="s">
        <v>4</v>
      </c>
      <c r="B2" s="53"/>
      <c r="C2" s="340" t="str">
        <f>Index!$C$2</f>
        <v>MCCDF</v>
      </c>
      <c r="D2" s="340"/>
      <c r="E2" s="340"/>
      <c r="F2" s="55"/>
      <c r="G2" s="59" t="s">
        <v>6</v>
      </c>
      <c r="H2" s="60" t="str">
        <f>Index!$H$2</f>
        <v>Nehal.A</v>
      </c>
      <c r="I2" s="61" t="str">
        <f>Index!$I$2</f>
        <v>19/12/2022</v>
      </c>
    </row>
    <row r="3" spans="1:9" ht="18">
      <c r="A3" s="124" t="s">
        <v>9</v>
      </c>
      <c r="B3" s="53"/>
      <c r="C3" s="341">
        <f>Index!$C$3</f>
        <v>44742</v>
      </c>
      <c r="D3" s="340"/>
      <c r="E3" s="340"/>
      <c r="F3" s="55"/>
      <c r="G3" s="59" t="s">
        <v>10</v>
      </c>
      <c r="H3" s="60" t="str">
        <f>Index!$H$3</f>
        <v>DB</v>
      </c>
      <c r="I3" s="61">
        <f>Index!$I$3</f>
        <v>44949</v>
      </c>
    </row>
    <row r="4" spans="1:9" ht="18">
      <c r="D4" s="53"/>
      <c r="E4" s="53"/>
      <c r="F4" s="64"/>
      <c r="G4" s="65"/>
      <c r="I4" s="66"/>
    </row>
    <row r="5" spans="1:9" ht="18">
      <c r="A5" s="126" t="s">
        <v>105</v>
      </c>
      <c r="D5" s="53"/>
      <c r="E5" s="53"/>
      <c r="F5" s="64"/>
      <c r="G5" s="65"/>
      <c r="I5" s="66"/>
    </row>
    <row r="6" spans="1:9" ht="18">
      <c r="A6" s="126"/>
      <c r="D6" s="53"/>
      <c r="E6" s="53"/>
      <c r="F6" s="64"/>
      <c r="G6" s="65"/>
      <c r="I6" s="66"/>
    </row>
    <row r="8" spans="1:9" s="69" customFormat="1" ht="30">
      <c r="A8" s="138" t="s">
        <v>106</v>
      </c>
      <c r="B8" s="342" t="s">
        <v>107</v>
      </c>
      <c r="C8" s="343"/>
      <c r="D8" s="343"/>
      <c r="E8" s="344"/>
      <c r="F8" s="139" t="s">
        <v>108</v>
      </c>
      <c r="G8" s="139" t="s">
        <v>108</v>
      </c>
      <c r="H8" s="139" t="s">
        <v>108</v>
      </c>
      <c r="I8" s="83"/>
    </row>
    <row r="10" spans="1:9">
      <c r="F10" s="70"/>
    </row>
    <row r="11" spans="1:9">
      <c r="A11" s="71"/>
      <c r="B11" s="71"/>
      <c r="C11" s="71" t="s">
        <v>109</v>
      </c>
      <c r="F11" s="72" t="s">
        <v>110</v>
      </c>
      <c r="G11" s="47" t="s">
        <v>111</v>
      </c>
      <c r="H11" s="47" t="s">
        <v>86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/>
      <c r="G13" s="133"/>
      <c r="H13" s="134">
        <f>SUM(F13:G13)</f>
        <v>0</v>
      </c>
      <c r="I13" t="s">
        <v>112</v>
      </c>
    </row>
    <row r="14" spans="1:9">
      <c r="C14" s="73">
        <v>44896</v>
      </c>
      <c r="F14" s="74"/>
      <c r="G14" s="133"/>
      <c r="H14" s="134">
        <f>SUM(F14:G14)</f>
        <v>0</v>
      </c>
      <c r="I14" t="s">
        <v>113</v>
      </c>
    </row>
    <row r="15" spans="1:9">
      <c r="C15" s="73">
        <v>44986</v>
      </c>
      <c r="F15" s="74"/>
      <c r="G15" s="133"/>
      <c r="H15" s="134">
        <f>SUM(F15:G15)</f>
        <v>0</v>
      </c>
      <c r="I15" t="s">
        <v>114</v>
      </c>
    </row>
    <row r="16" spans="1:9">
      <c r="F16" s="75"/>
      <c r="G16" s="134"/>
      <c r="H16" s="134"/>
      <c r="I16" t="s">
        <v>115</v>
      </c>
    </row>
    <row r="17" spans="3:9" ht="15.75" thickBot="1">
      <c r="F17" s="76">
        <f>SUM(F13:F16)</f>
        <v>0</v>
      </c>
      <c r="G17" s="76">
        <f>SUM(G13:G16)</f>
        <v>0</v>
      </c>
      <c r="H17" s="76">
        <f>SUM(H13:H16)</f>
        <v>0</v>
      </c>
    </row>
    <row r="19" spans="3:9">
      <c r="C19" s="77" t="s">
        <v>116</v>
      </c>
      <c r="F19">
        <f>COUNT(F13:F15)</f>
        <v>0</v>
      </c>
      <c r="G19">
        <f>COUNT(G13:G15)</f>
        <v>0</v>
      </c>
    </row>
    <row r="21" spans="3:9">
      <c r="C21" t="s">
        <v>117</v>
      </c>
      <c r="F21" s="74"/>
      <c r="I21" t="s">
        <v>118</v>
      </c>
    </row>
    <row r="23" spans="3:9">
      <c r="C23" t="s">
        <v>119</v>
      </c>
      <c r="F23" s="78"/>
      <c r="G23" s="135">
        <v>2757.3</v>
      </c>
      <c r="H23" s="79"/>
      <c r="I23" t="s">
        <v>120</v>
      </c>
    </row>
    <row r="24" spans="3:9">
      <c r="C24" t="s">
        <v>121</v>
      </c>
      <c r="F24" s="80"/>
      <c r="G24" s="135"/>
      <c r="H24" s="79"/>
    </row>
    <row r="25" spans="3:9">
      <c r="C25" t="s">
        <v>122</v>
      </c>
      <c r="F25" s="79"/>
      <c r="G25" s="136"/>
      <c r="H25" s="79"/>
    </row>
    <row r="26" spans="3:9">
      <c r="C26" t="s">
        <v>123</v>
      </c>
      <c r="F26" s="81"/>
      <c r="G26" s="79">
        <f>G23-SUM(G24:G25)</f>
        <v>2757.3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124</v>
      </c>
      <c r="F29" s="75">
        <f>ROUND(F21/4,0)</f>
        <v>0</v>
      </c>
      <c r="G29" s="134">
        <f>ROUND(G26/4,0)</f>
        <v>689</v>
      </c>
      <c r="H29" s="79"/>
    </row>
    <row r="30" spans="3:9">
      <c r="C30" t="s">
        <v>125</v>
      </c>
      <c r="F30" s="75">
        <f>(F29*F19)-F17</f>
        <v>0</v>
      </c>
      <c r="G30" s="75">
        <f>(G29*G19)-G17</f>
        <v>0</v>
      </c>
      <c r="H30" s="79"/>
    </row>
    <row r="31" spans="3:9">
      <c r="F31" s="78"/>
      <c r="G31" s="79"/>
      <c r="H31" s="79"/>
    </row>
    <row r="32" spans="3:9">
      <c r="C32" s="77" t="s">
        <v>126</v>
      </c>
      <c r="F32" s="78"/>
      <c r="G32" s="79"/>
      <c r="H32" s="79"/>
    </row>
    <row r="33" spans="3:12">
      <c r="C33" s="73">
        <v>44805</v>
      </c>
      <c r="F33" s="82">
        <f>IF(F19&gt;0,F13,0)</f>
        <v>0</v>
      </c>
      <c r="G33" s="82">
        <f>IF(G19&gt;0,G13,0)</f>
        <v>0</v>
      </c>
      <c r="H33" s="134">
        <f t="shared" ref="H33:H36" si="0">SUM(F33:G33)</f>
        <v>0</v>
      </c>
      <c r="L33" s="134"/>
    </row>
    <row r="34" spans="3:12">
      <c r="C34" s="73">
        <v>44896</v>
      </c>
      <c r="F34" s="82">
        <f>IF(F19=1,F29+F30,F14)</f>
        <v>0</v>
      </c>
      <c r="G34" s="82">
        <f>IF(G19=1,G29+G30,G14)</f>
        <v>0</v>
      </c>
      <c r="H34" s="134">
        <f t="shared" si="0"/>
        <v>0</v>
      </c>
      <c r="L34" s="134"/>
    </row>
    <row r="35" spans="3:12">
      <c r="C35" s="73">
        <v>44986</v>
      </c>
      <c r="F35" s="82">
        <f>IF(F19=1,F29,IF(F19=2,F29+F30,F14))</f>
        <v>0</v>
      </c>
      <c r="G35" s="82">
        <f>IF(G19=1,G29,IF(G19=2,G29+G30,G14))</f>
        <v>0</v>
      </c>
      <c r="H35" s="134">
        <f t="shared" si="0"/>
        <v>0</v>
      </c>
    </row>
    <row r="36" spans="3:12">
      <c r="C36" s="73">
        <v>45078</v>
      </c>
      <c r="F36" s="82">
        <f>F21-SUM(F33:F35)</f>
        <v>0</v>
      </c>
      <c r="G36" s="82">
        <f>ROUND(G26,0)-SUM(G33:G35)</f>
        <v>2757</v>
      </c>
      <c r="H36" s="134">
        <f t="shared" si="0"/>
        <v>2757</v>
      </c>
    </row>
    <row r="38" spans="3:12" ht="15.75" thickBot="1">
      <c r="F38" s="76">
        <f>SUM(F33:F37)</f>
        <v>0</v>
      </c>
      <c r="G38" s="76">
        <f>SUM(G33:G37)</f>
        <v>2757</v>
      </c>
      <c r="H38" s="76">
        <f>SUM(H33:H37)</f>
        <v>2757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D8" sqref="D8"/>
    </sheetView>
  </sheetViews>
  <sheetFormatPr defaultColWidth="11.42578125" defaultRowHeight="16.5"/>
  <cols>
    <col min="1" max="1" width="13.7109375" style="111" customWidth="1"/>
    <col min="2" max="2" width="34.7109375" style="108" customWidth="1"/>
    <col min="3" max="8" width="14.5703125" style="108" customWidth="1"/>
    <col min="9" max="9" width="14.5703125" style="112" customWidth="1"/>
    <col min="10" max="10" width="15.28515625" style="108" customWidth="1"/>
    <col min="11" max="16384" width="11.42578125" style="108"/>
  </cols>
  <sheetData>
    <row r="1" spans="1:10" customFormat="1" ht="18">
      <c r="A1" s="124" t="s">
        <v>0</v>
      </c>
      <c r="B1" s="340" t="str">
        <f>Index!$C$1</f>
        <v>MAC CORMACK SUPERANNUATION FUND</v>
      </c>
      <c r="C1" s="340"/>
      <c r="D1" s="340"/>
      <c r="F1" s="54"/>
      <c r="H1" s="56" t="s">
        <v>2</v>
      </c>
      <c r="I1" s="56" t="s">
        <v>3</v>
      </c>
    </row>
    <row r="2" spans="1:10" customFormat="1" ht="18">
      <c r="A2" s="124" t="s">
        <v>4</v>
      </c>
      <c r="B2" s="340" t="str">
        <f>Index!$C$2</f>
        <v>MCCDF</v>
      </c>
      <c r="C2" s="340"/>
      <c r="D2" s="340"/>
      <c r="F2" s="55"/>
      <c r="G2" s="59" t="s">
        <v>6</v>
      </c>
      <c r="H2" s="60" t="str">
        <f>Index!$H$2</f>
        <v>Nehal.A</v>
      </c>
      <c r="I2" s="61" t="str">
        <f>Index!$I$2</f>
        <v>19/12/2022</v>
      </c>
    </row>
    <row r="3" spans="1:10" customFormat="1" ht="18">
      <c r="A3" s="124" t="s">
        <v>9</v>
      </c>
      <c r="B3" s="341">
        <f>Index!$C$3</f>
        <v>44742</v>
      </c>
      <c r="C3" s="341"/>
      <c r="D3" s="341"/>
      <c r="F3" s="55"/>
      <c r="G3" s="59" t="s">
        <v>10</v>
      </c>
      <c r="H3" s="60" t="str">
        <f>Index!$H$3</f>
        <v>DB</v>
      </c>
      <c r="I3" s="61">
        <f>Index!$I$3</f>
        <v>44949</v>
      </c>
    </row>
    <row r="4" spans="1:10" customFormat="1" ht="18">
      <c r="A4" s="124"/>
      <c r="B4" s="53"/>
      <c r="D4" s="53"/>
      <c r="E4" s="53"/>
      <c r="F4" s="55"/>
      <c r="G4" s="125"/>
      <c r="H4" s="65"/>
      <c r="I4" s="66"/>
    </row>
    <row r="5" spans="1:10" customFormat="1" ht="18">
      <c r="A5" s="53" t="s">
        <v>127</v>
      </c>
      <c r="C5" s="57"/>
      <c r="F5" s="58"/>
      <c r="G5" s="58"/>
      <c r="H5" s="65"/>
      <c r="J5" s="66"/>
    </row>
    <row r="6" spans="1:10" ht="18">
      <c r="A6" s="62"/>
      <c r="B6" s="63"/>
      <c r="C6" s="109"/>
      <c r="D6" s="53"/>
      <c r="E6" s="53"/>
      <c r="F6" s="65"/>
      <c r="G6" s="65"/>
      <c r="H6" s="65"/>
      <c r="I6" s="110"/>
    </row>
    <row r="7" spans="1:10" s="146" customFormat="1" ht="15.75" thickBot="1">
      <c r="A7" s="148"/>
      <c r="C7" s="165"/>
      <c r="D7" s="165"/>
      <c r="E7" s="165"/>
      <c r="F7" s="116"/>
      <c r="G7" s="165"/>
      <c r="H7" s="165"/>
      <c r="I7" s="165"/>
    </row>
    <row r="8" spans="1:10" s="146" customFormat="1" ht="30.75" thickBot="1">
      <c r="A8" s="347" t="s">
        <v>128</v>
      </c>
      <c r="B8" s="348"/>
      <c r="C8" s="166" t="s">
        <v>129</v>
      </c>
      <c r="D8" s="166" t="s">
        <v>130</v>
      </c>
      <c r="E8" s="166" t="s">
        <v>131</v>
      </c>
      <c r="F8" s="166" t="s">
        <v>132</v>
      </c>
      <c r="G8" s="166" t="s">
        <v>133</v>
      </c>
      <c r="H8" s="166" t="s">
        <v>134</v>
      </c>
      <c r="I8" s="167" t="s">
        <v>135</v>
      </c>
    </row>
    <row r="9" spans="1:10" s="146" customFormat="1" ht="15">
      <c r="A9" s="168" t="s">
        <v>136</v>
      </c>
      <c r="B9" s="169"/>
      <c r="C9" s="170">
        <v>0</v>
      </c>
      <c r="D9" s="170">
        <v>0</v>
      </c>
      <c r="E9" s="170"/>
      <c r="F9" s="171">
        <v>0</v>
      </c>
      <c r="G9" s="170"/>
      <c r="H9" s="170"/>
      <c r="I9" s="170">
        <f>C9-D9+E9+F9+G9+H9</f>
        <v>0</v>
      </c>
    </row>
    <row r="10" spans="1:10" s="146" customFormat="1" ht="15">
      <c r="A10" s="172" t="s">
        <v>137</v>
      </c>
      <c r="B10" s="173"/>
      <c r="C10" s="170">
        <v>0</v>
      </c>
      <c r="D10" s="174">
        <v>0</v>
      </c>
      <c r="E10" s="174"/>
      <c r="F10" s="175">
        <v>0</v>
      </c>
      <c r="G10" s="174"/>
      <c r="H10" s="174"/>
      <c r="I10" s="170">
        <f>C10-D10+E10+F10+G10+H10</f>
        <v>0</v>
      </c>
    </row>
    <row r="11" spans="1:10" s="146" customFormat="1" ht="15">
      <c r="A11" s="172" t="s">
        <v>138</v>
      </c>
      <c r="B11" s="173"/>
      <c r="C11" s="170">
        <v>0</v>
      </c>
      <c r="D11" s="174">
        <v>0</v>
      </c>
      <c r="E11" s="174"/>
      <c r="F11" s="175">
        <v>0</v>
      </c>
      <c r="G11" s="174"/>
      <c r="H11" s="174"/>
      <c r="I11" s="170">
        <f>C11-D11+E11+F11+G11+H11</f>
        <v>0</v>
      </c>
    </row>
    <row r="12" spans="1:10" s="146" customFormat="1" ht="15">
      <c r="A12" s="172" t="s">
        <v>139</v>
      </c>
      <c r="B12" s="173"/>
      <c r="C12" s="170">
        <v>0</v>
      </c>
      <c r="D12" s="174">
        <v>0</v>
      </c>
      <c r="E12" s="174"/>
      <c r="F12" s="175">
        <v>0</v>
      </c>
      <c r="G12" s="174"/>
      <c r="H12" s="174"/>
      <c r="I12" s="170">
        <f>C12-D12+E12+F12+G12+H12</f>
        <v>0</v>
      </c>
    </row>
    <row r="13" spans="1:10" s="146" customFormat="1" ht="15">
      <c r="A13" s="176"/>
      <c r="B13" s="165" t="s">
        <v>140</v>
      </c>
      <c r="C13" s="177">
        <f t="shared" ref="C13:I13" si="0">SUM(C9:C12)</f>
        <v>0</v>
      </c>
      <c r="D13" s="177">
        <f t="shared" si="0"/>
        <v>0</v>
      </c>
      <c r="E13" s="177">
        <f t="shared" si="0"/>
        <v>0</v>
      </c>
      <c r="F13" s="177">
        <f t="shared" si="0"/>
        <v>0</v>
      </c>
      <c r="G13" s="177">
        <f t="shared" si="0"/>
        <v>0</v>
      </c>
      <c r="H13" s="177">
        <f t="shared" si="0"/>
        <v>0</v>
      </c>
      <c r="I13" s="177">
        <f t="shared" si="0"/>
        <v>0</v>
      </c>
    </row>
    <row r="14" spans="1:10" s="146" customFormat="1" ht="15.75" thickBot="1">
      <c r="A14" s="176"/>
      <c r="B14" s="176"/>
      <c r="C14" s="165"/>
      <c r="D14" s="165"/>
      <c r="E14" s="165"/>
      <c r="F14" s="116"/>
      <c r="G14" s="165"/>
      <c r="H14" s="165"/>
      <c r="I14" s="165"/>
    </row>
    <row r="15" spans="1:10" s="146" customFormat="1" ht="30.75" thickBot="1">
      <c r="A15" s="347" t="s">
        <v>141</v>
      </c>
      <c r="B15" s="391"/>
      <c r="C15" s="166" t="s">
        <v>129</v>
      </c>
      <c r="D15" s="166" t="s">
        <v>130</v>
      </c>
      <c r="E15" s="166" t="s">
        <v>131</v>
      </c>
      <c r="F15" s="166" t="s">
        <v>132</v>
      </c>
      <c r="G15" s="166" t="s">
        <v>133</v>
      </c>
      <c r="H15" s="166" t="s">
        <v>134</v>
      </c>
      <c r="I15" s="167" t="s">
        <v>135</v>
      </c>
    </row>
    <row r="16" spans="1:10" s="146" customFormat="1" ht="15">
      <c r="A16" s="178" t="s">
        <v>136</v>
      </c>
      <c r="B16" s="169"/>
      <c r="C16" s="170"/>
      <c r="D16" s="170"/>
      <c r="E16" s="170"/>
      <c r="F16" s="171"/>
      <c r="G16" s="170"/>
      <c r="H16" s="170"/>
      <c r="I16" s="170">
        <f>C16-D16+E16+F16+G16+H16</f>
        <v>0</v>
      </c>
    </row>
    <row r="17" spans="1:9" s="146" customFormat="1" ht="15">
      <c r="A17" s="179" t="s">
        <v>137</v>
      </c>
      <c r="B17" s="173"/>
      <c r="C17" s="170"/>
      <c r="D17" s="174"/>
      <c r="E17" s="174"/>
      <c r="F17" s="175"/>
      <c r="G17" s="174"/>
      <c r="H17" s="174"/>
      <c r="I17" s="170">
        <f>C17-D17+E17+F17+G17+H17</f>
        <v>0</v>
      </c>
    </row>
    <row r="18" spans="1:9" s="146" customFormat="1" ht="15">
      <c r="A18" s="179" t="s">
        <v>138</v>
      </c>
      <c r="B18" s="173"/>
      <c r="C18" s="170"/>
      <c r="D18" s="174"/>
      <c r="E18" s="174"/>
      <c r="F18" s="175"/>
      <c r="G18" s="174"/>
      <c r="H18" s="174"/>
      <c r="I18" s="170">
        <f>C18-D18+E18+F18+G18+H18</f>
        <v>0</v>
      </c>
    </row>
    <row r="19" spans="1:9" s="146" customFormat="1" ht="15">
      <c r="A19" s="179" t="s">
        <v>142</v>
      </c>
      <c r="B19" s="173"/>
      <c r="C19" s="170"/>
      <c r="D19" s="174"/>
      <c r="E19" s="174"/>
      <c r="F19" s="175"/>
      <c r="G19" s="174"/>
      <c r="H19" s="174"/>
      <c r="I19" s="170">
        <f>C19-D19+E19+F19+G19+H19</f>
        <v>0</v>
      </c>
    </row>
    <row r="20" spans="1:9" s="146" customFormat="1" ht="15">
      <c r="A20" s="176"/>
      <c r="B20" s="165" t="s">
        <v>140</v>
      </c>
      <c r="C20" s="180">
        <f t="shared" ref="C20:I20" si="1">SUM(C16:C19)</f>
        <v>0</v>
      </c>
      <c r="D20" s="180">
        <f t="shared" si="1"/>
        <v>0</v>
      </c>
      <c r="E20" s="180">
        <f t="shared" si="1"/>
        <v>0</v>
      </c>
      <c r="F20" s="180">
        <f t="shared" si="1"/>
        <v>0</v>
      </c>
      <c r="G20" s="180">
        <f t="shared" si="1"/>
        <v>0</v>
      </c>
      <c r="H20" s="180">
        <f t="shared" si="1"/>
        <v>0</v>
      </c>
      <c r="I20" s="180">
        <f t="shared" si="1"/>
        <v>0</v>
      </c>
    </row>
    <row r="21" spans="1:9" s="146" customFormat="1" ht="15">
      <c r="A21" s="148"/>
    </row>
    <row r="22" spans="1:9" s="146" customFormat="1" ht="15">
      <c r="A22" s="349" t="s">
        <v>143</v>
      </c>
      <c r="B22" s="350"/>
      <c r="C22" s="181">
        <f t="shared" ref="C22:I22" si="2">+C13-C20</f>
        <v>0</v>
      </c>
      <c r="D22" s="181">
        <f>+D13-D20</f>
        <v>0</v>
      </c>
      <c r="E22" s="181">
        <f t="shared" si="2"/>
        <v>0</v>
      </c>
      <c r="F22" s="181">
        <f t="shared" si="2"/>
        <v>0</v>
      </c>
      <c r="G22" s="181">
        <f t="shared" si="2"/>
        <v>0</v>
      </c>
      <c r="H22" s="181">
        <f t="shared" si="2"/>
        <v>0</v>
      </c>
      <c r="I22" s="181">
        <f t="shared" si="2"/>
        <v>0</v>
      </c>
    </row>
    <row r="23" spans="1:9" s="146" customFormat="1" ht="15">
      <c r="A23" s="148"/>
    </row>
    <row r="24" spans="1:9" s="146" customFormat="1" ht="15">
      <c r="A24" s="146" t="s">
        <v>144</v>
      </c>
      <c r="B24" s="147"/>
      <c r="G24" s="147"/>
    </row>
    <row r="25" spans="1:9" s="146" customFormat="1" ht="15">
      <c r="B25" s="147"/>
      <c r="C25" s="345" t="s">
        <v>145</v>
      </c>
      <c r="D25" s="345"/>
      <c r="E25" s="345" t="s">
        <v>146</v>
      </c>
      <c r="F25" s="345"/>
      <c r="G25" s="346" t="s">
        <v>147</v>
      </c>
      <c r="H25" s="346"/>
    </row>
    <row r="26" spans="1:9" s="146" customFormat="1" ht="15">
      <c r="A26" s="148" t="s">
        <v>3</v>
      </c>
      <c r="B26" s="146" t="s">
        <v>148</v>
      </c>
      <c r="C26" s="146" t="s">
        <v>129</v>
      </c>
      <c r="D26" s="146" t="s">
        <v>130</v>
      </c>
      <c r="E26" s="146" t="s">
        <v>129</v>
      </c>
      <c r="F26" s="146" t="s">
        <v>130</v>
      </c>
      <c r="G26" s="146" t="s">
        <v>129</v>
      </c>
      <c r="H26" s="146" t="s">
        <v>130</v>
      </c>
    </row>
    <row r="27" spans="1:9" s="146" customFormat="1" ht="15">
      <c r="A27" s="149"/>
      <c r="C27" s="150"/>
      <c r="D27" s="150"/>
      <c r="E27" s="150"/>
      <c r="F27" s="150"/>
      <c r="G27" s="150"/>
      <c r="H27" s="150">
        <f>D27-F27</f>
        <v>0</v>
      </c>
    </row>
    <row r="28" spans="1:9" s="146" customFormat="1" ht="15">
      <c r="A28" s="151"/>
      <c r="C28" s="150"/>
      <c r="D28" s="150"/>
      <c r="E28" s="150"/>
      <c r="F28" s="150"/>
      <c r="G28" s="150"/>
      <c r="H28" s="150">
        <f t="shared" ref="H28:H40" si="3">D28-F28</f>
        <v>0</v>
      </c>
    </row>
    <row r="29" spans="1:9" s="146" customFormat="1" ht="15">
      <c r="A29" s="149"/>
      <c r="B29" s="152"/>
      <c r="C29" s="150"/>
      <c r="D29" s="150"/>
      <c r="E29" s="150"/>
      <c r="F29" s="150"/>
      <c r="G29" s="150"/>
      <c r="H29" s="150">
        <f t="shared" si="3"/>
        <v>0</v>
      </c>
    </row>
    <row r="30" spans="1:9" s="146" customFormat="1" ht="15">
      <c r="A30" s="151"/>
      <c r="C30" s="150"/>
      <c r="D30" s="150"/>
      <c r="E30" s="150"/>
      <c r="F30" s="150"/>
      <c r="G30" s="150"/>
      <c r="H30" s="150">
        <f t="shared" si="3"/>
        <v>0</v>
      </c>
    </row>
    <row r="31" spans="1:9" s="146" customFormat="1" ht="15">
      <c r="A31" s="149"/>
      <c r="B31" s="152"/>
      <c r="C31" s="150"/>
      <c r="D31" s="150"/>
      <c r="E31" s="150"/>
      <c r="F31" s="150"/>
      <c r="G31" s="150"/>
      <c r="H31" s="150">
        <f t="shared" si="3"/>
        <v>0</v>
      </c>
    </row>
    <row r="32" spans="1:9" s="146" customFormat="1" ht="15">
      <c r="A32" s="151"/>
      <c r="B32" s="152"/>
      <c r="C32" s="150"/>
      <c r="D32" s="150"/>
      <c r="E32" s="150"/>
      <c r="F32" s="150"/>
      <c r="G32" s="150"/>
      <c r="H32" s="150">
        <f t="shared" si="3"/>
        <v>0</v>
      </c>
    </row>
    <row r="33" spans="1:8" s="146" customFormat="1" ht="15">
      <c r="A33" s="149"/>
      <c r="B33" s="152"/>
      <c r="C33" s="150"/>
      <c r="D33" s="150"/>
      <c r="E33" s="150"/>
      <c r="F33" s="150"/>
      <c r="G33" s="150"/>
      <c r="H33" s="150">
        <f t="shared" si="3"/>
        <v>0</v>
      </c>
    </row>
    <row r="34" spans="1:8" s="146" customFormat="1" ht="15">
      <c r="A34" s="148"/>
      <c r="B34" s="152"/>
      <c r="C34" s="150"/>
      <c r="D34" s="150"/>
      <c r="E34" s="150"/>
      <c r="F34" s="150"/>
      <c r="G34" s="150"/>
      <c r="H34" s="150">
        <f t="shared" si="3"/>
        <v>0</v>
      </c>
    </row>
    <row r="35" spans="1:8" s="146" customFormat="1" ht="15">
      <c r="A35" s="149"/>
      <c r="C35" s="150"/>
      <c r="D35" s="150"/>
      <c r="E35" s="150"/>
      <c r="F35" s="150"/>
      <c r="G35" s="150"/>
      <c r="H35" s="150">
        <f t="shared" si="3"/>
        <v>0</v>
      </c>
    </row>
    <row r="36" spans="1:8" s="146" customFormat="1" ht="15">
      <c r="A36" s="148"/>
      <c r="C36" s="150"/>
      <c r="D36" s="150"/>
      <c r="E36" s="150"/>
      <c r="F36" s="150"/>
      <c r="G36" s="150"/>
      <c r="H36" s="150">
        <f t="shared" si="3"/>
        <v>0</v>
      </c>
    </row>
    <row r="37" spans="1:8" s="146" customFormat="1" ht="15">
      <c r="A37" s="148"/>
      <c r="B37" s="152"/>
      <c r="C37" s="150"/>
      <c r="D37" s="150"/>
      <c r="E37" s="150"/>
      <c r="F37" s="150"/>
      <c r="G37" s="150"/>
      <c r="H37" s="150">
        <f>E37-C37</f>
        <v>0</v>
      </c>
    </row>
    <row r="38" spans="1:8" s="146" customFormat="1" ht="15">
      <c r="A38" s="148"/>
      <c r="C38" s="150"/>
      <c r="D38" s="150"/>
      <c r="E38" s="150"/>
      <c r="F38" s="150"/>
      <c r="G38" s="150"/>
      <c r="H38" s="150">
        <f t="shared" si="3"/>
        <v>0</v>
      </c>
    </row>
    <row r="39" spans="1:8" s="146" customFormat="1" ht="15">
      <c r="A39" s="148"/>
      <c r="B39" s="153" t="s">
        <v>86</v>
      </c>
      <c r="H39" s="154">
        <f>SUM(H27:H38)</f>
        <v>0</v>
      </c>
    </row>
    <row r="40" spans="1:8" s="146" customFormat="1" ht="15">
      <c r="A40" s="148"/>
      <c r="H40" s="146">
        <f t="shared" si="3"/>
        <v>0</v>
      </c>
    </row>
    <row r="41" spans="1:8" s="146" customFormat="1" ht="15.75" thickBot="1">
      <c r="A41" s="148"/>
      <c r="G41" s="146" t="s">
        <v>149</v>
      </c>
      <c r="H41" s="155">
        <f>I22+H39</f>
        <v>0</v>
      </c>
    </row>
    <row r="42" spans="1:8" s="146" customFormat="1" ht="15">
      <c r="A42" s="148"/>
      <c r="B42" s="156" t="s">
        <v>150</v>
      </c>
      <c r="C42" s="157">
        <f>I13</f>
        <v>0</v>
      </c>
      <c r="D42" s="158"/>
    </row>
    <row r="43" spans="1:8" s="146" customFormat="1" ht="15">
      <c r="A43" s="148"/>
      <c r="B43" s="159" t="s">
        <v>151</v>
      </c>
      <c r="C43" s="154">
        <f>I20</f>
        <v>0</v>
      </c>
      <c r="D43" s="160"/>
    </row>
    <row r="44" spans="1:8" s="146" customFormat="1" ht="15">
      <c r="A44" s="148"/>
      <c r="B44" s="161" t="s">
        <v>147</v>
      </c>
      <c r="C44" s="155">
        <f>C42-C43</f>
        <v>0</v>
      </c>
      <c r="D44" s="160"/>
    </row>
    <row r="45" spans="1:8" s="146" customFormat="1" ht="15">
      <c r="A45" s="148"/>
      <c r="B45" s="159"/>
      <c r="D45" s="160"/>
    </row>
    <row r="46" spans="1:8" s="146" customFormat="1" ht="15">
      <c r="A46" s="148"/>
      <c r="B46" s="159" t="s">
        <v>152</v>
      </c>
      <c r="C46" s="155">
        <v>0</v>
      </c>
      <c r="D46" s="160"/>
    </row>
    <row r="47" spans="1:8" s="146" customFormat="1" ht="15.75" thickBot="1">
      <c r="A47" s="148"/>
      <c r="B47" s="162" t="s">
        <v>153</v>
      </c>
      <c r="C47" s="163">
        <f>C46-C44</f>
        <v>0</v>
      </c>
      <c r="D47" s="164" t="s">
        <v>154</v>
      </c>
    </row>
    <row r="48" spans="1:8" s="146" customFormat="1" ht="15">
      <c r="A48" s="148"/>
    </row>
    <row r="49" spans="1:1" s="146" customFormat="1" ht="15">
      <c r="A49" s="148"/>
    </row>
    <row r="50" spans="1:1" s="146" customFormat="1" ht="15">
      <c r="A50" s="148"/>
    </row>
    <row r="51" spans="1:1" s="146" customFormat="1" ht="15">
      <c r="A51" s="148"/>
    </row>
    <row r="52" spans="1:1" s="146" customFormat="1" ht="15">
      <c r="A52" s="148"/>
    </row>
    <row r="53" spans="1:1" s="146" customFormat="1" ht="15">
      <c r="A53" s="148"/>
    </row>
    <row r="54" spans="1:1" s="146" customFormat="1" ht="15">
      <c r="A54" s="148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dimension ref="A1:J18"/>
  <sheetViews>
    <sheetView workbookViewId="0">
      <selection activeCell="I30" sqref="I30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8" width="27.7109375" customWidth="1"/>
    <col min="9" max="9" width="15.7109375" customWidth="1"/>
    <col min="10" max="10" width="14.42578125" customWidth="1"/>
  </cols>
  <sheetData>
    <row r="1" spans="1:10" ht="18">
      <c r="A1" s="124" t="s">
        <v>0</v>
      </c>
      <c r="B1" s="53"/>
      <c r="C1" s="340" t="str">
        <f>Index!$C$1</f>
        <v>MAC CORMACK SUPERANNUATION FUND</v>
      </c>
      <c r="D1" s="340"/>
      <c r="E1" s="340"/>
      <c r="F1" s="54"/>
      <c r="H1" s="56" t="s">
        <v>2</v>
      </c>
      <c r="I1" s="56" t="s">
        <v>3</v>
      </c>
    </row>
    <row r="2" spans="1:10" ht="18">
      <c r="A2" s="124" t="s">
        <v>4</v>
      </c>
      <c r="B2" s="53"/>
      <c r="C2" s="340" t="str">
        <f>Index!$C$2</f>
        <v>MCCDF</v>
      </c>
      <c r="D2" s="340"/>
      <c r="E2" s="340"/>
      <c r="F2" s="55"/>
      <c r="G2" s="59" t="s">
        <v>6</v>
      </c>
      <c r="H2" s="60" t="str">
        <f>Index!$H$2</f>
        <v>Nehal.A</v>
      </c>
      <c r="I2" s="61" t="str">
        <f>Index!$I$2</f>
        <v>19/12/2022</v>
      </c>
    </row>
    <row r="3" spans="1:10" ht="18">
      <c r="A3" s="124" t="s">
        <v>9</v>
      </c>
      <c r="B3" s="53"/>
      <c r="C3" s="341">
        <f>Index!$C$3</f>
        <v>44742</v>
      </c>
      <c r="D3" s="340"/>
      <c r="E3" s="340"/>
      <c r="F3" s="55"/>
      <c r="G3" s="59" t="s">
        <v>10</v>
      </c>
      <c r="H3" s="60" t="str">
        <f>Index!$H$3</f>
        <v>DB</v>
      </c>
      <c r="I3" s="61">
        <f>Index!$I$3</f>
        <v>44949</v>
      </c>
    </row>
    <row r="4" spans="1:10" ht="18">
      <c r="A4" s="124"/>
      <c r="B4" s="53"/>
      <c r="D4" s="53"/>
      <c r="E4" s="53"/>
      <c r="F4" s="55"/>
      <c r="G4" s="125"/>
      <c r="H4" s="65"/>
      <c r="I4" s="66"/>
    </row>
    <row r="5" spans="1:10" ht="18">
      <c r="A5" s="53" t="s">
        <v>155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5"/>
      <c r="G7" s="145"/>
    </row>
    <row r="8" spans="1:10" s="69" customFormat="1" ht="30">
      <c r="A8" s="138" t="s">
        <v>106</v>
      </c>
      <c r="B8" s="342" t="s">
        <v>107</v>
      </c>
      <c r="C8" s="343"/>
      <c r="D8" s="344"/>
      <c r="E8" s="139" t="s">
        <v>108</v>
      </c>
      <c r="F8" s="139" t="s">
        <v>108</v>
      </c>
      <c r="G8" s="139" t="s">
        <v>108</v>
      </c>
      <c r="H8" s="342" t="s">
        <v>156</v>
      </c>
      <c r="I8" s="344"/>
    </row>
    <row r="11" spans="1:10">
      <c r="A11" s="77">
        <v>60400</v>
      </c>
      <c r="B11" s="77"/>
      <c r="C11" s="77" t="s">
        <v>157</v>
      </c>
      <c r="E11" s="47" t="s">
        <v>158</v>
      </c>
      <c r="F11" s="85" t="s">
        <v>159</v>
      </c>
      <c r="G11" s="85" t="s">
        <v>160</v>
      </c>
    </row>
    <row r="12" spans="1:10">
      <c r="A12" t="s">
        <v>161</v>
      </c>
      <c r="C12" t="s">
        <v>162</v>
      </c>
      <c r="E12">
        <v>253571.86</v>
      </c>
      <c r="F12" s="58">
        <v>253571.86</v>
      </c>
      <c r="G12" s="91">
        <f>+E12-F12</f>
        <v>0</v>
      </c>
      <c r="H12" s="226" t="s">
        <v>163</v>
      </c>
    </row>
    <row r="13" spans="1:10">
      <c r="A13" t="s">
        <v>164</v>
      </c>
      <c r="C13" t="s">
        <v>165</v>
      </c>
      <c r="G13" s="91">
        <f>+E13-F13</f>
        <v>0</v>
      </c>
    </row>
    <row r="16" spans="1:10">
      <c r="A16" s="42" t="s">
        <v>166</v>
      </c>
    </row>
    <row r="17" spans="1:1">
      <c r="A17" s="42" t="s">
        <v>167</v>
      </c>
    </row>
    <row r="18" spans="1:1">
      <c r="A18" s="42" t="s">
        <v>168</v>
      </c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8"/>
  <sheetViews>
    <sheetView workbookViewId="0">
      <selection activeCell="A6" sqref="A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4" t="s">
        <v>0</v>
      </c>
      <c r="B1" s="53"/>
      <c r="C1" s="340" t="str">
        <f>Index!$C$1</f>
        <v>MAC CORMACK SUPERANNUATION FUND</v>
      </c>
      <c r="D1" s="340"/>
      <c r="E1" s="340"/>
      <c r="F1" s="54"/>
      <c r="H1" s="56" t="s">
        <v>2</v>
      </c>
      <c r="I1" s="56" t="s">
        <v>3</v>
      </c>
    </row>
    <row r="2" spans="1:10" ht="18">
      <c r="A2" s="124" t="s">
        <v>4</v>
      </c>
      <c r="B2" s="53"/>
      <c r="C2" s="340" t="str">
        <f>Index!$C$2</f>
        <v>MCCDF</v>
      </c>
      <c r="D2" s="340"/>
      <c r="E2" s="340"/>
      <c r="F2" s="55"/>
      <c r="G2" s="59" t="s">
        <v>6</v>
      </c>
      <c r="H2" s="60" t="str">
        <f>Index!$H$2</f>
        <v>Nehal.A</v>
      </c>
      <c r="I2" s="61" t="str">
        <f>Index!$I$2</f>
        <v>19/12/2022</v>
      </c>
    </row>
    <row r="3" spans="1:10" ht="18">
      <c r="A3" s="124" t="s">
        <v>9</v>
      </c>
      <c r="B3" s="53"/>
      <c r="C3" s="341">
        <f>Index!$C$3</f>
        <v>44742</v>
      </c>
      <c r="D3" s="340"/>
      <c r="E3" s="340"/>
      <c r="F3" s="55"/>
      <c r="G3" s="59" t="s">
        <v>10</v>
      </c>
      <c r="H3" s="60" t="str">
        <f>Index!$H$3</f>
        <v>DB</v>
      </c>
      <c r="I3" s="61">
        <f>Index!$I$3</f>
        <v>44949</v>
      </c>
    </row>
    <row r="4" spans="1:10" ht="18">
      <c r="A4" s="124"/>
      <c r="B4" s="53"/>
      <c r="D4" s="53"/>
      <c r="E4" s="53"/>
      <c r="F4" s="55"/>
      <c r="G4" s="125"/>
      <c r="H4" s="65"/>
      <c r="I4" s="66"/>
    </row>
    <row r="5" spans="1:10" ht="18">
      <c r="A5" s="53" t="s">
        <v>169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5"/>
      <c r="G7" s="145"/>
    </row>
    <row r="8" spans="1:10" s="69" customFormat="1" ht="30">
      <c r="A8" s="138" t="s">
        <v>106</v>
      </c>
      <c r="B8" s="342" t="s">
        <v>107</v>
      </c>
      <c r="C8" s="343"/>
      <c r="D8" s="343"/>
      <c r="E8" s="344"/>
      <c r="F8" s="139" t="s">
        <v>108</v>
      </c>
      <c r="G8" s="342" t="s">
        <v>156</v>
      </c>
      <c r="H8" s="351"/>
      <c r="I8" s="352"/>
    </row>
    <row r="10" spans="1:10">
      <c r="F10" s="70"/>
    </row>
    <row r="11" spans="1:10">
      <c r="C11" t="s">
        <v>170</v>
      </c>
      <c r="G11" s="42" t="s">
        <v>171</v>
      </c>
    </row>
    <row r="12" spans="1:10">
      <c r="C12" t="s">
        <v>172</v>
      </c>
      <c r="F12" s="88"/>
    </row>
    <row r="13" spans="1:10">
      <c r="C13" t="s">
        <v>173</v>
      </c>
      <c r="F13" s="58">
        <f>+F11-F12</f>
        <v>0</v>
      </c>
      <c r="H13" t="s">
        <v>174</v>
      </c>
      <c r="I13" s="96" t="e">
        <f>+F13/F12</f>
        <v>#DIV/0!</v>
      </c>
    </row>
    <row r="14" spans="1:10">
      <c r="F14" s="95">
        <f>SUM(F13:F13)</f>
        <v>0</v>
      </c>
      <c r="H14" s="42" t="s">
        <v>175</v>
      </c>
      <c r="I14" s="97" t="e">
        <f>+F14/F12</f>
        <v>#DIV/0!</v>
      </c>
      <c r="J14" s="42" t="s">
        <v>176</v>
      </c>
    </row>
    <row r="15" spans="1:10">
      <c r="F15" s="95"/>
      <c r="H15" s="42"/>
      <c r="I15" s="97"/>
    </row>
    <row r="16" spans="1:10">
      <c r="F16" s="95"/>
      <c r="H16" s="42"/>
      <c r="I16" s="97"/>
    </row>
    <row r="17" spans="3:7">
      <c r="C17" t="s">
        <v>177</v>
      </c>
      <c r="F17"/>
    </row>
    <row r="18" spans="3:7">
      <c r="C18" t="s">
        <v>178</v>
      </c>
    </row>
    <row r="19" spans="3:7">
      <c r="C19" t="s">
        <v>179</v>
      </c>
    </row>
    <row r="22" spans="3:7">
      <c r="C22" s="98" t="s">
        <v>180</v>
      </c>
      <c r="E22" s="47" t="s">
        <v>181</v>
      </c>
      <c r="F22" s="47" t="s">
        <v>182</v>
      </c>
      <c r="G22" s="99" t="s">
        <v>183</v>
      </c>
    </row>
    <row r="23" spans="3:7">
      <c r="C23" s="98"/>
      <c r="E23" s="47"/>
      <c r="F23" s="47"/>
      <c r="G23" s="99"/>
    </row>
    <row r="24" spans="3:7">
      <c r="C24" t="s">
        <v>184</v>
      </c>
      <c r="E24" s="100"/>
      <c r="F24" s="100"/>
      <c r="G24" s="91">
        <f t="shared" ref="G24:G45" si="0">+E24-F24</f>
        <v>0</v>
      </c>
    </row>
    <row r="25" spans="3:7">
      <c r="C25" t="s">
        <v>185</v>
      </c>
      <c r="E25" s="100"/>
      <c r="F25" s="100"/>
      <c r="G25" s="91">
        <f t="shared" si="0"/>
        <v>0</v>
      </c>
    </row>
    <row r="26" spans="3:7">
      <c r="C26" t="s">
        <v>186</v>
      </c>
      <c r="E26" s="100"/>
      <c r="F26" s="100"/>
      <c r="G26" s="91">
        <f t="shared" si="0"/>
        <v>0</v>
      </c>
    </row>
    <row r="27" spans="3:7">
      <c r="C27" t="s">
        <v>187</v>
      </c>
      <c r="E27" s="100"/>
      <c r="F27" s="100"/>
      <c r="G27" s="91">
        <f t="shared" si="0"/>
        <v>0</v>
      </c>
    </row>
    <row r="28" spans="3:7">
      <c r="C28" t="s">
        <v>188</v>
      </c>
      <c r="E28" s="100"/>
      <c r="F28" s="100"/>
      <c r="G28" s="91">
        <f t="shared" si="0"/>
        <v>0</v>
      </c>
    </row>
    <row r="29" spans="3:7">
      <c r="C29" t="s">
        <v>189</v>
      </c>
      <c r="E29" s="100"/>
      <c r="F29" s="100"/>
      <c r="G29" s="91">
        <f t="shared" si="0"/>
        <v>0</v>
      </c>
    </row>
    <row r="30" spans="3:7">
      <c r="C30" t="s">
        <v>190</v>
      </c>
      <c r="E30" s="100"/>
      <c r="F30" s="100"/>
      <c r="G30" s="91">
        <f t="shared" si="0"/>
        <v>0</v>
      </c>
    </row>
    <row r="31" spans="3:7">
      <c r="C31" t="s">
        <v>191</v>
      </c>
      <c r="E31" s="100"/>
      <c r="F31" s="100"/>
      <c r="G31" s="91">
        <f t="shared" si="0"/>
        <v>0</v>
      </c>
    </row>
    <row r="32" spans="3:7">
      <c r="C32" t="s">
        <v>192</v>
      </c>
      <c r="E32" s="100"/>
      <c r="F32" s="100"/>
      <c r="G32" s="91">
        <f t="shared" si="0"/>
        <v>0</v>
      </c>
    </row>
    <row r="33" spans="3:7">
      <c r="C33" t="s">
        <v>193</v>
      </c>
      <c r="E33" s="100"/>
      <c r="F33" s="100"/>
      <c r="G33" s="91">
        <f t="shared" si="0"/>
        <v>0</v>
      </c>
    </row>
    <row r="34" spans="3:7">
      <c r="C34" t="s">
        <v>194</v>
      </c>
      <c r="E34" s="100"/>
      <c r="F34" s="100"/>
      <c r="G34" s="91">
        <f t="shared" si="0"/>
        <v>0</v>
      </c>
    </row>
    <row r="35" spans="3:7">
      <c r="C35" t="s">
        <v>195</v>
      </c>
      <c r="E35" s="100"/>
      <c r="F35" s="100"/>
      <c r="G35" s="91">
        <f t="shared" si="0"/>
        <v>0</v>
      </c>
    </row>
    <row r="36" spans="3:7">
      <c r="C36" t="s">
        <v>196</v>
      </c>
      <c r="E36" s="100"/>
      <c r="F36" s="100"/>
      <c r="G36" s="91">
        <f t="shared" si="0"/>
        <v>0</v>
      </c>
    </row>
    <row r="37" spans="3:7">
      <c r="C37" t="s">
        <v>197</v>
      </c>
      <c r="E37" s="100"/>
      <c r="F37" s="100"/>
      <c r="G37" s="91">
        <f t="shared" si="0"/>
        <v>0</v>
      </c>
    </row>
    <row r="38" spans="3:7">
      <c r="C38" t="s">
        <v>198</v>
      </c>
      <c r="E38" s="100"/>
      <c r="F38" s="100"/>
      <c r="G38" s="91">
        <f t="shared" si="0"/>
        <v>0</v>
      </c>
    </row>
    <row r="39" spans="3:7">
      <c r="C39" t="s">
        <v>199</v>
      </c>
      <c r="E39" s="100"/>
      <c r="F39" s="100"/>
      <c r="G39" s="91">
        <f t="shared" si="0"/>
        <v>0</v>
      </c>
    </row>
    <row r="40" spans="3:7">
      <c r="C40" t="s">
        <v>200</v>
      </c>
      <c r="E40" s="100"/>
      <c r="F40" s="100"/>
      <c r="G40" s="91">
        <f t="shared" si="0"/>
        <v>0</v>
      </c>
    </row>
    <row r="41" spans="3:7">
      <c r="C41" t="s">
        <v>201</v>
      </c>
      <c r="E41" s="100"/>
      <c r="F41" s="100"/>
      <c r="G41" s="91">
        <f t="shared" si="0"/>
        <v>0</v>
      </c>
    </row>
    <row r="42" spans="3:7">
      <c r="C42" t="s">
        <v>202</v>
      </c>
      <c r="E42" s="100"/>
      <c r="F42" s="100"/>
      <c r="G42" s="91">
        <f t="shared" si="0"/>
        <v>0</v>
      </c>
    </row>
    <row r="43" spans="3:7">
      <c r="C43" t="s">
        <v>203</v>
      </c>
      <c r="E43" s="100"/>
      <c r="F43" s="100"/>
      <c r="G43" s="91">
        <f t="shared" si="0"/>
        <v>0</v>
      </c>
    </row>
    <row r="44" spans="3:7">
      <c r="C44" t="s">
        <v>204</v>
      </c>
      <c r="E44" s="100"/>
      <c r="F44" s="100"/>
      <c r="G44" s="91">
        <f t="shared" si="0"/>
        <v>0</v>
      </c>
    </row>
    <row r="45" spans="3:7">
      <c r="C45" t="s">
        <v>205</v>
      </c>
      <c r="E45" s="266"/>
      <c r="F45" s="266"/>
      <c r="G45" s="91">
        <f t="shared" si="0"/>
        <v>0</v>
      </c>
    </row>
    <row r="46" spans="3:7">
      <c r="E46" s="101"/>
      <c r="F46" s="101"/>
      <c r="G46" s="91"/>
    </row>
    <row r="47" spans="3:7" ht="15.75" thickBot="1">
      <c r="E47" s="144">
        <f>SUM(E24:E46)</f>
        <v>0</v>
      </c>
      <c r="F47" s="144">
        <f>SUM(F24:F46)</f>
        <v>0</v>
      </c>
      <c r="G47" s="144">
        <f>SUM(G24:G46)</f>
        <v>0</v>
      </c>
    </row>
    <row r="48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dimension ref="A1:J34"/>
  <sheetViews>
    <sheetView workbookViewId="0">
      <selection activeCell="E16" sqref="E1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4" t="s">
        <v>0</v>
      </c>
      <c r="B1" s="53"/>
      <c r="C1" s="340" t="str">
        <f>Index!$C$1</f>
        <v>MAC CORMACK SUPERANNUATION FUND</v>
      </c>
      <c r="D1" s="340"/>
      <c r="E1" s="340"/>
      <c r="F1" s="54"/>
      <c r="H1" s="56" t="s">
        <v>2</v>
      </c>
      <c r="I1" s="56" t="s">
        <v>3</v>
      </c>
    </row>
    <row r="2" spans="1:10" ht="18">
      <c r="A2" s="124" t="s">
        <v>4</v>
      </c>
      <c r="B2" s="53"/>
      <c r="C2" s="340" t="str">
        <f>Index!$C$2</f>
        <v>MCCDF</v>
      </c>
      <c r="D2" s="340"/>
      <c r="E2" s="340"/>
      <c r="F2" s="55"/>
      <c r="G2" s="59" t="s">
        <v>6</v>
      </c>
      <c r="H2" s="60" t="str">
        <f>Index!$H$2</f>
        <v>Nehal.A</v>
      </c>
      <c r="I2" s="61" t="str">
        <f>Index!$I$2</f>
        <v>19/12/2022</v>
      </c>
    </row>
    <row r="3" spans="1:10" ht="18">
      <c r="A3" s="124" t="s">
        <v>9</v>
      </c>
      <c r="B3" s="53"/>
      <c r="C3" s="341">
        <f>Index!$C$3</f>
        <v>44742</v>
      </c>
      <c r="D3" s="340"/>
      <c r="E3" s="340"/>
      <c r="F3" s="55"/>
      <c r="G3" s="59" t="s">
        <v>10</v>
      </c>
      <c r="H3" s="60" t="str">
        <f>Index!$H$3</f>
        <v>DB</v>
      </c>
      <c r="I3" s="61">
        <f>Index!$I$3</f>
        <v>44949</v>
      </c>
    </row>
    <row r="4" spans="1:10" ht="18">
      <c r="A4" s="124"/>
      <c r="B4" s="53"/>
      <c r="D4" s="53"/>
      <c r="E4" s="53"/>
      <c r="F4" s="55"/>
      <c r="G4" s="125"/>
      <c r="H4" s="65"/>
      <c r="I4" s="66"/>
    </row>
    <row r="5" spans="1:10" ht="18">
      <c r="A5" s="53" t="s">
        <v>206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5"/>
      <c r="G7" s="145"/>
    </row>
    <row r="8" spans="1:10" s="69" customFormat="1" ht="30">
      <c r="A8" s="138" t="s">
        <v>106</v>
      </c>
      <c r="B8" s="342" t="s">
        <v>107</v>
      </c>
      <c r="C8" s="343"/>
      <c r="D8" s="343"/>
      <c r="E8" s="344"/>
      <c r="F8" s="139" t="s">
        <v>108</v>
      </c>
      <c r="G8" s="342" t="s">
        <v>156</v>
      </c>
      <c r="H8" s="351"/>
      <c r="I8" s="352"/>
    </row>
    <row r="10" spans="1:10">
      <c r="A10" s="273" t="s">
        <v>207</v>
      </c>
      <c r="F10" s="70"/>
    </row>
    <row r="11" spans="1:10">
      <c r="C11" s="77" t="s">
        <v>208</v>
      </c>
      <c r="F11" s="70"/>
    </row>
    <row r="12" spans="1:10">
      <c r="C12" t="s">
        <v>45</v>
      </c>
      <c r="F12" s="70"/>
    </row>
    <row r="13" spans="1:10">
      <c r="C13" t="s">
        <v>209</v>
      </c>
      <c r="F13" s="70"/>
    </row>
    <row r="14" spans="1:10">
      <c r="C14" t="s">
        <v>210</v>
      </c>
      <c r="F14" s="70"/>
    </row>
    <row r="15" spans="1:10">
      <c r="C15" t="s">
        <v>211</v>
      </c>
      <c r="F15" s="70"/>
    </row>
    <row r="16" spans="1:10">
      <c r="F16" s="272">
        <f>SUM(F12:F15)</f>
        <v>0</v>
      </c>
    </row>
    <row r="17" spans="3:10">
      <c r="F17" s="70"/>
    </row>
    <row r="18" spans="3:10">
      <c r="C18" s="77" t="s">
        <v>212</v>
      </c>
      <c r="F18" s="70"/>
    </row>
    <row r="19" spans="3:10">
      <c r="C19" t="s">
        <v>213</v>
      </c>
      <c r="F19" s="70"/>
    </row>
    <row r="20" spans="3:10">
      <c r="C20" t="s">
        <v>214</v>
      </c>
      <c r="F20" s="70"/>
    </row>
    <row r="21" spans="3:10">
      <c r="C21" t="s">
        <v>215</v>
      </c>
      <c r="F21" s="70"/>
    </row>
    <row r="22" spans="3:10">
      <c r="F22" s="272">
        <f>SUM(F19:F21)</f>
        <v>0</v>
      </c>
    </row>
    <row r="23" spans="3:10">
      <c r="F23" s="70"/>
    </row>
    <row r="24" spans="3:10">
      <c r="C24" t="s">
        <v>173</v>
      </c>
      <c r="F24" s="70">
        <f>+F16-F22</f>
        <v>0</v>
      </c>
      <c r="H24" s="42" t="s">
        <v>175</v>
      </c>
      <c r="I24" s="97" t="e">
        <f>F24/F16</f>
        <v>#DIV/0!</v>
      </c>
      <c r="J24" s="42" t="s">
        <v>176</v>
      </c>
    </row>
    <row r="25" spans="3:10">
      <c r="F25" s="70"/>
    </row>
    <row r="26" spans="3:10">
      <c r="F26" s="70"/>
    </row>
    <row r="27" spans="3:10">
      <c r="C27" s="42" t="s">
        <v>216</v>
      </c>
      <c r="F27" s="70"/>
    </row>
    <row r="28" spans="3:10" ht="30">
      <c r="C28" s="268" t="s">
        <v>180</v>
      </c>
      <c r="D28" s="269"/>
      <c r="E28" s="270" t="s">
        <v>217</v>
      </c>
      <c r="F28" s="270" t="s">
        <v>218</v>
      </c>
      <c r="G28" s="271" t="s">
        <v>183</v>
      </c>
    </row>
    <row r="29" spans="3:10">
      <c r="C29" t="s">
        <v>219</v>
      </c>
      <c r="E29" s="100"/>
      <c r="F29" s="100"/>
      <c r="G29" s="91">
        <f t="shared" ref="G29:G32" si="0">+E29-F29</f>
        <v>0</v>
      </c>
    </row>
    <row r="30" spans="3:10">
      <c r="C30" t="s">
        <v>220</v>
      </c>
      <c r="E30" s="100"/>
      <c r="F30" s="100"/>
      <c r="G30" s="91">
        <f t="shared" si="0"/>
        <v>0</v>
      </c>
    </row>
    <row r="31" spans="3:10">
      <c r="C31" t="s">
        <v>221</v>
      </c>
      <c r="E31" s="100"/>
      <c r="F31" s="100"/>
      <c r="G31" s="91">
        <f t="shared" si="0"/>
        <v>0</v>
      </c>
    </row>
    <row r="32" spans="3:10">
      <c r="C32" t="s">
        <v>222</v>
      </c>
      <c r="E32" s="100"/>
      <c r="F32" s="100"/>
      <c r="G32" s="91">
        <f t="shared" si="0"/>
        <v>0</v>
      </c>
    </row>
    <row r="33" spans="5:7" ht="15.75" thickBot="1">
      <c r="E33" s="144">
        <f>SUM(E29:E32)</f>
        <v>0</v>
      </c>
      <c r="F33" s="144">
        <f>SUM(F29:F32)</f>
        <v>0</v>
      </c>
      <c r="G33" s="144">
        <f>SUM(G29:G32)</f>
        <v>0</v>
      </c>
    </row>
    <row r="34" spans="5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/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4" t="s">
        <v>0</v>
      </c>
      <c r="B1" s="53"/>
      <c r="C1" s="340" t="str">
        <f>Index!$C$1</f>
        <v>MAC CORMACK SUPERANNUATION FUND</v>
      </c>
      <c r="D1" s="340"/>
      <c r="E1" s="340"/>
      <c r="F1" s="54"/>
      <c r="H1" s="56" t="s">
        <v>2</v>
      </c>
      <c r="I1" s="56" t="s">
        <v>3</v>
      </c>
    </row>
    <row r="2" spans="1:12" ht="18">
      <c r="A2" s="124" t="s">
        <v>4</v>
      </c>
      <c r="B2" s="53"/>
      <c r="C2" s="340" t="str">
        <f>Index!$C$2</f>
        <v>MCCDF</v>
      </c>
      <c r="D2" s="340"/>
      <c r="E2" s="340"/>
      <c r="F2" s="55"/>
      <c r="G2" s="59" t="s">
        <v>6</v>
      </c>
      <c r="H2" s="60" t="str">
        <f>Index!$H$2</f>
        <v>Nehal.A</v>
      </c>
      <c r="I2" s="61" t="str">
        <f>Index!$I$2</f>
        <v>19/12/2022</v>
      </c>
    </row>
    <row r="3" spans="1:12" ht="18">
      <c r="A3" s="124" t="s">
        <v>9</v>
      </c>
      <c r="B3" s="53"/>
      <c r="C3" s="341">
        <f>Index!$C$3</f>
        <v>44742</v>
      </c>
      <c r="D3" s="340"/>
      <c r="E3" s="340"/>
      <c r="F3" s="55"/>
      <c r="G3" s="59" t="s">
        <v>10</v>
      </c>
      <c r="H3" s="60" t="str">
        <f>Index!$H$3</f>
        <v>DB</v>
      </c>
      <c r="I3" s="61">
        <f>Index!$I$3</f>
        <v>44949</v>
      </c>
    </row>
    <row r="4" spans="1:12" ht="18">
      <c r="A4" s="124"/>
      <c r="B4" s="53"/>
      <c r="D4" s="55"/>
      <c r="G4" s="125"/>
      <c r="H4" s="65"/>
      <c r="I4" s="66"/>
    </row>
    <row r="5" spans="1:12" ht="18">
      <c r="A5" s="53" t="s">
        <v>206</v>
      </c>
      <c r="C5" s="57"/>
      <c r="F5" s="58"/>
      <c r="G5" s="58"/>
      <c r="H5" s="65"/>
      <c r="J5" s="66"/>
    </row>
    <row r="6" spans="1:12" s="108" customFormat="1" ht="18">
      <c r="A6" s="62"/>
      <c r="B6" s="63"/>
      <c r="C6" s="109"/>
      <c r="D6" s="53"/>
      <c r="E6" s="53"/>
      <c r="F6" s="65"/>
      <c r="G6" s="65"/>
      <c r="H6" s="65"/>
      <c r="I6" s="110"/>
    </row>
    <row r="7" spans="1:12" ht="20.100000000000001" customHeight="1" thickBot="1">
      <c r="A7" s="184"/>
      <c r="H7" s="356"/>
      <c r="I7" s="356"/>
      <c r="J7" s="356"/>
      <c r="K7" s="356"/>
      <c r="L7" s="356"/>
    </row>
    <row r="8" spans="1:12" ht="42.75" customHeight="1" thickBot="1">
      <c r="A8" s="185" t="s">
        <v>106</v>
      </c>
      <c r="B8" s="357" t="s">
        <v>223</v>
      </c>
      <c r="C8" s="358"/>
      <c r="D8" s="359"/>
      <c r="E8" s="187" t="s">
        <v>224</v>
      </c>
      <c r="F8" s="187" t="s">
        <v>225</v>
      </c>
      <c r="G8" s="188" t="s">
        <v>226</v>
      </c>
      <c r="H8" s="189"/>
      <c r="I8" s="189"/>
      <c r="J8" s="189"/>
      <c r="K8" s="190"/>
      <c r="L8" s="190"/>
    </row>
    <row r="9" spans="1:12" ht="15.95" customHeight="1">
      <c r="A9" s="191"/>
      <c r="B9" s="360"/>
      <c r="C9" s="360"/>
      <c r="D9" s="360"/>
      <c r="E9" s="192"/>
      <c r="F9" s="193"/>
      <c r="G9" s="194" t="str">
        <f t="shared" ref="G9:G20" si="0">IF(E9=0,IF(F9=0,"",F9),F9*E9)</f>
        <v/>
      </c>
      <c r="H9" s="195"/>
      <c r="I9" s="195"/>
      <c r="J9" s="195"/>
      <c r="K9" s="195"/>
      <c r="L9" s="195"/>
    </row>
    <row r="10" spans="1:12" ht="15.95" customHeight="1">
      <c r="A10" s="191"/>
      <c r="B10" s="361" t="s">
        <v>227</v>
      </c>
      <c r="C10" s="361"/>
      <c r="D10" s="361"/>
      <c r="E10" s="192"/>
      <c r="F10" s="193"/>
      <c r="G10" s="196" t="str">
        <f t="shared" si="0"/>
        <v/>
      </c>
      <c r="H10" s="195"/>
      <c r="I10" s="195"/>
      <c r="J10" s="195"/>
      <c r="K10" s="195"/>
      <c r="L10" s="195"/>
    </row>
    <row r="11" spans="1:12" ht="15.95" customHeight="1">
      <c r="A11" s="191"/>
      <c r="B11" s="353"/>
      <c r="C11" s="354"/>
      <c r="D11" s="355"/>
      <c r="E11" s="198"/>
      <c r="F11" s="193">
        <v>1</v>
      </c>
      <c r="G11" s="199">
        <f t="shared" si="0"/>
        <v>1</v>
      </c>
      <c r="H11" s="195"/>
      <c r="I11" s="195"/>
      <c r="J11" s="195"/>
      <c r="K11" s="195"/>
      <c r="L11" s="195"/>
    </row>
    <row r="12" spans="1:12" ht="15.95" customHeight="1">
      <c r="A12" s="191"/>
      <c r="B12" s="353"/>
      <c r="C12" s="354"/>
      <c r="D12" s="355"/>
      <c r="E12" s="198">
        <v>0</v>
      </c>
      <c r="F12" s="193">
        <v>1</v>
      </c>
      <c r="G12" s="199">
        <v>0</v>
      </c>
      <c r="H12" s="195"/>
      <c r="I12" s="195"/>
      <c r="J12" s="195"/>
      <c r="K12" s="195"/>
      <c r="L12" s="195"/>
    </row>
    <row r="13" spans="1:12" ht="15.95" customHeight="1">
      <c r="A13" s="191"/>
      <c r="B13" s="353"/>
      <c r="C13" s="354"/>
      <c r="D13" s="355"/>
      <c r="E13" s="198">
        <v>1</v>
      </c>
      <c r="F13" s="193"/>
      <c r="G13" s="199">
        <f t="shared" si="0"/>
        <v>0</v>
      </c>
      <c r="H13" s="195"/>
      <c r="I13" s="195"/>
      <c r="J13" s="195"/>
      <c r="K13" s="195"/>
      <c r="L13" s="195"/>
    </row>
    <row r="14" spans="1:12" ht="15.95" customHeight="1">
      <c r="A14" s="191"/>
      <c r="B14" s="362" t="s">
        <v>228</v>
      </c>
      <c r="C14" s="363"/>
      <c r="D14" s="364"/>
      <c r="E14" s="200"/>
      <c r="F14" s="201"/>
      <c r="G14" s="202">
        <f>SUM(G11:G13)</f>
        <v>1</v>
      </c>
      <c r="H14" s="195"/>
      <c r="I14" s="195"/>
      <c r="J14" s="195"/>
      <c r="K14" s="195"/>
      <c r="L14" s="195"/>
    </row>
    <row r="15" spans="1:12" ht="15.95" customHeight="1">
      <c r="A15" s="191"/>
      <c r="B15" s="365"/>
      <c r="C15" s="366"/>
      <c r="D15" s="367"/>
      <c r="E15" s="192"/>
      <c r="F15" s="193"/>
      <c r="G15" s="199" t="str">
        <f t="shared" si="0"/>
        <v/>
      </c>
      <c r="H15" s="195"/>
      <c r="I15" s="195"/>
      <c r="J15" s="195"/>
      <c r="K15" s="195"/>
      <c r="L15" s="195"/>
    </row>
    <row r="16" spans="1:12" ht="15.95" customHeight="1">
      <c r="A16" s="191"/>
      <c r="B16" s="361" t="s">
        <v>58</v>
      </c>
      <c r="C16" s="361"/>
      <c r="D16" s="361"/>
      <c r="E16" s="192"/>
      <c r="F16" s="193"/>
      <c r="G16" s="199" t="str">
        <f t="shared" si="0"/>
        <v/>
      </c>
      <c r="H16" s="195"/>
      <c r="I16" s="195"/>
      <c r="J16" s="195"/>
      <c r="K16" s="195"/>
      <c r="L16" s="195"/>
    </row>
    <row r="17" spans="1:12" ht="15.95" customHeight="1">
      <c r="A17" s="191"/>
      <c r="B17" s="368"/>
      <c r="C17" s="368"/>
      <c r="D17" s="368"/>
      <c r="E17" s="192"/>
      <c r="F17" s="193">
        <v>1</v>
      </c>
      <c r="G17" s="199">
        <f t="shared" si="0"/>
        <v>1</v>
      </c>
      <c r="H17" s="195"/>
      <c r="I17" s="195"/>
      <c r="J17" s="195"/>
      <c r="K17" s="195"/>
      <c r="L17" s="195"/>
    </row>
    <row r="18" spans="1:12" ht="15.95" customHeight="1">
      <c r="A18" s="191"/>
      <c r="B18" s="353"/>
      <c r="C18" s="354"/>
      <c r="D18" s="355"/>
      <c r="E18" s="192"/>
      <c r="F18" s="193">
        <v>1</v>
      </c>
      <c r="G18" s="199">
        <f t="shared" si="0"/>
        <v>1</v>
      </c>
      <c r="H18" s="195"/>
      <c r="I18" s="195"/>
      <c r="J18" s="195"/>
      <c r="K18" s="195"/>
      <c r="L18" s="195"/>
    </row>
    <row r="19" spans="1:12" ht="15.95" customHeight="1">
      <c r="A19" s="191"/>
      <c r="B19" s="373" t="s">
        <v>229</v>
      </c>
      <c r="C19" s="373"/>
      <c r="D19" s="373"/>
      <c r="E19" s="200"/>
      <c r="F19" s="201"/>
      <c r="G19" s="205">
        <f>SUM(G17:G18)</f>
        <v>2</v>
      </c>
      <c r="H19" s="195"/>
      <c r="I19" s="195"/>
      <c r="J19" s="195"/>
      <c r="K19" s="195"/>
      <c r="L19" s="195"/>
    </row>
    <row r="20" spans="1:12" ht="15.95" customHeight="1">
      <c r="A20" s="191"/>
      <c r="B20" s="365"/>
      <c r="C20" s="366"/>
      <c r="D20" s="367"/>
      <c r="E20" s="192"/>
      <c r="F20" s="193"/>
      <c r="G20" s="206" t="str">
        <f t="shared" si="0"/>
        <v/>
      </c>
      <c r="H20" s="195"/>
      <c r="I20" s="195"/>
      <c r="J20" s="195"/>
      <c r="K20" s="195"/>
      <c r="L20" s="195"/>
    </row>
    <row r="21" spans="1:12" ht="15.95" customHeight="1">
      <c r="A21" s="191"/>
      <c r="B21" s="374" t="s">
        <v>230</v>
      </c>
      <c r="C21" s="375"/>
      <c r="D21" s="376"/>
      <c r="E21" s="200"/>
      <c r="F21" s="201"/>
      <c r="G21" s="205">
        <f>G14-G19</f>
        <v>-1</v>
      </c>
      <c r="H21" s="195"/>
      <c r="I21" s="195"/>
      <c r="J21" s="195"/>
      <c r="K21" s="195"/>
      <c r="L21" s="195"/>
    </row>
    <row r="22" spans="1:12" ht="15.95" customHeight="1" thickBot="1">
      <c r="A22" s="191"/>
      <c r="B22" s="377"/>
      <c r="C22" s="377"/>
      <c r="D22" s="377"/>
      <c r="E22" s="192"/>
      <c r="F22" s="193"/>
      <c r="G22" s="207" t="str">
        <f t="shared" ref="G22:G32" si="1">IF(E22=0,IF(F22=0,"",F22),F22*E22)</f>
        <v/>
      </c>
      <c r="H22" s="195"/>
      <c r="I22" s="195"/>
      <c r="J22" s="195"/>
      <c r="K22" s="195"/>
      <c r="L22" s="195"/>
    </row>
    <row r="23" spans="1:12" ht="15.95" customHeight="1">
      <c r="A23" s="208"/>
      <c r="B23" s="370" t="s">
        <v>231</v>
      </c>
      <c r="C23" s="371"/>
      <c r="D23" s="372"/>
      <c r="E23" s="209"/>
      <c r="F23" s="193"/>
      <c r="G23" s="207" t="str">
        <f t="shared" si="1"/>
        <v/>
      </c>
      <c r="H23" s="195"/>
      <c r="I23" s="195"/>
      <c r="J23" s="195"/>
      <c r="K23" s="195"/>
      <c r="L23" s="195"/>
    </row>
    <row r="24" spans="1:12" ht="15.95" customHeight="1">
      <c r="A24" s="208"/>
      <c r="B24" s="191" t="s">
        <v>232</v>
      </c>
      <c r="C24" s="210"/>
      <c r="D24" s="211"/>
      <c r="E24" s="209"/>
      <c r="F24" s="193"/>
      <c r="G24" s="207" t="str">
        <f t="shared" si="1"/>
        <v/>
      </c>
      <c r="H24" s="195"/>
      <c r="I24" s="195"/>
      <c r="J24" s="195"/>
      <c r="K24" s="195"/>
      <c r="L24" s="195"/>
    </row>
    <row r="25" spans="1:12" ht="15.95" customHeight="1" thickBot="1">
      <c r="A25" s="208"/>
      <c r="B25" s="212" t="s">
        <v>233</v>
      </c>
      <c r="C25" s="213"/>
      <c r="D25" s="214" t="e">
        <f>G21/D24</f>
        <v>#DIV/0!</v>
      </c>
      <c r="E25" s="209"/>
      <c r="F25" s="193"/>
      <c r="G25" s="207" t="str">
        <f t="shared" si="1"/>
        <v/>
      </c>
      <c r="H25" s="195"/>
      <c r="I25" s="195"/>
      <c r="J25" s="195"/>
      <c r="K25" s="195"/>
      <c r="L25" s="195"/>
    </row>
    <row r="26" spans="1:12" ht="15.95" customHeight="1" thickBot="1">
      <c r="A26" s="191"/>
      <c r="B26" s="378"/>
      <c r="C26" s="378"/>
      <c r="D26" s="378"/>
      <c r="E26" s="192"/>
      <c r="F26" s="193"/>
      <c r="G26" s="207" t="str">
        <f t="shared" si="1"/>
        <v/>
      </c>
      <c r="H26" s="195"/>
      <c r="I26" s="195"/>
      <c r="J26" s="195"/>
      <c r="K26" s="195"/>
      <c r="L26" s="195"/>
    </row>
    <row r="27" spans="1:12" ht="15.95" customHeight="1">
      <c r="A27" s="208"/>
      <c r="B27" s="370" t="s">
        <v>234</v>
      </c>
      <c r="C27" s="371"/>
      <c r="D27" s="372"/>
      <c r="E27" s="209"/>
      <c r="F27" s="193"/>
      <c r="G27" s="207" t="str">
        <f t="shared" si="1"/>
        <v/>
      </c>
      <c r="H27" s="195"/>
      <c r="I27" s="195"/>
      <c r="J27" s="195"/>
      <c r="K27" s="195"/>
      <c r="L27" s="195"/>
    </row>
    <row r="28" spans="1:12" ht="15.95" customHeight="1">
      <c r="A28" s="208"/>
      <c r="B28" s="215" t="s">
        <v>34</v>
      </c>
      <c r="C28" s="197"/>
      <c r="D28" s="216">
        <f>(SUM(G11:G12))/G14</f>
        <v>1</v>
      </c>
      <c r="E28" s="209"/>
      <c r="F28" s="193"/>
      <c r="G28" s="207" t="str">
        <f t="shared" si="1"/>
        <v/>
      </c>
      <c r="H28" s="195"/>
      <c r="I28" s="195"/>
      <c r="J28" s="195"/>
      <c r="K28" s="195"/>
      <c r="L28" s="195"/>
    </row>
    <row r="29" spans="1:12" ht="15.95" customHeight="1" thickBot="1">
      <c r="A29" s="208"/>
      <c r="B29" s="217" t="s">
        <v>50</v>
      </c>
      <c r="C29" s="218"/>
      <c r="D29" s="219">
        <f>G13/G14</f>
        <v>0</v>
      </c>
      <c r="E29" s="209"/>
      <c r="F29" s="193"/>
      <c r="G29" s="207" t="str">
        <f t="shared" si="1"/>
        <v/>
      </c>
      <c r="H29" s="195"/>
      <c r="I29" s="195"/>
      <c r="J29" s="195"/>
      <c r="K29" s="195"/>
      <c r="L29" s="195"/>
    </row>
    <row r="30" spans="1:12" ht="15.95" customHeight="1">
      <c r="A30" s="191"/>
      <c r="B30" s="365"/>
      <c r="C30" s="366"/>
      <c r="D30" s="367"/>
      <c r="E30" s="192"/>
      <c r="F30" s="193"/>
      <c r="G30" s="207" t="str">
        <f t="shared" si="1"/>
        <v/>
      </c>
      <c r="H30" s="195"/>
      <c r="I30" s="195"/>
      <c r="J30" s="195"/>
      <c r="K30" s="195"/>
      <c r="L30" s="195"/>
    </row>
    <row r="31" spans="1:12" ht="15.95" customHeight="1">
      <c r="A31" s="191"/>
      <c r="B31" s="365"/>
      <c r="C31" s="366"/>
      <c r="D31" s="367"/>
      <c r="E31" s="192"/>
      <c r="F31" s="193"/>
      <c r="G31" s="207" t="str">
        <f t="shared" si="1"/>
        <v/>
      </c>
      <c r="H31" s="195"/>
      <c r="I31" s="195"/>
      <c r="J31" s="195"/>
      <c r="K31" s="195"/>
      <c r="L31" s="195"/>
    </row>
    <row r="32" spans="1:12" ht="15.95" customHeight="1">
      <c r="A32" s="191"/>
      <c r="B32" s="360"/>
      <c r="C32" s="360"/>
      <c r="D32" s="360"/>
      <c r="E32" s="192"/>
      <c r="F32" s="193"/>
      <c r="G32" s="207" t="str">
        <f t="shared" si="1"/>
        <v/>
      </c>
      <c r="H32" s="195"/>
      <c r="I32" s="195"/>
      <c r="J32" s="195"/>
      <c r="K32" s="195"/>
      <c r="L32" s="195"/>
    </row>
    <row r="33" spans="1:12">
      <c r="A33" s="191"/>
      <c r="B33" s="360"/>
      <c r="C33" s="360"/>
      <c r="D33" s="360"/>
      <c r="E33" s="192"/>
      <c r="F33" s="193"/>
      <c r="G33" s="207"/>
      <c r="H33" s="195"/>
      <c r="I33" s="195"/>
      <c r="J33" s="195"/>
      <c r="K33" s="195"/>
      <c r="L33" s="195"/>
    </row>
    <row r="34" spans="1:12">
      <c r="A34" s="191"/>
      <c r="B34" s="360"/>
      <c r="C34" s="360"/>
      <c r="D34" s="360"/>
      <c r="E34" s="192"/>
      <c r="F34" s="193"/>
      <c r="G34" s="207"/>
      <c r="H34" s="195"/>
      <c r="I34" s="195"/>
      <c r="J34" s="195"/>
      <c r="K34" s="195"/>
      <c r="L34" s="195"/>
    </row>
    <row r="35" spans="1:12" ht="15.75" thickBot="1">
      <c r="A35" s="212"/>
      <c r="B35" s="369"/>
      <c r="C35" s="369"/>
      <c r="D35" s="369"/>
      <c r="E35" s="220"/>
      <c r="F35" s="221"/>
      <c r="G35" s="222"/>
      <c r="H35" s="195"/>
      <c r="I35" s="195"/>
      <c r="J35" s="195"/>
      <c r="K35" s="195"/>
      <c r="L35" s="195"/>
    </row>
    <row r="36" spans="1:12" ht="15.95" customHeight="1">
      <c r="A36" s="116"/>
      <c r="B36" s="116"/>
      <c r="C36" s="116"/>
      <c r="D36" s="116"/>
      <c r="E36" s="116"/>
      <c r="F36" s="116"/>
      <c r="G36" s="116"/>
      <c r="H36" s="116"/>
      <c r="I36" s="116"/>
      <c r="J36" s="116"/>
      <c r="K36" s="116"/>
    </row>
    <row r="37" spans="1:12" ht="15.95" customHeight="1">
      <c r="A37" s="116"/>
      <c r="B37" s="116"/>
      <c r="C37" s="116"/>
      <c r="D37" s="116"/>
      <c r="E37" s="116"/>
      <c r="F37" s="116"/>
      <c r="G37" s="116"/>
      <c r="H37" s="116"/>
      <c r="I37" s="116"/>
      <c r="J37" s="116"/>
      <c r="K37" s="116"/>
    </row>
    <row r="38" spans="1:12" ht="15.95" customHeight="1">
      <c r="A38" s="116"/>
      <c r="B38" s="116"/>
      <c r="C38" s="116"/>
      <c r="D38" s="116"/>
      <c r="E38" s="116"/>
      <c r="F38" s="116"/>
      <c r="G38" s="116"/>
      <c r="H38" s="116"/>
      <c r="I38" s="116"/>
      <c r="J38" s="116"/>
      <c r="K38" s="116"/>
    </row>
    <row r="39" spans="1:12" ht="15.95" customHeight="1">
      <c r="A39" s="116"/>
      <c r="B39" s="116"/>
      <c r="C39" s="116"/>
      <c r="D39" s="116"/>
      <c r="E39" s="116"/>
      <c r="F39" s="116"/>
      <c r="G39" s="116"/>
      <c r="H39" s="116"/>
      <c r="I39" s="116"/>
      <c r="J39" s="116"/>
      <c r="K39" s="116"/>
    </row>
    <row r="40" spans="1:12" ht="15.95" customHeight="1">
      <c r="A40" s="116"/>
      <c r="B40" s="116"/>
      <c r="C40" s="116"/>
      <c r="D40" s="116"/>
      <c r="E40" s="116"/>
      <c r="F40" s="116"/>
      <c r="G40" s="116"/>
      <c r="H40" s="116"/>
      <c r="I40" s="116"/>
      <c r="J40" s="116"/>
      <c r="K40" s="116"/>
    </row>
    <row r="41" spans="1:12" ht="15.95" customHeight="1">
      <c r="A41" s="116"/>
      <c r="B41" s="116"/>
      <c r="C41" s="116"/>
      <c r="D41" s="116"/>
      <c r="E41" s="116"/>
      <c r="F41" s="116"/>
      <c r="G41" s="116"/>
      <c r="H41" s="116"/>
      <c r="I41" s="116"/>
      <c r="J41" s="116"/>
      <c r="K41" s="116"/>
    </row>
    <row r="42" spans="1:12" ht="15.95" customHeight="1">
      <c r="A42" s="116"/>
      <c r="B42" s="116"/>
      <c r="C42" s="116"/>
      <c r="D42" s="116"/>
      <c r="E42" s="116"/>
      <c r="F42" s="116"/>
      <c r="G42" s="116"/>
      <c r="H42" s="116"/>
      <c r="I42" s="116"/>
      <c r="J42" s="116"/>
      <c r="K42" s="116"/>
    </row>
    <row r="43" spans="1:12" ht="15.95" customHeight="1">
      <c r="A43" s="116"/>
      <c r="B43" s="116"/>
      <c r="C43" s="116"/>
      <c r="D43" s="116"/>
      <c r="E43" s="116"/>
      <c r="F43" s="116"/>
      <c r="G43" s="116"/>
      <c r="H43" s="116"/>
      <c r="I43" s="116"/>
      <c r="J43" s="116"/>
      <c r="K43" s="116"/>
    </row>
    <row r="44" spans="1:12" ht="15.95" customHeight="1">
      <c r="A44" s="116"/>
      <c r="B44" s="116"/>
      <c r="C44" s="116"/>
      <c r="D44" s="116"/>
      <c r="E44" s="116"/>
      <c r="F44" s="116"/>
      <c r="G44" s="116"/>
      <c r="H44" s="116"/>
      <c r="I44" s="116"/>
      <c r="J44" s="116"/>
      <c r="K44" s="116"/>
    </row>
    <row r="45" spans="1:12" ht="15.95" customHeight="1">
      <c r="A45" s="116"/>
      <c r="B45" s="116"/>
      <c r="C45" s="116"/>
      <c r="D45" s="116"/>
      <c r="E45" s="116"/>
      <c r="F45" s="116"/>
      <c r="G45" s="116"/>
      <c r="H45" s="116"/>
      <c r="I45" s="116"/>
      <c r="J45" s="116"/>
      <c r="K45" s="116"/>
    </row>
    <row r="46" spans="1:12" ht="15.95" customHeight="1">
      <c r="A46" s="116"/>
      <c r="B46" s="116"/>
      <c r="C46" s="116"/>
      <c r="D46" s="116"/>
      <c r="E46" s="116"/>
      <c r="F46" s="116"/>
      <c r="G46" s="116"/>
      <c r="H46" s="116"/>
      <c r="I46" s="116"/>
      <c r="J46" s="116"/>
      <c r="K46" s="116"/>
    </row>
    <row r="47" spans="1:12" ht="15.95" customHeight="1">
      <c r="A47" s="116"/>
      <c r="B47" s="116"/>
      <c r="C47" s="116"/>
      <c r="D47" s="116"/>
      <c r="E47" s="116"/>
      <c r="F47" s="116"/>
      <c r="G47" s="116"/>
      <c r="H47" s="116"/>
      <c r="I47" s="116"/>
      <c r="J47" s="116"/>
      <c r="K47" s="116"/>
    </row>
    <row r="48" spans="1:12" ht="15.95" customHeight="1">
      <c r="A48" s="116"/>
      <c r="B48" s="116"/>
      <c r="C48" s="116"/>
      <c r="D48" s="116"/>
      <c r="E48" s="116"/>
      <c r="F48" s="116"/>
      <c r="G48" s="116"/>
      <c r="H48" s="116"/>
      <c r="I48" s="116"/>
      <c r="J48" s="116"/>
      <c r="K48" s="116"/>
    </row>
    <row r="49" spans="1:11" ht="15.95" customHeight="1">
      <c r="A49" s="116"/>
      <c r="B49" s="116"/>
      <c r="C49" s="116"/>
      <c r="D49" s="116"/>
      <c r="E49" s="116"/>
      <c r="F49" s="116"/>
      <c r="G49" s="116"/>
      <c r="H49" s="116"/>
      <c r="I49" s="116"/>
      <c r="J49" s="116"/>
      <c r="K49" s="116"/>
    </row>
    <row r="50" spans="1:11" ht="15.95" customHeight="1">
      <c r="A50" s="116"/>
      <c r="B50" s="116"/>
      <c r="C50" s="116"/>
      <c r="D50" s="116"/>
      <c r="E50" s="116"/>
      <c r="F50" s="116"/>
      <c r="G50" s="116"/>
      <c r="H50" s="116"/>
      <c r="I50" s="116"/>
      <c r="J50" s="116"/>
      <c r="K50" s="116"/>
    </row>
    <row r="51" spans="1:11" ht="15.95" customHeight="1">
      <c r="A51" s="116"/>
      <c r="B51" s="116"/>
      <c r="C51" s="116"/>
      <c r="D51" s="116"/>
      <c r="E51" s="116"/>
      <c r="F51" s="116"/>
      <c r="G51" s="116"/>
      <c r="H51" s="116"/>
      <c r="I51" s="116"/>
      <c r="J51" s="116"/>
      <c r="K51" s="116"/>
    </row>
    <row r="52" spans="1:11" ht="15.95" customHeight="1">
      <c r="A52" s="116"/>
      <c r="B52" s="116"/>
      <c r="C52" s="116"/>
      <c r="D52" s="116"/>
      <c r="E52" s="116"/>
      <c r="F52" s="116"/>
      <c r="G52" s="116"/>
      <c r="H52" s="116"/>
      <c r="I52" s="116"/>
      <c r="J52" s="116"/>
      <c r="K52" s="116"/>
    </row>
    <row r="53" spans="1:11" ht="15.95" customHeight="1">
      <c r="A53" s="116"/>
      <c r="B53" s="116"/>
      <c r="C53" s="116"/>
      <c r="D53" s="116"/>
      <c r="E53" s="116"/>
      <c r="F53" s="116"/>
      <c r="G53" s="116"/>
      <c r="H53" s="116"/>
      <c r="I53" s="116"/>
      <c r="J53" s="116"/>
      <c r="K53" s="116"/>
    </row>
    <row r="54" spans="1:11" ht="15.95" customHeight="1">
      <c r="A54" s="116"/>
      <c r="B54" s="116"/>
      <c r="C54" s="116"/>
      <c r="D54" s="116"/>
      <c r="E54" s="116"/>
      <c r="F54" s="116"/>
      <c r="G54" s="116"/>
      <c r="H54" s="116"/>
      <c r="I54" s="116"/>
      <c r="J54" s="116"/>
      <c r="K54" s="116"/>
    </row>
    <row r="55" spans="1:11" ht="15.95" customHeight="1">
      <c r="A55" s="116"/>
      <c r="B55" s="116"/>
      <c r="C55" s="116"/>
      <c r="D55" s="116"/>
      <c r="E55" s="116"/>
      <c r="F55" s="116"/>
      <c r="G55" s="116"/>
      <c r="H55" s="116"/>
      <c r="I55" s="116"/>
      <c r="J55" s="116"/>
      <c r="K55" s="116"/>
    </row>
    <row r="56" spans="1:11" ht="15.95" customHeight="1">
      <c r="A56" s="116"/>
      <c r="B56" s="116"/>
      <c r="C56" s="116"/>
      <c r="D56" s="116"/>
      <c r="E56" s="116"/>
      <c r="F56" s="116"/>
      <c r="G56" s="116"/>
      <c r="H56" s="116"/>
      <c r="I56" s="116"/>
      <c r="J56" s="116"/>
      <c r="K56" s="116"/>
    </row>
    <row r="57" spans="1:11" ht="15.95" customHeight="1">
      <c r="A57" s="116"/>
      <c r="B57" s="116"/>
      <c r="C57" s="116"/>
      <c r="D57" s="116"/>
      <c r="E57" s="116"/>
      <c r="F57" s="116"/>
      <c r="G57" s="116"/>
      <c r="H57" s="116"/>
      <c r="I57" s="116"/>
      <c r="J57" s="116"/>
      <c r="K57" s="116"/>
    </row>
    <row r="58" spans="1:11" ht="15.95" customHeight="1">
      <c r="A58" s="116"/>
      <c r="B58" s="116"/>
      <c r="C58" s="116"/>
      <c r="D58" s="116"/>
      <c r="E58" s="116"/>
      <c r="F58" s="116"/>
      <c r="G58" s="116"/>
      <c r="H58" s="116"/>
      <c r="I58" s="116"/>
      <c r="J58" s="116"/>
      <c r="K58" s="116"/>
    </row>
    <row r="59" spans="1:11" ht="15.95" customHeight="1">
      <c r="A59" s="116"/>
      <c r="B59" s="116"/>
      <c r="C59" s="116"/>
      <c r="D59" s="116"/>
      <c r="E59" s="116"/>
      <c r="F59" s="116"/>
      <c r="G59" s="116"/>
      <c r="H59" s="116"/>
      <c r="I59" s="116"/>
      <c r="J59" s="116"/>
      <c r="K59" s="116"/>
    </row>
    <row r="60" spans="1:11" ht="15.95" customHeight="1">
      <c r="A60" s="116"/>
      <c r="B60" s="116"/>
      <c r="C60" s="116"/>
      <c r="D60" s="116"/>
      <c r="E60" s="116"/>
      <c r="F60" s="116"/>
      <c r="G60" s="116"/>
      <c r="H60" s="116"/>
      <c r="I60" s="116"/>
      <c r="J60" s="116"/>
      <c r="K60" s="116"/>
    </row>
    <row r="61" spans="1:11" ht="15.95" customHeight="1">
      <c r="A61" s="116"/>
      <c r="B61" s="116"/>
      <c r="C61" s="116"/>
      <c r="D61" s="116"/>
      <c r="E61" s="116"/>
      <c r="F61" s="116"/>
      <c r="G61" s="116"/>
      <c r="H61" s="116"/>
      <c r="I61" s="116"/>
      <c r="J61" s="116"/>
      <c r="K61" s="116"/>
    </row>
    <row r="62" spans="1:11" ht="15.95" customHeight="1">
      <c r="A62" s="116"/>
      <c r="B62" s="116"/>
      <c r="C62" s="116"/>
      <c r="D62" s="116"/>
      <c r="E62" s="116"/>
      <c r="F62" s="116"/>
      <c r="G62" s="116"/>
      <c r="H62" s="116"/>
      <c r="I62" s="116"/>
      <c r="J62" s="116"/>
      <c r="K62" s="116"/>
    </row>
    <row r="63" spans="1:11" ht="15.95" customHeight="1">
      <c r="A63" s="116"/>
      <c r="B63" s="116"/>
      <c r="C63" s="116"/>
      <c r="D63" s="116"/>
      <c r="E63" s="116"/>
      <c r="F63" s="116"/>
      <c r="G63" s="116"/>
      <c r="H63" s="116"/>
      <c r="I63" s="116"/>
      <c r="J63" s="116"/>
      <c r="K63" s="116"/>
    </row>
    <row r="64" spans="1:11" ht="15.95" customHeight="1">
      <c r="A64" s="116"/>
      <c r="B64" s="116"/>
      <c r="C64" s="116"/>
      <c r="D64" s="116"/>
      <c r="E64" s="116"/>
      <c r="F64" s="116"/>
      <c r="G64" s="116"/>
      <c r="H64" s="116"/>
      <c r="I64" s="116"/>
      <c r="J64" s="116"/>
      <c r="K64" s="116"/>
    </row>
    <row r="65" spans="1:11" ht="15.95" customHeight="1">
      <c r="A65" s="116"/>
      <c r="B65" s="116"/>
      <c r="C65" s="116"/>
      <c r="D65" s="116"/>
      <c r="E65" s="116"/>
      <c r="F65" s="116"/>
      <c r="G65" s="116"/>
      <c r="H65" s="116"/>
      <c r="I65" s="116"/>
      <c r="J65" s="116"/>
      <c r="K65" s="116"/>
    </row>
    <row r="66" spans="1:11" ht="15.95" customHeight="1">
      <c r="A66" s="116"/>
      <c r="B66" s="116"/>
      <c r="C66" s="116"/>
      <c r="D66" s="116"/>
      <c r="E66" s="116"/>
      <c r="F66" s="116"/>
      <c r="G66" s="116"/>
      <c r="H66" s="116"/>
      <c r="I66" s="116"/>
      <c r="J66" s="116"/>
      <c r="K66" s="116"/>
    </row>
    <row r="67" spans="1:11" ht="15.95" customHeight="1">
      <c r="A67" s="116"/>
      <c r="B67" s="116"/>
      <c r="C67" s="116"/>
      <c r="D67" s="116"/>
      <c r="E67" s="116"/>
      <c r="F67" s="116"/>
      <c r="G67" s="116"/>
      <c r="H67" s="116"/>
      <c r="I67" s="116"/>
      <c r="J67" s="116"/>
      <c r="K67" s="116"/>
    </row>
    <row r="68" spans="1:11" ht="15.95" customHeight="1">
      <c r="A68" s="116"/>
      <c r="B68" s="116"/>
      <c r="C68" s="116"/>
      <c r="D68" s="116"/>
      <c r="E68" s="116"/>
      <c r="F68" s="116"/>
      <c r="G68" s="116"/>
      <c r="H68" s="116"/>
      <c r="I68" s="116"/>
      <c r="J68" s="116"/>
      <c r="K68" s="116"/>
    </row>
    <row r="69" spans="1:11" ht="15.95" customHeight="1">
      <c r="A69" s="116"/>
      <c r="B69" s="116"/>
      <c r="C69" s="116"/>
      <c r="D69" s="116"/>
      <c r="E69" s="116"/>
      <c r="F69" s="116"/>
      <c r="G69" s="116"/>
      <c r="H69" s="116"/>
      <c r="I69" s="116"/>
      <c r="J69" s="116"/>
      <c r="K69" s="116"/>
    </row>
    <row r="70" spans="1:11" ht="15.95" customHeight="1">
      <c r="A70" s="116"/>
      <c r="B70" s="116"/>
      <c r="C70" s="116"/>
      <c r="D70" s="116"/>
      <c r="E70" s="116"/>
      <c r="F70" s="116"/>
      <c r="G70" s="116"/>
      <c r="H70" s="116"/>
      <c r="I70" s="116"/>
      <c r="J70" s="116"/>
      <c r="K70" s="116"/>
    </row>
    <row r="71" spans="1:11" ht="15.95" customHeight="1">
      <c r="A71" s="116"/>
      <c r="B71" s="116"/>
      <c r="C71" s="116"/>
      <c r="D71" s="116"/>
      <c r="E71" s="116"/>
      <c r="F71" s="116"/>
      <c r="G71" s="116"/>
      <c r="H71" s="116"/>
      <c r="I71" s="116"/>
      <c r="J71" s="116"/>
      <c r="K71" s="116"/>
    </row>
    <row r="72" spans="1:11" ht="15.95" customHeight="1">
      <c r="A72" s="116"/>
      <c r="B72" s="116"/>
      <c r="C72" s="116"/>
      <c r="D72" s="116"/>
      <c r="E72" s="116"/>
      <c r="F72" s="116"/>
      <c r="G72" s="116"/>
      <c r="H72" s="116"/>
      <c r="I72" s="116"/>
      <c r="J72" s="116"/>
      <c r="K72" s="116"/>
    </row>
    <row r="73" spans="1:11" ht="15.95" customHeight="1">
      <c r="A73" s="116"/>
      <c r="B73" s="116"/>
      <c r="C73" s="116"/>
      <c r="D73" s="116"/>
      <c r="E73" s="116"/>
      <c r="F73" s="116"/>
      <c r="G73" s="116"/>
      <c r="H73" s="116"/>
      <c r="I73" s="116"/>
      <c r="J73" s="116"/>
      <c r="K73" s="116"/>
    </row>
    <row r="74" spans="1:11" ht="15.95" customHeight="1">
      <c r="A74" s="116"/>
      <c r="B74" s="116"/>
      <c r="C74" s="116"/>
      <c r="D74" s="116"/>
      <c r="E74" s="116"/>
      <c r="F74" s="116"/>
      <c r="G74" s="116"/>
      <c r="H74" s="116"/>
      <c r="I74" s="116"/>
      <c r="J74" s="116"/>
      <c r="K74" s="116"/>
    </row>
    <row r="75" spans="1:11" ht="15.95" customHeight="1">
      <c r="A75" s="116"/>
      <c r="B75" s="116"/>
      <c r="C75" s="116"/>
      <c r="D75" s="116"/>
      <c r="E75" s="116"/>
      <c r="F75" s="116"/>
      <c r="G75" s="116"/>
      <c r="H75" s="116"/>
      <c r="I75" s="116"/>
      <c r="J75" s="116"/>
      <c r="K75" s="116"/>
    </row>
    <row r="76" spans="1:11" ht="15.95" customHeight="1">
      <c r="A76" s="116"/>
      <c r="B76" s="116"/>
      <c r="C76" s="116"/>
      <c r="D76" s="116"/>
      <c r="E76" s="116"/>
      <c r="F76" s="116"/>
      <c r="G76" s="116"/>
      <c r="H76" s="116"/>
      <c r="I76" s="116"/>
      <c r="J76" s="116"/>
      <c r="K76" s="116"/>
    </row>
    <row r="77" spans="1:11" ht="15.95" customHeight="1">
      <c r="A77" s="116"/>
      <c r="B77" s="116"/>
      <c r="C77" s="116"/>
      <c r="D77" s="116"/>
      <c r="E77" s="116"/>
      <c r="F77" s="116"/>
      <c r="G77" s="116"/>
      <c r="H77" s="116"/>
      <c r="I77" s="116"/>
      <c r="J77" s="116"/>
      <c r="K77" s="116"/>
    </row>
    <row r="78" spans="1:11" ht="15.95" customHeight="1">
      <c r="A78" s="116"/>
      <c r="B78" s="116"/>
      <c r="C78" s="116"/>
      <c r="D78" s="116"/>
      <c r="E78" s="116"/>
      <c r="F78" s="116"/>
      <c r="G78" s="116"/>
      <c r="H78" s="116"/>
      <c r="I78" s="116"/>
      <c r="J78" s="116"/>
      <c r="K78" s="116"/>
    </row>
    <row r="79" spans="1:11" ht="15.95" customHeight="1">
      <c r="A79" s="116"/>
      <c r="B79" s="116"/>
      <c r="C79" s="116"/>
      <c r="D79" s="116"/>
      <c r="E79" s="116"/>
      <c r="F79" s="116"/>
      <c r="G79" s="116"/>
      <c r="H79" s="116"/>
      <c r="I79" s="116"/>
      <c r="J79" s="116"/>
      <c r="K79" s="116"/>
    </row>
    <row r="80" spans="1:11" ht="15.95" customHeight="1">
      <c r="A80" s="116"/>
      <c r="B80" s="116"/>
      <c r="C80" s="116"/>
      <c r="D80" s="116"/>
      <c r="E80" s="116"/>
      <c r="F80" s="116"/>
      <c r="G80" s="116"/>
      <c r="H80" s="116"/>
      <c r="I80" s="116"/>
      <c r="J80" s="116"/>
      <c r="K80" s="116"/>
    </row>
    <row r="81" spans="1:11" ht="15.95" customHeight="1">
      <c r="A81" s="116"/>
      <c r="B81" s="116"/>
      <c r="C81" s="116"/>
      <c r="D81" s="116"/>
      <c r="E81" s="116"/>
      <c r="F81" s="116"/>
      <c r="G81" s="116"/>
      <c r="H81" s="116"/>
      <c r="I81" s="116"/>
      <c r="J81" s="116"/>
      <c r="K81" s="116"/>
    </row>
    <row r="82" spans="1:11" ht="15.95" customHeight="1">
      <c r="A82" s="116"/>
      <c r="B82" s="116"/>
      <c r="C82" s="116"/>
      <c r="D82" s="116"/>
      <c r="E82" s="116"/>
      <c r="F82" s="116"/>
      <c r="G82" s="116"/>
      <c r="H82" s="116"/>
      <c r="I82" s="116"/>
      <c r="J82" s="116"/>
      <c r="K82" s="116"/>
    </row>
    <row r="83" spans="1:11" ht="15.95" customHeight="1">
      <c r="A83" s="116"/>
      <c r="B83" s="116"/>
      <c r="C83" s="116"/>
      <c r="D83" s="116"/>
      <c r="E83" s="116"/>
      <c r="F83" s="116"/>
      <c r="G83" s="116"/>
      <c r="H83" s="116"/>
      <c r="I83" s="116"/>
      <c r="J83" s="116"/>
      <c r="K83" s="116"/>
    </row>
    <row r="84" spans="1:11" ht="15.95" customHeight="1">
      <c r="A84" s="116"/>
      <c r="B84" s="116"/>
      <c r="C84" s="116"/>
      <c r="D84" s="116"/>
      <c r="E84" s="116"/>
      <c r="F84" s="116"/>
      <c r="G84" s="116"/>
      <c r="H84" s="116"/>
      <c r="I84" s="116"/>
      <c r="J84" s="116"/>
      <c r="K84" s="116"/>
    </row>
    <row r="85" spans="1:11" ht="15.95" customHeight="1">
      <c r="A85" s="116"/>
      <c r="B85" s="116"/>
      <c r="C85" s="116"/>
      <c r="D85" s="116"/>
      <c r="E85" s="116"/>
      <c r="F85" s="116"/>
      <c r="G85" s="116"/>
      <c r="H85" s="116"/>
      <c r="I85" s="116"/>
      <c r="J85" s="116"/>
      <c r="K85" s="116"/>
    </row>
    <row r="86" spans="1:11" ht="15.95" customHeight="1">
      <c r="A86" s="116"/>
      <c r="B86" s="116"/>
      <c r="C86" s="116"/>
      <c r="D86" s="116"/>
      <c r="E86" s="116"/>
      <c r="F86" s="116"/>
      <c r="G86" s="116"/>
      <c r="H86" s="116"/>
      <c r="I86" s="116"/>
      <c r="J86" s="116"/>
      <c r="K86" s="116"/>
    </row>
    <row r="87" spans="1:11" ht="15.95" customHeight="1">
      <c r="A87" s="116"/>
      <c r="B87" s="116"/>
      <c r="C87" s="116"/>
      <c r="D87" s="116"/>
      <c r="E87" s="116"/>
      <c r="F87" s="116"/>
      <c r="G87" s="116"/>
      <c r="H87" s="116"/>
      <c r="I87" s="116"/>
      <c r="J87" s="116"/>
      <c r="K87" s="116"/>
    </row>
    <row r="88" spans="1:11" ht="15.95" customHeight="1">
      <c r="A88" s="116"/>
      <c r="B88" s="116"/>
      <c r="C88" s="116"/>
      <c r="D88" s="116"/>
      <c r="E88" s="116"/>
      <c r="F88" s="116"/>
      <c r="G88" s="116"/>
      <c r="H88" s="116"/>
      <c r="I88" s="116"/>
      <c r="J88" s="116"/>
      <c r="K88" s="116"/>
    </row>
    <row r="89" spans="1:11" ht="15.95" customHeight="1">
      <c r="A89" s="116"/>
      <c r="B89" s="116"/>
      <c r="C89" s="116"/>
      <c r="D89" s="116"/>
      <c r="E89" s="116"/>
      <c r="F89" s="116"/>
      <c r="G89" s="116"/>
      <c r="H89" s="116"/>
      <c r="I89" s="116"/>
      <c r="J89" s="116"/>
      <c r="K89" s="116"/>
    </row>
    <row r="90" spans="1:11" ht="15.95" customHeight="1">
      <c r="A90" s="116"/>
      <c r="B90" s="116"/>
      <c r="C90" s="116"/>
      <c r="D90" s="116"/>
      <c r="E90" s="116"/>
      <c r="F90" s="116"/>
      <c r="G90" s="116"/>
      <c r="H90" s="116"/>
      <c r="I90" s="116"/>
      <c r="J90" s="116"/>
      <c r="K90" s="116"/>
    </row>
    <row r="91" spans="1:11" ht="15.95" customHeight="1">
      <c r="A91" s="116"/>
      <c r="B91" s="116"/>
      <c r="C91" s="116"/>
      <c r="D91" s="116"/>
      <c r="E91" s="116"/>
      <c r="F91" s="116"/>
      <c r="G91" s="116"/>
      <c r="H91" s="116"/>
      <c r="I91" s="116"/>
      <c r="J91" s="116"/>
      <c r="K91" s="116"/>
    </row>
    <row r="92" spans="1:11" ht="15.95" customHeight="1">
      <c r="A92" s="116"/>
      <c r="B92" s="116"/>
      <c r="C92" s="116"/>
      <c r="D92" s="116"/>
      <c r="E92" s="116"/>
      <c r="F92" s="116"/>
      <c r="G92" s="116"/>
      <c r="H92" s="116"/>
      <c r="I92" s="116"/>
      <c r="J92" s="116"/>
      <c r="K92" s="116"/>
    </row>
    <row r="93" spans="1:11" ht="15.95" customHeight="1">
      <c r="A93" s="116"/>
      <c r="B93" s="116"/>
      <c r="C93" s="116"/>
      <c r="D93" s="116"/>
      <c r="E93" s="116"/>
      <c r="F93" s="116"/>
      <c r="G93" s="116"/>
      <c r="H93" s="116"/>
      <c r="I93" s="116"/>
      <c r="J93" s="116"/>
      <c r="K93" s="116"/>
    </row>
    <row r="94" spans="1:11" ht="15.95" customHeight="1">
      <c r="A94" s="116"/>
      <c r="B94" s="116"/>
      <c r="C94" s="116"/>
      <c r="D94" s="116"/>
      <c r="E94" s="116"/>
      <c r="F94" s="116"/>
      <c r="G94" s="116"/>
      <c r="H94" s="116"/>
      <c r="I94" s="116"/>
      <c r="J94" s="116"/>
      <c r="K94" s="116"/>
    </row>
    <row r="95" spans="1:11" ht="15.95" customHeight="1">
      <c r="A95" s="116"/>
      <c r="B95" s="116"/>
      <c r="C95" s="116"/>
      <c r="D95" s="116"/>
      <c r="E95" s="116"/>
      <c r="F95" s="116"/>
      <c r="G95" s="116"/>
      <c r="H95" s="116"/>
      <c r="I95" s="116"/>
      <c r="J95" s="116"/>
      <c r="K95" s="116"/>
    </row>
    <row r="96" spans="1:11" ht="15.95" customHeight="1">
      <c r="A96" s="116"/>
      <c r="B96" s="116"/>
      <c r="C96" s="116"/>
      <c r="D96" s="116"/>
      <c r="E96" s="116"/>
      <c r="F96" s="116"/>
      <c r="G96" s="116"/>
      <c r="H96" s="116"/>
      <c r="I96" s="116"/>
      <c r="J96" s="116"/>
      <c r="K96" s="116"/>
    </row>
    <row r="97" spans="1:11" ht="15.95" customHeight="1">
      <c r="A97" s="116"/>
      <c r="B97" s="116"/>
      <c r="C97" s="116"/>
      <c r="D97" s="116"/>
      <c r="E97" s="116"/>
      <c r="F97" s="116"/>
      <c r="G97" s="116"/>
      <c r="H97" s="116"/>
      <c r="I97" s="116"/>
      <c r="J97" s="116"/>
      <c r="K97" s="116"/>
    </row>
    <row r="98" spans="1:11" ht="15.95" customHeight="1">
      <c r="A98" s="116"/>
      <c r="B98" s="116"/>
      <c r="C98" s="116"/>
      <c r="D98" s="116"/>
      <c r="E98" s="116"/>
      <c r="F98" s="116"/>
      <c r="G98" s="116"/>
      <c r="H98" s="116"/>
      <c r="I98" s="116"/>
      <c r="J98" s="116"/>
      <c r="K98" s="116"/>
    </row>
    <row r="99" spans="1:11" ht="15.95" customHeight="1">
      <c r="A99" s="116"/>
      <c r="B99" s="116"/>
      <c r="C99" s="116"/>
      <c r="D99" s="116"/>
      <c r="E99" s="116"/>
      <c r="F99" s="116"/>
      <c r="G99" s="116"/>
      <c r="H99" s="116"/>
      <c r="I99" s="116"/>
      <c r="J99" s="116"/>
      <c r="K99" s="116"/>
    </row>
    <row r="100" spans="1:11" ht="15.95" customHeight="1">
      <c r="A100" s="116"/>
      <c r="B100" s="116"/>
      <c r="C100" s="116"/>
      <c r="D100" s="116"/>
      <c r="E100" s="116"/>
      <c r="F100" s="116"/>
      <c r="G100" s="116"/>
      <c r="H100" s="116"/>
      <c r="I100" s="116"/>
      <c r="J100" s="116"/>
      <c r="K100" s="116"/>
    </row>
    <row r="101" spans="1:11" ht="15.95" customHeight="1">
      <c r="A101" s="116"/>
      <c r="B101" s="116"/>
      <c r="C101" s="116"/>
      <c r="D101" s="116"/>
      <c r="E101" s="116"/>
      <c r="F101" s="116"/>
      <c r="G101" s="116"/>
      <c r="H101" s="116"/>
      <c r="I101" s="116"/>
      <c r="J101" s="116"/>
      <c r="K101" s="116"/>
    </row>
    <row r="102" spans="1:11" ht="15.95" customHeight="1">
      <c r="A102" s="116"/>
      <c r="B102" s="116"/>
      <c r="C102" s="116"/>
      <c r="D102" s="116"/>
      <c r="E102" s="116"/>
      <c r="F102" s="116"/>
      <c r="G102" s="116"/>
      <c r="H102" s="116"/>
      <c r="I102" s="116"/>
      <c r="J102" s="116"/>
      <c r="K102" s="116"/>
    </row>
    <row r="103" spans="1:11" ht="15.95" customHeight="1">
      <c r="A103" s="116"/>
      <c r="B103" s="116"/>
      <c r="C103" s="116"/>
      <c r="D103" s="116"/>
      <c r="E103" s="116"/>
      <c r="F103" s="116"/>
      <c r="G103" s="116"/>
      <c r="H103" s="116"/>
      <c r="I103" s="116"/>
      <c r="J103" s="116"/>
      <c r="K103" s="116"/>
    </row>
    <row r="104" spans="1:11" ht="15.95" customHeight="1">
      <c r="A104" s="116"/>
      <c r="B104" s="116"/>
      <c r="C104" s="116"/>
      <c r="D104" s="116"/>
      <c r="E104" s="116"/>
      <c r="F104" s="116"/>
      <c r="G104" s="116"/>
      <c r="H104" s="116"/>
      <c r="I104" s="116"/>
      <c r="J104" s="116"/>
      <c r="K104" s="116"/>
    </row>
    <row r="105" spans="1:11" ht="15.95" customHeight="1">
      <c r="A105" s="116"/>
      <c r="B105" s="116"/>
      <c r="C105" s="116"/>
      <c r="D105" s="116"/>
      <c r="E105" s="116"/>
      <c r="F105" s="116"/>
      <c r="G105" s="116"/>
      <c r="H105" s="116"/>
      <c r="I105" s="116"/>
      <c r="J105" s="116"/>
      <c r="K105" s="116"/>
    </row>
    <row r="106" spans="1:11" ht="15.95" customHeight="1">
      <c r="A106" s="116"/>
      <c r="B106" s="116"/>
      <c r="C106" s="116"/>
      <c r="D106" s="116"/>
      <c r="E106" s="116"/>
      <c r="F106" s="116"/>
      <c r="G106" s="116"/>
      <c r="H106" s="116"/>
      <c r="I106" s="116"/>
      <c r="J106" s="116"/>
      <c r="K106" s="116"/>
    </row>
    <row r="107" spans="1:11" ht="15.95" customHeight="1">
      <c r="A107" s="116"/>
      <c r="B107" s="116"/>
      <c r="C107" s="116"/>
      <c r="D107" s="116"/>
      <c r="E107" s="116"/>
      <c r="F107" s="116"/>
      <c r="G107" s="116"/>
      <c r="H107" s="116"/>
      <c r="I107" s="116"/>
      <c r="J107" s="116"/>
      <c r="K107" s="116"/>
    </row>
    <row r="108" spans="1:11" ht="15.95" customHeight="1">
      <c r="A108" s="116"/>
      <c r="B108" s="116"/>
      <c r="C108" s="116"/>
      <c r="D108" s="116"/>
      <c r="E108" s="116"/>
      <c r="F108" s="116"/>
      <c r="G108" s="116"/>
      <c r="H108" s="116"/>
      <c r="I108" s="116"/>
      <c r="J108" s="116"/>
      <c r="K108" s="116"/>
    </row>
    <row r="109" spans="1:11" ht="15.95" customHeight="1">
      <c r="A109" s="116"/>
      <c r="B109" s="116"/>
      <c r="C109" s="116"/>
      <c r="D109" s="116"/>
      <c r="E109" s="116"/>
      <c r="F109" s="116"/>
      <c r="G109" s="116"/>
      <c r="H109" s="116"/>
      <c r="I109" s="116"/>
      <c r="J109" s="116"/>
      <c r="K109" s="116"/>
    </row>
    <row r="110" spans="1:11" ht="15.95" customHeight="1">
      <c r="A110" s="116"/>
      <c r="B110" s="116"/>
      <c r="C110" s="116"/>
      <c r="D110" s="116"/>
      <c r="E110" s="116"/>
      <c r="F110" s="116"/>
      <c r="G110" s="116"/>
      <c r="H110" s="116"/>
      <c r="I110" s="116"/>
      <c r="J110" s="116"/>
      <c r="K110" s="116"/>
    </row>
    <row r="111" spans="1:11" ht="15.95" customHeight="1">
      <c r="A111" s="116"/>
      <c r="B111" s="116"/>
      <c r="C111" s="116"/>
      <c r="D111" s="116"/>
      <c r="E111" s="116"/>
      <c r="F111" s="116"/>
      <c r="G111" s="116"/>
      <c r="H111" s="116"/>
      <c r="I111" s="116"/>
      <c r="J111" s="116"/>
      <c r="K111" s="116"/>
    </row>
    <row r="112" spans="1:11" ht="15.95" customHeight="1">
      <c r="A112" s="116"/>
      <c r="B112" s="116"/>
      <c r="C112" s="116"/>
      <c r="D112" s="116"/>
      <c r="E112" s="116"/>
      <c r="F112" s="116"/>
      <c r="G112" s="116"/>
      <c r="H112" s="116"/>
      <c r="I112" s="116"/>
      <c r="J112" s="116"/>
      <c r="K112" s="116"/>
    </row>
    <row r="113" spans="1:11" ht="15.95" customHeight="1">
      <c r="A113" s="116"/>
      <c r="B113" s="116"/>
      <c r="C113" s="116"/>
      <c r="D113" s="116"/>
      <c r="E113" s="116"/>
      <c r="F113" s="116"/>
      <c r="G113" s="116"/>
      <c r="H113" s="116"/>
      <c r="I113" s="116"/>
      <c r="J113" s="116"/>
      <c r="K113" s="116"/>
    </row>
    <row r="114" spans="1:11" ht="15.95" customHeight="1">
      <c r="A114" s="116"/>
      <c r="B114" s="116"/>
      <c r="C114" s="116"/>
      <c r="D114" s="116"/>
      <c r="E114" s="116"/>
      <c r="F114" s="116"/>
      <c r="G114" s="116"/>
      <c r="H114" s="116"/>
      <c r="I114" s="116"/>
      <c r="J114" s="116"/>
      <c r="K114" s="116"/>
    </row>
    <row r="115" spans="1:11" ht="15.95" customHeight="1">
      <c r="A115" s="116"/>
      <c r="B115" s="116"/>
      <c r="C115" s="116"/>
      <c r="D115" s="116"/>
      <c r="E115" s="116"/>
      <c r="F115" s="116"/>
      <c r="G115" s="116"/>
      <c r="H115" s="116"/>
      <c r="I115" s="116"/>
      <c r="J115" s="116"/>
      <c r="K115" s="116"/>
    </row>
    <row r="116" spans="1:11" ht="15.95" customHeight="1">
      <c r="A116" s="116"/>
      <c r="B116" s="116"/>
      <c r="C116" s="116"/>
      <c r="D116" s="116"/>
      <c r="E116" s="116"/>
      <c r="F116" s="116"/>
      <c r="G116" s="116"/>
      <c r="H116" s="116"/>
      <c r="I116" s="116"/>
      <c r="J116" s="116"/>
      <c r="K116" s="116"/>
    </row>
    <row r="117" spans="1:11" ht="15.95" customHeight="1">
      <c r="A117" s="116"/>
      <c r="B117" s="116"/>
      <c r="C117" s="116"/>
      <c r="D117" s="116"/>
      <c r="E117" s="116"/>
      <c r="F117" s="116"/>
      <c r="G117" s="116"/>
      <c r="H117" s="116"/>
      <c r="I117" s="116"/>
      <c r="J117" s="116"/>
      <c r="K117" s="116"/>
    </row>
    <row r="118" spans="1:11" ht="15.95" customHeight="1">
      <c r="A118" s="116"/>
      <c r="B118" s="116"/>
      <c r="C118" s="116"/>
      <c r="D118" s="116"/>
      <c r="E118" s="116"/>
      <c r="F118" s="116"/>
      <c r="G118" s="116"/>
      <c r="H118" s="116"/>
      <c r="I118" s="116"/>
      <c r="J118" s="116"/>
      <c r="K118" s="116"/>
    </row>
    <row r="119" spans="1:11" ht="15.95" customHeight="1">
      <c r="A119" s="116"/>
      <c r="B119" s="116"/>
      <c r="C119" s="116"/>
      <c r="D119" s="116"/>
      <c r="E119" s="116"/>
      <c r="F119" s="116"/>
      <c r="G119" s="116"/>
      <c r="H119" s="116"/>
      <c r="I119" s="116"/>
      <c r="J119" s="116"/>
      <c r="K119" s="116"/>
    </row>
    <row r="120" spans="1:11" ht="15.95" customHeight="1">
      <c r="A120" s="116"/>
      <c r="B120" s="116"/>
      <c r="C120" s="116"/>
      <c r="D120" s="116"/>
      <c r="E120" s="116"/>
      <c r="F120" s="116"/>
      <c r="G120" s="116"/>
      <c r="H120" s="116"/>
      <c r="I120" s="116"/>
      <c r="J120" s="116"/>
      <c r="K120" s="116"/>
    </row>
    <row r="121" spans="1:11" ht="15.95" customHeight="1">
      <c r="A121" s="116"/>
      <c r="B121" s="116"/>
      <c r="C121" s="116"/>
      <c r="D121" s="116"/>
      <c r="E121" s="116"/>
      <c r="F121" s="116"/>
      <c r="G121" s="116"/>
      <c r="H121" s="116"/>
      <c r="I121" s="116"/>
      <c r="J121" s="116"/>
      <c r="K121" s="116"/>
    </row>
    <row r="122" spans="1:11" ht="15.95" customHeight="1">
      <c r="A122" s="116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</row>
    <row r="123" spans="1:11" ht="15.95" customHeight="1">
      <c r="A123" s="116"/>
      <c r="B123" s="116"/>
      <c r="C123" s="116"/>
      <c r="D123" s="116"/>
      <c r="E123" s="116"/>
      <c r="F123" s="116"/>
      <c r="G123" s="116"/>
      <c r="H123" s="116"/>
      <c r="I123" s="116"/>
      <c r="J123" s="116"/>
      <c r="K123" s="116"/>
    </row>
    <row r="124" spans="1:11" ht="15.95" customHeight="1">
      <c r="A124" s="116"/>
      <c r="B124" s="116"/>
      <c r="C124" s="116"/>
      <c r="D124" s="116"/>
      <c r="E124" s="116"/>
      <c r="F124" s="116"/>
      <c r="G124" s="116"/>
      <c r="H124" s="116"/>
      <c r="I124" s="116"/>
      <c r="J124" s="116"/>
      <c r="K124" s="116"/>
    </row>
    <row r="125" spans="1:11" ht="15.95" customHeight="1">
      <c r="A125" s="116"/>
      <c r="B125" s="116"/>
      <c r="C125" s="116"/>
      <c r="D125" s="116"/>
      <c r="E125" s="116"/>
      <c r="F125" s="116"/>
      <c r="G125" s="116"/>
      <c r="H125" s="116"/>
      <c r="I125" s="116"/>
      <c r="J125" s="116"/>
      <c r="K125" s="116"/>
    </row>
    <row r="126" spans="1:11" ht="15.95" customHeight="1">
      <c r="A126" s="116"/>
      <c r="B126" s="116"/>
      <c r="C126" s="116"/>
      <c r="D126" s="116"/>
      <c r="E126" s="116"/>
      <c r="F126" s="116"/>
      <c r="G126" s="116"/>
      <c r="H126" s="116"/>
      <c r="I126" s="116"/>
      <c r="J126" s="116"/>
      <c r="K126" s="116"/>
    </row>
    <row r="127" spans="1:11" ht="15.95" customHeight="1">
      <c r="A127" s="116"/>
      <c r="B127" s="116"/>
      <c r="C127" s="116"/>
      <c r="D127" s="116"/>
      <c r="E127" s="116"/>
      <c r="F127" s="116"/>
      <c r="G127" s="116"/>
      <c r="H127" s="116"/>
      <c r="I127" s="116"/>
      <c r="J127" s="116"/>
      <c r="K127" s="116"/>
    </row>
    <row r="128" spans="1:11" ht="15.95" customHeight="1">
      <c r="A128" s="116"/>
      <c r="B128" s="116"/>
      <c r="C128" s="116"/>
      <c r="D128" s="116"/>
      <c r="E128" s="116"/>
      <c r="F128" s="116"/>
      <c r="G128" s="116"/>
      <c r="H128" s="116"/>
      <c r="I128" s="116"/>
      <c r="J128" s="116"/>
      <c r="K128" s="116"/>
    </row>
    <row r="129" spans="1:11" ht="15.95" customHeight="1">
      <c r="A129" s="116"/>
      <c r="B129" s="116"/>
      <c r="C129" s="116"/>
      <c r="D129" s="116"/>
      <c r="E129" s="116"/>
      <c r="F129" s="116"/>
      <c r="G129" s="116"/>
      <c r="H129" s="116"/>
      <c r="I129" s="116"/>
      <c r="J129" s="116"/>
      <c r="K129" s="116"/>
    </row>
    <row r="130" spans="1:11" ht="15.95" customHeight="1">
      <c r="A130" s="116"/>
      <c r="B130" s="116"/>
      <c r="C130" s="116"/>
      <c r="D130" s="116"/>
      <c r="E130" s="116"/>
      <c r="F130" s="116"/>
      <c r="G130" s="116"/>
      <c r="H130" s="116"/>
      <c r="I130" s="116"/>
      <c r="J130" s="116"/>
      <c r="K130" s="116"/>
    </row>
    <row r="131" spans="1:11" ht="15.95" customHeight="1">
      <c r="A131" s="116"/>
      <c r="B131" s="116"/>
      <c r="C131" s="116"/>
      <c r="D131" s="116"/>
      <c r="E131" s="116"/>
      <c r="F131" s="116"/>
      <c r="G131" s="116"/>
      <c r="H131" s="116"/>
      <c r="I131" s="116"/>
      <c r="J131" s="116"/>
      <c r="K131" s="116"/>
    </row>
    <row r="132" spans="1:11" ht="15.95" customHeight="1">
      <c r="A132" s="116"/>
      <c r="B132" s="116"/>
      <c r="C132" s="116"/>
      <c r="D132" s="116"/>
      <c r="E132" s="116"/>
      <c r="F132" s="116"/>
      <c r="G132" s="116"/>
      <c r="H132" s="116"/>
      <c r="I132" s="116"/>
      <c r="J132" s="116"/>
      <c r="K132" s="116"/>
    </row>
    <row r="133" spans="1:11" ht="15.95" customHeight="1">
      <c r="A133" s="116"/>
      <c r="B133" s="116"/>
      <c r="C133" s="116"/>
      <c r="D133" s="116"/>
      <c r="E133" s="116"/>
      <c r="F133" s="116"/>
      <c r="G133" s="116"/>
      <c r="H133" s="116"/>
      <c r="I133" s="116"/>
      <c r="J133" s="116"/>
      <c r="K133" s="116"/>
    </row>
    <row r="134" spans="1:11" ht="15.95" customHeight="1">
      <c r="A134" s="116"/>
      <c r="B134" s="116"/>
      <c r="C134" s="116"/>
      <c r="D134" s="116"/>
      <c r="E134" s="116"/>
      <c r="F134" s="116"/>
      <c r="G134" s="116"/>
      <c r="H134" s="116"/>
      <c r="I134" s="116"/>
      <c r="J134" s="116"/>
      <c r="K134" s="116"/>
    </row>
    <row r="135" spans="1:11" ht="15.95" customHeight="1">
      <c r="A135" s="116"/>
      <c r="B135" s="116"/>
      <c r="C135" s="116"/>
      <c r="D135" s="116"/>
      <c r="E135" s="116"/>
      <c r="F135" s="116"/>
      <c r="G135" s="116"/>
      <c r="H135" s="116"/>
      <c r="I135" s="116"/>
      <c r="J135" s="116"/>
      <c r="K135" s="116"/>
    </row>
    <row r="136" spans="1:11" ht="15.95" customHeight="1">
      <c r="A136" s="116"/>
      <c r="B136" s="116"/>
      <c r="C136" s="116"/>
      <c r="D136" s="116"/>
      <c r="E136" s="116"/>
      <c r="F136" s="116"/>
      <c r="G136" s="116"/>
      <c r="H136" s="116"/>
      <c r="I136" s="116"/>
      <c r="J136" s="116"/>
      <c r="K136" s="116"/>
    </row>
    <row r="137" spans="1:11" ht="15.95" customHeight="1">
      <c r="A137" s="116"/>
      <c r="B137" s="116"/>
      <c r="C137" s="116"/>
      <c r="D137" s="116"/>
      <c r="E137" s="116"/>
      <c r="F137" s="116"/>
      <c r="G137" s="116"/>
      <c r="H137" s="116"/>
      <c r="I137" s="116"/>
      <c r="J137" s="116"/>
      <c r="K137" s="116"/>
    </row>
    <row r="138" spans="1:11" ht="15.95" customHeight="1">
      <c r="A138" s="116"/>
      <c r="B138" s="116"/>
      <c r="C138" s="116"/>
      <c r="D138" s="116"/>
      <c r="E138" s="116"/>
      <c r="F138" s="116"/>
      <c r="G138" s="116"/>
      <c r="H138" s="116"/>
      <c r="I138" s="116"/>
      <c r="J138" s="116"/>
      <c r="K138" s="116"/>
    </row>
    <row r="139" spans="1:11" ht="15.95" customHeight="1">
      <c r="A139" s="116"/>
      <c r="B139" s="116"/>
      <c r="C139" s="116"/>
      <c r="D139" s="116"/>
      <c r="E139" s="116"/>
      <c r="F139" s="116"/>
      <c r="G139" s="116"/>
      <c r="H139" s="116"/>
      <c r="I139" s="116"/>
      <c r="J139" s="116"/>
      <c r="K139" s="116"/>
    </row>
    <row r="140" spans="1:11" ht="15.95" customHeight="1">
      <c r="A140" s="116"/>
      <c r="B140" s="116"/>
      <c r="C140" s="116"/>
      <c r="D140" s="116"/>
      <c r="E140" s="116"/>
      <c r="F140" s="116"/>
      <c r="G140" s="116"/>
      <c r="H140" s="116"/>
      <c r="I140" s="116"/>
      <c r="J140" s="116"/>
      <c r="K140" s="116"/>
    </row>
    <row r="141" spans="1:11">
      <c r="A141" s="116"/>
      <c r="B141" s="116"/>
      <c r="C141" s="116"/>
      <c r="D141" s="116"/>
      <c r="E141" s="116"/>
      <c r="F141" s="116"/>
      <c r="G141" s="116"/>
      <c r="H141" s="116"/>
      <c r="I141" s="116"/>
      <c r="J141" s="116"/>
      <c r="K141" s="116"/>
    </row>
    <row r="142" spans="1:11">
      <c r="A142" s="116"/>
      <c r="B142" s="116"/>
      <c r="C142" s="116"/>
      <c r="D142" s="116"/>
      <c r="E142" s="116"/>
      <c r="F142" s="116"/>
      <c r="G142" s="116"/>
      <c r="H142" s="116"/>
      <c r="I142" s="116"/>
      <c r="J142" s="116"/>
      <c r="K142" s="116"/>
    </row>
    <row r="143" spans="1:11">
      <c r="A143" s="116"/>
      <c r="B143" s="116"/>
      <c r="C143" s="116"/>
      <c r="D143" s="116"/>
      <c r="E143" s="116"/>
      <c r="F143" s="116"/>
      <c r="G143" s="116"/>
      <c r="H143" s="116"/>
      <c r="I143" s="116"/>
      <c r="J143" s="116"/>
      <c r="K143" s="116"/>
    </row>
    <row r="144" spans="1:11">
      <c r="A144" s="116"/>
      <c r="B144" s="116"/>
      <c r="C144" s="116"/>
      <c r="D144" s="116"/>
      <c r="E144" s="116"/>
      <c r="F144" s="116"/>
      <c r="G144" s="116"/>
      <c r="H144" s="116"/>
      <c r="I144" s="116"/>
      <c r="J144" s="116"/>
      <c r="K144" s="116"/>
    </row>
    <row r="145" spans="1:11">
      <c r="A145" s="116"/>
      <c r="B145" s="116"/>
      <c r="C145" s="116"/>
      <c r="D145" s="116"/>
      <c r="E145" s="116"/>
      <c r="F145" s="116"/>
      <c r="G145" s="116"/>
      <c r="H145" s="116"/>
      <c r="I145" s="116"/>
      <c r="J145" s="116"/>
      <c r="K145" s="116"/>
    </row>
    <row r="146" spans="1:11">
      <c r="A146" s="116"/>
      <c r="B146" s="116"/>
      <c r="C146" s="116"/>
      <c r="D146" s="116"/>
      <c r="E146" s="116"/>
      <c r="F146" s="116"/>
      <c r="G146" s="116"/>
      <c r="H146" s="116"/>
      <c r="I146" s="116"/>
      <c r="J146" s="116"/>
      <c r="K146" s="116"/>
    </row>
    <row r="147" spans="1:11">
      <c r="A147" s="116"/>
      <c r="B147" s="116"/>
      <c r="C147" s="116"/>
      <c r="D147" s="116"/>
      <c r="E147" s="116"/>
      <c r="F147" s="116"/>
      <c r="G147" s="116"/>
      <c r="H147" s="116"/>
      <c r="I147" s="116"/>
      <c r="J147" s="116"/>
      <c r="K147" s="116"/>
    </row>
    <row r="148" spans="1:11">
      <c r="A148" s="116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</row>
    <row r="149" spans="1:11">
      <c r="A149" s="116"/>
      <c r="B149" s="116"/>
      <c r="C149" s="116"/>
      <c r="D149" s="116"/>
      <c r="E149" s="116"/>
      <c r="F149" s="116"/>
      <c r="G149" s="116"/>
      <c r="H149" s="116"/>
      <c r="I149" s="116"/>
      <c r="J149" s="116"/>
      <c r="K149" s="116"/>
    </row>
    <row r="150" spans="1:11">
      <c r="A150" s="116"/>
      <c r="B150" s="116"/>
      <c r="C150" s="116"/>
      <c r="D150" s="116"/>
      <c r="E150" s="116"/>
      <c r="F150" s="116"/>
      <c r="G150" s="116"/>
      <c r="H150" s="116"/>
      <c r="I150" s="116"/>
      <c r="J150" s="116"/>
      <c r="K150" s="116"/>
    </row>
    <row r="151" spans="1:11">
      <c r="A151" s="116"/>
      <c r="B151" s="116"/>
      <c r="C151" s="116"/>
      <c r="D151" s="116"/>
      <c r="E151" s="116"/>
      <c r="F151" s="116"/>
      <c r="G151" s="116"/>
      <c r="H151" s="116"/>
      <c r="I151" s="116"/>
      <c r="J151" s="116"/>
      <c r="K151" s="116"/>
    </row>
    <row r="152" spans="1:11">
      <c r="A152" s="116"/>
      <c r="B152" s="116"/>
      <c r="C152" s="116"/>
      <c r="D152" s="116"/>
      <c r="E152" s="116"/>
      <c r="F152" s="116"/>
      <c r="G152" s="116"/>
      <c r="H152" s="116"/>
      <c r="I152" s="116"/>
      <c r="J152" s="116"/>
      <c r="K152" s="116"/>
    </row>
    <row r="153" spans="1:11">
      <c r="A153" s="116"/>
      <c r="B153" s="116"/>
      <c r="C153" s="116"/>
      <c r="D153" s="116"/>
      <c r="E153" s="116"/>
      <c r="F153" s="116"/>
      <c r="G153" s="116"/>
      <c r="H153" s="116"/>
      <c r="I153" s="116"/>
      <c r="J153" s="116"/>
      <c r="K153" s="116"/>
    </row>
    <row r="154" spans="1:11">
      <c r="A154" s="116"/>
      <c r="B154" s="116"/>
      <c r="C154" s="116"/>
      <c r="D154" s="116"/>
      <c r="E154" s="116"/>
      <c r="F154" s="116"/>
      <c r="G154" s="116"/>
      <c r="H154" s="116"/>
      <c r="I154" s="116"/>
      <c r="J154" s="116"/>
      <c r="K154" s="116"/>
    </row>
    <row r="155" spans="1:11">
      <c r="A155" s="116"/>
      <c r="B155" s="116"/>
      <c r="C155" s="116"/>
      <c r="D155" s="116"/>
      <c r="E155" s="116"/>
      <c r="F155" s="116"/>
      <c r="G155" s="116"/>
      <c r="H155" s="116"/>
      <c r="I155" s="116"/>
      <c r="J155" s="116"/>
      <c r="K155" s="116"/>
    </row>
    <row r="156" spans="1:11">
      <c r="A156" s="116"/>
      <c r="B156" s="116"/>
      <c r="C156" s="116"/>
      <c r="D156" s="116"/>
      <c r="E156" s="116"/>
      <c r="F156" s="116"/>
      <c r="G156" s="116"/>
      <c r="H156" s="116"/>
      <c r="I156" s="116"/>
      <c r="J156" s="116"/>
      <c r="K156" s="116"/>
    </row>
    <row r="157" spans="1:11">
      <c r="A157" s="116"/>
      <c r="B157" s="116"/>
      <c r="C157" s="116"/>
      <c r="D157" s="116"/>
      <c r="E157" s="116"/>
      <c r="F157" s="116"/>
      <c r="G157" s="116"/>
      <c r="H157" s="116"/>
      <c r="I157" s="116"/>
      <c r="J157" s="116"/>
      <c r="K157" s="116"/>
    </row>
    <row r="158" spans="1:11">
      <c r="A158" s="116"/>
      <c r="B158" s="116"/>
      <c r="C158" s="116"/>
      <c r="D158" s="116"/>
      <c r="E158" s="116"/>
      <c r="F158" s="116"/>
      <c r="G158" s="116"/>
      <c r="H158" s="116"/>
      <c r="I158" s="116"/>
      <c r="J158" s="116"/>
      <c r="K158" s="116"/>
    </row>
    <row r="159" spans="1:11">
      <c r="A159" s="116"/>
      <c r="B159" s="116"/>
      <c r="C159" s="116"/>
      <c r="D159" s="116"/>
      <c r="E159" s="116"/>
      <c r="F159" s="116"/>
      <c r="G159" s="116"/>
      <c r="H159" s="116"/>
      <c r="I159" s="116"/>
      <c r="J159" s="116"/>
      <c r="K159" s="116"/>
    </row>
    <row r="160" spans="1:11">
      <c r="A160" s="116"/>
      <c r="B160" s="116"/>
      <c r="C160" s="116"/>
      <c r="D160" s="116"/>
      <c r="E160" s="116"/>
      <c r="F160" s="116"/>
      <c r="G160" s="116"/>
      <c r="H160" s="116"/>
      <c r="I160" s="116"/>
      <c r="J160" s="116"/>
      <c r="K160" s="116"/>
    </row>
    <row r="161" spans="1:11">
      <c r="A161" s="116"/>
      <c r="B161" s="116"/>
      <c r="C161" s="116"/>
      <c r="D161" s="116"/>
      <c r="E161" s="116"/>
      <c r="F161" s="116"/>
      <c r="G161" s="116"/>
      <c r="H161" s="116"/>
      <c r="I161" s="116"/>
      <c r="J161" s="116"/>
      <c r="K161" s="116"/>
    </row>
    <row r="162" spans="1:11">
      <c r="A162" s="116"/>
      <c r="B162" s="116"/>
      <c r="C162" s="116"/>
      <c r="D162" s="116"/>
      <c r="E162" s="116"/>
      <c r="F162" s="116"/>
      <c r="G162" s="116"/>
      <c r="H162" s="116"/>
      <c r="I162" s="116"/>
      <c r="J162" s="116"/>
      <c r="K162" s="116"/>
    </row>
    <row r="163" spans="1:11">
      <c r="A163" s="116"/>
      <c r="B163" s="116"/>
      <c r="C163" s="116"/>
      <c r="D163" s="116"/>
      <c r="E163" s="116"/>
      <c r="F163" s="116"/>
      <c r="G163" s="116"/>
      <c r="H163" s="116"/>
      <c r="I163" s="116"/>
      <c r="J163" s="116"/>
      <c r="K163" s="116"/>
    </row>
    <row r="164" spans="1:11">
      <c r="A164" s="116"/>
      <c r="B164" s="116"/>
      <c r="C164" s="116"/>
      <c r="D164" s="116"/>
      <c r="E164" s="116"/>
      <c r="F164" s="116"/>
      <c r="G164" s="116"/>
      <c r="H164" s="116"/>
      <c r="I164" s="116"/>
      <c r="J164" s="116"/>
      <c r="K164" s="116"/>
    </row>
    <row r="165" spans="1:11">
      <c r="A165" s="116"/>
      <c r="B165" s="116"/>
      <c r="C165" s="116"/>
      <c r="D165" s="116"/>
      <c r="E165" s="116"/>
      <c r="F165" s="116"/>
      <c r="G165" s="116"/>
      <c r="H165" s="116"/>
      <c r="I165" s="116"/>
      <c r="J165" s="116"/>
      <c r="K165" s="116"/>
    </row>
    <row r="166" spans="1:11">
      <c r="A166" s="116"/>
      <c r="B166" s="116"/>
      <c r="C166" s="116"/>
      <c r="D166" s="116"/>
      <c r="E166" s="116"/>
      <c r="F166" s="116"/>
      <c r="G166" s="116"/>
      <c r="H166" s="116"/>
      <c r="I166" s="116"/>
      <c r="J166" s="116"/>
      <c r="K166" s="116"/>
    </row>
    <row r="167" spans="1:11">
      <c r="A167" s="116"/>
      <c r="B167" s="116"/>
      <c r="C167" s="116"/>
      <c r="D167" s="116"/>
      <c r="E167" s="116"/>
      <c r="F167" s="116"/>
      <c r="G167" s="116"/>
      <c r="H167" s="116"/>
      <c r="I167" s="116"/>
      <c r="J167" s="116"/>
      <c r="K167" s="116"/>
    </row>
    <row r="168" spans="1:11">
      <c r="A168" s="116"/>
      <c r="B168" s="116"/>
      <c r="C168" s="116"/>
      <c r="D168" s="116"/>
      <c r="E168" s="116"/>
      <c r="F168" s="116"/>
      <c r="G168" s="116"/>
      <c r="H168" s="116"/>
      <c r="I168" s="116"/>
      <c r="J168" s="116"/>
      <c r="K168" s="116"/>
    </row>
    <row r="169" spans="1:11">
      <c r="A169" s="116"/>
      <c r="B169" s="116"/>
      <c r="C169" s="116"/>
      <c r="D169" s="116"/>
      <c r="E169" s="116"/>
      <c r="F169" s="116"/>
      <c r="G169" s="116"/>
      <c r="H169" s="116"/>
      <c r="I169" s="116"/>
      <c r="J169" s="116"/>
      <c r="K169" s="116"/>
    </row>
    <row r="170" spans="1:11">
      <c r="A170" s="116"/>
      <c r="B170" s="116"/>
      <c r="C170" s="116"/>
      <c r="D170" s="116"/>
      <c r="E170" s="116"/>
      <c r="F170" s="116"/>
      <c r="G170" s="116"/>
      <c r="H170" s="116"/>
      <c r="I170" s="116"/>
      <c r="J170" s="116"/>
      <c r="K170" s="116"/>
    </row>
    <row r="171" spans="1:11">
      <c r="A171" s="116"/>
      <c r="B171" s="116"/>
      <c r="C171" s="116"/>
      <c r="D171" s="116"/>
      <c r="E171" s="116"/>
      <c r="F171" s="116"/>
      <c r="G171" s="116"/>
      <c r="H171" s="116"/>
      <c r="I171" s="116"/>
      <c r="J171" s="116"/>
      <c r="K171" s="116"/>
    </row>
    <row r="172" spans="1:11">
      <c r="A172" s="116"/>
      <c r="B172" s="116"/>
      <c r="C172" s="116"/>
      <c r="D172" s="116"/>
      <c r="E172" s="116"/>
      <c r="F172" s="116"/>
      <c r="G172" s="116"/>
      <c r="H172" s="116"/>
      <c r="I172" s="116"/>
      <c r="J172" s="116"/>
      <c r="K172" s="116"/>
    </row>
    <row r="173" spans="1:11">
      <c r="A173" s="116"/>
      <c r="B173" s="116"/>
      <c r="C173" s="116"/>
      <c r="D173" s="116"/>
      <c r="E173" s="116"/>
      <c r="F173" s="116"/>
      <c r="G173" s="116"/>
      <c r="H173" s="116"/>
      <c r="I173" s="116"/>
      <c r="J173" s="116"/>
      <c r="K173" s="116"/>
    </row>
    <row r="174" spans="1:11">
      <c r="A174" s="116"/>
      <c r="B174" s="116"/>
      <c r="C174" s="116"/>
      <c r="D174" s="116"/>
      <c r="E174" s="116"/>
      <c r="F174" s="116"/>
      <c r="G174" s="116"/>
      <c r="H174" s="116"/>
      <c r="I174" s="116"/>
      <c r="J174" s="116"/>
      <c r="K174" s="116"/>
    </row>
    <row r="175" spans="1:11">
      <c r="A175" s="116"/>
      <c r="B175" s="116"/>
      <c r="C175" s="116"/>
      <c r="D175" s="116"/>
      <c r="E175" s="116"/>
      <c r="F175" s="116"/>
      <c r="G175" s="116"/>
      <c r="H175" s="116"/>
      <c r="I175" s="116"/>
      <c r="J175" s="116"/>
      <c r="K175" s="116"/>
    </row>
    <row r="176" spans="1:11">
      <c r="A176" s="116"/>
      <c r="B176" s="116"/>
      <c r="C176" s="116"/>
      <c r="D176" s="116"/>
      <c r="E176" s="116"/>
      <c r="F176" s="116"/>
      <c r="G176" s="116"/>
      <c r="H176" s="116"/>
      <c r="I176" s="116"/>
      <c r="J176" s="116"/>
      <c r="K176" s="116"/>
    </row>
    <row r="177" spans="1:11">
      <c r="A177" s="116"/>
      <c r="B177" s="116"/>
      <c r="C177" s="116"/>
      <c r="D177" s="116"/>
      <c r="E177" s="116"/>
      <c r="F177" s="116"/>
      <c r="G177" s="116"/>
      <c r="H177" s="116"/>
      <c r="I177" s="116"/>
      <c r="J177" s="116"/>
      <c r="K177" s="116"/>
    </row>
    <row r="178" spans="1:11">
      <c r="A178" s="116"/>
      <c r="B178" s="116"/>
      <c r="C178" s="116"/>
      <c r="D178" s="116"/>
      <c r="E178" s="116"/>
      <c r="F178" s="116"/>
      <c r="G178" s="116"/>
      <c r="H178" s="116"/>
      <c r="I178" s="116"/>
      <c r="J178" s="116"/>
      <c r="K178" s="116"/>
    </row>
    <row r="179" spans="1:11">
      <c r="A179" s="116"/>
      <c r="B179" s="116"/>
      <c r="C179" s="116"/>
      <c r="D179" s="116"/>
      <c r="E179" s="116"/>
      <c r="F179" s="116"/>
      <c r="G179" s="116"/>
      <c r="H179" s="116"/>
      <c r="I179" s="116"/>
      <c r="J179" s="116"/>
      <c r="K179" s="116"/>
    </row>
    <row r="180" spans="1:11">
      <c r="A180" s="116"/>
      <c r="B180" s="116"/>
      <c r="C180" s="116"/>
      <c r="D180" s="116"/>
      <c r="E180" s="116"/>
      <c r="F180" s="116"/>
      <c r="G180" s="116"/>
      <c r="H180" s="116"/>
      <c r="I180" s="116"/>
      <c r="J180" s="116"/>
      <c r="K180" s="116"/>
    </row>
    <row r="181" spans="1:11">
      <c r="A181" s="116"/>
      <c r="B181" s="116"/>
      <c r="C181" s="116"/>
      <c r="D181" s="116"/>
      <c r="E181" s="116"/>
      <c r="F181" s="116"/>
      <c r="G181" s="116"/>
      <c r="H181" s="116"/>
      <c r="I181" s="116"/>
      <c r="J181" s="116"/>
      <c r="K181" s="116"/>
    </row>
    <row r="182" spans="1:11">
      <c r="A182" s="116"/>
      <c r="B182" s="116"/>
      <c r="C182" s="116"/>
      <c r="D182" s="116"/>
      <c r="E182" s="116"/>
      <c r="F182" s="116"/>
      <c r="G182" s="116"/>
      <c r="H182" s="116"/>
      <c r="I182" s="116"/>
      <c r="J182" s="116"/>
      <c r="K182" s="116"/>
    </row>
    <row r="183" spans="1:11">
      <c r="A183" s="116"/>
      <c r="B183" s="116"/>
      <c r="C183" s="116"/>
      <c r="D183" s="116"/>
      <c r="E183" s="116"/>
      <c r="F183" s="116"/>
      <c r="G183" s="116"/>
      <c r="H183" s="116"/>
      <c r="I183" s="116"/>
      <c r="J183" s="116"/>
      <c r="K183" s="116"/>
    </row>
    <row r="184" spans="1:11">
      <c r="A184" s="116"/>
      <c r="B184" s="116"/>
      <c r="C184" s="116"/>
      <c r="D184" s="116"/>
      <c r="E184" s="116"/>
      <c r="F184" s="116"/>
      <c r="G184" s="116"/>
      <c r="H184" s="116"/>
      <c r="I184" s="116"/>
      <c r="J184" s="116"/>
      <c r="K184" s="116"/>
    </row>
    <row r="185" spans="1:11">
      <c r="A185" s="116"/>
      <c r="B185" s="116"/>
      <c r="C185" s="116"/>
      <c r="D185" s="116"/>
      <c r="E185" s="116"/>
      <c r="F185" s="116"/>
      <c r="G185" s="116"/>
      <c r="H185" s="116"/>
      <c r="I185" s="116"/>
      <c r="J185" s="116"/>
      <c r="K185" s="116"/>
    </row>
    <row r="186" spans="1:11">
      <c r="A186" s="116"/>
      <c r="B186" s="116"/>
      <c r="C186" s="116"/>
      <c r="D186" s="116"/>
      <c r="E186" s="116"/>
      <c r="F186" s="116"/>
      <c r="G186" s="116"/>
      <c r="H186" s="116"/>
      <c r="I186" s="116"/>
      <c r="J186" s="116"/>
      <c r="K186" s="116"/>
    </row>
    <row r="187" spans="1:11">
      <c r="A187" s="116"/>
      <c r="B187" s="116"/>
      <c r="C187" s="116"/>
      <c r="D187" s="116"/>
      <c r="E187" s="116"/>
      <c r="F187" s="116"/>
      <c r="G187" s="116"/>
      <c r="H187" s="116"/>
      <c r="I187" s="116"/>
      <c r="J187" s="116"/>
      <c r="K187" s="116"/>
    </row>
    <row r="188" spans="1:11">
      <c r="A188" s="116"/>
      <c r="B188" s="116"/>
      <c r="C188" s="116"/>
      <c r="D188" s="116"/>
      <c r="E188" s="116"/>
      <c r="F188" s="116"/>
      <c r="G188" s="116"/>
      <c r="H188" s="116"/>
      <c r="I188" s="116"/>
      <c r="J188" s="116"/>
      <c r="K188" s="116"/>
    </row>
    <row r="189" spans="1:11">
      <c r="A189" s="116"/>
      <c r="B189" s="116"/>
      <c r="C189" s="116"/>
      <c r="D189" s="116"/>
      <c r="E189" s="116"/>
      <c r="F189" s="116"/>
      <c r="G189" s="116"/>
      <c r="H189" s="116"/>
      <c r="I189" s="116"/>
      <c r="J189" s="116"/>
      <c r="K189" s="116"/>
    </row>
    <row r="190" spans="1:11">
      <c r="A190" s="116"/>
      <c r="B190" s="116"/>
      <c r="C190" s="116"/>
      <c r="D190" s="116"/>
      <c r="E190" s="116"/>
      <c r="F190" s="116"/>
      <c r="G190" s="116"/>
      <c r="H190" s="116"/>
      <c r="I190" s="116"/>
      <c r="J190" s="116"/>
      <c r="K190" s="116"/>
    </row>
    <row r="191" spans="1:11">
      <c r="A191" s="116"/>
      <c r="B191" s="116"/>
      <c r="C191" s="116"/>
      <c r="D191" s="116"/>
      <c r="E191" s="116"/>
      <c r="F191" s="116"/>
      <c r="G191" s="116"/>
      <c r="H191" s="116"/>
      <c r="I191" s="116"/>
      <c r="J191" s="116"/>
      <c r="K191" s="116"/>
    </row>
    <row r="192" spans="1:11">
      <c r="A192" s="116"/>
      <c r="B192" s="116"/>
      <c r="C192" s="116"/>
      <c r="D192" s="116"/>
      <c r="E192" s="116"/>
      <c r="F192" s="116"/>
      <c r="G192" s="116"/>
      <c r="H192" s="116"/>
      <c r="I192" s="116"/>
      <c r="J192" s="116"/>
      <c r="K192" s="116"/>
    </row>
    <row r="193" spans="1:11">
      <c r="A193" s="116"/>
      <c r="B193" s="116"/>
      <c r="C193" s="116"/>
      <c r="D193" s="116"/>
      <c r="E193" s="116"/>
      <c r="F193" s="116"/>
      <c r="G193" s="116"/>
      <c r="H193" s="116"/>
      <c r="I193" s="116"/>
      <c r="J193" s="116"/>
      <c r="K193" s="116"/>
    </row>
    <row r="194" spans="1:11">
      <c r="A194" s="116"/>
      <c r="B194" s="116"/>
      <c r="C194" s="116"/>
      <c r="D194" s="116"/>
      <c r="E194" s="116"/>
      <c r="F194" s="116"/>
      <c r="G194" s="116"/>
      <c r="H194" s="116"/>
      <c r="I194" s="116"/>
      <c r="J194" s="116"/>
      <c r="K194" s="116"/>
    </row>
    <row r="195" spans="1:11">
      <c r="A195" s="116"/>
      <c r="B195" s="116"/>
      <c r="C195" s="116"/>
      <c r="D195" s="116"/>
      <c r="E195" s="116"/>
      <c r="F195" s="116"/>
      <c r="G195" s="116"/>
      <c r="H195" s="116"/>
      <c r="I195" s="116"/>
      <c r="J195" s="116"/>
      <c r="K195" s="116"/>
    </row>
    <row r="196" spans="1:11">
      <c r="A196" s="116"/>
      <c r="B196" s="116"/>
      <c r="C196" s="116"/>
      <c r="D196" s="116"/>
      <c r="E196" s="116"/>
      <c r="F196" s="116"/>
      <c r="G196" s="116"/>
      <c r="H196" s="116"/>
    </row>
    <row r="197" spans="1:11">
      <c r="A197" s="116"/>
      <c r="B197" s="116"/>
      <c r="C197" s="116"/>
      <c r="D197" s="116"/>
      <c r="E197" s="116"/>
      <c r="F197" s="116"/>
      <c r="G197" s="116"/>
      <c r="H197" s="116"/>
    </row>
  </sheetData>
  <mergeCells count="28"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L13" sqref="L13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4" t="s">
        <v>0</v>
      </c>
      <c r="B1" s="53"/>
      <c r="C1" s="340" t="str">
        <f>Index!$C$1</f>
        <v>MAC CORMACK SUPERANNUATION FUND</v>
      </c>
      <c r="D1" s="340"/>
      <c r="E1" s="340"/>
      <c r="F1" s="54"/>
      <c r="H1" s="56" t="s">
        <v>2</v>
      </c>
      <c r="I1" s="56" t="s">
        <v>3</v>
      </c>
    </row>
    <row r="2" spans="1:12" ht="18">
      <c r="A2" s="124" t="s">
        <v>4</v>
      </c>
      <c r="B2" s="53"/>
      <c r="C2" s="340" t="str">
        <f>Index!$C$2</f>
        <v>MCCDF</v>
      </c>
      <c r="D2" s="340"/>
      <c r="E2" s="340"/>
      <c r="F2" s="55"/>
      <c r="G2" s="59" t="s">
        <v>6</v>
      </c>
      <c r="H2" s="60" t="str">
        <f>Index!$H$2</f>
        <v>Nehal.A</v>
      </c>
      <c r="I2" s="61" t="str">
        <f>Index!$I$2</f>
        <v>19/12/2022</v>
      </c>
    </row>
    <row r="3" spans="1:12" ht="18">
      <c r="A3" s="124" t="s">
        <v>9</v>
      </c>
      <c r="B3" s="53"/>
      <c r="C3" s="341">
        <f>Index!$C$3</f>
        <v>44742</v>
      </c>
      <c r="D3" s="340"/>
      <c r="E3" s="340"/>
      <c r="F3" s="55"/>
      <c r="G3" s="59" t="s">
        <v>10</v>
      </c>
      <c r="H3" s="60" t="str">
        <f>Index!$H$3</f>
        <v>DB</v>
      </c>
      <c r="I3" s="61">
        <f>Index!$I$3</f>
        <v>44949</v>
      </c>
    </row>
    <row r="4" spans="1:12" ht="18">
      <c r="A4" s="124"/>
      <c r="B4" s="53"/>
      <c r="D4" s="55"/>
      <c r="E4"/>
      <c r="G4" s="125"/>
      <c r="H4" s="65"/>
      <c r="I4" s="66"/>
    </row>
    <row r="5" spans="1:12" ht="18">
      <c r="A5" s="53" t="s">
        <v>235</v>
      </c>
      <c r="C5" s="57"/>
      <c r="E5"/>
      <c r="F5" s="58"/>
      <c r="G5" s="58"/>
      <c r="H5" s="65"/>
      <c r="J5" s="66"/>
    </row>
    <row r="6" spans="1:12" s="108" customFormat="1" ht="18">
      <c r="A6" s="62"/>
      <c r="B6" s="63"/>
      <c r="C6" s="109"/>
      <c r="D6" s="53"/>
      <c r="E6" s="53"/>
      <c r="F6" s="65"/>
      <c r="G6" s="65"/>
      <c r="H6" s="65"/>
      <c r="I6" s="110"/>
    </row>
    <row r="8" spans="1:12" s="69" customFormat="1" ht="30">
      <c r="A8" s="138" t="s">
        <v>106</v>
      </c>
      <c r="B8" s="342" t="s">
        <v>107</v>
      </c>
      <c r="C8" s="343"/>
      <c r="D8" s="344"/>
      <c r="E8" s="139" t="s">
        <v>108</v>
      </c>
      <c r="F8" s="342" t="s">
        <v>156</v>
      </c>
      <c r="G8" s="351"/>
      <c r="H8" s="352"/>
    </row>
    <row r="10" spans="1:12">
      <c r="D10" s="379" t="s">
        <v>146</v>
      </c>
      <c r="E10" s="379"/>
      <c r="F10" s="379"/>
    </row>
    <row r="11" spans="1:12" ht="30">
      <c r="D11" s="114" t="s">
        <v>236</v>
      </c>
      <c r="E11" s="182" t="s">
        <v>237</v>
      </c>
      <c r="F11" s="182" t="s">
        <v>86</v>
      </c>
      <c r="H11" t="s">
        <v>238</v>
      </c>
      <c r="J11" s="182" t="s">
        <v>239</v>
      </c>
      <c r="K11" s="182" t="s">
        <v>240</v>
      </c>
      <c r="L11" s="182" t="s">
        <v>241</v>
      </c>
    </row>
    <row r="12" spans="1:12">
      <c r="A12" s="71"/>
      <c r="B12" s="71"/>
      <c r="E12" s="70"/>
    </row>
    <row r="13" spans="1:12">
      <c r="A13" t="s">
        <v>242</v>
      </c>
      <c r="B13" s="71"/>
      <c r="C13" t="s">
        <v>243</v>
      </c>
      <c r="D13" s="183"/>
      <c r="E13" s="91">
        <f>+H13-D13</f>
        <v>0</v>
      </c>
      <c r="F13" s="91">
        <f>+D13+E13</f>
        <v>0</v>
      </c>
      <c r="H13" s="58">
        <f>SUM(J13:K13)/2</f>
        <v>0</v>
      </c>
      <c r="J13" s="115"/>
      <c r="K13" s="115"/>
      <c r="L13" s="115"/>
    </row>
    <row r="14" spans="1:12">
      <c r="A14" t="s">
        <v>244</v>
      </c>
      <c r="B14" s="71"/>
      <c r="C14" t="s">
        <v>245</v>
      </c>
      <c r="D14" s="183"/>
      <c r="E14" s="91">
        <f>+H14-D14</f>
        <v>0</v>
      </c>
      <c r="F14" s="91">
        <f>+D14+E14</f>
        <v>0</v>
      </c>
      <c r="H14" s="58">
        <f>SUM(J14:K14)/2</f>
        <v>0</v>
      </c>
      <c r="J14" s="115"/>
      <c r="K14" s="115"/>
      <c r="L14" s="115"/>
    </row>
    <row r="15" spans="1:12">
      <c r="A15" t="s">
        <v>246</v>
      </c>
      <c r="B15" s="71"/>
      <c r="C15" t="s">
        <v>247</v>
      </c>
      <c r="D15" s="183"/>
      <c r="E15" s="91">
        <f>+H15-D15</f>
        <v>0</v>
      </c>
      <c r="F15" s="91">
        <f>+D15+E15</f>
        <v>0</v>
      </c>
      <c r="H15" s="58">
        <f>SUM(J15:K15)/2</f>
        <v>0</v>
      </c>
      <c r="J15" s="115"/>
      <c r="K15" s="115"/>
      <c r="L15" s="115"/>
    </row>
    <row r="17" spans="1:8" ht="15.75" thickBot="1">
      <c r="D17" s="113">
        <f>SUM(D13:D16)</f>
        <v>0</v>
      </c>
      <c r="E17" s="113">
        <f>SUM(E13:E16)</f>
        <v>0</v>
      </c>
      <c r="F17" s="113">
        <f>SUM(F13:F16)</f>
        <v>0</v>
      </c>
      <c r="H17" s="113">
        <f>SUM(H13:H16)</f>
        <v>0</v>
      </c>
    </row>
    <row r="18" spans="1:8">
      <c r="E18" s="70"/>
    </row>
    <row r="19" spans="1:8">
      <c r="A19" s="71"/>
      <c r="B19" s="71"/>
      <c r="C19" s="71"/>
      <c r="E19" s="70"/>
    </row>
    <row r="20" spans="1:8">
      <c r="A20" s="77"/>
      <c r="B20" s="77"/>
      <c r="C20" s="71"/>
      <c r="E20" s="70"/>
    </row>
    <row r="21" spans="1:8">
      <c r="E21" s="70"/>
    </row>
    <row r="22" spans="1:8">
      <c r="E22" s="70"/>
    </row>
    <row r="23" spans="1:8">
      <c r="E23" s="70"/>
    </row>
    <row r="24" spans="1:8">
      <c r="E24" s="70"/>
    </row>
    <row r="25" spans="1:8">
      <c r="E25" s="70"/>
    </row>
    <row r="26" spans="1:8">
      <c r="E26" s="70"/>
    </row>
    <row r="27" spans="1:8">
      <c r="E27" s="80"/>
    </row>
    <row r="28" spans="1:8">
      <c r="E28" s="79"/>
    </row>
    <row r="29" spans="1:8">
      <c r="E29" s="70"/>
    </row>
    <row r="34" spans="3:3">
      <c r="C34" s="93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656D15-951E-4BC8-8C1B-CC55757A87A9}"/>
</file>

<file path=customXml/itemProps2.xml><?xml version="1.0" encoding="utf-8"?>
<ds:datastoreItem xmlns:ds="http://schemas.openxmlformats.org/officeDocument/2006/customXml" ds:itemID="{FBC9D2DC-4118-4448-8C98-C6BBEEB275CD}"/>
</file>

<file path=customXml/itemProps3.xml><?xml version="1.0" encoding="utf-8"?>
<ds:datastoreItem xmlns:ds="http://schemas.openxmlformats.org/officeDocument/2006/customXml" ds:itemID="{2B367CB7-C7EE-4550-AA50-649AAE9EC8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2023-01-23T01:51:36Z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