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0" yWindow="-120" windowWidth="29040" windowHeight="15840"/>
  </bookViews>
  <sheets>
    <sheet name="Shares CGT Calculator" sheetId="1" r:id="rId1"/>
    <sheet name="Cost base calculation sheet" sheetId="2" r:id="rId2"/>
  </sheets>
  <definedNames>
    <definedName name="_xlnm.Print_Area" localSheetId="0">'Shares CGT Calculator'!$A$1:$J$32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"/>
  <c r="L35" l="1"/>
  <c r="N14" l="1"/>
  <c r="P14" s="1"/>
  <c r="O14"/>
  <c r="N15"/>
  <c r="P15" s="1"/>
  <c r="O15"/>
  <c r="N16"/>
  <c r="O16"/>
  <c r="P16"/>
  <c r="N17"/>
  <c r="P17" s="1"/>
  <c r="O17"/>
  <c r="N18"/>
  <c r="O18"/>
  <c r="P18"/>
  <c r="D23" l="1"/>
  <c r="G8"/>
  <c r="H8"/>
  <c r="I8" s="1"/>
  <c r="G9"/>
  <c r="H9"/>
  <c r="I9" s="1"/>
  <c r="G10"/>
  <c r="H10"/>
  <c r="I10" s="1"/>
  <c r="G11"/>
  <c r="H11"/>
  <c r="I11" s="1"/>
  <c r="O13" l="1"/>
  <c r="N13"/>
  <c r="P13" s="1"/>
  <c r="O12"/>
  <c r="N12"/>
  <c r="P12" s="1"/>
  <c r="O11"/>
  <c r="N11"/>
  <c r="P11" s="1"/>
  <c r="O10"/>
  <c r="N10"/>
  <c r="P10" s="1"/>
  <c r="O9"/>
  <c r="N9"/>
  <c r="P9" s="1"/>
  <c r="O8"/>
  <c r="N8"/>
  <c r="F19"/>
  <c r="G18"/>
  <c r="G19" s="1"/>
  <c r="H18"/>
  <c r="I18" s="1"/>
  <c r="I19" s="1"/>
  <c r="O19" l="1"/>
  <c r="O22" s="1"/>
  <c r="P8"/>
  <c r="P19" s="1"/>
  <c r="N19"/>
  <c r="D26"/>
  <c r="H19"/>
  <c r="D25" s="1"/>
  <c r="D22"/>
  <c r="B13" i="2"/>
  <c r="O25" i="1" l="1"/>
  <c r="L25" s="1"/>
  <c r="D27"/>
  <c r="H20"/>
  <c r="L16"/>
  <c r="L17" l="1"/>
  <c r="L18" s="1"/>
  <c r="L27" s="1"/>
  <c r="O27" l="1"/>
  <c r="L30" s="1"/>
</calcChain>
</file>

<file path=xl/comments1.xml><?xml version="1.0" encoding="utf-8"?>
<comments xmlns="http://schemas.openxmlformats.org/spreadsheetml/2006/main">
  <authors>
    <author>Marisa Lopez</author>
  </authors>
  <commentList>
    <comment ref="L23" authorId="0">
      <text>
        <r>
          <rPr>
            <b/>
            <sz val="8"/>
            <color indexed="81"/>
            <rFont val="Tahoma"/>
            <family val="2"/>
          </rPr>
          <t>Enter if applicable</t>
        </r>
      </text>
    </comment>
  </commentList>
</comments>
</file>

<file path=xl/comments2.xml><?xml version="1.0" encoding="utf-8"?>
<comments xmlns="http://schemas.openxmlformats.org/spreadsheetml/2006/main">
  <authors>
    <author>Robert Lopez</author>
  </authors>
  <commentList>
    <comment ref="B9" authorId="0">
      <text>
        <r>
          <rPr>
            <b/>
            <sz val="8"/>
            <color indexed="81"/>
            <rFont val="Tahoma"/>
            <family val="2"/>
          </rPr>
          <t>You will need to go through HandiLedger as well as check what the divident re-invetments were over the life of share owned by the fund.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0" authorId="0">
      <text>
        <r>
          <rPr>
            <b/>
            <sz val="8"/>
            <color indexed="81"/>
            <rFont val="Tahoma"/>
            <family val="2"/>
          </rPr>
          <t>If the share was sold down in the past you will need to do a cost base adjustment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3" authorId="0">
      <text>
        <r>
          <rPr>
            <b/>
            <sz val="8"/>
            <color indexed="81"/>
            <rFont val="Tahoma"/>
            <family val="2"/>
          </rPr>
          <t>Enter this on the share spreadsheet as your cost base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<sst xmlns="http://schemas.openxmlformats.org/spreadsheetml/2006/main" count="50" uniqueCount="43">
  <si>
    <t>Capital Gains/Loss Work Sheet - Sale Shares</t>
  </si>
  <si>
    <t>Client</t>
  </si>
  <si>
    <t>Date Bought</t>
  </si>
  <si>
    <t>Date sold</t>
  </si>
  <si>
    <t>dd/mm/yy</t>
  </si>
  <si>
    <t>Sell Price</t>
  </si>
  <si>
    <t>Price</t>
  </si>
  <si>
    <t>Discount</t>
  </si>
  <si>
    <t xml:space="preserve">Capital </t>
  </si>
  <si>
    <t>Loss</t>
  </si>
  <si>
    <t>Capital</t>
  </si>
  <si>
    <t>Gain</t>
  </si>
  <si>
    <t>One Third</t>
  </si>
  <si>
    <t xml:space="preserve"> </t>
  </si>
  <si>
    <t>Note, capital losses must be deducted from gross capital gains</t>
  </si>
  <si>
    <t>Share</t>
  </si>
  <si>
    <t>Audio notes LISTEN!!</t>
  </si>
  <si>
    <t>Name of security</t>
  </si>
  <si>
    <t>Initial purchase price</t>
  </si>
  <si>
    <t>Cost base of dividend re-investment (if any)</t>
  </si>
  <si>
    <t>Cost base adjustments for previous sell downs (if any)</t>
  </si>
  <si>
    <t>Total cost base</t>
  </si>
  <si>
    <t xml:space="preserve">Purchase </t>
  </si>
  <si>
    <t xml:space="preserve">1) Total sale proceeds are </t>
  </si>
  <si>
    <t>2) Total Purchases are</t>
  </si>
  <si>
    <t>3) Your capital gain totals</t>
  </si>
  <si>
    <t>4) Your capital Losses total</t>
  </si>
  <si>
    <t>Total Gains</t>
  </si>
  <si>
    <t>Less Losses</t>
  </si>
  <si>
    <t>Non Discount</t>
  </si>
  <si>
    <t>The discount</t>
  </si>
  <si>
    <t>Estimated Tax</t>
  </si>
  <si>
    <t>Capital Losses from previous years</t>
  </si>
  <si>
    <t>Calculation Worksheet</t>
  </si>
  <si>
    <r>
      <t xml:space="preserve">Net Gain </t>
    </r>
    <r>
      <rPr>
        <sz val="10"/>
        <color indexed="10"/>
        <rFont val="Arial Narrow"/>
        <family val="2"/>
      </rPr>
      <t>(Loss)</t>
    </r>
  </si>
  <si>
    <r>
      <t xml:space="preserve">Taxable Gain </t>
    </r>
    <r>
      <rPr>
        <sz val="10"/>
        <color indexed="10"/>
        <rFont val="Arial Narrow"/>
        <family val="2"/>
      </rPr>
      <t>(Loss)</t>
    </r>
  </si>
  <si>
    <t>Regis Resources</t>
  </si>
  <si>
    <t>QTY</t>
  </si>
  <si>
    <t>visa</t>
  </si>
  <si>
    <t>Abbott Labs</t>
  </si>
  <si>
    <t>Microsoft</t>
  </si>
  <si>
    <t>Apple</t>
  </si>
  <si>
    <t>Ngandubalueva Super Fund</t>
  </si>
</sst>
</file>

<file path=xl/styles.xml><?xml version="1.0" encoding="utf-8"?>
<styleSheet xmlns="http://schemas.openxmlformats.org/spreadsheetml/2006/main">
  <numFmts count="3">
    <numFmt numFmtId="164" formatCode="_-&quot;$&quot;* #,##0.00_-;\-&quot;$&quot;* #,##0.00_-;_-&quot;$&quot;* &quot;-&quot;??_-;_-@_-"/>
    <numFmt numFmtId="165" formatCode="#,###,##0.00"/>
    <numFmt numFmtId="166" formatCode="&quot;$&quot;#,##0.00"/>
  </numFmts>
  <fonts count="2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color indexed="10"/>
      <name val="Arial Narrow"/>
      <family val="2"/>
    </font>
    <font>
      <b/>
      <sz val="10"/>
      <name val="Arial Narrow"/>
      <family val="2"/>
    </font>
    <font>
      <u/>
      <sz val="10"/>
      <color indexed="12"/>
      <name val="Arial Narrow"/>
      <family val="2"/>
    </font>
    <font>
      <b/>
      <u/>
      <sz val="8"/>
      <color indexed="18"/>
      <name val="Arial Narrow"/>
      <family val="2"/>
    </font>
    <font>
      <sz val="10"/>
      <color indexed="10"/>
      <name val="Arial Narrow"/>
      <family val="2"/>
    </font>
    <font>
      <i/>
      <sz val="10"/>
      <name val="Arial Narrow"/>
      <family val="2"/>
    </font>
    <font>
      <b/>
      <i/>
      <sz val="10"/>
      <color indexed="10"/>
      <name val="Arial Narrow"/>
      <family val="2"/>
    </font>
    <font>
      <i/>
      <sz val="10"/>
      <color indexed="10"/>
      <name val="Arial Narrow"/>
      <family val="2"/>
    </font>
    <font>
      <b/>
      <i/>
      <sz val="10"/>
      <color indexed="18"/>
      <name val="Arial Narrow"/>
      <family val="2"/>
    </font>
    <font>
      <sz val="15"/>
      <name val="Arial Narrow"/>
      <family val="2"/>
    </font>
    <font>
      <b/>
      <sz val="15"/>
      <name val="Arial Narrow"/>
      <family val="2"/>
    </font>
    <font>
      <sz val="10"/>
      <color theme="1"/>
      <name val="Arial Narrow"/>
      <family val="2"/>
    </font>
    <font>
      <sz val="10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2" fillId="0" borderId="0" xfId="0" applyFont="1"/>
    <xf numFmtId="164" fontId="0" fillId="2" borderId="1" xfId="1" applyFont="1" applyFill="1" applyBorder="1"/>
    <xf numFmtId="164" fontId="0" fillId="3" borderId="1" xfId="0" applyNumberFormat="1" applyFill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6" fillId="0" borderId="0" xfId="1" applyFont="1"/>
    <xf numFmtId="0" fontId="9" fillId="0" borderId="0" xfId="0" applyFont="1"/>
    <xf numFmtId="0" fontId="10" fillId="0" borderId="0" xfId="2" applyFont="1" applyAlignment="1" applyProtection="1"/>
    <xf numFmtId="0" fontId="9" fillId="5" borderId="0" xfId="0" applyFont="1" applyFill="1" applyAlignment="1">
      <alignment horizontal="right"/>
    </xf>
    <xf numFmtId="0" fontId="8" fillId="5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5" borderId="0" xfId="0" applyFont="1" applyFill="1"/>
    <xf numFmtId="0" fontId="6" fillId="5" borderId="0" xfId="0" applyFont="1" applyFill="1"/>
    <xf numFmtId="0" fontId="6" fillId="6" borderId="4" xfId="0" applyFont="1" applyFill="1" applyBorder="1"/>
    <xf numFmtId="164" fontId="6" fillId="6" borderId="4" xfId="1" applyFont="1" applyFill="1" applyBorder="1"/>
    <xf numFmtId="0" fontId="6" fillId="6" borderId="0" xfId="0" applyFont="1" applyFill="1" applyBorder="1"/>
    <xf numFmtId="164" fontId="6" fillId="6" borderId="0" xfId="1" applyFont="1" applyFill="1" applyBorder="1"/>
    <xf numFmtId="164" fontId="12" fillId="6" borderId="0" xfId="1" applyFont="1" applyFill="1" applyBorder="1"/>
    <xf numFmtId="0" fontId="6" fillId="6" borderId="0" xfId="0" applyFont="1" applyFill="1" applyBorder="1" applyAlignment="1">
      <alignment wrapText="1"/>
    </xf>
    <xf numFmtId="0" fontId="6" fillId="7" borderId="0" xfId="0" applyFont="1" applyFill="1" applyBorder="1" applyAlignment="1">
      <alignment wrapText="1"/>
    </xf>
    <xf numFmtId="164" fontId="6" fillId="7" borderId="0" xfId="1" applyFont="1" applyFill="1"/>
    <xf numFmtId="0" fontId="6" fillId="7" borderId="0" xfId="0" applyFont="1" applyFill="1" applyBorder="1"/>
    <xf numFmtId="164" fontId="6" fillId="7" borderId="0" xfId="1" applyFont="1" applyFill="1" applyBorder="1"/>
    <xf numFmtId="164" fontId="6" fillId="2" borderId="0" xfId="1" applyFont="1" applyFill="1" applyBorder="1"/>
    <xf numFmtId="0" fontId="6" fillId="0" borderId="0" xfId="0" applyFont="1" applyBorder="1"/>
    <xf numFmtId="0" fontId="13" fillId="8" borderId="11" xfId="0" applyFont="1" applyFill="1" applyBorder="1" applyAlignment="1">
      <alignment horizontal="left"/>
    </xf>
    <xf numFmtId="164" fontId="14" fillId="8" borderId="11" xfId="0" applyNumberFormat="1" applyFont="1" applyFill="1" applyBorder="1" applyAlignment="1">
      <alignment horizontal="left"/>
    </xf>
    <xf numFmtId="0" fontId="15" fillId="8" borderId="11" xfId="0" applyFont="1" applyFill="1" applyBorder="1" applyAlignment="1">
      <alignment horizontal="left"/>
    </xf>
    <xf numFmtId="0" fontId="13" fillId="8" borderId="12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164" fontId="6" fillId="0" borderId="0" xfId="0" applyNumberFormat="1" applyFont="1"/>
    <xf numFmtId="0" fontId="13" fillId="8" borderId="0" xfId="0" applyFont="1" applyFill="1" applyAlignment="1">
      <alignment horizontal="left"/>
    </xf>
    <xf numFmtId="164" fontId="16" fillId="8" borderId="0" xfId="1" applyFont="1" applyFill="1" applyAlignment="1">
      <alignment horizontal="left"/>
    </xf>
    <xf numFmtId="0" fontId="15" fillId="8" borderId="0" xfId="0" applyFont="1" applyFill="1" applyAlignment="1">
      <alignment horizontal="left"/>
    </xf>
    <xf numFmtId="0" fontId="13" fillId="8" borderId="7" xfId="0" applyFont="1" applyFill="1" applyBorder="1" applyAlignment="1">
      <alignment horizontal="left"/>
    </xf>
    <xf numFmtId="0" fontId="13" fillId="8" borderId="2" xfId="0" applyFont="1" applyFill="1" applyBorder="1" applyAlignment="1">
      <alignment horizontal="left"/>
    </xf>
    <xf numFmtId="0" fontId="15" fillId="8" borderId="2" xfId="0" applyFont="1" applyFill="1" applyBorder="1" applyAlignment="1">
      <alignment horizontal="left"/>
    </xf>
    <xf numFmtId="0" fontId="13" fillId="8" borderId="9" xfId="0" applyFont="1" applyFill="1" applyBorder="1" applyAlignment="1">
      <alignment horizontal="left"/>
    </xf>
    <xf numFmtId="0" fontId="13" fillId="8" borderId="2" xfId="0" applyFont="1" applyFill="1" applyBorder="1"/>
    <xf numFmtId="0" fontId="15" fillId="8" borderId="2" xfId="0" applyFont="1" applyFill="1" applyBorder="1"/>
    <xf numFmtId="0" fontId="13" fillId="8" borderId="9" xfId="0" applyFont="1" applyFill="1" applyBorder="1"/>
    <xf numFmtId="0" fontId="13" fillId="0" borderId="0" xfId="0" applyFont="1"/>
    <xf numFmtId="0" fontId="6" fillId="0" borderId="11" xfId="0" applyFont="1" applyBorder="1"/>
    <xf numFmtId="0" fontId="13" fillId="8" borderId="11" xfId="0" applyFont="1" applyFill="1" applyBorder="1"/>
    <xf numFmtId="0" fontId="8" fillId="0" borderId="11" xfId="0" applyFont="1" applyBorder="1"/>
    <xf numFmtId="0" fontId="6" fillId="0" borderId="12" xfId="0" applyFont="1" applyBorder="1"/>
    <xf numFmtId="0" fontId="6" fillId="6" borderId="13" xfId="0" applyFont="1" applyFill="1" applyBorder="1"/>
    <xf numFmtId="164" fontId="6" fillId="6" borderId="13" xfId="1" applyFont="1" applyFill="1" applyBorder="1"/>
    <xf numFmtId="14" fontId="6" fillId="0" borderId="0" xfId="0" applyNumberFormat="1" applyFont="1" applyFill="1"/>
    <xf numFmtId="164" fontId="6" fillId="0" borderId="0" xfId="1" applyFont="1" applyFill="1"/>
    <xf numFmtId="165" fontId="9" fillId="0" borderId="10" xfId="0" applyNumberFormat="1" applyFont="1" applyBorder="1"/>
    <xf numFmtId="14" fontId="6" fillId="0" borderId="0" xfId="0" applyNumberFormat="1" applyFont="1"/>
    <xf numFmtId="14" fontId="1" fillId="0" borderId="0" xfId="0" applyNumberFormat="1" applyFont="1"/>
    <xf numFmtId="14" fontId="19" fillId="0" borderId="0" xfId="0" applyNumberFormat="1" applyFont="1" applyAlignment="1">
      <alignment horizontal="right"/>
    </xf>
    <xf numFmtId="165" fontId="19" fillId="0" borderId="0" xfId="0" applyNumberFormat="1" applyFont="1" applyAlignment="1">
      <alignment horizontal="right"/>
    </xf>
    <xf numFmtId="14" fontId="20" fillId="0" borderId="0" xfId="0" applyNumberFormat="1" applyFont="1" applyAlignment="1">
      <alignment horizontal="right"/>
    </xf>
    <xf numFmtId="165" fontId="20" fillId="0" borderId="0" xfId="0" applyNumberFormat="1" applyFont="1" applyAlignment="1">
      <alignment horizontal="right"/>
    </xf>
    <xf numFmtId="166" fontId="6" fillId="0" borderId="0" xfId="0" applyNumberFormat="1" applyFont="1"/>
    <xf numFmtId="166" fontId="6" fillId="0" borderId="0" xfId="1" applyNumberFormat="1" applyFont="1" applyFill="1"/>
    <xf numFmtId="166" fontId="9" fillId="0" borderId="0" xfId="1" applyNumberFormat="1" applyFont="1" applyFill="1" applyBorder="1"/>
    <xf numFmtId="166" fontId="9" fillId="5" borderId="13" xfId="0" applyNumberFormat="1" applyFont="1" applyFill="1" applyBorder="1"/>
    <xf numFmtId="166" fontId="16" fillId="8" borderId="2" xfId="0" applyNumberFormat="1" applyFont="1" applyFill="1" applyBorder="1"/>
    <xf numFmtId="166" fontId="14" fillId="0" borderId="11" xfId="0" applyNumberFormat="1" applyFont="1" applyBorder="1"/>
    <xf numFmtId="166" fontId="6" fillId="9" borderId="0" xfId="0" applyNumberFormat="1" applyFont="1" applyFill="1"/>
    <xf numFmtId="0" fontId="6" fillId="0" borderId="0" xfId="0" applyNumberFormat="1" applyFont="1"/>
    <xf numFmtId="0" fontId="6" fillId="6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7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20</xdr:row>
      <xdr:rowOff>47625</xdr:rowOff>
    </xdr:from>
    <xdr:to>
      <xdr:col>7</xdr:col>
      <xdr:colOff>123825</xdr:colOff>
      <xdr:row>21</xdr:row>
      <xdr:rowOff>104775</xdr:rowOff>
    </xdr:to>
    <xdr:sp macro="" textlink="">
      <xdr:nvSpPr>
        <xdr:cNvPr id="2052" name="WordArt 4">
          <a:extLst>
            <a:ext uri="{FF2B5EF4-FFF2-40B4-BE49-F238E27FC236}">
              <a16:creationId xmlns="" xmlns:a16="http://schemas.microsoft.com/office/drawing/2014/main" id="{00000000-0008-0000-0100-0000040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8100" y="3286125"/>
          <a:ext cx="9334500" cy="2190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14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Agency FB"/>
            </a:rPr>
            <a:t>Please make sure that the above calculation is correct. There is no real cross-checking mechanism other than getting it right.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Fileserver\shared\AAAB\Templates\Audio%20Files\Superannuation\SMSF%20CGT%20issues%20on%20shares.MP3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P46"/>
  <sheetViews>
    <sheetView tabSelected="1" workbookViewId="0">
      <selection activeCell="I8" sqref="I8"/>
    </sheetView>
  </sheetViews>
  <sheetFormatPr defaultRowHeight="12.75"/>
  <cols>
    <col min="1" max="1" width="25.42578125" style="4" customWidth="1"/>
    <col min="2" max="2" width="8.7109375" style="4" bestFit="1" customWidth="1"/>
    <col min="3" max="3" width="12.85546875" style="4" customWidth="1"/>
    <col min="4" max="4" width="14.28515625" style="4" customWidth="1"/>
    <col min="5" max="5" width="13.5703125" style="4" customWidth="1"/>
    <col min="6" max="6" width="12.28515625" style="4" customWidth="1"/>
    <col min="7" max="7" width="12.42578125" style="6" customWidth="1"/>
    <col min="8" max="9" width="11.28515625" style="4" customWidth="1"/>
    <col min="10" max="10" width="8" style="4" customWidth="1"/>
    <col min="11" max="11" width="18.5703125" style="4" customWidth="1"/>
    <col min="12" max="12" width="12" style="7" customWidth="1"/>
    <col min="13" max="13" width="9.85546875" style="4" bestFit="1" customWidth="1"/>
    <col min="14" max="14" width="10.42578125" style="4" bestFit="1" customWidth="1"/>
    <col min="15" max="15" width="11" style="4" bestFit="1" customWidth="1"/>
    <col min="16" max="16" width="10" style="4" bestFit="1" customWidth="1"/>
    <col min="17" max="17" width="9.5703125" style="4" bestFit="1" customWidth="1"/>
    <col min="18" max="16384" width="9.140625" style="4"/>
  </cols>
  <sheetData>
    <row r="1" spans="1:16" ht="15.75">
      <c r="C1" s="5" t="s">
        <v>0</v>
      </c>
    </row>
    <row r="2" spans="1:16">
      <c r="H2" s="69">
        <v>2022</v>
      </c>
      <c r="I2" s="70"/>
      <c r="J2" s="71"/>
    </row>
    <row r="3" spans="1:16" ht="12.75" customHeight="1">
      <c r="C3" s="8" t="s">
        <v>1</v>
      </c>
      <c r="D3" s="79" t="s">
        <v>42</v>
      </c>
      <c r="E3" s="80"/>
      <c r="F3" s="9" t="s">
        <v>16</v>
      </c>
      <c r="H3" s="72"/>
      <c r="I3" s="73"/>
      <c r="J3" s="74"/>
      <c r="K3" s="4" t="s">
        <v>13</v>
      </c>
    </row>
    <row r="4" spans="1:16">
      <c r="D4" s="81"/>
      <c r="E4" s="80"/>
      <c r="H4" s="75"/>
      <c r="I4" s="76"/>
      <c r="J4" s="77"/>
      <c r="K4" s="4" t="s">
        <v>13</v>
      </c>
      <c r="L4" s="7" t="s">
        <v>13</v>
      </c>
    </row>
    <row r="5" spans="1:16">
      <c r="L5" s="7" t="s">
        <v>13</v>
      </c>
    </row>
    <row r="6" spans="1:16">
      <c r="C6" s="10" t="s">
        <v>2</v>
      </c>
      <c r="D6" s="10" t="s">
        <v>3</v>
      </c>
      <c r="E6" s="10" t="s">
        <v>22</v>
      </c>
      <c r="F6" s="10" t="s">
        <v>5</v>
      </c>
      <c r="G6" s="11" t="s">
        <v>8</v>
      </c>
      <c r="H6" s="10" t="s">
        <v>10</v>
      </c>
      <c r="I6" s="10" t="s">
        <v>12</v>
      </c>
      <c r="J6" s="12" t="s">
        <v>13</v>
      </c>
    </row>
    <row r="7" spans="1:16">
      <c r="A7" s="13" t="s">
        <v>15</v>
      </c>
      <c r="B7" s="13" t="s">
        <v>37</v>
      </c>
      <c r="C7" s="10" t="s">
        <v>4</v>
      </c>
      <c r="D7" s="10" t="s">
        <v>4</v>
      </c>
      <c r="E7" s="10" t="s">
        <v>6</v>
      </c>
      <c r="F7" s="14"/>
      <c r="G7" s="11" t="s">
        <v>9</v>
      </c>
      <c r="H7" s="10" t="s">
        <v>11</v>
      </c>
      <c r="I7" s="10" t="s">
        <v>7</v>
      </c>
      <c r="N7" s="4" t="s">
        <v>7</v>
      </c>
      <c r="O7" s="4" t="s">
        <v>29</v>
      </c>
      <c r="P7" s="4" t="s">
        <v>30</v>
      </c>
    </row>
    <row r="8" spans="1:16">
      <c r="A8" s="4" t="s">
        <v>38</v>
      </c>
      <c r="B8" s="4">
        <v>35</v>
      </c>
      <c r="C8" s="55">
        <v>43677</v>
      </c>
      <c r="D8" s="53">
        <v>44473</v>
      </c>
      <c r="E8" s="56">
        <v>9299.69</v>
      </c>
      <c r="F8" s="59">
        <v>10532.9</v>
      </c>
      <c r="G8" s="60">
        <f t="shared" ref="G8:G10" si="0">IF(F8&gt;E8,0,(F8-E8))</f>
        <v>0</v>
      </c>
      <c r="H8" s="60">
        <f t="shared" ref="H8:H10" si="1">IF(E8&lt;F8,(F8-E8),0)</f>
        <v>1233.2099999999991</v>
      </c>
      <c r="I8" s="60">
        <f t="shared" ref="I8:I10" si="2">IF(D8-C8&lt;365, H8*0,H8/3)</f>
        <v>411.06999999999971</v>
      </c>
      <c r="N8" s="8">
        <f>IF(I8&gt;0,H8,0)</f>
        <v>1233.2099999999991</v>
      </c>
      <c r="O8" s="8">
        <f>IF(I8=0,H8,0)</f>
        <v>0</v>
      </c>
      <c r="P8" s="8">
        <f>+N8/3</f>
        <v>411.06999999999971</v>
      </c>
    </row>
    <row r="9" spans="1:16" ht="12" customHeight="1">
      <c r="A9" s="4" t="s">
        <v>39</v>
      </c>
      <c r="B9" s="4">
        <v>50</v>
      </c>
      <c r="C9" s="55">
        <v>43689</v>
      </c>
      <c r="D9" s="50">
        <v>44587</v>
      </c>
      <c r="E9" s="56">
        <v>6441</v>
      </c>
      <c r="F9" s="60">
        <v>5938</v>
      </c>
      <c r="G9" s="60">
        <f t="shared" si="0"/>
        <v>-503</v>
      </c>
      <c r="H9" s="60">
        <f t="shared" si="1"/>
        <v>0</v>
      </c>
      <c r="I9" s="60">
        <f t="shared" si="2"/>
        <v>0</v>
      </c>
      <c r="K9" s="78" t="s">
        <v>14</v>
      </c>
      <c r="L9" s="78"/>
      <c r="N9" s="8">
        <f t="shared" ref="N9:N18" si="3">IF(I9&gt;0,H9,0)</f>
        <v>0</v>
      </c>
      <c r="O9" s="8">
        <f t="shared" ref="O9:O18" si="4">IF(I9=0,H9,0)</f>
        <v>0</v>
      </c>
      <c r="P9" s="8">
        <f t="shared" ref="P9:P18" si="5">+N9/3</f>
        <v>0</v>
      </c>
    </row>
    <row r="10" spans="1:16" s="8" customFormat="1">
      <c r="A10" s="4" t="s">
        <v>40</v>
      </c>
      <c r="B10" s="4">
        <v>34</v>
      </c>
      <c r="C10" s="55">
        <v>43731</v>
      </c>
      <c r="D10" s="50">
        <v>44592</v>
      </c>
      <c r="E10" s="56">
        <v>7034.6</v>
      </c>
      <c r="F10" s="60">
        <v>13791.3</v>
      </c>
      <c r="G10" s="60">
        <f t="shared" si="0"/>
        <v>0</v>
      </c>
      <c r="H10" s="60">
        <f t="shared" si="1"/>
        <v>6756.6999999999989</v>
      </c>
      <c r="I10" s="60">
        <f t="shared" si="2"/>
        <v>2252.2333333333331</v>
      </c>
      <c r="K10" s="78"/>
      <c r="L10" s="78"/>
      <c r="N10" s="8">
        <f t="shared" si="3"/>
        <v>6756.6999999999989</v>
      </c>
      <c r="O10" s="8">
        <f t="shared" si="4"/>
        <v>0</v>
      </c>
      <c r="P10" s="8">
        <f t="shared" si="5"/>
        <v>2252.2333333333331</v>
      </c>
    </row>
    <row r="11" spans="1:16">
      <c r="A11" s="4" t="s">
        <v>41</v>
      </c>
      <c r="B11" s="66">
        <f>850+315</f>
        <v>1165</v>
      </c>
      <c r="C11" s="50">
        <v>44155</v>
      </c>
      <c r="D11" s="50">
        <v>44585</v>
      </c>
      <c r="E11" s="56">
        <v>8114.5</v>
      </c>
      <c r="F11" s="61">
        <v>10901.88</v>
      </c>
      <c r="G11" s="60">
        <f t="shared" ref="G11:G15" si="6">IF(F11&gt;E11,0,(F11-E11))</f>
        <v>0</v>
      </c>
      <c r="H11" s="60">
        <f t="shared" ref="H11:H15" si="7">IF(E11&lt;F11,(F11-E11),0)</f>
        <v>2787.3799999999992</v>
      </c>
      <c r="I11" s="60">
        <f t="shared" ref="I11:I15" si="8">IF(D11-C11&lt;365, H11*0,H11/3)</f>
        <v>929.12666666666644</v>
      </c>
      <c r="K11" s="78"/>
      <c r="L11" s="78"/>
      <c r="N11" s="8">
        <f t="shared" si="3"/>
        <v>2787.3799999999992</v>
      </c>
      <c r="O11" s="8">
        <f t="shared" si="4"/>
        <v>0</v>
      </c>
      <c r="P11" s="8">
        <f t="shared" si="5"/>
        <v>929.12666666666644</v>
      </c>
    </row>
    <row r="12" spans="1:16">
      <c r="C12" s="55"/>
      <c r="D12" s="53"/>
      <c r="E12" s="56"/>
      <c r="F12" s="60"/>
      <c r="G12" s="60"/>
      <c r="H12" s="60"/>
      <c r="I12" s="60"/>
      <c r="K12" s="78"/>
      <c r="L12" s="78"/>
      <c r="N12" s="8">
        <f t="shared" si="3"/>
        <v>0</v>
      </c>
      <c r="O12" s="8">
        <f t="shared" si="4"/>
        <v>0</v>
      </c>
      <c r="P12" s="8">
        <f t="shared" si="5"/>
        <v>0</v>
      </c>
    </row>
    <row r="13" spans="1:16">
      <c r="C13" s="50"/>
      <c r="D13" s="50"/>
      <c r="E13" s="56"/>
      <c r="F13" s="60"/>
      <c r="G13" s="60"/>
      <c r="H13" s="60"/>
      <c r="I13" s="60"/>
      <c r="N13" s="8">
        <f t="shared" si="3"/>
        <v>0</v>
      </c>
      <c r="O13" s="8">
        <f t="shared" si="4"/>
        <v>0</v>
      </c>
      <c r="P13" s="8">
        <f t="shared" si="5"/>
        <v>0</v>
      </c>
    </row>
    <row r="14" spans="1:16">
      <c r="C14" s="50"/>
      <c r="D14" s="50"/>
      <c r="E14" s="58"/>
      <c r="F14" s="60"/>
      <c r="G14" s="60"/>
      <c r="H14" s="60"/>
      <c r="I14" s="60"/>
      <c r="K14" s="68" t="s">
        <v>33</v>
      </c>
      <c r="L14" s="68"/>
      <c r="N14" s="8">
        <f t="shared" si="3"/>
        <v>0</v>
      </c>
      <c r="O14" s="8">
        <f t="shared" si="4"/>
        <v>0</v>
      </c>
      <c r="P14" s="8">
        <f t="shared" si="5"/>
        <v>0</v>
      </c>
    </row>
    <row r="15" spans="1:16">
      <c r="C15" s="50"/>
      <c r="D15" s="50"/>
      <c r="E15" s="58"/>
      <c r="F15" s="60"/>
      <c r="G15" s="60"/>
      <c r="H15" s="60"/>
      <c r="I15" s="60"/>
      <c r="K15" s="15"/>
      <c r="L15" s="16"/>
      <c r="N15" s="8">
        <f t="shared" si="3"/>
        <v>0</v>
      </c>
      <c r="O15" s="8">
        <f t="shared" si="4"/>
        <v>0</v>
      </c>
      <c r="P15" s="8">
        <f t="shared" si="5"/>
        <v>0</v>
      </c>
    </row>
    <row r="16" spans="1:16">
      <c r="C16" s="54"/>
      <c r="D16" s="50"/>
      <c r="E16" s="58"/>
      <c r="F16" s="51"/>
      <c r="G16" s="51"/>
      <c r="H16" s="51"/>
      <c r="I16" s="51"/>
      <c r="K16" s="17" t="s">
        <v>27</v>
      </c>
      <c r="L16" s="18">
        <f>+H19</f>
        <v>10777.289999999997</v>
      </c>
      <c r="N16" s="8">
        <f t="shared" si="3"/>
        <v>0</v>
      </c>
      <c r="O16" s="8">
        <f t="shared" si="4"/>
        <v>0</v>
      </c>
      <c r="P16" s="8">
        <f t="shared" si="5"/>
        <v>0</v>
      </c>
    </row>
    <row r="17" spans="1:16">
      <c r="C17" s="57"/>
      <c r="D17" s="54"/>
      <c r="E17" s="58"/>
      <c r="F17" s="51"/>
      <c r="G17" s="51"/>
      <c r="H17" s="51"/>
      <c r="I17" s="51"/>
      <c r="K17" s="17" t="s">
        <v>28</v>
      </c>
      <c r="L17" s="19">
        <f>+G19</f>
        <v>-503</v>
      </c>
      <c r="N17" s="8">
        <f t="shared" si="3"/>
        <v>0</v>
      </c>
      <c r="O17" s="8">
        <f t="shared" si="4"/>
        <v>0</v>
      </c>
      <c r="P17" s="8">
        <f t="shared" si="5"/>
        <v>0</v>
      </c>
    </row>
    <row r="18" spans="1:16" ht="13.5" thickBot="1">
      <c r="E18" s="52"/>
      <c r="F18" s="52"/>
      <c r="G18" s="51">
        <f>IF(F18&gt;E18,0,(F18-E18))</f>
        <v>0</v>
      </c>
      <c r="H18" s="51">
        <f t="shared" ref="H18" si="9">IF(E18&lt;F18,(F18-E18),0)</f>
        <v>0</v>
      </c>
      <c r="I18" s="51">
        <f t="shared" ref="I18" si="10">IF(D18-C18&lt;365, H18*0,H18/3)</f>
        <v>0</v>
      </c>
      <c r="K18" s="20" t="s">
        <v>34</v>
      </c>
      <c r="L18" s="18">
        <f>+L16+L17</f>
        <v>10274.289999999997</v>
      </c>
      <c r="N18" s="8">
        <f t="shared" si="3"/>
        <v>0</v>
      </c>
      <c r="O18" s="8">
        <f t="shared" si="4"/>
        <v>0</v>
      </c>
      <c r="P18" s="8">
        <f t="shared" si="5"/>
        <v>0</v>
      </c>
    </row>
    <row r="19" spans="1:16" ht="14.25" thickTop="1" thickBot="1">
      <c r="C19" s="26"/>
      <c r="D19" s="26"/>
      <c r="E19" s="26"/>
      <c r="F19" s="62">
        <f>SUM(F8:F18)</f>
        <v>41164.080000000002</v>
      </c>
      <c r="G19" s="62">
        <f>SUM(G8:G18)</f>
        <v>-503</v>
      </c>
      <c r="H19" s="62">
        <f>SUM(H8:H18)</f>
        <v>10777.289999999997</v>
      </c>
      <c r="I19" s="62">
        <f>SUM(I8:I18)</f>
        <v>3592.4299999999994</v>
      </c>
      <c r="K19" s="20"/>
      <c r="L19" s="18"/>
      <c r="N19" s="4">
        <f>SUM(N8:N18)</f>
        <v>10777.289999999997</v>
      </c>
      <c r="O19" s="4">
        <f t="shared" ref="O19:P19" si="11">SUM(O8:O18)</f>
        <v>0</v>
      </c>
      <c r="P19" s="4">
        <f t="shared" si="11"/>
        <v>3592.4299999999994</v>
      </c>
    </row>
    <row r="20" spans="1:16" ht="13.5" thickTop="1">
      <c r="C20" s="26"/>
      <c r="D20" s="26"/>
      <c r="E20" s="26"/>
      <c r="H20" s="59">
        <f>+G19+H19</f>
        <v>10274.289999999997</v>
      </c>
      <c r="K20" s="21"/>
      <c r="L20" s="22"/>
      <c r="N20" s="59"/>
    </row>
    <row r="21" spans="1:16">
      <c r="K21" s="23"/>
      <c r="L21" s="24"/>
    </row>
    <row r="22" spans="1:16">
      <c r="A22" s="27" t="s">
        <v>23</v>
      </c>
      <c r="B22" s="27"/>
      <c r="C22" s="27"/>
      <c r="D22" s="28">
        <f>+F19</f>
        <v>41164.080000000002</v>
      </c>
      <c r="E22" s="27"/>
      <c r="F22" s="27"/>
      <c r="G22" s="29"/>
      <c r="H22" s="27"/>
      <c r="I22" s="30"/>
      <c r="K22" s="67" t="s">
        <v>32</v>
      </c>
      <c r="L22" s="18"/>
      <c r="O22" s="59">
        <f>+O19+G19+L23</f>
        <v>-12493</v>
      </c>
      <c r="P22" s="59"/>
    </row>
    <row r="23" spans="1:16">
      <c r="A23" s="33" t="s">
        <v>24</v>
      </c>
      <c r="B23" s="33"/>
      <c r="C23" s="33"/>
      <c r="D23" s="34">
        <f>SUM(E8:E12)</f>
        <v>30889.79</v>
      </c>
      <c r="E23" s="33"/>
      <c r="F23" s="33"/>
      <c r="G23" s="35"/>
      <c r="H23" s="33"/>
      <c r="I23" s="36"/>
      <c r="K23" s="67"/>
      <c r="L23" s="25">
        <v>-11990</v>
      </c>
      <c r="M23" s="32"/>
    </row>
    <row r="24" spans="1:16">
      <c r="A24" s="37"/>
      <c r="B24" s="37"/>
      <c r="C24" s="37"/>
      <c r="D24" s="37"/>
      <c r="E24" s="37"/>
      <c r="F24" s="37"/>
      <c r="G24" s="38"/>
      <c r="H24" s="37"/>
      <c r="I24" s="39"/>
      <c r="K24" s="23"/>
      <c r="L24" s="24"/>
    </row>
    <row r="25" spans="1:16">
      <c r="A25" s="37" t="s">
        <v>25</v>
      </c>
      <c r="B25" s="37"/>
      <c r="C25" s="40"/>
      <c r="D25" s="63">
        <f>+H19</f>
        <v>10777.289999999997</v>
      </c>
      <c r="E25" s="40"/>
      <c r="F25" s="40"/>
      <c r="G25" s="41"/>
      <c r="H25" s="40"/>
      <c r="I25" s="42"/>
      <c r="K25" s="17" t="s">
        <v>7</v>
      </c>
      <c r="L25" s="18">
        <f>IF(O25&lt;0,0,O25)</f>
        <v>0</v>
      </c>
      <c r="O25" s="4">
        <f>IF(O22&lt;0,(N19+O22)/3,N19/3)</f>
        <v>-571.90333333333422</v>
      </c>
    </row>
    <row r="26" spans="1:16">
      <c r="A26" s="27" t="s">
        <v>26</v>
      </c>
      <c r="B26" s="27"/>
      <c r="C26" s="44"/>
      <c r="D26" s="64">
        <f>+G19</f>
        <v>-503</v>
      </c>
      <c r="E26" s="45"/>
      <c r="F26" s="44"/>
      <c r="G26" s="46"/>
      <c r="H26" s="44"/>
      <c r="I26" s="47"/>
      <c r="K26" s="23"/>
      <c r="L26" s="24"/>
    </row>
    <row r="27" spans="1:16" ht="12.75" customHeight="1">
      <c r="D27" s="65">
        <f>SUM(D25:D26)</f>
        <v>10274.289999999997</v>
      </c>
      <c r="J27" s="31"/>
      <c r="K27" s="20" t="s">
        <v>35</v>
      </c>
      <c r="L27" s="18">
        <f>+L18+L23-L25</f>
        <v>-1715.7100000000028</v>
      </c>
      <c r="O27" s="4">
        <f>+L27*0.15</f>
        <v>-257.35650000000038</v>
      </c>
    </row>
    <row r="28" spans="1:16">
      <c r="J28" s="31"/>
      <c r="K28" s="21"/>
      <c r="L28" s="22"/>
    </row>
    <row r="29" spans="1:16">
      <c r="D29" s="32"/>
      <c r="J29" s="31"/>
      <c r="K29" s="23"/>
      <c r="L29" s="24"/>
    </row>
    <row r="30" spans="1:16">
      <c r="J30" s="43"/>
      <c r="K30" s="17" t="s">
        <v>31</v>
      </c>
      <c r="L30" s="18">
        <f>IF(O27&gt;=0,O27,0)</f>
        <v>0</v>
      </c>
    </row>
    <row r="31" spans="1:16" ht="13.5" thickBot="1">
      <c r="K31" s="48"/>
      <c r="L31" s="49"/>
    </row>
    <row r="32" spans="1:16" ht="13.5" thickTop="1"/>
    <row r="35" spans="5:12">
      <c r="L35" s="7">
        <f>14756-2766</f>
        <v>11990</v>
      </c>
    </row>
    <row r="46" spans="5:12">
      <c r="E46" s="32"/>
    </row>
  </sheetData>
  <mergeCells count="5">
    <mergeCell ref="K22:K23"/>
    <mergeCell ref="K14:L14"/>
    <mergeCell ref="H2:J4"/>
    <mergeCell ref="K9:L12"/>
    <mergeCell ref="D3:E4"/>
  </mergeCells>
  <phoneticPr fontId="0" type="noConversion"/>
  <conditionalFormatting sqref="L27 L18:L19 L23 G8:G18">
    <cfRule type="cellIs" dxfId="0" priority="1" stopIfTrue="1" operator="lessThan">
      <formula>0</formula>
    </cfRule>
  </conditionalFormatting>
  <dataValidations count="7">
    <dataValidation type="decimal" errorStyle="warning" allowBlank="1" showInputMessage="1" showErrorMessage="1" error="This is a big profit or loss. Are you sure this is right?" sqref="F12:F17 F8:F10">
      <formula1>E8*0.5</formula1>
      <formula2>E8*1.5</formula2>
    </dataValidation>
    <dataValidation type="custom" allowBlank="1" showInputMessage="1" showErrorMessage="1" error="Buy Date after sell date" sqref="C8:C17">
      <formula1>C8&lt;D8</formula1>
    </dataValidation>
    <dataValidation type="custom" allowBlank="1" showInputMessage="1" showErrorMessage="1" error="Sell date is before buy date" sqref="D8:D17">
      <formula1>D8&gt;C8</formula1>
    </dataValidation>
    <dataValidation type="decimal" operator="lessThan" allowBlank="1" showInputMessage="1" showErrorMessage="1" error="You must enter the loss as a negative number" sqref="L23">
      <formula1>0</formula1>
    </dataValidation>
    <dataValidation type="whole" operator="greaterThanOrEqual" allowBlank="1" showInputMessage="1" showErrorMessage="1" error="You should not be entering data here" sqref="G8:G16">
      <formula1>1E+25</formula1>
    </dataValidation>
    <dataValidation type="whole" operator="greaterThan" allowBlank="1" showInputMessage="1" showErrorMessage="1" error="You should not be entering data here" sqref="H8:H18">
      <formula1>1000000000000000000</formula1>
    </dataValidation>
    <dataValidation type="whole" operator="greaterThan" allowBlank="1" showInputMessage="1" showErrorMessage="1" error="You should not be entering data here" sqref="I8:I18">
      <formula1>100000000000000</formula1>
    </dataValidation>
  </dataValidations>
  <hyperlinks>
    <hyperlink ref="F3" r:id="rId1"/>
  </hyperlinks>
  <pageMargins left="0.17" right="0.17" top="0.98425196850393704" bottom="0.98425196850393704" header="0.51181102362204722" footer="0.51181102362204722"/>
  <pageSetup paperSize="9" orientation="landscape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2:B13"/>
  <sheetViews>
    <sheetView workbookViewId="0">
      <selection activeCell="A6" sqref="A6"/>
    </sheetView>
  </sheetViews>
  <sheetFormatPr defaultRowHeight="12.75"/>
  <cols>
    <col min="1" max="1" width="52.85546875" customWidth="1"/>
    <col min="2" max="2" width="25.5703125" customWidth="1"/>
    <col min="3" max="3" width="23.7109375" customWidth="1"/>
  </cols>
  <sheetData>
    <row r="2" spans="1:2">
      <c r="A2" s="1" t="s">
        <v>17</v>
      </c>
    </row>
    <row r="3" spans="1:2">
      <c r="A3" s="1"/>
    </row>
    <row r="4" spans="1:2">
      <c r="A4" s="82" t="s">
        <v>36</v>
      </c>
    </row>
    <row r="5" spans="1:2">
      <c r="A5" s="83"/>
    </row>
    <row r="6" spans="1:2">
      <c r="A6" s="1"/>
    </row>
    <row r="7" spans="1:2">
      <c r="A7" s="1"/>
    </row>
    <row r="8" spans="1:2">
      <c r="A8" s="1" t="s">
        <v>18</v>
      </c>
      <c r="B8" s="2"/>
    </row>
    <row r="9" spans="1:2">
      <c r="A9" s="1" t="s">
        <v>19</v>
      </c>
      <c r="B9" s="2"/>
    </row>
    <row r="10" spans="1:2">
      <c r="A10" s="1" t="s">
        <v>20</v>
      </c>
      <c r="B10" s="2"/>
    </row>
    <row r="11" spans="1:2">
      <c r="A11" s="1"/>
    </row>
    <row r="12" spans="1:2">
      <c r="A12" s="1"/>
    </row>
    <row r="13" spans="1:2">
      <c r="A13" s="1" t="s">
        <v>21</v>
      </c>
      <c r="B13" s="3">
        <f>+B8+B9-B10</f>
        <v>0</v>
      </c>
    </row>
  </sheetData>
  <mergeCells count="1">
    <mergeCell ref="A4:A5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Shares CGT Calculator</vt:lpstr>
      <vt:lpstr>Cost base calculation sheet</vt:lpstr>
      <vt:lpstr>'Shares CGT Calculator'!Print_Area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</dc:creator>
  <cp:lastModifiedBy>Info</cp:lastModifiedBy>
  <cp:lastPrinted>2022-12-15T03:09:30Z</cp:lastPrinted>
  <dcterms:created xsi:type="dcterms:W3CDTF">2003-09-12T08:14:07Z</dcterms:created>
  <dcterms:modified xsi:type="dcterms:W3CDTF">2022-12-15T03:20:29Z</dcterms:modified>
</cp:coreProperties>
</file>