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Denboer - Bram Super Fund\2021\Vouchers\"/>
    </mc:Choice>
  </mc:AlternateContent>
  <xr:revisionPtr revIDLastSave="0" documentId="8_{4938D791-0B66-48B5-BAA0-1058996F5A75}" xr6:coauthVersionLast="47" xr6:coauthVersionMax="47" xr10:uidLastSave="{00000000-0000-0000-0000-000000000000}"/>
  <bookViews>
    <workbookView xWindow="28680" yWindow="-120" windowWidth="29040" windowHeight="15840" activeTab="1" xr2:uid="{9181D83F-A703-431B-BDCB-654447C1D7AC}"/>
  </bookViews>
  <sheets>
    <sheet name="Profits and Loan accounts" sheetId="1" r:id="rId1"/>
    <sheet name="Taxable 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D10" i="2"/>
  <c r="E18" i="1"/>
  <c r="C18" i="1"/>
  <c r="F16" i="1"/>
  <c r="D17" i="2"/>
  <c r="D16" i="2"/>
  <c r="E17" i="2"/>
  <c r="E16" i="2"/>
  <c r="C6" i="2"/>
  <c r="F7" i="1"/>
  <c r="D15" i="2" l="1"/>
  <c r="D21" i="2" s="1"/>
  <c r="E10" i="2"/>
  <c r="E21" i="2" s="1"/>
  <c r="E23" i="2" s="1"/>
  <c r="C21" i="2"/>
  <c r="F18" i="1"/>
  <c r="F12" i="1"/>
  <c r="F11" i="1"/>
  <c r="E25" i="2" l="1"/>
  <c r="E27" i="2" s="1"/>
  <c r="F17" i="1"/>
  <c r="C5" i="1"/>
  <c r="D5" i="1"/>
  <c r="B5" i="1"/>
  <c r="E5" i="1"/>
  <c r="E17" i="1" l="1"/>
  <c r="E19" i="1" s="1"/>
  <c r="D17" i="1"/>
  <c r="D19" i="1" s="1"/>
  <c r="C17" i="1"/>
  <c r="C19" i="1" s="1"/>
  <c r="B10" i="1"/>
  <c r="B13" i="1" s="1"/>
  <c r="B17" i="1"/>
  <c r="B19" i="1" s="1"/>
  <c r="C10" i="1"/>
  <c r="C13" i="1" s="1"/>
  <c r="D10" i="1"/>
  <c r="D13" i="1" s="1"/>
  <c r="E10" i="1"/>
  <c r="E13" i="1" s="1"/>
  <c r="E23" i="1" l="1"/>
  <c r="B23" i="1"/>
  <c r="D23" i="1"/>
  <c r="D24" i="1"/>
  <c r="F13" i="1"/>
  <c r="F19" i="1" s="1"/>
  <c r="C23" i="1" l="1"/>
  <c r="F23" i="1" s="1"/>
  <c r="B24" i="1"/>
</calcChain>
</file>

<file path=xl/sharedStrings.xml><?xml version="1.0" encoding="utf-8"?>
<sst xmlns="http://schemas.openxmlformats.org/spreadsheetml/2006/main" count="35" uniqueCount="33">
  <si>
    <t>%</t>
  </si>
  <si>
    <t>TOTAL</t>
  </si>
  <si>
    <t>Opening Balance</t>
  </si>
  <si>
    <t>Profit split</t>
  </si>
  <si>
    <t>Net profit allocation</t>
  </si>
  <si>
    <t>Denboer and Associated Pty Ltd Fund No 2</t>
  </si>
  <si>
    <t>Tax charge</t>
  </si>
  <si>
    <t>Bram Pen</t>
  </si>
  <si>
    <t>Ann Pen</t>
  </si>
  <si>
    <t>Bram Acc</t>
  </si>
  <si>
    <t>Ann Acc</t>
  </si>
  <si>
    <t>INCOME</t>
  </si>
  <si>
    <t>EXEMPT</t>
  </si>
  <si>
    <t>TAXABLE</t>
  </si>
  <si>
    <t>EXPENSES</t>
  </si>
  <si>
    <t>Accy</t>
  </si>
  <si>
    <t>Audit</t>
  </si>
  <si>
    <t>Filing</t>
  </si>
  <si>
    <t>Tax @15%</t>
  </si>
  <si>
    <t>ATO Levy</t>
  </si>
  <si>
    <t>TAX PAYABLE</t>
  </si>
  <si>
    <t>Per Acctuarial certificate</t>
  </si>
  <si>
    <t>Profit After Tax</t>
  </si>
  <si>
    <t>Benefits paid</t>
  </si>
  <si>
    <t>Closing Balance</t>
  </si>
  <si>
    <t>Tax profit</t>
  </si>
  <si>
    <t>Taxable Income - 30 June 2021</t>
  </si>
  <si>
    <t>PROFIT ALLOCATION - June 2021</t>
  </si>
  <si>
    <t>Adj to remain at $1.6M</t>
  </si>
  <si>
    <t>(invest Exp)</t>
  </si>
  <si>
    <t>(Auditur exp)</t>
  </si>
  <si>
    <t>(Management exp)</t>
  </si>
  <si>
    <t xml:space="preserve">Tax installments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</si>
</sst>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9" fontId="0" fillId="0" borderId="0" xfId="2" applyFont="1"/>
    <xf numFmtId="43" fontId="0" fillId="2" borderId="0" xfId="1" applyFont="1" applyFill="1"/>
    <xf numFmtId="0" fontId="2" fillId="0" borderId="0" xfId="0" applyFont="1"/>
    <xf numFmtId="43" fontId="0" fillId="0" borderId="0" xfId="0" applyNumberFormat="1"/>
    <xf numFmtId="43" fontId="0" fillId="0" borderId="1" xfId="1" applyFont="1" applyBorder="1"/>
    <xf numFmtId="41" fontId="0" fillId="0" borderId="0" xfId="1" applyNumberFormat="1" applyFont="1"/>
    <xf numFmtId="41" fontId="2" fillId="0" borderId="0" xfId="1" applyNumberFormat="1" applyFont="1"/>
    <xf numFmtId="164" fontId="0" fillId="0" borderId="0" xfId="2" applyNumberFormat="1" applyFont="1"/>
    <xf numFmtId="41" fontId="0" fillId="0" borderId="1" xfId="1" applyNumberFormat="1" applyFont="1" applyBorder="1"/>
    <xf numFmtId="41" fontId="3" fillId="0" borderId="0" xfId="1" applyNumberFormat="1" applyFont="1"/>
    <xf numFmtId="43" fontId="0" fillId="0" borderId="3" xfId="0" applyNumberFormat="1" applyBorder="1"/>
    <xf numFmtId="41" fontId="0" fillId="3" borderId="0" xfId="1" applyNumberFormat="1" applyFont="1" applyFill="1"/>
    <xf numFmtId="43" fontId="0" fillId="3" borderId="0" xfId="1" applyFont="1" applyFill="1"/>
    <xf numFmtId="43" fontId="0" fillId="0" borderId="2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5838-4684-4C00-8DF8-8FC3E742DB7D}">
  <dimension ref="A1:H24"/>
  <sheetViews>
    <sheetView workbookViewId="0">
      <selection activeCell="C16" sqref="C16"/>
    </sheetView>
  </sheetViews>
  <sheetFormatPr defaultRowHeight="15" x14ac:dyDescent="0.25"/>
  <cols>
    <col min="1" max="1" width="23.5703125" customWidth="1"/>
    <col min="2" max="4" width="14.5703125" customWidth="1"/>
    <col min="5" max="5" width="12.7109375" customWidth="1"/>
    <col min="6" max="6" width="15.5703125" customWidth="1"/>
    <col min="7" max="7" width="14.42578125" customWidth="1"/>
    <col min="8" max="8" width="14.140625" customWidth="1"/>
    <col min="9" max="10" width="12.7109375" customWidth="1"/>
  </cols>
  <sheetData>
    <row r="1" spans="1:8" x14ac:dyDescent="0.25">
      <c r="B1" s="4" t="s">
        <v>5</v>
      </c>
      <c r="C1" s="4"/>
      <c r="D1" s="4"/>
    </row>
    <row r="3" spans="1:8" x14ac:dyDescent="0.25">
      <c r="B3" t="s">
        <v>27</v>
      </c>
    </row>
    <row r="5" spans="1:8" x14ac:dyDescent="0.25">
      <c r="A5" s="1" t="s">
        <v>0</v>
      </c>
      <c r="B5" s="2">
        <f>B7/$F7</f>
        <v>0.26779984385260602</v>
      </c>
      <c r="C5" s="2">
        <f>C7/$F7</f>
        <v>0.33848345182751133</v>
      </c>
      <c r="D5" s="2">
        <f>D7/$F7</f>
        <v>0.26779984385260602</v>
      </c>
      <c r="E5" s="2">
        <f>E7/F7</f>
        <v>0.1259168604672766</v>
      </c>
      <c r="F5" s="1"/>
    </row>
    <row r="6" spans="1:8" x14ac:dyDescent="0.25">
      <c r="A6" s="1"/>
      <c r="B6" s="1" t="s">
        <v>7</v>
      </c>
      <c r="C6" s="1" t="s">
        <v>9</v>
      </c>
      <c r="D6" s="1" t="s">
        <v>8</v>
      </c>
      <c r="E6" s="1" t="s">
        <v>10</v>
      </c>
      <c r="F6" s="1" t="s">
        <v>1</v>
      </c>
    </row>
    <row r="7" spans="1:8" x14ac:dyDescent="0.25">
      <c r="A7" s="1" t="s">
        <v>2</v>
      </c>
      <c r="B7" s="1">
        <v>1600000</v>
      </c>
      <c r="C7" s="1">
        <v>2022307.09</v>
      </c>
      <c r="D7" s="1">
        <v>1600000</v>
      </c>
      <c r="E7" s="1">
        <v>752304.31</v>
      </c>
      <c r="F7" s="1">
        <f>SUM(B7:E7)</f>
        <v>5974611.4000000004</v>
      </c>
      <c r="G7" s="1"/>
      <c r="H7" s="5"/>
    </row>
    <row r="8" spans="1:8" x14ac:dyDescent="0.25">
      <c r="A8" s="1"/>
      <c r="B8" s="1"/>
      <c r="C8" s="1"/>
      <c r="D8" s="1"/>
      <c r="E8" s="1"/>
      <c r="F8" s="1"/>
    </row>
    <row r="9" spans="1:8" x14ac:dyDescent="0.25">
      <c r="A9" s="1"/>
      <c r="B9" s="1"/>
      <c r="C9" s="1"/>
      <c r="D9" s="1"/>
      <c r="E9" s="1"/>
      <c r="F9" s="1"/>
    </row>
    <row r="10" spans="1:8" x14ac:dyDescent="0.25">
      <c r="A10" s="1" t="s">
        <v>3</v>
      </c>
      <c r="B10" s="1">
        <f>ROUND(($F10*B5),2)</f>
        <v>128015.02</v>
      </c>
      <c r="C10" s="1">
        <f t="shared" ref="C10:D10" si="0">ROUND(($F10*C5),2)</f>
        <v>161803.54999999999</v>
      </c>
      <c r="D10" s="1">
        <f t="shared" si="0"/>
        <v>128015.02</v>
      </c>
      <c r="E10" s="1">
        <f>ROUND(($F10*E5),2)</f>
        <v>60191.41</v>
      </c>
      <c r="F10" s="3">
        <v>478025</v>
      </c>
    </row>
    <row r="11" spans="1:8" x14ac:dyDescent="0.25">
      <c r="A11" s="1"/>
      <c r="B11" s="1"/>
      <c r="C11" s="1"/>
      <c r="D11" s="1"/>
      <c r="E11" s="1"/>
      <c r="F11" s="1">
        <f>E11+B11</f>
        <v>0</v>
      </c>
    </row>
    <row r="12" spans="1:8" x14ac:dyDescent="0.25">
      <c r="A12" s="1"/>
      <c r="B12" s="6"/>
      <c r="C12" s="6"/>
      <c r="D12" s="6"/>
      <c r="E12" s="6"/>
      <c r="F12" s="6">
        <f>E12+B12</f>
        <v>0</v>
      </c>
    </row>
    <row r="13" spans="1:8" x14ac:dyDescent="0.25">
      <c r="A13" s="1" t="s">
        <v>4</v>
      </c>
      <c r="B13" s="1">
        <f>SUM(B9:B12)</f>
        <v>128015.02</v>
      </c>
      <c r="C13" s="1">
        <f t="shared" ref="C13:D13" si="1">SUM(C9:C12)</f>
        <v>161803.54999999999</v>
      </c>
      <c r="D13" s="1">
        <f t="shared" si="1"/>
        <v>128015.02</v>
      </c>
      <c r="E13" s="1">
        <f>SUM(E9:E12)</f>
        <v>60191.41</v>
      </c>
      <c r="F13" s="1">
        <f>SUM(B13:E13)</f>
        <v>478025</v>
      </c>
    </row>
    <row r="14" spans="1:8" x14ac:dyDescent="0.25">
      <c r="A14" s="1"/>
      <c r="B14" s="1"/>
      <c r="C14" s="1"/>
      <c r="D14" s="1"/>
      <c r="E14" s="1"/>
      <c r="F14" s="1"/>
    </row>
    <row r="16" spans="1:8" x14ac:dyDescent="0.25">
      <c r="A16" t="s">
        <v>23</v>
      </c>
      <c r="B16" s="1">
        <v>-211841.7</v>
      </c>
      <c r="C16" s="1"/>
      <c r="D16" s="1">
        <v>-211841.7</v>
      </c>
      <c r="E16" s="1"/>
      <c r="F16" s="1">
        <f>SUM(B16:E16)</f>
        <v>-423683.4</v>
      </c>
    </row>
    <row r="17" spans="1:6" x14ac:dyDescent="0.25">
      <c r="A17" t="s">
        <v>6</v>
      </c>
      <c r="B17" s="1">
        <f>ROUND(($F17*B5),2)-0.01</f>
        <v>-9278.91</v>
      </c>
      <c r="C17" s="1">
        <f t="shared" ref="C17:D17" si="2">ROUND(($F17*C5),2)</f>
        <v>-11727.99</v>
      </c>
      <c r="D17" s="1">
        <f t="shared" si="2"/>
        <v>-9278.9</v>
      </c>
      <c r="E17" s="1">
        <f>ROUND(($F17*E5),2)</f>
        <v>-4362.8500000000004</v>
      </c>
      <c r="F17" s="1">
        <f>'Taxable Income'!E23</f>
        <v>-34648.65</v>
      </c>
    </row>
    <row r="18" spans="1:6" x14ac:dyDescent="0.25">
      <c r="A18" t="s">
        <v>28</v>
      </c>
      <c r="B18" s="1">
        <v>0</v>
      </c>
      <c r="C18" s="1">
        <f>-B18</f>
        <v>0</v>
      </c>
      <c r="D18" s="1">
        <v>0</v>
      </c>
      <c r="E18" s="1">
        <f>-D18</f>
        <v>0</v>
      </c>
      <c r="F18" s="1">
        <f>SUM(B18:E18)</f>
        <v>0</v>
      </c>
    </row>
    <row r="19" spans="1:6" ht="15.75" thickBot="1" x14ac:dyDescent="0.3">
      <c r="A19" t="s">
        <v>22</v>
      </c>
      <c r="B19" s="12">
        <f>SUM(B13:B18)</f>
        <v>-93105.590000000011</v>
      </c>
      <c r="C19" s="12">
        <f t="shared" ref="C19:E19" si="3">SUM(C13:C18)</f>
        <v>150075.56</v>
      </c>
      <c r="D19" s="12">
        <f t="shared" si="3"/>
        <v>-93105.58</v>
      </c>
      <c r="E19" s="12">
        <f t="shared" si="3"/>
        <v>55828.560000000005</v>
      </c>
      <c r="F19" s="12">
        <f t="shared" ref="F19" si="4">F13-F17</f>
        <v>512673.65</v>
      </c>
    </row>
    <row r="21" spans="1:6" x14ac:dyDescent="0.25">
      <c r="B21" s="5"/>
      <c r="C21" s="5"/>
      <c r="D21" s="5"/>
      <c r="E21" s="5"/>
    </row>
    <row r="23" spans="1:6" x14ac:dyDescent="0.25">
      <c r="A23" t="s">
        <v>24</v>
      </c>
      <c r="B23" s="5">
        <f>B19+B7</f>
        <v>1506894.41</v>
      </c>
      <c r="C23" s="5">
        <f t="shared" ref="C23:E23" si="5">C19+C7</f>
        <v>2172382.65</v>
      </c>
      <c r="D23" s="5">
        <f t="shared" si="5"/>
        <v>1506894.42</v>
      </c>
      <c r="E23" s="5">
        <f t="shared" si="5"/>
        <v>808132.87000000011</v>
      </c>
      <c r="F23" s="1">
        <f>SUM(B23:E23)</f>
        <v>5994304.3499999996</v>
      </c>
    </row>
    <row r="24" spans="1:6" x14ac:dyDescent="0.25">
      <c r="A24" t="s">
        <v>25</v>
      </c>
      <c r="B24" s="5">
        <f>B19-B16+C19</f>
        <v>268811.67</v>
      </c>
      <c r="D24" s="5">
        <f>D19-D16+E19</f>
        <v>174564.68000000002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1C9E-05A2-4C94-ABC2-83C30EB346D0}">
  <sheetPr>
    <pageSetUpPr fitToPage="1"/>
  </sheetPr>
  <dimension ref="A1:E28"/>
  <sheetViews>
    <sheetView tabSelected="1" workbookViewId="0">
      <selection activeCell="E25" sqref="E25"/>
    </sheetView>
  </sheetViews>
  <sheetFormatPr defaultRowHeight="15" x14ac:dyDescent="0.25"/>
  <cols>
    <col min="1" max="1" width="9.140625" style="7"/>
    <col min="2" max="2" width="16.5703125" style="7" customWidth="1"/>
    <col min="3" max="4" width="13.28515625" style="7" bestFit="1" customWidth="1"/>
    <col min="5" max="5" width="11.5703125" style="7" bestFit="1" customWidth="1"/>
    <col min="6" max="16384" width="9.140625" style="7"/>
  </cols>
  <sheetData>
    <row r="1" spans="1:5" x14ac:dyDescent="0.25">
      <c r="B1" s="8" t="s">
        <v>5</v>
      </c>
    </row>
    <row r="3" spans="1:5" x14ac:dyDescent="0.25">
      <c r="B3" s="8" t="s">
        <v>26</v>
      </c>
    </row>
    <row r="4" spans="1:5" x14ac:dyDescent="0.25">
      <c r="B4" s="8"/>
    </row>
    <row r="5" spans="1:5" x14ac:dyDescent="0.25">
      <c r="C5" s="7" t="s">
        <v>1</v>
      </c>
      <c r="D5" s="7" t="s">
        <v>12</v>
      </c>
      <c r="E5" s="7" t="s">
        <v>13</v>
      </c>
    </row>
    <row r="6" spans="1:5" x14ac:dyDescent="0.25">
      <c r="A6" s="11" t="s">
        <v>21</v>
      </c>
      <c r="C6" s="9">
        <f>D6+E6</f>
        <v>1</v>
      </c>
      <c r="D6" s="9">
        <v>0.51678000000000002</v>
      </c>
      <c r="E6" s="9">
        <v>0.48321999999999998</v>
      </c>
    </row>
    <row r="10" spans="1:5" x14ac:dyDescent="0.25">
      <c r="A10" s="7" t="s">
        <v>11</v>
      </c>
      <c r="C10" s="7">
        <v>480000</v>
      </c>
      <c r="D10" s="7">
        <f>ROUND((C10*$D$6),0)</f>
        <v>248054</v>
      </c>
      <c r="E10" s="7">
        <f>ROUND((C10*$E$6),0)</f>
        <v>231946</v>
      </c>
    </row>
    <row r="13" spans="1:5" x14ac:dyDescent="0.25">
      <c r="A13" s="7" t="s">
        <v>14</v>
      </c>
    </row>
    <row r="14" spans="1:5" x14ac:dyDescent="0.25">
      <c r="B14" s="11"/>
    </row>
    <row r="15" spans="1:5" x14ac:dyDescent="0.25">
      <c r="A15" s="7" t="s">
        <v>15</v>
      </c>
      <c r="B15" s="11" t="s">
        <v>31</v>
      </c>
      <c r="C15" s="7">
        <v>1276</v>
      </c>
      <c r="D15" s="7">
        <f>ROUND((C15*$D$6),0)</f>
        <v>659</v>
      </c>
      <c r="E15" s="7">
        <f>ROUND((C15*$E$6),0)</f>
        <v>617</v>
      </c>
    </row>
    <row r="16" spans="1:5" x14ac:dyDescent="0.25">
      <c r="A16" s="7" t="s">
        <v>16</v>
      </c>
      <c r="B16" s="11" t="s">
        <v>30</v>
      </c>
      <c r="C16" s="7">
        <v>440</v>
      </c>
      <c r="D16" s="7">
        <f t="shared" ref="D16:D17" si="0">ROUND((C16*$D$6),0)</f>
        <v>227</v>
      </c>
      <c r="E16" s="7">
        <f>ROUND((C16*$E$6),0)</f>
        <v>213</v>
      </c>
    </row>
    <row r="17" spans="1:5" x14ac:dyDescent="0.25">
      <c r="A17" s="7" t="s">
        <v>17</v>
      </c>
      <c r="B17" s="11" t="s">
        <v>29</v>
      </c>
      <c r="C17" s="7">
        <v>259</v>
      </c>
      <c r="D17" s="7">
        <f t="shared" si="0"/>
        <v>134</v>
      </c>
      <c r="E17" s="7">
        <f>ROUND((C17*$E$6),0)</f>
        <v>125</v>
      </c>
    </row>
    <row r="18" spans="1:5" x14ac:dyDescent="0.25">
      <c r="B18" s="11"/>
    </row>
    <row r="19" spans="1:5" x14ac:dyDescent="0.25">
      <c r="B19" s="11"/>
    </row>
    <row r="20" spans="1:5" x14ac:dyDescent="0.25">
      <c r="B20" s="11"/>
      <c r="C20" s="10"/>
      <c r="D20" s="10"/>
      <c r="E20" s="10"/>
    </row>
    <row r="21" spans="1:5" x14ac:dyDescent="0.25">
      <c r="C21" s="7">
        <f>C10-SUM(C14:C17)</f>
        <v>478025</v>
      </c>
      <c r="D21" s="7">
        <f t="shared" ref="D21:E21" si="1">D10-SUM(D14:D17)</f>
        <v>247034</v>
      </c>
      <c r="E21" s="13">
        <f t="shared" si="1"/>
        <v>230991</v>
      </c>
    </row>
    <row r="23" spans="1:5" x14ac:dyDescent="0.25">
      <c r="A23" s="7" t="s">
        <v>18</v>
      </c>
      <c r="E23" s="1">
        <f>ROUND(-(E21*0.15),2)</f>
        <v>-34648.65</v>
      </c>
    </row>
    <row r="24" spans="1:5" x14ac:dyDescent="0.25">
      <c r="A24" s="7" t="s">
        <v>32</v>
      </c>
      <c r="E24" s="6">
        <v>38604</v>
      </c>
    </row>
    <row r="25" spans="1:5" x14ac:dyDescent="0.25">
      <c r="E25" s="14">
        <f>SUM(E23:E24)</f>
        <v>3955.3499999999985</v>
      </c>
    </row>
    <row r="26" spans="1:5" x14ac:dyDescent="0.25">
      <c r="A26" s="7" t="s">
        <v>19</v>
      </c>
      <c r="E26" s="1">
        <v>-259</v>
      </c>
    </row>
    <row r="27" spans="1:5" ht="15.75" thickBot="1" x14ac:dyDescent="0.3">
      <c r="A27" s="7" t="s">
        <v>20</v>
      </c>
      <c r="E27" s="15">
        <f>SUM(E25:E26)</f>
        <v>3696.3499999999985</v>
      </c>
    </row>
    <row r="28" spans="1:5" ht="15.75" thickTop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&amp;L&amp;Z\&amp;F\&amp;A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Profits and Loan accounts</vt:lpstr>
      <vt:lpstr>Taxable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2021-11-10T05:30:29Z</cp:lastPrinted>
  <dcterms:created xsi:type="dcterms:W3CDTF">2019-09-09T10:40:31Z</dcterms:created>
  <dcterms:modified xsi:type="dcterms:W3CDTF">2021-11-11T09:45:57Z</dcterms:modified>
</cp:coreProperties>
</file>