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y\Clients\Clients 2018 - 2020\Clients 2018 - 2020\Chalmers Super fund\2019\"/>
    </mc:Choice>
  </mc:AlternateContent>
  <xr:revisionPtr revIDLastSave="0" documentId="8_{EC2B3B11-74A2-46E8-8009-0A0A7E9DB3ED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1" l="1"/>
  <c r="F20" i="1" s="1"/>
  <c r="D19" i="1"/>
  <c r="E19" i="1"/>
  <c r="D18" i="1"/>
  <c r="M41" i="1"/>
  <c r="L41" i="1"/>
  <c r="N34" i="1" l="1"/>
  <c r="J13" i="1"/>
  <c r="J9" i="1"/>
  <c r="N41" i="1" l="1"/>
  <c r="O41" i="1"/>
  <c r="P41" i="1"/>
  <c r="Q41" i="1"/>
  <c r="K47" i="1"/>
  <c r="M38" i="1" s="1"/>
  <c r="J22" i="1"/>
  <c r="F16" i="1"/>
  <c r="E15" i="1"/>
  <c r="O8" i="1"/>
  <c r="F14" i="1"/>
  <c r="E12" i="1"/>
  <c r="O9" i="1" l="1"/>
  <c r="B32" i="1" l="1"/>
  <c r="B31" i="1"/>
  <c r="D30" i="1"/>
  <c r="Q17" i="1"/>
  <c r="P16" i="1"/>
  <c r="O15" i="1" l="1"/>
  <c r="O13" i="1"/>
  <c r="F13" i="1"/>
  <c r="E11" i="1"/>
  <c r="G8" i="1"/>
  <c r="G9" i="1"/>
  <c r="G10" i="1"/>
  <c r="G25" i="1"/>
  <c r="G7" i="1"/>
  <c r="G13" i="1" l="1"/>
  <c r="E32" i="1"/>
  <c r="E36" i="1" s="1"/>
  <c r="G11" i="1"/>
  <c r="E31" i="1"/>
  <c r="E35" i="1" s="1"/>
  <c r="F21" i="1"/>
  <c r="G20" i="1"/>
  <c r="E21" i="1"/>
  <c r="E37" i="1" l="1"/>
  <c r="D40" i="1" s="1"/>
  <c r="D43" i="1" s="1"/>
  <c r="E22" i="1"/>
  <c r="J10" i="1" s="1"/>
  <c r="F22" i="1"/>
  <c r="J11" i="1" s="1"/>
  <c r="G21" i="1"/>
  <c r="D42" i="1" l="1"/>
  <c r="D44" i="1"/>
  <c r="J14" i="1"/>
  <c r="F24" i="1"/>
  <c r="Q11" i="1"/>
  <c r="O11" i="1" s="1"/>
  <c r="P10" i="1"/>
  <c r="O10" i="1" s="1"/>
  <c r="G22" i="1"/>
  <c r="E24" i="1"/>
  <c r="O21" i="1" l="1"/>
  <c r="Q21" i="1" s="1"/>
  <c r="K14" i="1"/>
  <c r="J21" i="1"/>
  <c r="J23" i="1" s="1"/>
  <c r="G24" i="1"/>
  <c r="P21" i="1" l="1"/>
  <c r="K23" i="1"/>
  <c r="J27" i="1"/>
</calcChain>
</file>

<file path=xl/sharedStrings.xml><?xml version="1.0" encoding="utf-8"?>
<sst xmlns="http://schemas.openxmlformats.org/spreadsheetml/2006/main" count="66" uniqueCount="51">
  <si>
    <t>Chalmers Superannuation</t>
  </si>
  <si>
    <t>Nathan</t>
  </si>
  <si>
    <t>Simone</t>
  </si>
  <si>
    <t>Total</t>
  </si>
  <si>
    <t>Opening Bal</t>
  </si>
  <si>
    <t>PROFIT</t>
  </si>
  <si>
    <t>LESS</t>
  </si>
  <si>
    <t>To be allocated</t>
  </si>
  <si>
    <t>Tax - N</t>
  </si>
  <si>
    <t>Tax - S</t>
  </si>
  <si>
    <t>Tax charge for year</t>
  </si>
  <si>
    <t>Insurance - N</t>
  </si>
  <si>
    <t>Insurance - S</t>
  </si>
  <si>
    <t>Year's Movement</t>
  </si>
  <si>
    <t>Closing balance</t>
  </si>
  <si>
    <t>TOTAL</t>
  </si>
  <si>
    <t>Man Fees</t>
  </si>
  <si>
    <t>Invest</t>
  </si>
  <si>
    <t>APPORTN</t>
  </si>
  <si>
    <t>proof</t>
  </si>
  <si>
    <t>Audit fee</t>
  </si>
  <si>
    <t>Depn</t>
  </si>
  <si>
    <t>Other Exp</t>
  </si>
  <si>
    <t>NPBTax</t>
  </si>
  <si>
    <t>TAX</t>
  </si>
  <si>
    <t>NPATax</t>
  </si>
  <si>
    <t>Profit / Tax Allocation</t>
  </si>
  <si>
    <t>Accy</t>
  </si>
  <si>
    <t>Filing</t>
  </si>
  <si>
    <t>TAX JOURNAL</t>
  </si>
  <si>
    <t>NMValue</t>
  </si>
  <si>
    <t>Contributions EMP - N</t>
  </si>
  <si>
    <t>Contributions n EMP  - S</t>
  </si>
  <si>
    <t>Other income</t>
  </si>
  <si>
    <t>Indiduals</t>
  </si>
  <si>
    <t>Tax Charge on Contributns</t>
  </si>
  <si>
    <t>Total Tax Charge</t>
  </si>
  <si>
    <t>Difference</t>
  </si>
  <si>
    <t>Difference split :-</t>
  </si>
  <si>
    <t>Interest</t>
  </si>
  <si>
    <t>Insurance</t>
  </si>
  <si>
    <t>Members Ins</t>
  </si>
  <si>
    <t>Tax Return Disclosure</t>
  </si>
  <si>
    <t>Y.E. 30 June 2019</t>
  </si>
  <si>
    <t>Contributions PEersonal - N</t>
  </si>
  <si>
    <t>Contributions Personal  - S</t>
  </si>
  <si>
    <t>INPUT TAX CHARGE HERE</t>
  </si>
  <si>
    <t>Other expenses for tax return</t>
  </si>
  <si>
    <t>input here</t>
  </si>
  <si>
    <t>H/SOFT</t>
  </si>
  <si>
    <t>Tax on Contributns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</si>
</sst>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43" fontId="0" fillId="0" borderId="0" xfId="1" applyFont="1"/>
    <xf numFmtId="43" fontId="0" fillId="0" borderId="1" xfId="1" applyFont="1" applyBorder="1"/>
    <xf numFmtId="43" fontId="2" fillId="0" borderId="2" xfId="1" applyFont="1" applyBorder="1"/>
    <xf numFmtId="43" fontId="2" fillId="0" borderId="3" xfId="1" applyFont="1" applyBorder="1"/>
    <xf numFmtId="43" fontId="2" fillId="0" borderId="4" xfId="1" applyFont="1" applyBorder="1"/>
    <xf numFmtId="43" fontId="3" fillId="0" borderId="0" xfId="1" applyFont="1"/>
    <xf numFmtId="43" fontId="4" fillId="0" borderId="0" xfId="1" applyFont="1"/>
    <xf numFmtId="43" fontId="0" fillId="3" borderId="5" xfId="1" applyFont="1" applyFill="1" applyBorder="1"/>
    <xf numFmtId="43" fontId="0" fillId="3" borderId="0" xfId="1" applyFont="1" applyFill="1"/>
    <xf numFmtId="43" fontId="0" fillId="0" borderId="6" xfId="1" applyFont="1" applyBorder="1"/>
    <xf numFmtId="43" fontId="0" fillId="0" borderId="7" xfId="1" applyFont="1" applyBorder="1"/>
    <xf numFmtId="43" fontId="3" fillId="0" borderId="6" xfId="1" applyFont="1" applyBorder="1"/>
    <xf numFmtId="43" fontId="2" fillId="0" borderId="0" xfId="1" applyFont="1"/>
    <xf numFmtId="43" fontId="2" fillId="3" borderId="0" xfId="1" applyFont="1" applyFill="1"/>
    <xf numFmtId="43" fontId="2" fillId="2" borderId="0" xfId="1" applyFont="1" applyFill="1"/>
    <xf numFmtId="43" fontId="5" fillId="0" borderId="0" xfId="1" applyFont="1" applyAlignment="1">
      <alignment horizontal="center"/>
    </xf>
    <xf numFmtId="43" fontId="5" fillId="0" borderId="0" xfId="1" applyFont="1"/>
    <xf numFmtId="43" fontId="5" fillId="2" borderId="0" xfId="1" applyFont="1" applyFill="1"/>
    <xf numFmtId="43" fontId="6" fillId="0" borderId="0" xfId="1" applyFont="1"/>
    <xf numFmtId="43" fontId="2" fillId="4" borderId="1" xfId="1" applyFont="1" applyFill="1" applyBorder="1"/>
    <xf numFmtId="43" fontId="2" fillId="4" borderId="0" xfId="1" applyFont="1" applyFill="1"/>
    <xf numFmtId="43" fontId="2" fillId="0" borderId="5" xfId="1" applyFont="1" applyBorder="1"/>
    <xf numFmtId="43" fontId="0" fillId="0" borderId="8" xfId="1" applyFont="1" applyBorder="1"/>
    <xf numFmtId="43" fontId="0" fillId="0" borderId="9" xfId="1" applyFont="1" applyBorder="1"/>
    <xf numFmtId="43" fontId="0" fillId="0" borderId="10" xfId="1" applyFont="1" applyBorder="1"/>
    <xf numFmtId="43" fontId="0" fillId="0" borderId="5" xfId="1" applyFont="1" applyBorder="1"/>
    <xf numFmtId="43" fontId="3" fillId="4" borderId="6" xfId="1" applyFont="1" applyFill="1" applyBorder="1"/>
    <xf numFmtId="43" fontId="0" fillId="2" borderId="0" xfId="1" applyFont="1" applyFill="1"/>
    <xf numFmtId="44" fontId="0" fillId="2" borderId="0" xfId="2" applyFont="1" applyFill="1"/>
    <xf numFmtId="43" fontId="7" fillId="2" borderId="0" xfId="1" applyFont="1" applyFill="1"/>
    <xf numFmtId="43" fontId="4" fillId="2" borderId="0" xfId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48"/>
  <sheetViews>
    <sheetView tabSelected="1" topLeftCell="A4" workbookViewId="0">
      <selection activeCell="K18" sqref="K18"/>
    </sheetView>
  </sheetViews>
  <sheetFormatPr defaultRowHeight="15" x14ac:dyDescent="0.25"/>
  <cols>
    <col min="1" max="1" width="9.140625" style="1"/>
    <col min="2" max="2" width="22.140625" style="1" customWidth="1"/>
    <col min="3" max="3" width="18.140625" style="1" customWidth="1"/>
    <col min="4" max="4" width="10.5703125" style="1" bestFit="1" customWidth="1"/>
    <col min="5" max="5" width="11.5703125" style="1" bestFit="1" customWidth="1"/>
    <col min="6" max="6" width="10.5703125" style="1" bestFit="1" customWidth="1"/>
    <col min="7" max="7" width="12.42578125" style="1" customWidth="1"/>
    <col min="8" max="8" width="9.140625" style="1"/>
    <col min="9" max="9" width="21.85546875" style="1" customWidth="1"/>
    <col min="10" max="10" width="10.5703125" style="1" bestFit="1" customWidth="1"/>
    <col min="11" max="11" width="31.28515625" style="1" customWidth="1"/>
    <col min="12" max="12" width="9.5703125" style="1" bestFit="1" customWidth="1"/>
    <col min="13" max="13" width="10.5703125" style="1" bestFit="1" customWidth="1"/>
    <col min="14" max="14" width="9.5703125" style="1" bestFit="1" customWidth="1"/>
    <col min="15" max="15" width="12" style="1" customWidth="1"/>
    <col min="16" max="16" width="14.28515625" style="1" customWidth="1"/>
    <col min="17" max="17" width="9.5703125" style="1" bestFit="1" customWidth="1"/>
    <col min="18" max="18" width="10.5703125" style="1" bestFit="1" customWidth="1"/>
    <col min="19" max="16384" width="9.140625" style="1"/>
  </cols>
  <sheetData>
    <row r="2" spans="1:18" x14ac:dyDescent="0.25">
      <c r="B2" s="6" t="s">
        <v>0</v>
      </c>
      <c r="C2" s="6"/>
    </row>
    <row r="3" spans="1:18" x14ac:dyDescent="0.25">
      <c r="B3" s="6" t="s">
        <v>26</v>
      </c>
      <c r="C3" s="6"/>
    </row>
    <row r="4" spans="1:18" x14ac:dyDescent="0.25">
      <c r="B4" s="6" t="s">
        <v>43</v>
      </c>
      <c r="C4" s="6"/>
    </row>
    <row r="6" spans="1:18" x14ac:dyDescent="0.25">
      <c r="E6" s="1" t="s">
        <v>1</v>
      </c>
      <c r="F6" s="1" t="s">
        <v>2</v>
      </c>
      <c r="G6" s="3" t="s">
        <v>3</v>
      </c>
      <c r="J6" s="13" t="s">
        <v>19</v>
      </c>
    </row>
    <row r="7" spans="1:18" x14ac:dyDescent="0.25">
      <c r="B7" s="1" t="s">
        <v>4</v>
      </c>
      <c r="E7" s="1">
        <v>183859.37</v>
      </c>
      <c r="F7" s="1">
        <v>24418.84</v>
      </c>
      <c r="G7" s="4">
        <f>SUM(E7:F7)</f>
        <v>208278.21</v>
      </c>
      <c r="J7" s="13" t="s">
        <v>15</v>
      </c>
      <c r="N7" s="6"/>
      <c r="O7" s="6" t="s">
        <v>18</v>
      </c>
      <c r="P7" s="6" t="s">
        <v>1</v>
      </c>
      <c r="Q7" s="6" t="s">
        <v>2</v>
      </c>
      <c r="R7" s="6" t="s">
        <v>15</v>
      </c>
    </row>
    <row r="8" spans="1:18" x14ac:dyDescent="0.25">
      <c r="G8" s="4">
        <f t="shared" ref="G8:G25" si="0">SUM(E8:F8)</f>
        <v>0</v>
      </c>
      <c r="I8" s="1" t="s">
        <v>30</v>
      </c>
      <c r="J8" s="13">
        <v>-8766</v>
      </c>
      <c r="O8" s="1">
        <f>J8</f>
        <v>-8766</v>
      </c>
    </row>
    <row r="9" spans="1:18" x14ac:dyDescent="0.25">
      <c r="A9" s="1" t="s">
        <v>49</v>
      </c>
      <c r="B9" s="1" t="s">
        <v>5</v>
      </c>
      <c r="C9" s="28">
        <v>5889.42</v>
      </c>
      <c r="D9" s="28" t="s">
        <v>48</v>
      </c>
      <c r="G9" s="4">
        <f t="shared" si="0"/>
        <v>0</v>
      </c>
      <c r="I9" s="1" t="s">
        <v>33</v>
      </c>
      <c r="J9" s="13">
        <f>378.93+13297.54</f>
        <v>13676.470000000001</v>
      </c>
      <c r="O9" s="1">
        <f>J9</f>
        <v>13676.470000000001</v>
      </c>
    </row>
    <row r="10" spans="1:18" ht="15.75" thickBot="1" x14ac:dyDescent="0.3">
      <c r="G10" s="4">
        <f t="shared" si="0"/>
        <v>0</v>
      </c>
      <c r="I10" s="1" t="s">
        <v>34</v>
      </c>
      <c r="J10" s="13">
        <f>E22</f>
        <v>11687.98</v>
      </c>
      <c r="O10" s="1">
        <f>P10</f>
        <v>11687.98</v>
      </c>
      <c r="P10" s="1">
        <f>J10</f>
        <v>11687.98</v>
      </c>
    </row>
    <row r="11" spans="1:18" x14ac:dyDescent="0.25">
      <c r="A11" s="1" t="s">
        <v>6</v>
      </c>
      <c r="B11" s="1" t="s">
        <v>31</v>
      </c>
      <c r="D11" s="23">
        <v>14528.5</v>
      </c>
      <c r="E11" s="1">
        <f>D11</f>
        <v>14528.5</v>
      </c>
      <c r="G11" s="4">
        <f t="shared" si="0"/>
        <v>14528.5</v>
      </c>
      <c r="I11" s="1" t="s">
        <v>34</v>
      </c>
      <c r="J11" s="13">
        <f>F22</f>
        <v>5183.7699999999995</v>
      </c>
      <c r="O11" s="1">
        <f>Q11</f>
        <v>5183.7699999999995</v>
      </c>
      <c r="Q11" s="1">
        <f>J11</f>
        <v>5183.7699999999995</v>
      </c>
    </row>
    <row r="12" spans="1:18" x14ac:dyDescent="0.25">
      <c r="B12" s="1" t="s">
        <v>44</v>
      </c>
      <c r="D12" s="10">
        <v>0</v>
      </c>
      <c r="E12" s="1">
        <f>D12</f>
        <v>0</v>
      </c>
      <c r="G12" s="4"/>
      <c r="J12" s="13"/>
    </row>
    <row r="13" spans="1:18" x14ac:dyDescent="0.25">
      <c r="A13" s="1" t="s">
        <v>6</v>
      </c>
      <c r="B13" s="1" t="s">
        <v>32</v>
      </c>
      <c r="D13" s="10">
        <v>6378.67</v>
      </c>
      <c r="F13" s="1">
        <f>D13</f>
        <v>6378.67</v>
      </c>
      <c r="G13" s="4">
        <f t="shared" si="0"/>
        <v>6378.67</v>
      </c>
      <c r="I13" s="1" t="s">
        <v>22</v>
      </c>
      <c r="J13" s="13">
        <f>-1870-440-126-730-1272-1234-259-1250.46-3014.3-2839.11-1504.8-1222.44-130.69</f>
        <v>-15892.800000000001</v>
      </c>
      <c r="O13" s="1">
        <f>J13</f>
        <v>-15892.800000000001</v>
      </c>
    </row>
    <row r="14" spans="1:18" ht="15.75" thickBot="1" x14ac:dyDescent="0.3">
      <c r="B14" s="1" t="s">
        <v>45</v>
      </c>
      <c r="D14" s="24">
        <v>642.45000000000005</v>
      </c>
      <c r="F14" s="1">
        <f>D14</f>
        <v>642.45000000000005</v>
      </c>
      <c r="G14" s="4"/>
      <c r="J14" s="22">
        <f>SUM(J8:J13)</f>
        <v>5889.42</v>
      </c>
      <c r="K14" s="1">
        <f>J14-C9</f>
        <v>0</v>
      </c>
    </row>
    <row r="15" spans="1:18" x14ac:dyDescent="0.25">
      <c r="A15" s="1" t="s">
        <v>6</v>
      </c>
      <c r="B15" s="1" t="s">
        <v>11</v>
      </c>
      <c r="D15" s="23">
        <v>-1246.67</v>
      </c>
      <c r="E15" s="1">
        <f>D15</f>
        <v>-1246.67</v>
      </c>
      <c r="G15" s="4"/>
      <c r="J15" s="13"/>
      <c r="O15" s="1">
        <f>J15</f>
        <v>0</v>
      </c>
    </row>
    <row r="16" spans="1:18" ht="15.75" thickBot="1" x14ac:dyDescent="0.3">
      <c r="A16" s="1" t="s">
        <v>6</v>
      </c>
      <c r="B16" s="1" t="s">
        <v>12</v>
      </c>
      <c r="D16" s="24">
        <v>-958.3</v>
      </c>
      <c r="F16" s="1">
        <f>D16</f>
        <v>-958.3</v>
      </c>
      <c r="G16" s="4"/>
      <c r="J16" s="13"/>
      <c r="P16" s="1">
        <f>D15</f>
        <v>-1246.67</v>
      </c>
    </row>
    <row r="17" spans="2:17" x14ac:dyDescent="0.25">
      <c r="G17" s="4"/>
      <c r="J17" s="13"/>
      <c r="Q17" s="1">
        <f>D16</f>
        <v>-958.3</v>
      </c>
    </row>
    <row r="18" spans="2:17" x14ac:dyDescent="0.25">
      <c r="B18" s="1" t="s">
        <v>10</v>
      </c>
      <c r="D18" s="9">
        <f>J22</f>
        <v>-2472.9</v>
      </c>
      <c r="G18" s="4"/>
      <c r="J18" s="21"/>
    </row>
    <row r="19" spans="2:17" x14ac:dyDescent="0.25">
      <c r="B19" s="1" t="s">
        <v>8</v>
      </c>
      <c r="D19" s="1">
        <f>-E35-D42</f>
        <v>-1593.8500000000004</v>
      </c>
      <c r="E19" s="1">
        <f>D19</f>
        <v>-1593.8500000000004</v>
      </c>
      <c r="G19" s="4"/>
      <c r="J19" s="21"/>
    </row>
    <row r="20" spans="2:17" x14ac:dyDescent="0.25">
      <c r="B20" s="1" t="s">
        <v>9</v>
      </c>
      <c r="D20" s="1">
        <f>-E36-D43</f>
        <v>-879.05</v>
      </c>
      <c r="F20" s="1">
        <f>D20</f>
        <v>-879.05</v>
      </c>
      <c r="G20" s="4">
        <f t="shared" si="0"/>
        <v>-879.05</v>
      </c>
      <c r="J20" s="20"/>
      <c r="O20" s="2"/>
    </row>
    <row r="21" spans="2:17" x14ac:dyDescent="0.25">
      <c r="B21" s="1" t="s">
        <v>7</v>
      </c>
      <c r="D21" s="7">
        <v>0</v>
      </c>
      <c r="E21" s="2">
        <f>ROUND((D21*E7/G7),2)</f>
        <v>0</v>
      </c>
      <c r="F21" s="2">
        <f>ROUND((D21*F7/G7),2)</f>
        <v>0</v>
      </c>
      <c r="G21" s="5">
        <f t="shared" si="0"/>
        <v>0</v>
      </c>
      <c r="I21" s="1" t="s">
        <v>23</v>
      </c>
      <c r="J21" s="18">
        <f>SUM(J14:J20)</f>
        <v>5889.42</v>
      </c>
      <c r="O21" s="31">
        <f>SUM(O8:O20)</f>
        <v>5889.42</v>
      </c>
      <c r="P21" s="1">
        <f>O21*(E7/G7)</f>
        <v>5198.9358409859587</v>
      </c>
      <c r="Q21" s="1">
        <f>O21*(F7/G7)</f>
        <v>690.48415901404189</v>
      </c>
    </row>
    <row r="22" spans="2:17" x14ac:dyDescent="0.25">
      <c r="B22" s="1" t="s">
        <v>13</v>
      </c>
      <c r="E22" s="6">
        <f>SUM(E10:E21)</f>
        <v>11687.98</v>
      </c>
      <c r="F22" s="6">
        <f>SUM(F10:F21)</f>
        <v>5183.7699999999995</v>
      </c>
      <c r="G22" s="4">
        <f t="shared" si="0"/>
        <v>16871.75</v>
      </c>
      <c r="I22" s="1" t="s">
        <v>24</v>
      </c>
      <c r="J22" s="14">
        <f>-D39</f>
        <v>-2472.9</v>
      </c>
    </row>
    <row r="23" spans="2:17" x14ac:dyDescent="0.25">
      <c r="G23" s="4"/>
      <c r="I23" s="1" t="s">
        <v>25</v>
      </c>
      <c r="J23" s="15">
        <f>J21+J22</f>
        <v>3416.52</v>
      </c>
      <c r="K23" s="19">
        <f>J23-C9</f>
        <v>-2472.9</v>
      </c>
    </row>
    <row r="24" spans="2:17" x14ac:dyDescent="0.25">
      <c r="B24" s="1" t="s">
        <v>14</v>
      </c>
      <c r="E24" s="1">
        <f>E22+E7</f>
        <v>195547.35</v>
      </c>
      <c r="F24" s="1">
        <f>F22+F7</f>
        <v>29602.61</v>
      </c>
      <c r="G24" s="4">
        <f t="shared" si="0"/>
        <v>225149.96000000002</v>
      </c>
      <c r="J24" s="13"/>
    </row>
    <row r="25" spans="2:17" x14ac:dyDescent="0.25">
      <c r="G25" s="5">
        <f t="shared" si="0"/>
        <v>0</v>
      </c>
      <c r="J25" s="16">
        <v>22671.35</v>
      </c>
    </row>
    <row r="26" spans="2:17" x14ac:dyDescent="0.25">
      <c r="J26" s="13"/>
    </row>
    <row r="27" spans="2:17" x14ac:dyDescent="0.25">
      <c r="J27" s="17">
        <f>J23-J25</f>
        <v>-19254.829999999998</v>
      </c>
      <c r="L27" s="1" t="s">
        <v>42</v>
      </c>
    </row>
    <row r="29" spans="2:17" x14ac:dyDescent="0.25">
      <c r="B29" s="6" t="s">
        <v>29</v>
      </c>
      <c r="L29" s="12" t="s">
        <v>16</v>
      </c>
      <c r="M29" s="12" t="s">
        <v>17</v>
      </c>
      <c r="N29" s="12" t="s">
        <v>21</v>
      </c>
      <c r="O29" s="12" t="s">
        <v>39</v>
      </c>
      <c r="P29" s="12" t="s">
        <v>41</v>
      </c>
      <c r="Q29" s="12" t="s">
        <v>20</v>
      </c>
    </row>
    <row r="30" spans="2:17" x14ac:dyDescent="0.25">
      <c r="B30" s="1" t="s">
        <v>35</v>
      </c>
      <c r="D30" s="1">
        <f>D18</f>
        <v>-2472.9</v>
      </c>
      <c r="L30" s="10"/>
      <c r="M30" s="10"/>
      <c r="N30" s="10"/>
      <c r="O30" s="10"/>
      <c r="P30" s="10"/>
      <c r="Q30" s="10"/>
    </row>
    <row r="31" spans="2:17" x14ac:dyDescent="0.25">
      <c r="B31" s="1" t="str">
        <f>B11</f>
        <v>Contributions EMP - N</v>
      </c>
      <c r="E31" s="1">
        <f>E11</f>
        <v>14528.5</v>
      </c>
      <c r="L31" s="10"/>
      <c r="M31" s="10"/>
      <c r="N31" s="10"/>
      <c r="O31" s="10"/>
      <c r="P31" s="10"/>
      <c r="Q31" s="10"/>
    </row>
    <row r="32" spans="2:17" x14ac:dyDescent="0.25">
      <c r="B32" s="1" t="str">
        <f>B13</f>
        <v>Contributions n EMP  - S</v>
      </c>
      <c r="E32" s="1">
        <f>F13</f>
        <v>6378.67</v>
      </c>
      <c r="K32" s="1" t="s">
        <v>20</v>
      </c>
      <c r="L32" s="10"/>
      <c r="M32" s="10"/>
      <c r="N32" s="10"/>
      <c r="O32" s="10"/>
      <c r="P32" s="10"/>
      <c r="Q32" s="10">
        <v>440</v>
      </c>
    </row>
    <row r="33" spans="2:17" x14ac:dyDescent="0.25">
      <c r="K33" s="1" t="s">
        <v>40</v>
      </c>
      <c r="L33" s="10"/>
      <c r="M33" s="10"/>
      <c r="N33" s="10"/>
      <c r="O33" s="10"/>
      <c r="P33" s="10">
        <v>2204.9699999999998</v>
      </c>
      <c r="Q33" s="10"/>
    </row>
    <row r="34" spans="2:17" x14ac:dyDescent="0.25">
      <c r="K34" s="1" t="s">
        <v>21</v>
      </c>
      <c r="L34" s="10"/>
      <c r="M34" s="10"/>
      <c r="N34" s="10">
        <f>1272+1234</f>
        <v>2506</v>
      </c>
      <c r="O34" s="10"/>
      <c r="P34" s="10"/>
      <c r="Q34" s="10"/>
    </row>
    <row r="35" spans="2:17" x14ac:dyDescent="0.25">
      <c r="B35" s="1" t="s">
        <v>50</v>
      </c>
      <c r="C35" s="1" t="s">
        <v>1</v>
      </c>
      <c r="E35" s="1">
        <f>ROUND((E31*0.15),2)</f>
        <v>2179.2800000000002</v>
      </c>
      <c r="K35" s="1" t="s">
        <v>27</v>
      </c>
      <c r="L35" s="10">
        <v>1870</v>
      </c>
      <c r="M35" s="10"/>
      <c r="N35" s="10"/>
      <c r="O35" s="10"/>
      <c r="P35" s="10"/>
      <c r="Q35" s="10"/>
    </row>
    <row r="36" spans="2:17" x14ac:dyDescent="0.25">
      <c r="B36" s="1" t="s">
        <v>50</v>
      </c>
      <c r="C36" s="1" t="s">
        <v>2</v>
      </c>
      <c r="E36" s="1">
        <f>ROUND((E32*0.15),2)</f>
        <v>956.8</v>
      </c>
      <c r="K36" s="1" t="s">
        <v>39</v>
      </c>
      <c r="L36" s="10"/>
      <c r="M36" s="10"/>
      <c r="N36" s="10"/>
      <c r="O36" s="10">
        <v>3014.3</v>
      </c>
      <c r="P36" s="10"/>
      <c r="Q36" s="10"/>
    </row>
    <row r="37" spans="2:17" ht="15.75" thickBot="1" x14ac:dyDescent="0.3">
      <c r="E37" s="8">
        <f>SUM(E35:E36)</f>
        <v>3136.08</v>
      </c>
      <c r="K37" s="1" t="s">
        <v>28</v>
      </c>
      <c r="L37" s="10">
        <v>259</v>
      </c>
      <c r="M37" s="10"/>
      <c r="N37" s="10"/>
      <c r="O37" s="10"/>
      <c r="P37" s="10"/>
      <c r="Q37" s="10"/>
    </row>
    <row r="38" spans="2:17" ht="15.75" thickTop="1" x14ac:dyDescent="0.25">
      <c r="K38" s="1" t="s">
        <v>47</v>
      </c>
      <c r="L38" s="10"/>
      <c r="M38" s="10">
        <f>K47</f>
        <v>7803.4999999999991</v>
      </c>
      <c r="N38" s="10"/>
      <c r="O38" s="10"/>
      <c r="P38" s="10"/>
      <c r="Q38" s="10"/>
    </row>
    <row r="39" spans="2:17" x14ac:dyDescent="0.25">
      <c r="B39" s="1" t="s">
        <v>36</v>
      </c>
      <c r="D39" s="29">
        <v>2472.9</v>
      </c>
      <c r="E39" s="30" t="s">
        <v>46</v>
      </c>
      <c r="F39" s="28"/>
      <c r="K39" s="1">
        <v>126</v>
      </c>
      <c r="L39" s="10"/>
      <c r="M39" s="10"/>
      <c r="N39" s="10"/>
      <c r="O39" s="10"/>
      <c r="P39" s="10"/>
      <c r="Q39" s="10"/>
    </row>
    <row r="40" spans="2:17" x14ac:dyDescent="0.25">
      <c r="B40" s="1" t="s">
        <v>37</v>
      </c>
      <c r="D40" s="1">
        <f>D39-E37</f>
        <v>-663.17999999999984</v>
      </c>
      <c r="K40" s="1">
        <v>730</v>
      </c>
      <c r="L40" s="11"/>
      <c r="M40" s="11"/>
      <c r="N40" s="11"/>
      <c r="O40" s="11"/>
      <c r="P40" s="11"/>
      <c r="Q40" s="11"/>
    </row>
    <row r="41" spans="2:17" x14ac:dyDescent="0.25">
      <c r="B41" s="1" t="s">
        <v>38</v>
      </c>
      <c r="K41" s="1">
        <v>1250.46</v>
      </c>
      <c r="L41" s="27">
        <f t="shared" ref="L41:Q41" si="1">SUM(L30:L40)</f>
        <v>2129</v>
      </c>
      <c r="M41" s="27">
        <f t="shared" si="1"/>
        <v>7803.4999999999991</v>
      </c>
      <c r="N41" s="27">
        <f t="shared" si="1"/>
        <v>2506</v>
      </c>
      <c r="O41" s="27">
        <f t="shared" si="1"/>
        <v>3014.3</v>
      </c>
      <c r="P41" s="27">
        <f t="shared" si="1"/>
        <v>2204.9699999999998</v>
      </c>
      <c r="Q41" s="27">
        <f t="shared" si="1"/>
        <v>440</v>
      </c>
    </row>
    <row r="42" spans="2:17" x14ac:dyDescent="0.25">
      <c r="C42" s="1" t="s">
        <v>1</v>
      </c>
      <c r="D42" s="1">
        <f>ROUND((D40*E7/G7),2)</f>
        <v>-585.42999999999995</v>
      </c>
      <c r="K42" s="1">
        <v>2839.11</v>
      </c>
    </row>
    <row r="43" spans="2:17" x14ac:dyDescent="0.25">
      <c r="C43" s="1" t="s">
        <v>2</v>
      </c>
      <c r="D43" s="1">
        <f>ROUND((D40*F7/G7),2)</f>
        <v>-77.75</v>
      </c>
      <c r="K43" s="1">
        <v>1504.8</v>
      </c>
    </row>
    <row r="44" spans="2:17" ht="15.75" thickBot="1" x14ac:dyDescent="0.3">
      <c r="D44" s="25">
        <f>SUM(D42:D43)</f>
        <v>-663.18</v>
      </c>
      <c r="K44" s="1">
        <v>1222.44</v>
      </c>
    </row>
    <row r="45" spans="2:17" x14ac:dyDescent="0.25">
      <c r="K45" s="1">
        <v>130.69</v>
      </c>
    </row>
    <row r="47" spans="2:17" ht="15.75" thickBot="1" x14ac:dyDescent="0.3">
      <c r="K47" s="26">
        <f>SUM(K39:K46)</f>
        <v>7803.4999999999991</v>
      </c>
    </row>
    <row r="48" spans="2:17" ht="15.75" thickTop="1" x14ac:dyDescent="0.25"/>
  </sheetData>
  <printOptions horizontalCentered="1" verticalCentered="1"/>
  <pageMargins left="0.19685039370078741" right="0.19685039370078741" top="0.19685039370078741" bottom="0.19685039370078741" header="0.31496062992125984" footer="3.937007874015748E-2"/>
  <pageSetup paperSize="9" scale="69" orientation="landscape" horizontalDpi="0" verticalDpi="0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Windows User</cp:lastModifiedBy>
  <cp:lastPrinted>2018-09-05T09:35:27Z</cp:lastPrinted>
  <dcterms:created xsi:type="dcterms:W3CDTF">2015-10-12T04:49:30Z</dcterms:created>
  <dcterms:modified xsi:type="dcterms:W3CDTF">2019-09-24T04:36:59Z</dcterms:modified>
</cp:coreProperties>
</file>