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L:\HFB Super\HFB.SuperClients\C\CVSIGNS\2020\Workpapers\8. Income\Rent\"/>
    </mc:Choice>
  </mc:AlternateContent>
  <xr:revisionPtr revIDLastSave="0" documentId="13_ncr:1_{55E64CAE-DD57-4645-809D-4E0AC69E5E5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1" l="1"/>
  <c r="F56" i="1"/>
  <c r="E56" i="1" s="1"/>
  <c r="E41" i="1" l="1"/>
  <c r="G60" i="1"/>
  <c r="G33" i="1" s="1"/>
  <c r="F59" i="1"/>
  <c r="D60" i="1"/>
  <c r="L19" i="1"/>
  <c r="E30" i="1"/>
  <c r="E39" i="1"/>
  <c r="G34" i="1" l="1"/>
  <c r="F39" i="1"/>
  <c r="G39" i="1" s="1"/>
  <c r="E59" i="1"/>
  <c r="F54" i="1"/>
  <c r="E54" i="1" s="1"/>
  <c r="F19" i="1"/>
  <c r="G19" i="1" s="1"/>
  <c r="F58" i="1"/>
  <c r="E58" i="1"/>
  <c r="F53" i="1"/>
  <c r="E53" i="1"/>
  <c r="F27" i="1"/>
  <c r="F41" i="1"/>
  <c r="G41" i="1" s="1"/>
  <c r="E40" i="1"/>
  <c r="F29" i="1"/>
  <c r="G29" i="1" s="1"/>
  <c r="F28" i="1"/>
  <c r="G28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8" i="1"/>
  <c r="G18" i="1" s="1"/>
  <c r="F40" i="1" l="1"/>
  <c r="G40" i="1" s="1"/>
  <c r="G32" i="1" s="1"/>
  <c r="G27" i="1"/>
  <c r="F32" i="1"/>
  <c r="F30" i="1"/>
  <c r="G30" i="1"/>
  <c r="L13" i="1" l="1"/>
  <c r="L14" i="1" s="1"/>
  <c r="L15" i="1" s="1"/>
  <c r="F57" i="1"/>
  <c r="F55" i="1"/>
  <c r="E55" i="1" s="1"/>
  <c r="F51" i="1"/>
  <c r="E51" i="1" s="1"/>
  <c r="F50" i="1"/>
  <c r="E50" i="1" l="1"/>
  <c r="N15" i="1"/>
  <c r="O15" i="1" s="1"/>
  <c r="M15" i="1"/>
  <c r="G42" i="1"/>
  <c r="G43" i="1" s="1"/>
  <c r="M14" i="1"/>
  <c r="N14" i="1"/>
  <c r="O14" i="1" s="1"/>
  <c r="N13" i="1"/>
  <c r="O13" i="1" s="1"/>
  <c r="M13" i="1"/>
  <c r="E57" i="1"/>
  <c r="F52" i="1"/>
  <c r="E52" i="1" s="1"/>
  <c r="G13" i="1"/>
  <c r="M19" i="1" l="1"/>
  <c r="N19" i="1" s="1"/>
  <c r="E60" i="1"/>
  <c r="F60" i="1"/>
  <c r="F33" i="1" s="1"/>
  <c r="F34" i="1" s="1"/>
  <c r="F42" i="1"/>
  <c r="F43" i="1" s="1"/>
  <c r="G14" i="1"/>
  <c r="G15" i="1" s="1"/>
  <c r="G12" i="1"/>
  <c r="G11" i="1"/>
  <c r="F10" i="1"/>
  <c r="E10" i="1" s="1"/>
  <c r="E11" i="1" s="1"/>
  <c r="F13" i="1"/>
  <c r="E13" i="1" s="1"/>
  <c r="E33" i="1" l="1"/>
  <c r="E34" i="1" s="1"/>
  <c r="E42" i="1"/>
  <c r="E43" i="1" s="1"/>
  <c r="I43" i="1" s="1"/>
  <c r="F15" i="1"/>
  <c r="E15" i="1" s="1"/>
  <c r="F14" i="1"/>
  <c r="E14" i="1" s="1"/>
  <c r="F11" i="1"/>
  <c r="F12" i="1"/>
  <c r="E12" i="1" s="1"/>
</calcChain>
</file>

<file path=xl/sharedStrings.xml><?xml version="1.0" encoding="utf-8"?>
<sst xmlns="http://schemas.openxmlformats.org/spreadsheetml/2006/main" count="84" uniqueCount="70">
  <si>
    <t>Client:</t>
  </si>
  <si>
    <t>W/P:</t>
  </si>
  <si>
    <t>Initials</t>
  </si>
  <si>
    <t>Date</t>
  </si>
  <si>
    <t>Rental Property Schedule</t>
  </si>
  <si>
    <t xml:space="preserve">Prep by: </t>
  </si>
  <si>
    <t>As at:</t>
  </si>
  <si>
    <t xml:space="preserve">Rev by: </t>
  </si>
  <si>
    <t>Ledger
A/c No.</t>
  </si>
  <si>
    <t>Detail</t>
  </si>
  <si>
    <t>Gross</t>
  </si>
  <si>
    <t>GST</t>
  </si>
  <si>
    <t>Net</t>
  </si>
  <si>
    <t>Notes or Comments</t>
  </si>
  <si>
    <t>Total</t>
  </si>
  <si>
    <t>TOTALS</t>
  </si>
  <si>
    <t>4% Increase in rent from May 2018 - monthly</t>
  </si>
  <si>
    <t>Monthly rent with 3% disc (if 12mths paid in adv)</t>
  </si>
  <si>
    <t>DB</t>
  </si>
  <si>
    <t>30 June 2019</t>
  </si>
  <si>
    <t>CV Super Fund</t>
  </si>
  <si>
    <t>Original rent per lease agreement - Annual</t>
  </si>
  <si>
    <t>Original rent per lease agreement - Monthly</t>
  </si>
  <si>
    <t>4% Increase in rent from May 2019 - monthly</t>
  </si>
  <si>
    <t>RENT</t>
  </si>
  <si>
    <t>Rates</t>
  </si>
  <si>
    <t>Body Corporate Levies</t>
  </si>
  <si>
    <t>Water Rates</t>
  </si>
  <si>
    <t>(ex GST)</t>
  </si>
  <si>
    <t>SF Paid</t>
  </si>
  <si>
    <t>Reimbursed</t>
  </si>
  <si>
    <t>Monthly</t>
  </si>
  <si>
    <t>Annual net</t>
  </si>
  <si>
    <t>Annual - GST</t>
  </si>
  <si>
    <t>This is a rent shortfall amount from June 2018, taken up in the  accounts as a debtor</t>
  </si>
  <si>
    <t>4% Increase in rent from May 2020 - monthly</t>
  </si>
  <si>
    <t>July 19 - April 20</t>
  </si>
  <si>
    <t>May - June 20</t>
  </si>
  <si>
    <t>10 months @ $6,315.64</t>
  </si>
  <si>
    <t>2 months @ $6,568.27</t>
  </si>
  <si>
    <t>Payments Received:</t>
  </si>
  <si>
    <t>Plus outgoings (see below)</t>
  </si>
  <si>
    <t xml:space="preserve">April 19 - June 19 </t>
  </si>
  <si>
    <t>Paid by SF on:</t>
  </si>
  <si>
    <t>April rent</t>
  </si>
  <si>
    <t>Aug rent</t>
  </si>
  <si>
    <t>Sept rent</t>
  </si>
  <si>
    <t>Oct rent</t>
  </si>
  <si>
    <t>Nov rent</t>
  </si>
  <si>
    <t>Dec rent plus outgoings [$4,081 BC &amp; $505.87 water]</t>
  </si>
  <si>
    <t>Jan rent plus outgoings [$1,444.71 rates]</t>
  </si>
  <si>
    <t>Feb rent plus outgoings [$297 water]</t>
  </si>
  <si>
    <t>March &amp; April rent</t>
  </si>
  <si>
    <t>May rent</t>
  </si>
  <si>
    <t>Outgoings [$4,774 BC &amp; $302.53 water]</t>
  </si>
  <si>
    <t>Not paid by SF until 20201FY</t>
  </si>
  <si>
    <t>May, June &amp; July rent plus outgoings</t>
  </si>
  <si>
    <t>Invoice paid by SF in 2019FY and reimbursed in 2020FY</t>
  </si>
  <si>
    <t>Underpaid</t>
  </si>
  <si>
    <t>This amount has not been reimbursed</t>
  </si>
  <si>
    <t>Expected Rent &amp; Outgoings:</t>
  </si>
  <si>
    <t>June rent $6,568.27 [banked 1/7/20] plus water rates $505.87</t>
  </si>
  <si>
    <t>Outstanding rent from 2019FY, not taken up in 2019FY accounts</t>
  </si>
  <si>
    <t>Expected Outgoings:</t>
  </si>
  <si>
    <t>Rent per Accounts:</t>
  </si>
  <si>
    <t>Outgoings per Accounts:</t>
  </si>
  <si>
    <t>[missed being reimbursed - to be done in 2021FY]</t>
  </si>
  <si>
    <t xml:space="preserve">As the Fund reports GST on a cash basis, the June 2020 rent and </t>
  </si>
  <si>
    <t>missed water rates reimbursement has not been taken up in the 2020</t>
  </si>
  <si>
    <t>accounts - to be accounted for in 2021 when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</si>
</sst>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4" fillId="0" borderId="0" xfId="2" applyFont="1" applyAlignment="1" applyProtection="1">
      <alignment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/>
    <xf numFmtId="15" fontId="0" fillId="0" borderId="1" xfId="0" applyNumberFormat="1" applyFill="1" applyBorder="1"/>
    <xf numFmtId="0" fontId="5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44" fontId="6" fillId="0" borderId="1" xfId="1" applyFont="1" applyBorder="1"/>
    <xf numFmtId="0" fontId="6" fillId="0" borderId="20" xfId="0" applyFont="1" applyBorder="1"/>
    <xf numFmtId="0" fontId="6" fillId="0" borderId="25" xfId="0" applyFont="1" applyBorder="1"/>
    <xf numFmtId="44" fontId="6" fillId="0" borderId="1" xfId="1" applyFont="1" applyFill="1" applyBorder="1"/>
    <xf numFmtId="44" fontId="6" fillId="0" borderId="28" xfId="1" applyFont="1" applyFill="1" applyBorder="1" applyAlignment="1"/>
    <xf numFmtId="44" fontId="6" fillId="0" borderId="29" xfId="1" applyFont="1" applyFill="1" applyBorder="1"/>
    <xf numFmtId="0" fontId="6" fillId="0" borderId="26" xfId="0" applyFont="1" applyFill="1" applyBorder="1" applyAlignment="1"/>
    <xf numFmtId="0" fontId="6" fillId="0" borderId="28" xfId="0" applyFont="1" applyFill="1" applyBorder="1" applyAlignment="1"/>
    <xf numFmtId="44" fontId="2" fillId="0" borderId="1" xfId="1" applyFont="1" applyFill="1" applyBorder="1" applyAlignment="1"/>
    <xf numFmtId="44" fontId="6" fillId="0" borderId="1" xfId="1" applyFont="1" applyFill="1" applyBorder="1" applyAlignment="1"/>
    <xf numFmtId="44" fontId="2" fillId="0" borderId="19" xfId="0" applyNumberFormat="1" applyFont="1" applyBorder="1" applyAlignment="1"/>
    <xf numFmtId="0" fontId="6" fillId="0" borderId="0" xfId="0" applyFont="1"/>
    <xf numFmtId="44" fontId="0" fillId="0" borderId="0" xfId="0" applyNumberFormat="1"/>
    <xf numFmtId="0" fontId="9" fillId="0" borderId="0" xfId="0" applyFont="1"/>
    <xf numFmtId="0" fontId="2" fillId="0" borderId="26" xfId="0" applyFont="1" applyFill="1" applyBorder="1" applyAlignment="1"/>
    <xf numFmtId="0" fontId="2" fillId="0" borderId="28" xfId="0" applyFont="1" applyFill="1" applyBorder="1" applyAlignment="1"/>
    <xf numFmtId="0" fontId="8" fillId="0" borderId="14" xfId="0" applyFont="1" applyBorder="1" applyAlignment="1"/>
    <xf numFmtId="0" fontId="8" fillId="0" borderId="16" xfId="0" applyFont="1" applyBorder="1" applyAlignment="1"/>
    <xf numFmtId="0" fontId="6" fillId="0" borderId="16" xfId="0" applyFont="1" applyFill="1" applyBorder="1" applyAlignment="1"/>
    <xf numFmtId="0" fontId="2" fillId="0" borderId="25" xfId="0" applyFont="1" applyBorder="1"/>
    <xf numFmtId="0" fontId="6" fillId="0" borderId="1" xfId="0" applyFont="1" applyBorder="1"/>
    <xf numFmtId="44" fontId="8" fillId="0" borderId="15" xfId="0" applyNumberFormat="1" applyFont="1" applyBorder="1" applyAlignment="1"/>
    <xf numFmtId="44" fontId="2" fillId="0" borderId="1" xfId="1" applyFont="1" applyFill="1" applyBorder="1" applyAlignment="1">
      <alignment horizontal="center"/>
    </xf>
    <xf numFmtId="44" fontId="0" fillId="0" borderId="0" xfId="1" applyFont="1"/>
    <xf numFmtId="14" fontId="0" fillId="0" borderId="0" xfId="0" applyNumberFormat="1"/>
    <xf numFmtId="0" fontId="6" fillId="0" borderId="17" xfId="0" applyFont="1" applyBorder="1"/>
    <xf numFmtId="44" fontId="2" fillId="0" borderId="18" xfId="0" applyNumberFormat="1" applyFont="1" applyBorder="1" applyAlignment="1"/>
    <xf numFmtId="44" fontId="6" fillId="0" borderId="24" xfId="1" applyFont="1" applyFill="1" applyBorder="1" applyAlignment="1"/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0" fontId="6" fillId="0" borderId="16" xfId="0" applyFont="1" applyFill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44" fontId="6" fillId="0" borderId="1" xfId="1" applyFont="1" applyBorder="1" applyAlignment="1"/>
    <xf numFmtId="0" fontId="6" fillId="0" borderId="10" xfId="0" applyFont="1" applyBorder="1" applyAlignment="1"/>
    <xf numFmtId="44" fontId="6" fillId="0" borderId="19" xfId="1" applyFont="1" applyFill="1" applyBorder="1" applyAlignment="1"/>
    <xf numFmtId="44" fontId="6" fillId="0" borderId="19" xfId="1" applyFont="1" applyBorder="1"/>
    <xf numFmtId="44" fontId="11" fillId="0" borderId="31" xfId="1" applyFont="1" applyFill="1" applyBorder="1" applyAlignment="1">
      <alignment horizontal="center"/>
    </xf>
    <xf numFmtId="14" fontId="12" fillId="0" borderId="0" xfId="0" applyNumberFormat="1" applyFont="1"/>
    <xf numFmtId="0" fontId="12" fillId="0" borderId="0" xfId="0" applyFont="1"/>
    <xf numFmtId="44" fontId="6" fillId="2" borderId="1" xfId="1" applyFont="1" applyFill="1" applyBorder="1" applyAlignment="1"/>
    <xf numFmtId="44" fontId="6" fillId="2" borderId="1" xfId="1" applyFont="1" applyFill="1" applyBorder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7" fontId="6" fillId="0" borderId="14" xfId="0" applyNumberFormat="1" applyFont="1" applyBorder="1" applyAlignment="1">
      <alignment horizontal="left"/>
    </xf>
    <xf numFmtId="17" fontId="6" fillId="0" borderId="15" xfId="0" applyNumberFormat="1" applyFont="1" applyBorder="1" applyAlignment="1">
      <alignment horizontal="left"/>
    </xf>
    <xf numFmtId="17" fontId="6" fillId="0" borderId="16" xfId="0" applyNumberFormat="1" applyFont="1" applyBorder="1" applyAlignment="1">
      <alignment horizontal="left"/>
    </xf>
    <xf numFmtId="0" fontId="2" fillId="0" borderId="26" xfId="0" applyFont="1" applyFill="1" applyBorder="1" applyAlignment="1"/>
    <xf numFmtId="0" fontId="2" fillId="0" borderId="27" xfId="0" applyFont="1" applyFill="1" applyBorder="1" applyAlignment="1"/>
    <xf numFmtId="0" fontId="2" fillId="0" borderId="28" xfId="0" applyFont="1" applyFill="1" applyBorder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6" xfId="0" applyFont="1" applyBorder="1" applyAlignment="1"/>
    <xf numFmtId="0" fontId="2" fillId="0" borderId="21" xfId="0" applyFont="1" applyFill="1" applyBorder="1" applyAlignment="1"/>
    <xf numFmtId="0" fontId="2" fillId="0" borderId="22" xfId="0" applyFont="1" applyFill="1" applyBorder="1" applyAlignment="1"/>
    <xf numFmtId="0" fontId="2" fillId="0" borderId="23" xfId="0" applyFont="1" applyFill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23" xfId="0" applyFont="1" applyBorder="1" applyAlignment="1"/>
    <xf numFmtId="14" fontId="6" fillId="0" borderId="14" xfId="0" applyNumberFormat="1" applyFont="1" applyBorder="1" applyAlignment="1"/>
    <xf numFmtId="14" fontId="6" fillId="0" borderId="15" xfId="0" applyNumberFormat="1" applyFont="1" applyBorder="1" applyAlignment="1"/>
    <xf numFmtId="14" fontId="6" fillId="0" borderId="16" xfId="0" applyNumberFormat="1" applyFont="1" applyBorder="1" applyAlignment="1"/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4" fontId="2" fillId="0" borderId="14" xfId="1" applyFont="1" applyFill="1" applyBorder="1" applyAlignment="1">
      <alignment horizontal="center"/>
    </xf>
    <xf numFmtId="44" fontId="2" fillId="0" borderId="15" xfId="1" applyFont="1" applyFill="1" applyBorder="1" applyAlignment="1">
      <alignment horizontal="center"/>
    </xf>
    <xf numFmtId="44" fontId="2" fillId="0" borderId="16" xfId="1" applyFont="1" applyFill="1" applyBorder="1" applyAlignment="1">
      <alignment horizontal="center"/>
    </xf>
    <xf numFmtId="0" fontId="6" fillId="0" borderId="14" xfId="0" quotePrefix="1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" xfId="0" applyFont="1" applyBorder="1" applyAlignment="1"/>
    <xf numFmtId="0" fontId="2" fillId="0" borderId="1" xfId="0" applyFont="1" applyBorder="1" applyAlignment="1"/>
    <xf numFmtId="0" fontId="0" fillId="0" borderId="15" xfId="0" applyBorder="1" applyAlignment="1"/>
    <xf numFmtId="44" fontId="6" fillId="0" borderId="14" xfId="1" applyFont="1" applyBorder="1" applyAlignment="1"/>
    <xf numFmtId="44" fontId="6" fillId="0" borderId="15" xfId="1" applyFont="1" applyBorder="1" applyAlignment="1"/>
    <xf numFmtId="44" fontId="6" fillId="0" borderId="1" xfId="1" applyFont="1" applyBorder="1" applyAlignment="1"/>
    <xf numFmtId="0" fontId="6" fillId="0" borderId="26" xfId="0" applyFont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4" xfId="0" applyNumberFormat="1" applyFont="1" applyFill="1" applyBorder="1" applyAlignment="1">
      <alignment horizontal="right"/>
    </xf>
    <xf numFmtId="14" fontId="6" fillId="0" borderId="15" xfId="0" applyNumberFormat="1" applyFont="1" applyFill="1" applyBorder="1" applyAlignment="1">
      <alignment horizontal="right"/>
    </xf>
    <xf numFmtId="14" fontId="6" fillId="0" borderId="16" xfId="0" applyNumberFormat="1" applyFont="1" applyFill="1" applyBorder="1" applyAlignment="1">
      <alignment horizontal="right"/>
    </xf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0" fontId="6" fillId="0" borderId="16" xfId="0" applyFont="1" applyFill="1" applyBorder="1" applyAlignment="1"/>
    <xf numFmtId="0" fontId="6" fillId="0" borderId="1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44" fontId="6" fillId="0" borderId="29" xfId="1" applyFont="1" applyFill="1" applyBorder="1" applyAlignment="1"/>
    <xf numFmtId="0" fontId="6" fillId="0" borderId="32" xfId="0" applyFont="1" applyBorder="1" applyAlignment="1"/>
    <xf numFmtId="0" fontId="6" fillId="0" borderId="33" xfId="0" applyFont="1" applyBorder="1" applyAlignment="1"/>
    <xf numFmtId="0" fontId="0" fillId="0" borderId="33" xfId="0" applyBorder="1" applyAlignment="1"/>
    <xf numFmtId="44" fontId="6" fillId="0" borderId="33" xfId="1" applyFont="1" applyBorder="1" applyAlignment="1"/>
    <xf numFmtId="44" fontId="6" fillId="0" borderId="34" xfId="1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/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0" fontId="2" fillId="0" borderId="38" xfId="0" applyFont="1" applyFill="1" applyBorder="1" applyAlignment="1"/>
    <xf numFmtId="0" fontId="6" fillId="0" borderId="39" xfId="0" applyFont="1" applyBorder="1" applyAlignment="1"/>
    <xf numFmtId="0" fontId="2" fillId="0" borderId="30" xfId="0" applyFont="1" applyBorder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44" fontId="7" fillId="0" borderId="0" xfId="1" applyFont="1" applyFill="1" applyBorder="1" applyAlignment="1"/>
    <xf numFmtId="44" fontId="7" fillId="0" borderId="2" xfId="1" applyFont="1" applyFill="1" applyBorder="1" applyAlignment="1"/>
    <xf numFmtId="44" fontId="2" fillId="0" borderId="1" xfId="0" applyNumberFormat="1" applyFont="1" applyBorder="1" applyAlignment="1"/>
    <xf numFmtId="0" fontId="10" fillId="0" borderId="1" xfId="0" quotePrefix="1" applyFont="1" applyBorder="1" applyAlignment="1"/>
    <xf numFmtId="0" fontId="10" fillId="0" borderId="1" xfId="0" applyFont="1" applyBorder="1" applyAlignment="1"/>
    <xf numFmtId="0" fontId="6" fillId="0" borderId="26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44" fontId="6" fillId="0" borderId="14" xfId="0" applyNumberFormat="1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0"/>
  <sheetViews>
    <sheetView tabSelected="1" topLeftCell="A22" zoomScale="120" zoomScaleNormal="120" workbookViewId="0">
      <selection activeCell="H34" sqref="H34:J34"/>
    </sheetView>
  </sheetViews>
  <sheetFormatPr defaultRowHeight="15" x14ac:dyDescent="0.25"/>
  <cols>
    <col min="1" max="1" width="7.7109375" customWidth="1"/>
    <col min="2" max="2" width="3" customWidth="1"/>
    <col min="3" max="3" width="19.7109375" customWidth="1"/>
    <col min="4" max="4" width="17.28515625" customWidth="1"/>
    <col min="5" max="6" width="12.7109375" customWidth="1"/>
    <col min="7" max="7" width="15.28515625" customWidth="1"/>
    <col min="8" max="8" width="11.85546875" customWidth="1"/>
    <col min="9" max="9" width="12.140625" customWidth="1"/>
    <col min="10" max="10" width="36.7109375" customWidth="1"/>
    <col min="12" max="12" width="12.28515625" bestFit="1" customWidth="1"/>
    <col min="13" max="13" width="11.140625" bestFit="1" customWidth="1"/>
    <col min="14" max="14" width="12.140625" bestFit="1" customWidth="1"/>
    <col min="15" max="15" width="11.140625" bestFit="1" customWidth="1"/>
    <col min="19" max="19" width="10.28515625" bestFit="1" customWidth="1"/>
  </cols>
  <sheetData>
    <row r="1" spans="1:15" ht="30" customHeight="1" x14ac:dyDescent="0.25">
      <c r="A1" s="1" t="s">
        <v>0</v>
      </c>
      <c r="B1" s="2"/>
      <c r="C1" s="3" t="s">
        <v>20</v>
      </c>
      <c r="D1" s="4"/>
      <c r="F1" s="4"/>
      <c r="I1" s="5" t="s">
        <v>1</v>
      </c>
      <c r="J1" s="5"/>
    </row>
    <row r="2" spans="1:15" ht="20.100000000000001" customHeight="1" x14ac:dyDescent="0.25">
      <c r="A2" s="6"/>
      <c r="B2" s="7"/>
      <c r="C2" s="7"/>
      <c r="D2" s="7"/>
      <c r="F2" s="7"/>
      <c r="I2" s="8" t="s">
        <v>2</v>
      </c>
      <c r="J2" s="8" t="s">
        <v>3</v>
      </c>
    </row>
    <row r="3" spans="1:15" ht="20.100000000000001" customHeight="1" x14ac:dyDescent="0.25">
      <c r="A3" s="9" t="s">
        <v>4</v>
      </c>
      <c r="H3" s="10" t="s">
        <v>5</v>
      </c>
      <c r="I3" s="11" t="s">
        <v>18</v>
      </c>
      <c r="J3" s="12">
        <v>43633</v>
      </c>
    </row>
    <row r="4" spans="1:15" ht="20.100000000000001" customHeight="1" x14ac:dyDescent="0.25">
      <c r="A4" s="13" t="s">
        <v>6</v>
      </c>
      <c r="B4" s="9"/>
      <c r="C4" s="13" t="s">
        <v>19</v>
      </c>
      <c r="D4" s="9"/>
      <c r="F4" s="9"/>
      <c r="H4" s="10" t="s">
        <v>7</v>
      </c>
      <c r="I4" s="11"/>
      <c r="J4" s="12"/>
    </row>
    <row r="5" spans="1:15" ht="20.100000000000001" customHeight="1" x14ac:dyDescent="0.25"/>
    <row r="6" spans="1:15" ht="20.100000000000001" customHeight="1" thickBot="1" x14ac:dyDescent="0.3"/>
    <row r="7" spans="1:15" ht="26.25" thickBot="1" x14ac:dyDescent="0.3">
      <c r="A7" s="14" t="s">
        <v>8</v>
      </c>
      <c r="B7" s="95" t="s">
        <v>9</v>
      </c>
      <c r="C7" s="96"/>
      <c r="D7" s="97"/>
      <c r="E7" s="15" t="s">
        <v>10</v>
      </c>
      <c r="F7" s="16" t="s">
        <v>11</v>
      </c>
      <c r="G7" s="17" t="s">
        <v>12</v>
      </c>
      <c r="H7" s="95" t="s">
        <v>13</v>
      </c>
      <c r="I7" s="98"/>
      <c r="J7" s="99"/>
    </row>
    <row r="8" spans="1:15" x14ac:dyDescent="0.25">
      <c r="A8" s="18"/>
      <c r="B8" s="100"/>
      <c r="C8" s="100"/>
      <c r="D8" s="100"/>
      <c r="E8" s="56"/>
      <c r="F8" s="19"/>
      <c r="G8" s="19"/>
      <c r="H8" s="101"/>
      <c r="I8" s="102"/>
      <c r="J8" s="125"/>
    </row>
    <row r="9" spans="1:15" x14ac:dyDescent="0.25">
      <c r="A9" s="40"/>
      <c r="B9" s="104" t="s">
        <v>24</v>
      </c>
      <c r="C9" s="104"/>
      <c r="D9" s="104"/>
      <c r="E9" s="21"/>
      <c r="F9" s="21"/>
      <c r="G9" s="21"/>
      <c r="H9" s="64"/>
      <c r="I9" s="65"/>
      <c r="J9" s="126"/>
    </row>
    <row r="10" spans="1:15" x14ac:dyDescent="0.25">
      <c r="A10" s="20"/>
      <c r="B10" s="103" t="s">
        <v>21</v>
      </c>
      <c r="C10" s="103"/>
      <c r="D10" s="103"/>
      <c r="E10" s="21">
        <f>F10+G10:G10</f>
        <v>70070</v>
      </c>
      <c r="F10" s="21">
        <f>G10*0.1</f>
        <v>6370</v>
      </c>
      <c r="G10" s="21">
        <v>63700</v>
      </c>
      <c r="H10" s="64"/>
      <c r="I10" s="65"/>
      <c r="J10" s="126"/>
    </row>
    <row r="11" spans="1:15" x14ac:dyDescent="0.25">
      <c r="A11" s="20"/>
      <c r="B11" s="64" t="s">
        <v>22</v>
      </c>
      <c r="C11" s="65"/>
      <c r="D11" s="66"/>
      <c r="E11" s="21">
        <f>E10/12</f>
        <v>5839.166666666667</v>
      </c>
      <c r="F11" s="21">
        <f t="shared" ref="F11:G11" si="0">F10/12</f>
        <v>530.83333333333337</v>
      </c>
      <c r="G11" s="21">
        <f t="shared" si="0"/>
        <v>5308.333333333333</v>
      </c>
      <c r="H11" s="64"/>
      <c r="I11" s="105"/>
      <c r="J11" s="127"/>
    </row>
    <row r="12" spans="1:15" x14ac:dyDescent="0.25">
      <c r="A12" s="20"/>
      <c r="B12" s="52" t="s">
        <v>17</v>
      </c>
      <c r="C12" s="53"/>
      <c r="D12" s="54"/>
      <c r="E12" s="21">
        <f>+G12+F12</f>
        <v>5663.9916666666668</v>
      </c>
      <c r="F12" s="21">
        <f>+G12*0.1</f>
        <v>514.9083333333333</v>
      </c>
      <c r="G12" s="21">
        <f>(G10*0.97)/12</f>
        <v>5149.083333333333</v>
      </c>
      <c r="H12" s="64"/>
      <c r="I12" s="105"/>
      <c r="J12" s="127"/>
      <c r="L12" t="s">
        <v>32</v>
      </c>
      <c r="M12" t="s">
        <v>31</v>
      </c>
      <c r="N12" t="s">
        <v>33</v>
      </c>
      <c r="O12" t="s">
        <v>31</v>
      </c>
    </row>
    <row r="13" spans="1:15" x14ac:dyDescent="0.25">
      <c r="A13" s="20"/>
      <c r="B13" s="103" t="s">
        <v>16</v>
      </c>
      <c r="C13" s="103"/>
      <c r="D13" s="103"/>
      <c r="E13" s="55">
        <f>G13+F13</f>
        <v>6072.7333333333336</v>
      </c>
      <c r="F13" s="21">
        <f>G13*0.1</f>
        <v>552.06666666666672</v>
      </c>
      <c r="G13" s="21">
        <f>(G10*1.04)/12</f>
        <v>5520.666666666667</v>
      </c>
      <c r="H13" s="106"/>
      <c r="I13" s="107"/>
      <c r="J13" s="128"/>
      <c r="L13" s="44">
        <f>+G10*1.04</f>
        <v>66248</v>
      </c>
      <c r="M13" s="44">
        <f>+L13/12</f>
        <v>5520.666666666667</v>
      </c>
      <c r="N13" s="44">
        <f>+L13*1.1</f>
        <v>72872.800000000003</v>
      </c>
      <c r="O13" s="44">
        <f>+N13/12</f>
        <v>6072.7333333333336</v>
      </c>
    </row>
    <row r="14" spans="1:15" x14ac:dyDescent="0.25">
      <c r="A14" s="20"/>
      <c r="B14" s="103" t="s">
        <v>23</v>
      </c>
      <c r="C14" s="103"/>
      <c r="D14" s="103"/>
      <c r="E14" s="55">
        <f>G14+F14</f>
        <v>6315.6426666666675</v>
      </c>
      <c r="F14" s="21">
        <f>G14*0.1</f>
        <v>574.1493333333334</v>
      </c>
      <c r="G14" s="21">
        <f>+G13*1.04</f>
        <v>5741.4933333333338</v>
      </c>
      <c r="H14" s="108"/>
      <c r="I14" s="108"/>
      <c r="J14" s="129"/>
      <c r="L14" s="44">
        <f>+L13*1.04</f>
        <v>68897.919999999998</v>
      </c>
      <c r="M14" s="44">
        <f>+L14/12</f>
        <v>5741.4933333333329</v>
      </c>
      <c r="N14" s="44">
        <f>+L14*1.1</f>
        <v>75787.712</v>
      </c>
      <c r="O14" s="44">
        <f>+N14/12</f>
        <v>6315.6426666666666</v>
      </c>
    </row>
    <row r="15" spans="1:15" x14ac:dyDescent="0.25">
      <c r="A15" s="20"/>
      <c r="B15" s="103" t="s">
        <v>35</v>
      </c>
      <c r="C15" s="103"/>
      <c r="D15" s="103"/>
      <c r="E15" s="55">
        <f>G15+F15</f>
        <v>6568.2683733333342</v>
      </c>
      <c r="F15" s="21">
        <f>G15*0.1</f>
        <v>597.11530666666681</v>
      </c>
      <c r="G15" s="21">
        <f>+G14*1.04</f>
        <v>5971.1530666666677</v>
      </c>
      <c r="H15" s="108"/>
      <c r="I15" s="108"/>
      <c r="J15" s="129"/>
      <c r="L15" s="44">
        <f>+L14*1.04</f>
        <v>71653.836800000005</v>
      </c>
      <c r="M15" s="44">
        <f>+L15/12</f>
        <v>5971.1530666666667</v>
      </c>
      <c r="N15" s="44">
        <f>+L15*1.1</f>
        <v>78819.220480000018</v>
      </c>
      <c r="O15" s="44">
        <f>+N15/12</f>
        <v>6568.2683733333351</v>
      </c>
    </row>
    <row r="16" spans="1:15" x14ac:dyDescent="0.25">
      <c r="A16" s="20"/>
      <c r="B16" s="103"/>
      <c r="C16" s="103"/>
      <c r="D16" s="103"/>
      <c r="E16" s="55"/>
      <c r="F16" s="21"/>
      <c r="G16" s="21"/>
      <c r="H16" s="103"/>
      <c r="I16" s="103"/>
      <c r="J16" s="130"/>
    </row>
    <row r="17" spans="1:20" x14ac:dyDescent="0.25">
      <c r="A17" s="23"/>
      <c r="B17" s="73" t="s">
        <v>40</v>
      </c>
      <c r="C17" s="74"/>
      <c r="D17" s="75"/>
      <c r="E17" s="25"/>
      <c r="F17" s="26"/>
      <c r="G17" s="26"/>
      <c r="H17" s="109"/>
      <c r="I17" s="110"/>
      <c r="J17" s="131"/>
    </row>
    <row r="18" spans="1:20" x14ac:dyDescent="0.25">
      <c r="A18" s="23"/>
      <c r="B18" s="116">
        <v>43655</v>
      </c>
      <c r="C18" s="117"/>
      <c r="D18" s="118"/>
      <c r="E18" s="30">
        <v>6072.75</v>
      </c>
      <c r="F18" s="24">
        <f>+E18/11</f>
        <v>552.06818181818187</v>
      </c>
      <c r="G18" s="24">
        <f t="shared" ref="G18:G29" si="1">+E18-F18</f>
        <v>5520.681818181818</v>
      </c>
      <c r="H18" s="64" t="s">
        <v>44</v>
      </c>
      <c r="I18" s="65"/>
      <c r="J18" s="126"/>
    </row>
    <row r="19" spans="1:20" x14ac:dyDescent="0.25">
      <c r="A19" s="20"/>
      <c r="B19" s="85">
        <v>43700</v>
      </c>
      <c r="C19" s="86"/>
      <c r="D19" s="87"/>
      <c r="E19" s="30">
        <v>25269.59</v>
      </c>
      <c r="F19" s="24">
        <f>+E19/11</f>
        <v>2297.2354545454546</v>
      </c>
      <c r="G19" s="24">
        <f t="shared" si="1"/>
        <v>22972.354545454546</v>
      </c>
      <c r="H19" s="64" t="s">
        <v>56</v>
      </c>
      <c r="I19" s="65"/>
      <c r="J19" s="126"/>
      <c r="L19">
        <f>6315.64*3</f>
        <v>18946.920000000002</v>
      </c>
      <c r="M19" s="33">
        <f>+E50+E52+E55</f>
        <v>6322.6680000000006</v>
      </c>
      <c r="N19" s="33">
        <f>+L19+M19-E19</f>
        <v>-1.9999999967694748E-3</v>
      </c>
    </row>
    <row r="20" spans="1:20" x14ac:dyDescent="0.25">
      <c r="A20" s="20"/>
      <c r="B20" s="85">
        <v>43738</v>
      </c>
      <c r="C20" s="86"/>
      <c r="D20" s="87"/>
      <c r="E20" s="30">
        <v>6315.64</v>
      </c>
      <c r="F20" s="24">
        <f t="shared" ref="F20:F29" si="2">+E20/11</f>
        <v>574.14909090909089</v>
      </c>
      <c r="G20" s="24">
        <f t="shared" si="1"/>
        <v>5741.4909090909096</v>
      </c>
      <c r="H20" s="64" t="s">
        <v>45</v>
      </c>
      <c r="I20" s="65"/>
      <c r="J20" s="126"/>
    </row>
    <row r="21" spans="1:20" x14ac:dyDescent="0.25">
      <c r="A21" s="20"/>
      <c r="B21" s="85">
        <v>43768</v>
      </c>
      <c r="C21" s="86"/>
      <c r="D21" s="87"/>
      <c r="E21" s="30">
        <v>6315.64</v>
      </c>
      <c r="F21" s="24">
        <f t="shared" si="2"/>
        <v>574.14909090909089</v>
      </c>
      <c r="G21" s="24">
        <f t="shared" si="1"/>
        <v>5741.4909090909096</v>
      </c>
      <c r="H21" s="64" t="s">
        <v>46</v>
      </c>
      <c r="I21" s="65"/>
      <c r="J21" s="126"/>
    </row>
    <row r="22" spans="1:20" x14ac:dyDescent="0.25">
      <c r="A22" s="20"/>
      <c r="B22" s="85">
        <v>43798</v>
      </c>
      <c r="C22" s="86"/>
      <c r="D22" s="87"/>
      <c r="E22" s="30">
        <v>6315.64</v>
      </c>
      <c r="F22" s="24">
        <f t="shared" si="2"/>
        <v>574.14909090909089</v>
      </c>
      <c r="G22" s="24">
        <f t="shared" si="1"/>
        <v>5741.4909090909096</v>
      </c>
      <c r="H22" s="64" t="s">
        <v>47</v>
      </c>
      <c r="I22" s="65"/>
      <c r="J22" s="126"/>
    </row>
    <row r="23" spans="1:20" x14ac:dyDescent="0.25">
      <c r="A23" s="20"/>
      <c r="B23" s="85">
        <v>43830</v>
      </c>
      <c r="C23" s="86"/>
      <c r="D23" s="87"/>
      <c r="E23" s="30">
        <v>6315.64</v>
      </c>
      <c r="F23" s="24">
        <f t="shared" si="2"/>
        <v>574.14909090909089</v>
      </c>
      <c r="G23" s="24">
        <f t="shared" si="1"/>
        <v>5741.4909090909096</v>
      </c>
      <c r="H23" s="64" t="s">
        <v>48</v>
      </c>
      <c r="I23" s="65"/>
      <c r="J23" s="126"/>
    </row>
    <row r="24" spans="1:20" x14ac:dyDescent="0.25">
      <c r="A24" s="20"/>
      <c r="B24" s="85">
        <v>43860</v>
      </c>
      <c r="C24" s="86"/>
      <c r="D24" s="87"/>
      <c r="E24" s="30">
        <v>10902.51</v>
      </c>
      <c r="F24" s="24">
        <f t="shared" si="2"/>
        <v>991.13727272727272</v>
      </c>
      <c r="G24" s="24">
        <f t="shared" si="1"/>
        <v>9911.3727272727283</v>
      </c>
      <c r="H24" s="64" t="s">
        <v>49</v>
      </c>
      <c r="I24" s="65"/>
      <c r="J24" s="126"/>
    </row>
    <row r="25" spans="1:20" x14ac:dyDescent="0.25">
      <c r="A25" s="20"/>
      <c r="B25" s="85">
        <v>43889</v>
      </c>
      <c r="C25" s="86"/>
      <c r="D25" s="87"/>
      <c r="E25" s="30">
        <v>7760.35</v>
      </c>
      <c r="F25" s="24">
        <f t="shared" si="2"/>
        <v>705.48636363636365</v>
      </c>
      <c r="G25" s="24">
        <f t="shared" si="1"/>
        <v>7054.8636363636369</v>
      </c>
      <c r="H25" s="64" t="s">
        <v>50</v>
      </c>
      <c r="I25" s="65"/>
      <c r="J25" s="126"/>
    </row>
    <row r="26" spans="1:20" x14ac:dyDescent="0.25">
      <c r="A26" s="20"/>
      <c r="B26" s="85">
        <v>43927</v>
      </c>
      <c r="C26" s="86"/>
      <c r="D26" s="87"/>
      <c r="E26" s="30">
        <v>6612.64</v>
      </c>
      <c r="F26" s="24">
        <f t="shared" si="2"/>
        <v>601.14909090909089</v>
      </c>
      <c r="G26" s="24">
        <f t="shared" si="1"/>
        <v>6011.4909090909096</v>
      </c>
      <c r="H26" s="64" t="s">
        <v>51</v>
      </c>
      <c r="I26" s="65"/>
      <c r="J26" s="126"/>
    </row>
    <row r="27" spans="1:20" x14ac:dyDescent="0.25">
      <c r="A27" s="20"/>
      <c r="B27" s="85">
        <v>43941</v>
      </c>
      <c r="C27" s="86"/>
      <c r="D27" s="87"/>
      <c r="E27" s="30">
        <v>12631.28</v>
      </c>
      <c r="F27" s="24">
        <f t="shared" si="2"/>
        <v>1148.2981818181818</v>
      </c>
      <c r="G27" s="24">
        <f t="shared" si="1"/>
        <v>11482.981818181819</v>
      </c>
      <c r="H27" s="64" t="s">
        <v>52</v>
      </c>
      <c r="I27" s="65"/>
      <c r="J27" s="126"/>
    </row>
    <row r="28" spans="1:20" x14ac:dyDescent="0.25">
      <c r="A28" s="20"/>
      <c r="B28" s="85">
        <v>43952</v>
      </c>
      <c r="C28" s="86"/>
      <c r="D28" s="87"/>
      <c r="E28" s="30">
        <v>6568.27</v>
      </c>
      <c r="F28" s="24">
        <f t="shared" si="2"/>
        <v>597.11545454545455</v>
      </c>
      <c r="G28" s="24">
        <f t="shared" si="1"/>
        <v>5971.1545454545458</v>
      </c>
      <c r="H28" s="64" t="s">
        <v>53</v>
      </c>
      <c r="I28" s="65"/>
      <c r="J28" s="126"/>
    </row>
    <row r="29" spans="1:20" x14ac:dyDescent="0.25">
      <c r="A29" s="20"/>
      <c r="B29" s="85">
        <v>43983</v>
      </c>
      <c r="C29" s="86"/>
      <c r="D29" s="87"/>
      <c r="E29" s="30">
        <v>5076.53</v>
      </c>
      <c r="F29" s="24">
        <f t="shared" si="2"/>
        <v>461.50272727272727</v>
      </c>
      <c r="G29" s="24">
        <f t="shared" si="1"/>
        <v>4615.0272727272722</v>
      </c>
      <c r="H29" s="64" t="s">
        <v>54</v>
      </c>
      <c r="I29" s="65"/>
      <c r="J29" s="126"/>
    </row>
    <row r="30" spans="1:20" x14ac:dyDescent="0.25">
      <c r="A30" s="20"/>
      <c r="B30" s="73" t="s">
        <v>14</v>
      </c>
      <c r="C30" s="74"/>
      <c r="D30" s="75"/>
      <c r="E30" s="29">
        <f>SUM(E18:E29)</f>
        <v>106156.48000000001</v>
      </c>
      <c r="F30" s="29">
        <f>SUM(F18:F29)</f>
        <v>9650.5890909090904</v>
      </c>
      <c r="G30" s="29">
        <f>SUM(G18:G29)</f>
        <v>96505.890909090886</v>
      </c>
      <c r="H30" s="94"/>
      <c r="I30" s="65"/>
      <c r="J30" s="126"/>
      <c r="L30" s="33"/>
      <c r="S30" s="45">
        <v>43283</v>
      </c>
      <c r="T30" t="s">
        <v>34</v>
      </c>
    </row>
    <row r="31" spans="1:20" x14ac:dyDescent="0.25">
      <c r="A31" s="20"/>
      <c r="B31" s="73"/>
      <c r="C31" s="74"/>
      <c r="D31" s="75"/>
      <c r="E31" s="30"/>
      <c r="F31" s="30"/>
      <c r="G31" s="30"/>
      <c r="H31" s="64"/>
      <c r="I31" s="65"/>
      <c r="J31" s="126"/>
      <c r="L31" s="33"/>
      <c r="S31" s="45"/>
    </row>
    <row r="32" spans="1:20" x14ac:dyDescent="0.25">
      <c r="A32" s="20">
        <v>28000</v>
      </c>
      <c r="B32" s="145" t="s">
        <v>64</v>
      </c>
      <c r="C32" s="146"/>
      <c r="D32" s="147"/>
      <c r="E32" s="30">
        <f>+E39+E40+(E41/2)</f>
        <v>88428.680000000008</v>
      </c>
      <c r="F32" s="30">
        <f>+F39+F40+(F41/2)</f>
        <v>8038.97090909091</v>
      </c>
      <c r="G32" s="30">
        <f>+G39+G40+(G41/2)</f>
        <v>80389.709090909077</v>
      </c>
      <c r="H32" s="64" t="s">
        <v>67</v>
      </c>
      <c r="I32" s="65"/>
      <c r="J32" s="126"/>
      <c r="L32" s="33"/>
      <c r="S32" s="45"/>
    </row>
    <row r="33" spans="1:13" x14ac:dyDescent="0.25">
      <c r="A33" s="20">
        <v>28100</v>
      </c>
      <c r="B33" s="145" t="s">
        <v>65</v>
      </c>
      <c r="C33" s="146"/>
      <c r="D33" s="147"/>
      <c r="E33" s="30">
        <f>+E60-E56</f>
        <v>17727.775999999998</v>
      </c>
      <c r="F33" s="30">
        <f>+F60-F56</f>
        <v>1611.616</v>
      </c>
      <c r="G33" s="30">
        <f>+G60-G56</f>
        <v>16116.16</v>
      </c>
      <c r="H33" s="64" t="s">
        <v>68</v>
      </c>
      <c r="I33" s="65"/>
      <c r="J33" s="126"/>
      <c r="L33" s="33"/>
    </row>
    <row r="34" spans="1:13" x14ac:dyDescent="0.25">
      <c r="A34" s="46"/>
      <c r="B34" s="73" t="s">
        <v>14</v>
      </c>
      <c r="C34" s="74"/>
      <c r="D34" s="75"/>
      <c r="E34" s="29">
        <f>SUM(E32:E33)</f>
        <v>106156.45600000001</v>
      </c>
      <c r="F34" s="29">
        <f>SUM(F32:F33)</f>
        <v>9650.5869090909109</v>
      </c>
      <c r="G34" s="29">
        <f>SUM(G32:G33)</f>
        <v>96505.86909090908</v>
      </c>
      <c r="H34" s="64" t="s">
        <v>69</v>
      </c>
      <c r="I34" s="65"/>
      <c r="J34" s="126"/>
      <c r="L34" s="33"/>
    </row>
    <row r="35" spans="1:13" x14ac:dyDescent="0.25">
      <c r="A35" s="46"/>
      <c r="B35" s="73"/>
      <c r="C35" s="74"/>
      <c r="D35" s="75"/>
      <c r="E35" s="30"/>
      <c r="F35" s="30"/>
      <c r="G35" s="30"/>
      <c r="H35" s="148"/>
      <c r="I35" s="65"/>
      <c r="J35" s="126"/>
      <c r="L35" s="33"/>
    </row>
    <row r="36" spans="1:13" ht="15.75" thickBot="1" x14ac:dyDescent="0.3">
      <c r="A36" s="22"/>
      <c r="B36" s="132"/>
      <c r="C36" s="133"/>
      <c r="D36" s="134"/>
      <c r="E36" s="48"/>
      <c r="F36" s="48"/>
      <c r="G36" s="48"/>
      <c r="H36" s="82"/>
      <c r="I36" s="83"/>
      <c r="J36" s="135"/>
      <c r="L36" s="33"/>
    </row>
    <row r="37" spans="1:13" x14ac:dyDescent="0.25">
      <c r="A37" s="23"/>
      <c r="B37" s="73"/>
      <c r="C37" s="74"/>
      <c r="D37" s="75"/>
      <c r="E37" s="124"/>
      <c r="F37" s="124"/>
      <c r="G37" s="124"/>
      <c r="H37" s="109"/>
      <c r="I37" s="110"/>
      <c r="J37" s="111"/>
      <c r="L37" s="33"/>
    </row>
    <row r="38" spans="1:13" x14ac:dyDescent="0.25">
      <c r="A38" s="20"/>
      <c r="B38" s="88" t="s">
        <v>60</v>
      </c>
      <c r="C38" s="89"/>
      <c r="D38" s="90"/>
      <c r="E38" s="30"/>
      <c r="F38" s="24"/>
      <c r="G38" s="24"/>
      <c r="H38" s="119"/>
      <c r="I38" s="120"/>
      <c r="J38" s="121"/>
      <c r="L38" s="33"/>
      <c r="M38" s="33"/>
    </row>
    <row r="39" spans="1:13" x14ac:dyDescent="0.25">
      <c r="A39" s="20"/>
      <c r="B39" s="67" t="s">
        <v>42</v>
      </c>
      <c r="C39" s="68"/>
      <c r="D39" s="69"/>
      <c r="E39" s="30">
        <f>6072.73+6315.64+6315.64</f>
        <v>18704.009999999998</v>
      </c>
      <c r="F39" s="21">
        <f>+E39/11</f>
        <v>1700.3645454545454</v>
      </c>
      <c r="G39" s="21">
        <f>+E39-F39</f>
        <v>17003.645454545454</v>
      </c>
      <c r="H39" s="49" t="s">
        <v>62</v>
      </c>
      <c r="I39" s="50"/>
      <c r="J39" s="51"/>
      <c r="L39" s="33"/>
      <c r="M39" s="33"/>
    </row>
    <row r="40" spans="1:13" x14ac:dyDescent="0.25">
      <c r="A40" s="20"/>
      <c r="B40" s="112" t="s">
        <v>36</v>
      </c>
      <c r="C40" s="113"/>
      <c r="D40" s="114"/>
      <c r="E40" s="24">
        <f>6315.64*10</f>
        <v>63156.4</v>
      </c>
      <c r="F40" s="21">
        <f>+E40/11</f>
        <v>5741.4909090909096</v>
      </c>
      <c r="G40" s="21">
        <f>+E40-F40</f>
        <v>57414.909090909088</v>
      </c>
      <c r="H40" s="64" t="s">
        <v>38</v>
      </c>
      <c r="I40" s="65"/>
      <c r="J40" s="66"/>
    </row>
    <row r="41" spans="1:13" x14ac:dyDescent="0.25">
      <c r="A41" s="20"/>
      <c r="B41" s="115" t="s">
        <v>37</v>
      </c>
      <c r="C41" s="115"/>
      <c r="D41" s="115"/>
      <c r="E41" s="30">
        <f>6568.27*2</f>
        <v>13136.54</v>
      </c>
      <c r="F41" s="21">
        <f>+E41/11</f>
        <v>1194.2309090909091</v>
      </c>
      <c r="G41" s="21">
        <f>+E41-F41</f>
        <v>11942.309090909092</v>
      </c>
      <c r="H41" s="64" t="s">
        <v>39</v>
      </c>
      <c r="I41" s="65"/>
      <c r="J41" s="66"/>
    </row>
    <row r="42" spans="1:13" x14ac:dyDescent="0.25">
      <c r="A42" s="20"/>
      <c r="B42" s="64" t="s">
        <v>41</v>
      </c>
      <c r="C42" s="65"/>
      <c r="D42" s="66"/>
      <c r="E42" s="57">
        <f>+E60</f>
        <v>18228.803999999996</v>
      </c>
      <c r="F42" s="58">
        <f>+F60</f>
        <v>1657.164</v>
      </c>
      <c r="G42" s="58">
        <f>+G60</f>
        <v>16571.64</v>
      </c>
      <c r="H42" s="64"/>
      <c r="I42" s="65"/>
      <c r="J42" s="66"/>
    </row>
    <row r="43" spans="1:13" x14ac:dyDescent="0.25">
      <c r="A43" s="20"/>
      <c r="B43" s="103" t="s">
        <v>15</v>
      </c>
      <c r="C43" s="103"/>
      <c r="D43" s="103"/>
      <c r="E43" s="31">
        <f>SUM(E39:E42)</f>
        <v>113225.75400000002</v>
      </c>
      <c r="F43" s="31">
        <f>SUM(F39:F42)</f>
        <v>10293.250363636365</v>
      </c>
      <c r="G43" s="31">
        <f>SUM(G39:G42)</f>
        <v>102932.50363636363</v>
      </c>
      <c r="H43" s="37" t="s">
        <v>58</v>
      </c>
      <c r="I43" s="42">
        <f>-E43+E30</f>
        <v>-7069.2740000000049</v>
      </c>
      <c r="J43" s="38"/>
    </row>
    <row r="44" spans="1:13" x14ac:dyDescent="0.25">
      <c r="A44" s="46"/>
      <c r="B44" s="64"/>
      <c r="C44" s="65"/>
      <c r="D44" s="66"/>
      <c r="E44" s="47"/>
      <c r="F44" s="31"/>
      <c r="G44" s="31"/>
      <c r="H44" s="76" t="s">
        <v>61</v>
      </c>
      <c r="I44" s="77"/>
      <c r="J44" s="78"/>
    </row>
    <row r="45" spans="1:13" x14ac:dyDescent="0.25">
      <c r="A45" s="41"/>
      <c r="B45" s="103"/>
      <c r="C45" s="103"/>
      <c r="D45" s="103"/>
      <c r="E45" s="142"/>
      <c r="F45" s="142"/>
      <c r="G45" s="142"/>
      <c r="H45" s="143" t="s">
        <v>66</v>
      </c>
      <c r="I45" s="144"/>
      <c r="J45" s="144"/>
    </row>
    <row r="46" spans="1:13" x14ac:dyDescent="0.25">
      <c r="A46" s="41"/>
      <c r="B46" s="103"/>
      <c r="C46" s="103"/>
      <c r="D46" s="103"/>
      <c r="E46" s="55"/>
      <c r="F46" s="21"/>
      <c r="G46" s="21"/>
      <c r="H46" s="103"/>
      <c r="I46" s="103"/>
      <c r="J46" s="103"/>
    </row>
    <row r="47" spans="1:13" x14ac:dyDescent="0.25">
      <c r="A47" s="136"/>
      <c r="B47" s="137" t="s">
        <v>63</v>
      </c>
      <c r="C47" s="138"/>
      <c r="D47" s="139"/>
      <c r="E47" s="140"/>
      <c r="F47" s="140"/>
      <c r="G47" s="141"/>
      <c r="H47" s="109"/>
      <c r="I47" s="110"/>
      <c r="J47" s="111"/>
    </row>
    <row r="48" spans="1:13" x14ac:dyDescent="0.25">
      <c r="A48" s="20"/>
      <c r="B48" s="122"/>
      <c r="C48" s="123"/>
      <c r="D48" s="43" t="s">
        <v>29</v>
      </c>
      <c r="E48" s="91" t="s">
        <v>30</v>
      </c>
      <c r="F48" s="92"/>
      <c r="G48" s="93"/>
      <c r="H48" s="64"/>
      <c r="I48" s="65"/>
      <c r="J48" s="66"/>
    </row>
    <row r="49" spans="1:12" x14ac:dyDescent="0.25">
      <c r="A49" s="20"/>
      <c r="B49" s="122"/>
      <c r="C49" s="123"/>
      <c r="D49" s="43" t="s">
        <v>28</v>
      </c>
      <c r="E49" s="43" t="s">
        <v>10</v>
      </c>
      <c r="F49" s="43" t="s">
        <v>11</v>
      </c>
      <c r="G49" s="43" t="s">
        <v>12</v>
      </c>
      <c r="H49" s="64"/>
      <c r="I49" s="65"/>
      <c r="J49" s="66"/>
      <c r="L49" s="59" t="s">
        <v>43</v>
      </c>
    </row>
    <row r="50" spans="1:12" x14ac:dyDescent="0.25">
      <c r="A50" s="20"/>
      <c r="B50" s="27" t="s">
        <v>25</v>
      </c>
      <c r="C50" s="39"/>
      <c r="D50" s="30">
        <v>1313.37</v>
      </c>
      <c r="E50" s="30">
        <f t="shared" ref="E50:E56" si="3">G50+F50</f>
        <v>1444.7069999999999</v>
      </c>
      <c r="F50" s="24">
        <f>G50*0.1</f>
        <v>131.33699999999999</v>
      </c>
      <c r="G50" s="30">
        <v>1313.37</v>
      </c>
      <c r="H50" s="70"/>
      <c r="I50" s="68"/>
      <c r="J50" s="69"/>
      <c r="L50" s="60">
        <v>43700</v>
      </c>
    </row>
    <row r="51" spans="1:12" x14ac:dyDescent="0.25">
      <c r="A51" s="20"/>
      <c r="B51" s="27" t="s">
        <v>25</v>
      </c>
      <c r="C51" s="28"/>
      <c r="D51" s="30">
        <v>1313.37</v>
      </c>
      <c r="E51" s="30">
        <f t="shared" si="3"/>
        <v>1444.7069999999999</v>
      </c>
      <c r="F51" s="24">
        <f>G51*0.1</f>
        <v>131.33699999999999</v>
      </c>
      <c r="G51" s="30">
        <v>1313.37</v>
      </c>
      <c r="H51" s="70"/>
      <c r="I51" s="68"/>
      <c r="J51" s="69"/>
      <c r="L51" s="60">
        <v>43882</v>
      </c>
    </row>
    <row r="52" spans="1:12" x14ac:dyDescent="0.25">
      <c r="A52" s="20"/>
      <c r="B52" s="27" t="s">
        <v>26</v>
      </c>
      <c r="C52" s="28"/>
      <c r="D52" s="30">
        <v>0</v>
      </c>
      <c r="E52" s="30">
        <f t="shared" si="3"/>
        <v>4543</v>
      </c>
      <c r="F52" s="24">
        <f>G52*0.1</f>
        <v>413</v>
      </c>
      <c r="G52" s="30">
        <v>4130</v>
      </c>
      <c r="H52" s="70" t="s">
        <v>57</v>
      </c>
      <c r="I52" s="68"/>
      <c r="J52" s="69"/>
      <c r="L52" s="60">
        <v>43616</v>
      </c>
    </row>
    <row r="53" spans="1:12" x14ac:dyDescent="0.25">
      <c r="A53" s="20"/>
      <c r="B53" s="27" t="s">
        <v>26</v>
      </c>
      <c r="C53" s="28"/>
      <c r="D53" s="30">
        <v>3710</v>
      </c>
      <c r="E53" s="30">
        <f t="shared" ref="E53:E54" si="4">G53+F53</f>
        <v>4081</v>
      </c>
      <c r="F53" s="24">
        <f t="shared" ref="F53" si="5">G53*0.1</f>
        <v>371</v>
      </c>
      <c r="G53" s="30">
        <v>3710</v>
      </c>
      <c r="H53" s="70"/>
      <c r="I53" s="71"/>
      <c r="J53" s="72"/>
      <c r="L53" s="60">
        <v>43797</v>
      </c>
    </row>
    <row r="54" spans="1:12" x14ac:dyDescent="0.25">
      <c r="A54" s="20"/>
      <c r="B54" s="27" t="s">
        <v>26</v>
      </c>
      <c r="C54" s="28"/>
      <c r="D54" s="30">
        <v>4340</v>
      </c>
      <c r="E54" s="30">
        <f t="shared" si="4"/>
        <v>4774</v>
      </c>
      <c r="F54" s="24">
        <f>G54*0.1</f>
        <v>434</v>
      </c>
      <c r="G54" s="30">
        <v>4340</v>
      </c>
      <c r="H54" s="70"/>
      <c r="I54" s="68"/>
      <c r="J54" s="69"/>
      <c r="L54" s="60">
        <v>43983</v>
      </c>
    </row>
    <row r="55" spans="1:12" x14ac:dyDescent="0.25">
      <c r="A55" s="20"/>
      <c r="B55" s="27" t="s">
        <v>27</v>
      </c>
      <c r="C55" s="28"/>
      <c r="D55" s="30">
        <v>0</v>
      </c>
      <c r="E55" s="30">
        <f t="shared" si="3"/>
        <v>334.96100000000001</v>
      </c>
      <c r="F55" s="24">
        <f t="shared" ref="F55:F59" si="6">G55*0.1</f>
        <v>30.451000000000001</v>
      </c>
      <c r="G55" s="30">
        <v>304.51</v>
      </c>
      <c r="H55" s="70" t="s">
        <v>57</v>
      </c>
      <c r="I55" s="71"/>
      <c r="J55" s="72"/>
      <c r="L55" s="60">
        <v>43636</v>
      </c>
    </row>
    <row r="56" spans="1:12" x14ac:dyDescent="0.25">
      <c r="A56" s="20"/>
      <c r="B56" s="27" t="s">
        <v>27</v>
      </c>
      <c r="C56" s="28"/>
      <c r="D56" s="30">
        <v>455.48</v>
      </c>
      <c r="E56" s="62">
        <f t="shared" si="3"/>
        <v>501.02800000000002</v>
      </c>
      <c r="F56" s="63">
        <f t="shared" ref="F56" si="7">G56*0.1</f>
        <v>45.548000000000002</v>
      </c>
      <c r="G56" s="62">
        <v>455.48</v>
      </c>
      <c r="H56" s="70" t="s">
        <v>59</v>
      </c>
      <c r="I56" s="68"/>
      <c r="J56" s="69"/>
      <c r="L56" s="60">
        <v>43721</v>
      </c>
    </row>
    <row r="57" spans="1:12" x14ac:dyDescent="0.25">
      <c r="A57" s="20"/>
      <c r="B57" s="27" t="s">
        <v>27</v>
      </c>
      <c r="C57" s="28"/>
      <c r="D57" s="30">
        <v>459.88</v>
      </c>
      <c r="E57" s="30">
        <f t="shared" ref="E57:E59" si="8">G57+F57</f>
        <v>505.86799999999999</v>
      </c>
      <c r="F57" s="24">
        <f t="shared" si="6"/>
        <v>45.988</v>
      </c>
      <c r="G57" s="30">
        <v>459.88</v>
      </c>
      <c r="H57" s="70"/>
      <c r="I57" s="68"/>
      <c r="J57" s="69"/>
      <c r="L57" s="60">
        <v>43811</v>
      </c>
    </row>
    <row r="58" spans="1:12" x14ac:dyDescent="0.25">
      <c r="A58" s="20"/>
      <c r="B58" s="27" t="s">
        <v>27</v>
      </c>
      <c r="C58" s="28"/>
      <c r="D58" s="30">
        <v>270</v>
      </c>
      <c r="E58" s="30">
        <f t="shared" si="8"/>
        <v>297</v>
      </c>
      <c r="F58" s="24">
        <f t="shared" si="6"/>
        <v>27</v>
      </c>
      <c r="G58" s="30">
        <v>270</v>
      </c>
      <c r="H58" s="70"/>
      <c r="I58" s="71"/>
      <c r="J58" s="72"/>
      <c r="L58" s="60">
        <v>43902</v>
      </c>
    </row>
    <row r="59" spans="1:12" x14ac:dyDescent="0.25">
      <c r="A59" s="20"/>
      <c r="B59" s="27" t="s">
        <v>27</v>
      </c>
      <c r="C59" s="28"/>
      <c r="D59" s="30"/>
      <c r="E59" s="30">
        <f t="shared" si="8"/>
        <v>302.53299999999996</v>
      </c>
      <c r="F59" s="24">
        <f t="shared" si="6"/>
        <v>27.503</v>
      </c>
      <c r="G59" s="30">
        <v>275.02999999999997</v>
      </c>
      <c r="H59" s="70" t="s">
        <v>55</v>
      </c>
      <c r="I59" s="71"/>
      <c r="J59" s="72"/>
      <c r="L59" s="60">
        <v>44026</v>
      </c>
    </row>
    <row r="60" spans="1:12" x14ac:dyDescent="0.25">
      <c r="A60" s="20"/>
      <c r="B60" s="35" t="s">
        <v>14</v>
      </c>
      <c r="C60" s="36"/>
      <c r="D60" s="29">
        <f>SUM(D50:D59)</f>
        <v>11862.099999999999</v>
      </c>
      <c r="E60" s="29">
        <f>SUM(E50:E59)</f>
        <v>18228.803999999996</v>
      </c>
      <c r="F60" s="29">
        <f>SUM(F50:F59)</f>
        <v>1657.164</v>
      </c>
      <c r="G60" s="29">
        <f>SUM(G50:G59)</f>
        <v>16571.64</v>
      </c>
      <c r="H60" s="70"/>
      <c r="I60" s="71"/>
      <c r="J60" s="72"/>
      <c r="L60" s="61"/>
    </row>
    <row r="61" spans="1:12" x14ac:dyDescent="0.25">
      <c r="A61" s="20"/>
      <c r="B61" s="73"/>
      <c r="C61" s="74"/>
      <c r="D61" s="75"/>
      <c r="E61" s="30"/>
      <c r="F61" s="30"/>
      <c r="G61" s="30"/>
      <c r="H61" s="76"/>
      <c r="I61" s="77"/>
      <c r="J61" s="78"/>
      <c r="L61" s="61"/>
    </row>
    <row r="62" spans="1:12" ht="15.75" thickBot="1" x14ac:dyDescent="0.3">
      <c r="A62" s="22"/>
      <c r="B62" s="79"/>
      <c r="C62" s="80"/>
      <c r="D62" s="81"/>
      <c r="E62" s="48"/>
      <c r="F62" s="48"/>
      <c r="G62" s="48"/>
      <c r="H62" s="82"/>
      <c r="I62" s="83"/>
      <c r="J62" s="84"/>
      <c r="L62" s="61"/>
    </row>
    <row r="63" spans="1:12" x14ac:dyDescent="0.25">
      <c r="C63" s="34"/>
      <c r="E63" s="32"/>
      <c r="L63" s="61"/>
    </row>
    <row r="64" spans="1:12" x14ac:dyDescent="0.25">
      <c r="E64" s="32"/>
      <c r="H64" s="33"/>
    </row>
    <row r="65" spans="5:5" x14ac:dyDescent="0.25">
      <c r="E65" s="32"/>
    </row>
    <row r="66" spans="5:5" x14ac:dyDescent="0.25">
      <c r="E66" s="32"/>
    </row>
    <row r="67" spans="5:5" x14ac:dyDescent="0.25">
      <c r="E67" s="32"/>
    </row>
    <row r="68" spans="5:5" x14ac:dyDescent="0.25">
      <c r="E68" s="32"/>
    </row>
    <row r="69" spans="5:5" x14ac:dyDescent="0.25">
      <c r="E69" s="32"/>
    </row>
    <row r="70" spans="5:5" x14ac:dyDescent="0.25">
      <c r="E70" s="32"/>
    </row>
    <row r="71" spans="5:5" x14ac:dyDescent="0.25">
      <c r="E71" s="32"/>
    </row>
    <row r="72" spans="5:5" x14ac:dyDescent="0.25">
      <c r="E72" s="32"/>
    </row>
    <row r="73" spans="5:5" x14ac:dyDescent="0.25">
      <c r="E73" s="32"/>
    </row>
    <row r="74" spans="5:5" x14ac:dyDescent="0.25">
      <c r="E74" s="32"/>
    </row>
    <row r="75" spans="5:5" x14ac:dyDescent="0.25">
      <c r="E75" s="32"/>
    </row>
    <row r="76" spans="5:5" x14ac:dyDescent="0.25">
      <c r="E76" s="32"/>
    </row>
    <row r="77" spans="5:5" x14ac:dyDescent="0.25">
      <c r="E77" s="32"/>
    </row>
    <row r="78" spans="5:5" x14ac:dyDescent="0.25">
      <c r="E78" s="32"/>
    </row>
    <row r="79" spans="5:5" x14ac:dyDescent="0.25">
      <c r="E79" s="32"/>
    </row>
    <row r="80" spans="5:5" x14ac:dyDescent="0.25">
      <c r="E80" s="32"/>
    </row>
    <row r="81" spans="5:5" x14ac:dyDescent="0.25">
      <c r="E81" s="32"/>
    </row>
    <row r="82" spans="5:5" x14ac:dyDescent="0.25">
      <c r="E82" s="32"/>
    </row>
    <row r="83" spans="5:5" x14ac:dyDescent="0.25">
      <c r="E83" s="32"/>
    </row>
    <row r="84" spans="5:5" x14ac:dyDescent="0.25">
      <c r="E84" s="32"/>
    </row>
    <row r="85" spans="5:5" x14ac:dyDescent="0.25">
      <c r="E85" s="32"/>
    </row>
    <row r="86" spans="5:5" x14ac:dyDescent="0.25">
      <c r="E86" s="32"/>
    </row>
    <row r="87" spans="5:5" x14ac:dyDescent="0.25">
      <c r="E87" s="32"/>
    </row>
    <row r="88" spans="5:5" x14ac:dyDescent="0.25">
      <c r="E88" s="32"/>
    </row>
    <row r="89" spans="5:5" x14ac:dyDescent="0.25">
      <c r="E89" s="32"/>
    </row>
    <row r="90" spans="5:5" x14ac:dyDescent="0.25">
      <c r="E90" s="32"/>
    </row>
    <row r="91" spans="5:5" x14ac:dyDescent="0.25">
      <c r="E91" s="32"/>
    </row>
    <row r="92" spans="5:5" x14ac:dyDescent="0.25">
      <c r="E92" s="32"/>
    </row>
    <row r="93" spans="5:5" x14ac:dyDescent="0.25">
      <c r="E93" s="32"/>
    </row>
    <row r="94" spans="5:5" x14ac:dyDescent="0.25">
      <c r="E94" s="32"/>
    </row>
    <row r="95" spans="5:5" x14ac:dyDescent="0.25">
      <c r="E95" s="32"/>
    </row>
    <row r="96" spans="5:5" x14ac:dyDescent="0.25">
      <c r="E96" s="32"/>
    </row>
    <row r="97" spans="5:5" x14ac:dyDescent="0.25">
      <c r="E97" s="32"/>
    </row>
    <row r="98" spans="5:5" x14ac:dyDescent="0.25">
      <c r="E98" s="32"/>
    </row>
    <row r="99" spans="5:5" x14ac:dyDescent="0.25">
      <c r="E99" s="32"/>
    </row>
    <row r="100" spans="5:5" x14ac:dyDescent="0.25">
      <c r="E100" s="32"/>
    </row>
    <row r="101" spans="5:5" x14ac:dyDescent="0.25">
      <c r="E101" s="32"/>
    </row>
    <row r="102" spans="5:5" x14ac:dyDescent="0.25">
      <c r="E102" s="32"/>
    </row>
    <row r="103" spans="5:5" x14ac:dyDescent="0.25">
      <c r="E103" s="32"/>
    </row>
    <row r="104" spans="5:5" x14ac:dyDescent="0.25">
      <c r="E104" s="32"/>
    </row>
    <row r="105" spans="5:5" x14ac:dyDescent="0.25">
      <c r="E105" s="32"/>
    </row>
    <row r="106" spans="5:5" x14ac:dyDescent="0.25">
      <c r="E106" s="32"/>
    </row>
    <row r="107" spans="5:5" x14ac:dyDescent="0.25">
      <c r="E107" s="32"/>
    </row>
    <row r="108" spans="5:5" x14ac:dyDescent="0.25">
      <c r="E108" s="32"/>
    </row>
    <row r="109" spans="5:5" x14ac:dyDescent="0.25">
      <c r="E109" s="32"/>
    </row>
    <row r="110" spans="5:5" x14ac:dyDescent="0.25">
      <c r="E110" s="32"/>
    </row>
    <row r="111" spans="5:5" x14ac:dyDescent="0.25">
      <c r="E111" s="32"/>
    </row>
    <row r="112" spans="5:5" x14ac:dyDescent="0.25">
      <c r="E112" s="32"/>
    </row>
    <row r="113" spans="5:5" x14ac:dyDescent="0.25">
      <c r="E113" s="32"/>
    </row>
    <row r="114" spans="5:5" x14ac:dyDescent="0.25">
      <c r="E114" s="32"/>
    </row>
    <row r="115" spans="5:5" x14ac:dyDescent="0.25">
      <c r="E115" s="32"/>
    </row>
    <row r="116" spans="5:5" x14ac:dyDescent="0.25">
      <c r="E116" s="32"/>
    </row>
    <row r="117" spans="5:5" x14ac:dyDescent="0.25">
      <c r="E117" s="32"/>
    </row>
    <row r="118" spans="5:5" x14ac:dyDescent="0.25">
      <c r="E118" s="32"/>
    </row>
    <row r="119" spans="5:5" x14ac:dyDescent="0.25">
      <c r="E119" s="32"/>
    </row>
    <row r="120" spans="5:5" x14ac:dyDescent="0.25">
      <c r="E120" s="32"/>
    </row>
    <row r="121" spans="5:5" x14ac:dyDescent="0.25">
      <c r="E121" s="32"/>
    </row>
    <row r="122" spans="5:5" x14ac:dyDescent="0.25">
      <c r="E122" s="32"/>
    </row>
    <row r="123" spans="5:5" x14ac:dyDescent="0.25">
      <c r="E123" s="32"/>
    </row>
    <row r="124" spans="5:5" x14ac:dyDescent="0.25">
      <c r="E124" s="32"/>
    </row>
    <row r="125" spans="5:5" x14ac:dyDescent="0.25">
      <c r="E125" s="32"/>
    </row>
    <row r="126" spans="5:5" x14ac:dyDescent="0.25">
      <c r="E126" s="32"/>
    </row>
    <row r="127" spans="5:5" x14ac:dyDescent="0.25">
      <c r="E127" s="32"/>
    </row>
    <row r="128" spans="5:5" x14ac:dyDescent="0.25">
      <c r="E128" s="32"/>
    </row>
    <row r="129" spans="5:5" x14ac:dyDescent="0.25">
      <c r="E129" s="32"/>
    </row>
    <row r="130" spans="5:5" x14ac:dyDescent="0.25">
      <c r="E130" s="32"/>
    </row>
    <row r="131" spans="5:5" x14ac:dyDescent="0.25">
      <c r="E131" s="32"/>
    </row>
    <row r="132" spans="5:5" x14ac:dyDescent="0.25">
      <c r="E132" s="32"/>
    </row>
    <row r="133" spans="5:5" x14ac:dyDescent="0.25">
      <c r="E133" s="32"/>
    </row>
    <row r="134" spans="5:5" x14ac:dyDescent="0.25">
      <c r="E134" s="32"/>
    </row>
    <row r="135" spans="5:5" x14ac:dyDescent="0.25">
      <c r="E135" s="32"/>
    </row>
    <row r="136" spans="5:5" x14ac:dyDescent="0.25">
      <c r="E136" s="32"/>
    </row>
    <row r="137" spans="5:5" x14ac:dyDescent="0.25">
      <c r="E137" s="32"/>
    </row>
    <row r="138" spans="5:5" x14ac:dyDescent="0.25">
      <c r="E138" s="32"/>
    </row>
    <row r="139" spans="5:5" x14ac:dyDescent="0.25">
      <c r="E139" s="32"/>
    </row>
    <row r="140" spans="5:5" x14ac:dyDescent="0.25">
      <c r="E140" s="32"/>
    </row>
    <row r="141" spans="5:5" x14ac:dyDescent="0.25">
      <c r="E141" s="32"/>
    </row>
    <row r="142" spans="5:5" x14ac:dyDescent="0.25">
      <c r="E142" s="32"/>
    </row>
    <row r="143" spans="5:5" x14ac:dyDescent="0.25">
      <c r="E143" s="32"/>
    </row>
    <row r="144" spans="5:5" x14ac:dyDescent="0.25">
      <c r="E144" s="32"/>
    </row>
    <row r="145" spans="5:5" x14ac:dyDescent="0.25">
      <c r="E145" s="32"/>
    </row>
    <row r="146" spans="5:5" x14ac:dyDescent="0.25">
      <c r="E146" s="32"/>
    </row>
    <row r="147" spans="5:5" x14ac:dyDescent="0.25">
      <c r="E147" s="32"/>
    </row>
    <row r="148" spans="5:5" x14ac:dyDescent="0.25">
      <c r="E148" s="32"/>
    </row>
    <row r="149" spans="5:5" x14ac:dyDescent="0.25">
      <c r="E149" s="32"/>
    </row>
    <row r="150" spans="5:5" x14ac:dyDescent="0.25">
      <c r="E150" s="32"/>
    </row>
    <row r="151" spans="5:5" x14ac:dyDescent="0.25">
      <c r="E151" s="32"/>
    </row>
    <row r="152" spans="5:5" x14ac:dyDescent="0.25">
      <c r="E152" s="32"/>
    </row>
    <row r="153" spans="5:5" x14ac:dyDescent="0.25">
      <c r="E153" s="32"/>
    </row>
    <row r="154" spans="5:5" x14ac:dyDescent="0.25">
      <c r="E154" s="32"/>
    </row>
    <row r="155" spans="5:5" x14ac:dyDescent="0.25">
      <c r="E155" s="32"/>
    </row>
    <row r="156" spans="5:5" x14ac:dyDescent="0.25">
      <c r="E156" s="32"/>
    </row>
    <row r="157" spans="5:5" x14ac:dyDescent="0.25">
      <c r="E157" s="32"/>
    </row>
    <row r="158" spans="5:5" x14ac:dyDescent="0.25">
      <c r="E158" s="32"/>
    </row>
    <row r="159" spans="5:5" x14ac:dyDescent="0.25">
      <c r="E159" s="32"/>
    </row>
    <row r="160" spans="5:5" x14ac:dyDescent="0.25">
      <c r="E160" s="32"/>
    </row>
    <row r="161" spans="5:5" x14ac:dyDescent="0.25">
      <c r="E161" s="32"/>
    </row>
    <row r="162" spans="5:5" x14ac:dyDescent="0.25">
      <c r="E162" s="32"/>
    </row>
    <row r="163" spans="5:5" x14ac:dyDescent="0.25">
      <c r="E163" s="32"/>
    </row>
    <row r="164" spans="5:5" x14ac:dyDescent="0.25">
      <c r="E164" s="32"/>
    </row>
    <row r="165" spans="5:5" x14ac:dyDescent="0.25">
      <c r="E165" s="32"/>
    </row>
    <row r="166" spans="5:5" x14ac:dyDescent="0.25">
      <c r="E166" s="32"/>
    </row>
    <row r="167" spans="5:5" x14ac:dyDescent="0.25">
      <c r="E167" s="32"/>
    </row>
    <row r="168" spans="5:5" x14ac:dyDescent="0.25">
      <c r="E168" s="32"/>
    </row>
    <row r="169" spans="5:5" x14ac:dyDescent="0.25">
      <c r="E169" s="32"/>
    </row>
    <row r="170" spans="5:5" x14ac:dyDescent="0.25">
      <c r="E170" s="32"/>
    </row>
    <row r="171" spans="5:5" x14ac:dyDescent="0.25">
      <c r="E171" s="32"/>
    </row>
    <row r="172" spans="5:5" x14ac:dyDescent="0.25">
      <c r="E172" s="32"/>
    </row>
    <row r="173" spans="5:5" x14ac:dyDescent="0.25">
      <c r="E173" s="32"/>
    </row>
    <row r="174" spans="5:5" x14ac:dyDescent="0.25">
      <c r="E174" s="32"/>
    </row>
    <row r="175" spans="5:5" x14ac:dyDescent="0.25">
      <c r="E175" s="32"/>
    </row>
    <row r="176" spans="5:5" x14ac:dyDescent="0.25">
      <c r="E176" s="32"/>
    </row>
    <row r="177" spans="5:5" x14ac:dyDescent="0.25">
      <c r="E177" s="32"/>
    </row>
    <row r="178" spans="5:5" x14ac:dyDescent="0.25">
      <c r="E178" s="32"/>
    </row>
    <row r="179" spans="5:5" x14ac:dyDescent="0.25">
      <c r="E179" s="32"/>
    </row>
    <row r="180" spans="5:5" x14ac:dyDescent="0.25">
      <c r="E180" s="32"/>
    </row>
  </sheetData>
  <mergeCells count="99">
    <mergeCell ref="B35:D35"/>
    <mergeCell ref="H35:J35"/>
    <mergeCell ref="H34:J34"/>
    <mergeCell ref="B31:D31"/>
    <mergeCell ref="H31:J31"/>
    <mergeCell ref="B32:D32"/>
    <mergeCell ref="H32:J32"/>
    <mergeCell ref="B34:D34"/>
    <mergeCell ref="B48:C48"/>
    <mergeCell ref="B49:C49"/>
    <mergeCell ref="B37:D37"/>
    <mergeCell ref="H37:J37"/>
    <mergeCell ref="B36:D36"/>
    <mergeCell ref="H36:J36"/>
    <mergeCell ref="B47:D47"/>
    <mergeCell ref="H47:J47"/>
    <mergeCell ref="B43:D43"/>
    <mergeCell ref="H38:J38"/>
    <mergeCell ref="B30:D30"/>
    <mergeCell ref="B19:D19"/>
    <mergeCell ref="B20:D20"/>
    <mergeCell ref="H19:J19"/>
    <mergeCell ref="H20:J20"/>
    <mergeCell ref="B29:D29"/>
    <mergeCell ref="H29:J29"/>
    <mergeCell ref="B27:D27"/>
    <mergeCell ref="H27:J27"/>
    <mergeCell ref="B26:D26"/>
    <mergeCell ref="H23:J23"/>
    <mergeCell ref="H24:J24"/>
    <mergeCell ref="H25:J25"/>
    <mergeCell ref="H26:J26"/>
    <mergeCell ref="B17:D17"/>
    <mergeCell ref="B40:D40"/>
    <mergeCell ref="H40:J40"/>
    <mergeCell ref="B41:D41"/>
    <mergeCell ref="H41:J41"/>
    <mergeCell ref="B21:D21"/>
    <mergeCell ref="H21:J21"/>
    <mergeCell ref="B18:D18"/>
    <mergeCell ref="B33:D33"/>
    <mergeCell ref="H17:J17"/>
    <mergeCell ref="H18:J18"/>
    <mergeCell ref="B22:D22"/>
    <mergeCell ref="H22:J22"/>
    <mergeCell ref="B23:D23"/>
    <mergeCell ref="B24:D24"/>
    <mergeCell ref="B25:D25"/>
    <mergeCell ref="B11:D11"/>
    <mergeCell ref="H11:J11"/>
    <mergeCell ref="B13:D13"/>
    <mergeCell ref="H13:J13"/>
    <mergeCell ref="B16:D16"/>
    <mergeCell ref="H16:J16"/>
    <mergeCell ref="H12:J12"/>
    <mergeCell ref="B14:D14"/>
    <mergeCell ref="H14:J14"/>
    <mergeCell ref="B15:D15"/>
    <mergeCell ref="H15:J15"/>
    <mergeCell ref="B7:D7"/>
    <mergeCell ref="H7:J7"/>
    <mergeCell ref="B8:D8"/>
    <mergeCell ref="H8:J8"/>
    <mergeCell ref="B10:D10"/>
    <mergeCell ref="H10:J10"/>
    <mergeCell ref="B9:D9"/>
    <mergeCell ref="H9:J9"/>
    <mergeCell ref="B28:D28"/>
    <mergeCell ref="H28:J28"/>
    <mergeCell ref="B38:D38"/>
    <mergeCell ref="H51:J51"/>
    <mergeCell ref="E48:G48"/>
    <mergeCell ref="H48:J48"/>
    <mergeCell ref="H49:J49"/>
    <mergeCell ref="H50:J50"/>
    <mergeCell ref="H30:J30"/>
    <mergeCell ref="H33:J33"/>
    <mergeCell ref="B44:D44"/>
    <mergeCell ref="B45:D45"/>
    <mergeCell ref="H44:J44"/>
    <mergeCell ref="H45:J45"/>
    <mergeCell ref="H46:J46"/>
    <mergeCell ref="B61:D61"/>
    <mergeCell ref="B62:D62"/>
    <mergeCell ref="H62:J62"/>
    <mergeCell ref="H61:J61"/>
    <mergeCell ref="B42:D42"/>
    <mergeCell ref="H42:J42"/>
    <mergeCell ref="B39:D39"/>
    <mergeCell ref="H59:J59"/>
    <mergeCell ref="H60:J60"/>
    <mergeCell ref="H56:J56"/>
    <mergeCell ref="H57:J57"/>
    <mergeCell ref="H52:J52"/>
    <mergeCell ref="H55:J55"/>
    <mergeCell ref="H58:J58"/>
    <mergeCell ref="H54:J54"/>
    <mergeCell ref="B46:D46"/>
    <mergeCell ref="H53:J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Morse</dc:creator>
  <cp:lastModifiedBy>Danielle Barrow</cp:lastModifiedBy>
  <dcterms:created xsi:type="dcterms:W3CDTF">2018-08-30T22:46:36Z</dcterms:created>
  <dcterms:modified xsi:type="dcterms:W3CDTF">2020-07-21T00:01:31Z</dcterms:modified>
</cp:coreProperties>
</file>