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arinisgroup.sharepoint.com/sites/suitefiles/Shared Documents/Clients/Perry Superannuation Fund/Tax and Compliance/2022/Taxation Working Papers/"/>
    </mc:Choice>
  </mc:AlternateContent>
  <xr:revisionPtr revIDLastSave="109" documentId="8_{E6BD3C11-FE98-4180-94E6-9E721A8C9A96}" xr6:coauthVersionLast="47" xr6:coauthVersionMax="47" xr10:uidLastSave="{F5D2ADA0-E0F5-4964-9FA6-F341356AC60F}"/>
  <bookViews>
    <workbookView xWindow="28680" yWindow="-120" windowWidth="29040" windowHeight="15225" activeTab="4" xr2:uid="{00000000-000D-0000-FFFF-FFFF00000000}"/>
  </bookViews>
  <sheets>
    <sheet name="F Bay 3 Mullet" sheetId="17" r:id="rId1"/>
    <sheet name=" 7 Mullet Road" sheetId="28" r:id="rId2"/>
    <sheet name="F Bay 4 Mullet" sheetId="18" state="hidden" r:id="rId3"/>
    <sheet name="F Bay 14 Snapper" sheetId="6" r:id="rId4"/>
    <sheet name="Perry Super Fund" sheetId="4" r:id="rId5"/>
    <sheet name="Contribution Query" sheetId="32" r:id="rId6"/>
    <sheet name="Sheet1" sheetId="31" r:id="rId7"/>
    <sheet name="Ballow B4" sheetId="22" state="hidden" r:id="rId8"/>
    <sheet name="Ballow Office 48" sheetId="1" state="hidden" r:id="rId9"/>
    <sheet name="Indiana Trust" sheetId="11" state="hidden" r:id="rId10"/>
    <sheet name="Thornber 3" sheetId="7" state="hidden" r:id="rId11"/>
    <sheet name="Thornber 4" sheetId="2" state="hidden" r:id="rId12"/>
    <sheet name="Rose Terrace" sheetId="19" state="hidden" r:id="rId13"/>
    <sheet name="IEO Investments Pty Ltd" sheetId="20" state="hidden" r:id="rId14"/>
    <sheet name="IEO Pty Ltd" sheetId="29" state="hidden" r:id="rId15"/>
    <sheet name="NJP Personal" sheetId="10" state="hidden" r:id="rId16"/>
    <sheet name="AKP Trust" sheetId="12" state="hidden" r:id="rId17"/>
    <sheet name="AKP Personal" sheetId="3" state="hidden" r:id="rId18"/>
    <sheet name="JW Personal" sheetId="30" state="hidden" r:id="rId19"/>
    <sheet name="Primrose Investment Trust" sheetId="13" state="hidden" r:id="rId20"/>
    <sheet name="WTF" sheetId="14" state="hidden" r:id="rId21"/>
    <sheet name="Two Brewers Holdings Pty Ltd" sheetId="23" state="hidden" r:id="rId22"/>
    <sheet name="Two Brewers Trust" sheetId="24" state="hidden" r:id="rId23"/>
    <sheet name="Pondering Tree" sheetId="25" state="hidden" r:id="rId24"/>
    <sheet name="S R Buley" sheetId="27" state="hidden" r:id="rId25"/>
  </sheets>
  <definedNames>
    <definedName name="_xlnm.Print_Area" localSheetId="17">'AKP Personal'!$A$1:$H$40</definedName>
    <definedName name="_xlnm.Print_Area" localSheetId="16">'AKP Trust'!$A$1:$I$44</definedName>
    <definedName name="_xlnm.Print_Area" localSheetId="8">'Ballow Office 48'!$A$4:$C$16</definedName>
    <definedName name="_xlnm.Print_Area" localSheetId="3">'F Bay 14 Snapper'!$A$1:$D$10</definedName>
    <definedName name="_xlnm.Print_Area" localSheetId="0">'F Bay 3 Mullet'!$A$1:$D$12</definedName>
    <definedName name="_xlnm.Print_Area" localSheetId="9">'Indiana Trust'!$A$1:$C$33</definedName>
    <definedName name="_xlnm.Print_Area" localSheetId="15">'NJP Personal'!$A$1:$C$33</definedName>
    <definedName name="_xlnm.Print_Area" localSheetId="4">'Perry Super Fund'!$A$4:$D$35</definedName>
    <definedName name="_xlnm.Print_Area" localSheetId="19">'Primrose Investment Trust'!$A$1:$C$12</definedName>
    <definedName name="_xlnm.Print_Area" localSheetId="10">'Thornber 3'!$A$1:$B$12</definedName>
    <definedName name="_xlnm.Print_Area" localSheetId="11">'Thornber 4'!$A$1:$C$23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32" l="1"/>
  <c r="H23" i="32"/>
  <c r="F29" i="32"/>
  <c r="F33" i="32" s="1"/>
  <c r="W25" i="32"/>
  <c r="W26" i="32" s="1"/>
  <c r="F23" i="32"/>
  <c r="F32" i="32" s="1"/>
  <c r="D24" i="6"/>
  <c r="D28" i="6"/>
  <c r="D23" i="6"/>
  <c r="D25" i="6"/>
  <c r="E19" i="6"/>
  <c r="E17" i="6"/>
  <c r="F35" i="32" l="1"/>
  <c r="B11" i="13" l="1"/>
  <c r="B28" i="3"/>
  <c r="B6" i="3"/>
  <c r="B8" i="12"/>
  <c r="B23" i="2"/>
  <c r="B15" i="1"/>
  <c r="B14" i="6"/>
  <c r="B11" i="23"/>
  <c r="E15" i="27"/>
  <c r="B11" i="30" l="1"/>
  <c r="B15" i="7"/>
  <c r="B12" i="18" l="1"/>
  <c r="B3" i="12" s="1"/>
  <c r="B10" i="12" s="1"/>
  <c r="B5" i="14"/>
  <c r="B10" i="22"/>
  <c r="B4" i="14" s="1"/>
  <c r="B13" i="17"/>
  <c r="B12" i="4" s="1"/>
  <c r="B13" i="13"/>
  <c r="B11" i="4"/>
  <c r="B11" i="28"/>
  <c r="B13" i="4" s="1"/>
  <c r="B21" i="19"/>
  <c r="B21" i="18"/>
  <c r="B20" i="28"/>
  <c r="B22" i="17"/>
  <c r="B11" i="14" l="1"/>
  <c r="B17" i="14" s="1"/>
</calcChain>
</file>

<file path=xl/sharedStrings.xml><?xml version="1.0" encoding="utf-8"?>
<sst xmlns="http://schemas.openxmlformats.org/spreadsheetml/2006/main" count="421" uniqueCount="244">
  <si>
    <t>7  Mullett Road, Fisherman's Bay  (Owned by SMSF)</t>
  </si>
  <si>
    <t>Income</t>
  </si>
  <si>
    <t>Rent</t>
  </si>
  <si>
    <t>Interest on Deposit</t>
  </si>
  <si>
    <t>Expenses</t>
  </si>
  <si>
    <t>Rates</t>
  </si>
  <si>
    <t>Licence Fee</t>
  </si>
  <si>
    <t>Water</t>
  </si>
  <si>
    <t>Lost Licence Fee</t>
  </si>
  <si>
    <t>Depreciation</t>
  </si>
  <si>
    <t>Acquisition Date</t>
  </si>
  <si>
    <t>Acquisition Cost</t>
  </si>
  <si>
    <t>Acquisition Expenses</t>
  </si>
  <si>
    <t xml:space="preserve">Stamp Duty </t>
  </si>
  <si>
    <t xml:space="preserve">Transfer Fee </t>
  </si>
  <si>
    <t>Owned by AKP ATF THE AKP TRUST</t>
  </si>
  <si>
    <t>Transfer Fee</t>
  </si>
  <si>
    <t>Bank Cheque</t>
  </si>
  <si>
    <t>Stamp Duty</t>
  </si>
  <si>
    <t>14 Snapper Road, Fisherman's Bay  (Owned by SMSF)</t>
  </si>
  <si>
    <t>Perry Super Fund</t>
  </si>
  <si>
    <t>Scott Contributions</t>
  </si>
  <si>
    <t>Nicola Contributions</t>
  </si>
  <si>
    <t>PAYG instalments</t>
  </si>
  <si>
    <t>14 Snapper Road</t>
  </si>
  <si>
    <t>Asic Fee Annual Return</t>
  </si>
  <si>
    <t>Total</t>
  </si>
  <si>
    <t>Assets Sold</t>
  </si>
  <si>
    <t>Assets Bought</t>
  </si>
  <si>
    <t xml:space="preserve">Rent </t>
  </si>
  <si>
    <t>Outgoings 1/7 - 30/6</t>
  </si>
  <si>
    <t>TOTAL</t>
  </si>
  <si>
    <t>BALLOW CAR PARK  B4 - WTF</t>
  </si>
  <si>
    <t xml:space="preserve">owned by WTF </t>
  </si>
  <si>
    <t>Advertising</t>
  </si>
  <si>
    <t>BALLOW OFFICE Suite 48</t>
  </si>
  <si>
    <t>Myrtle (SA) Pty Ltd atf WTF</t>
  </si>
  <si>
    <t>Ballow Chambers</t>
  </si>
  <si>
    <t>Profit/Loss</t>
  </si>
  <si>
    <t>Indianna Trust TFN 880 922 966</t>
  </si>
  <si>
    <t>Settlement Sum 26/3/08</t>
  </si>
  <si>
    <t xml:space="preserve">Withholding Tax </t>
  </si>
  <si>
    <t xml:space="preserve">Nil </t>
  </si>
  <si>
    <t>Loans to S and N Buley</t>
  </si>
  <si>
    <t>Distribution to Isabella</t>
  </si>
  <si>
    <t xml:space="preserve">* No tax return filed </t>
  </si>
  <si>
    <t>Unit 3 37 Thornber Steet - AKP</t>
  </si>
  <si>
    <t xml:space="preserve">Insurance </t>
  </si>
  <si>
    <t>Outgoings</t>
  </si>
  <si>
    <t>Annual Package Fee</t>
  </si>
  <si>
    <t xml:space="preserve">Letting Fee </t>
  </si>
  <si>
    <t xml:space="preserve">Repairs </t>
  </si>
  <si>
    <t>Unit 4 37 Thornber Street - NJP</t>
  </si>
  <si>
    <t>LJ Hooker Management Fees</t>
  </si>
  <si>
    <t>Insurance</t>
  </si>
  <si>
    <t xml:space="preserve">Interest 1/7 - 30/7 </t>
  </si>
  <si>
    <t xml:space="preserve">Bank Fees </t>
  </si>
  <si>
    <t>Profit ignoring Interest</t>
  </si>
  <si>
    <t>57 Rose Terrace - NJP and SRB</t>
  </si>
  <si>
    <t xml:space="preserve">ESL </t>
  </si>
  <si>
    <t>Profit ignoring Interest and NJP Exp</t>
  </si>
  <si>
    <t>Capital Gains Calculation</t>
  </si>
  <si>
    <t>Disposal Date</t>
  </si>
  <si>
    <t>Disposal Proceeds</t>
  </si>
  <si>
    <t>Capital Adjustments</t>
  </si>
  <si>
    <t>NJB Personal TFN 360 477 133</t>
  </si>
  <si>
    <t>Gross Wages</t>
  </si>
  <si>
    <t>Bank Interest</t>
  </si>
  <si>
    <t>Indianna Distribution (FC $ ) (foreign withholding tax $)</t>
  </si>
  <si>
    <t>Thornber Income</t>
  </si>
  <si>
    <t>Deductions</t>
  </si>
  <si>
    <t xml:space="preserve"> Internet Access (50%) </t>
  </si>
  <si>
    <t>Inkjet - Home office</t>
  </si>
  <si>
    <t>Internet Access (50%)</t>
  </si>
  <si>
    <t>Water (1/4)</t>
  </si>
  <si>
    <t>Telephone - Investment &amp; Work (50%)</t>
  </si>
  <si>
    <t>Less PAYG</t>
  </si>
  <si>
    <t>Phone Accessories</t>
  </si>
  <si>
    <t>Parking K &amp; Co</t>
  </si>
  <si>
    <t>(Owned by AP)</t>
  </si>
  <si>
    <t>Loss</t>
  </si>
  <si>
    <t>TFN 370 162 780</t>
  </si>
  <si>
    <t>Thornber 3 Income</t>
  </si>
  <si>
    <t>Internet &amp; Home Office Telephone Access  (50%)</t>
  </si>
  <si>
    <t>Net Income</t>
  </si>
  <si>
    <t>Primrose Unit Trust is owned by AKP Trust</t>
  </si>
  <si>
    <t>Asic Annual Fee</t>
  </si>
  <si>
    <t>WTF General</t>
  </si>
  <si>
    <t>Ballow B4</t>
  </si>
  <si>
    <t xml:space="preserve">less thornber rates adjustment </t>
  </si>
  <si>
    <t>less thornber adjustment</t>
  </si>
  <si>
    <t xml:space="preserve">* CG can be distributed to any indiv, trust or company </t>
  </si>
  <si>
    <t>Wages</t>
  </si>
  <si>
    <t>Dividend - Fully Franked</t>
  </si>
  <si>
    <t>Insurance (1/4 of total)</t>
  </si>
  <si>
    <t xml:space="preserve">Piteo Accounting Invoice </t>
  </si>
  <si>
    <t>Tax Return Preparation</t>
  </si>
  <si>
    <t>Land Tax</t>
  </si>
  <si>
    <t>ASIC</t>
  </si>
  <si>
    <t>Letting Fees</t>
  </si>
  <si>
    <t>Bank SA Rollover Fee</t>
  </si>
  <si>
    <t>Tax Preparation Fee</t>
  </si>
  <si>
    <t xml:space="preserve">Insurance for NJB </t>
  </si>
  <si>
    <t>Insurance for SRB</t>
  </si>
  <si>
    <t>3  Mullett Road, Fisherman's Bay  (Owned by SMSF)</t>
  </si>
  <si>
    <t>AP Contributions</t>
  </si>
  <si>
    <t>7 Mullet Road</t>
  </si>
  <si>
    <t>3 Mullet Road</t>
  </si>
  <si>
    <t>Tax Preparation</t>
  </si>
  <si>
    <t>Interest - NAB</t>
  </si>
  <si>
    <t>Interest - Bank SA</t>
  </si>
  <si>
    <t>Witholding Tax</t>
  </si>
  <si>
    <t>ASIC  Annual Fee</t>
  </si>
  <si>
    <t>Interest on Nab Account</t>
  </si>
  <si>
    <t>Marco to claim when catch up</t>
  </si>
  <si>
    <t>Other</t>
  </si>
  <si>
    <t>repay Loan to PLP on 28/8/2105 $300,000.00</t>
  </si>
  <si>
    <t>RP Loan to PLP on 1/10/14</t>
  </si>
  <si>
    <t>repay loan to PLP on 24/12/2015 $688,034.90</t>
  </si>
  <si>
    <t>Garden</t>
  </si>
  <si>
    <t>Lease</t>
  </si>
  <si>
    <t>Rose Terrace</t>
  </si>
  <si>
    <t xml:space="preserve">Phone re-charge </t>
  </si>
  <si>
    <t>Gas and Electricity Home Office (1/4 of total)</t>
  </si>
  <si>
    <t>Profit/Repayment of Loan/Dividend</t>
  </si>
  <si>
    <t>JW Contribution (AP Spousal)</t>
  </si>
  <si>
    <t>Paper Subscription</t>
  </si>
  <si>
    <t>Work Travel in private vehicle 4500km @65 cents</t>
  </si>
  <si>
    <t xml:space="preserve">Books </t>
  </si>
  <si>
    <t>Income (Distribution from WTF Trust)</t>
  </si>
  <si>
    <t>N/A</t>
  </si>
  <si>
    <t>Total Acquisition Cost</t>
  </si>
  <si>
    <t>Marco</t>
  </si>
  <si>
    <t>Distribution to AP Personally</t>
  </si>
  <si>
    <t xml:space="preserve">Outgoings </t>
  </si>
  <si>
    <t>Interest on Term Deposit - 0260</t>
  </si>
  <si>
    <t>Interest NAB</t>
  </si>
  <si>
    <t>Distribution to AP</t>
  </si>
  <si>
    <t xml:space="preserve">Interest from LHP for loan </t>
  </si>
  <si>
    <t xml:space="preserve">Distribution from WTF </t>
  </si>
  <si>
    <t xml:space="preserve">PAYG Instalments </t>
  </si>
  <si>
    <t>WTF Trust Distribution (to Indiana Trust )</t>
  </si>
  <si>
    <t>Electicity Home Office (1/4 of total)</t>
  </si>
  <si>
    <t>Water (1/4 of total)</t>
  </si>
  <si>
    <t>Gas (1/4 of total)</t>
  </si>
  <si>
    <t>Tax Return Preparation &amp; Advice</t>
  </si>
  <si>
    <t xml:space="preserve">Interest - Bank SA </t>
  </si>
  <si>
    <t>Online Data Storage</t>
  </si>
  <si>
    <t>Travel to inspect Commercial Property (Ballow) - December</t>
  </si>
  <si>
    <t>Keys</t>
  </si>
  <si>
    <t>Refinish Floors</t>
  </si>
  <si>
    <t>Electrical Repairs</t>
  </si>
  <si>
    <t>Parental Leave Pay</t>
  </si>
  <si>
    <t>Bank Interest - Joint</t>
  </si>
  <si>
    <t>Valuation Fee (50%)</t>
  </si>
  <si>
    <t xml:space="preserve">Dividend from LHP fully franked </t>
  </si>
  <si>
    <t xml:space="preserve">Tribunal fee </t>
  </si>
  <si>
    <t>Interest (NB)</t>
  </si>
  <si>
    <t>Childcare Benefit</t>
  </si>
  <si>
    <t>Amex Annual Fee</t>
  </si>
  <si>
    <t>n/a</t>
  </si>
  <si>
    <t>nil</t>
  </si>
  <si>
    <t>phone and charges</t>
  </si>
  <si>
    <t xml:space="preserve">Car Sold </t>
  </si>
  <si>
    <t>2005 Porsche 911 Turbo S350 BKO</t>
  </si>
  <si>
    <t>Capital Loss</t>
  </si>
  <si>
    <t>LH Perry &amp; Sons Shares</t>
  </si>
  <si>
    <t>2005 Porsche 911 Turbo S385AUD</t>
  </si>
  <si>
    <t>Plumber</t>
  </si>
  <si>
    <t>Electrician</t>
  </si>
  <si>
    <r>
      <t>Ballow S 48</t>
    </r>
    <r>
      <rPr>
        <sz val="10"/>
        <rFont val="Arial"/>
        <family val="2"/>
      </rPr>
      <t xml:space="preserve"> </t>
    </r>
  </si>
  <si>
    <t>4 Mullet Road Fishermans Bay</t>
  </si>
  <si>
    <t xml:space="preserve">Bupa Medical </t>
  </si>
  <si>
    <t xml:space="preserve">Gross Wages RSP </t>
  </si>
  <si>
    <t xml:space="preserve">Tax Withheld </t>
  </si>
  <si>
    <t>Amount for NJP and AKP to declare in Trusts Tax Return</t>
  </si>
  <si>
    <t xml:space="preserve">Scott has worked from home for all of this financial year </t>
  </si>
  <si>
    <t>using 30 hours per week x 48 weeks x .80c (Shortcut method) - 1152</t>
  </si>
  <si>
    <t xml:space="preserve">WFH deduction </t>
  </si>
  <si>
    <t xml:space="preserve">Lucid chart cost </t>
  </si>
  <si>
    <t xml:space="preserve">Rent - Suite 48 </t>
  </si>
  <si>
    <t xml:space="preserve">WFH 20 hours per week </t>
  </si>
  <si>
    <t>Print cartridges</t>
  </si>
  <si>
    <t xml:space="preserve">monitor and charger </t>
  </si>
  <si>
    <t>50% of renovation plans for home office $14,412.63</t>
  </si>
  <si>
    <t>Home Office Window Cleaning</t>
  </si>
  <si>
    <t>Covid Tests</t>
  </si>
  <si>
    <t>Bluetooth Headset for Work</t>
  </si>
  <si>
    <t>Sunglass Repair</t>
  </si>
  <si>
    <t>YPO Business Subscription</t>
  </si>
  <si>
    <t>Tree Removal Fishermans Bay</t>
  </si>
  <si>
    <t>Tax Return</t>
  </si>
  <si>
    <t>Audit</t>
  </si>
  <si>
    <t>Licence Transfer Fee</t>
  </si>
  <si>
    <t>Licence Stamp Duty</t>
  </si>
  <si>
    <t>Land Stamp Duty</t>
  </si>
  <si>
    <t xml:space="preserve">Converyancer </t>
  </si>
  <si>
    <t>Converyancing</t>
  </si>
  <si>
    <t>Boundary Realignment</t>
  </si>
  <si>
    <t xml:space="preserve">Dividend </t>
  </si>
  <si>
    <t>OK</t>
  </si>
  <si>
    <t>Unallocated employer contributions extracted from  NAB Cash Manager Account 79-529-1381</t>
  </si>
  <si>
    <t>SCOTT</t>
  </si>
  <si>
    <t>Screenshot of client's spreadsheet</t>
  </si>
  <si>
    <t xml:space="preserve">Total </t>
  </si>
  <si>
    <t>Contribution spilt according to client's spredsheet</t>
  </si>
  <si>
    <t>Funds available in  NAB Cash Manager</t>
  </si>
  <si>
    <t>Less: Total contribution as per client's spreadsheet</t>
  </si>
  <si>
    <t>Variance</t>
  </si>
  <si>
    <t>Lh Perry &amp; Sons Pt BankSA SA Operat 603502</t>
  </si>
  <si>
    <t>PC06C030-6072921 Superchoice P/L 395276</t>
  </si>
  <si>
    <t>PC06C009-6075013 Superchoice P/L 395276</t>
  </si>
  <si>
    <t>PC06C029-6086913 Superchoice P/L 395276</t>
  </si>
  <si>
    <t>PC06C028-6092394 Superchoice P/L 395276</t>
  </si>
  <si>
    <t>PC06C029-6103851 Superchoice P/L 395276.</t>
  </si>
  <si>
    <t>PC06C008-6109704 Superchoice P/L 395276</t>
  </si>
  <si>
    <t>PC06C029-6115014 Superchoice P/L 395276</t>
  </si>
  <si>
    <t>PC06C029-6122232 Superchoice P/L 395276</t>
  </si>
  <si>
    <t>PC06C026-6127273 Superchoice P/L 395276</t>
  </si>
  <si>
    <t>PC06C008-6134639 Superchoice P/L 395276</t>
  </si>
  <si>
    <t>PC06C027-6138562 Superchoice P/L 395276</t>
  </si>
  <si>
    <t>PC06C025-6143820 Superchoice P/L 395276</t>
  </si>
  <si>
    <t>PC080422-106526499 Superchoice P/L 481471</t>
  </si>
  <si>
    <t>PC260422-184337498 Superchoice P/L 481471</t>
  </si>
  <si>
    <t>PC060522-125778742 Superchoice P/L 481471</t>
  </si>
  <si>
    <t>PC070622-108809566 Superchoice P/L 481471</t>
  </si>
  <si>
    <t>???</t>
  </si>
  <si>
    <t>Lh Perry &amp; Sons Pt Lh Perry &amp; Sons 476316.</t>
  </si>
  <si>
    <r>
      <t xml:space="preserve">(Contributions) </t>
    </r>
    <r>
      <rPr>
        <u/>
        <sz val="11"/>
        <color rgb="FFFF0000"/>
        <rFont val="Calibri"/>
        <family val="2"/>
        <scheme val="minor"/>
      </rPr>
      <t xml:space="preserve">Perry, Andrew Kent </t>
    </r>
    <r>
      <rPr>
        <u/>
        <sz val="11"/>
        <color theme="1"/>
        <rFont val="Calibri"/>
        <charset val="134"/>
        <scheme val="minor"/>
      </rPr>
      <t xml:space="preserve"> - Accumulation (PERAND00001A) </t>
    </r>
  </si>
  <si>
    <t>QUICKSPR3071132773 Quicksuper 361578</t>
  </si>
  <si>
    <t>QUICKSPR3072734542 Quicksuper 361578</t>
  </si>
  <si>
    <t>QUICKSPR3105843505 Quicksuper 361578</t>
  </si>
  <si>
    <t>QUICKSPR3105843504 Quicksuper 361578</t>
  </si>
  <si>
    <t>QUICKSPR3128738830 Quicksuper 361578</t>
  </si>
  <si>
    <t>QUICKSPR3156095296 Quicksuper 361578</t>
  </si>
  <si>
    <t>QUICKSPR3176266203 Quicksuper 361578</t>
  </si>
  <si>
    <t>QUICKSPR3217188214 Quicksuper 361578</t>
  </si>
  <si>
    <t>QUICKSPR3220110472 Quicksuper 361578</t>
  </si>
  <si>
    <t>QUICKSPR323442035 Quicksuper 361578</t>
  </si>
  <si>
    <t>MATCHED</t>
  </si>
  <si>
    <r>
      <t xml:space="preserve">(Contributions) </t>
    </r>
    <r>
      <rPr>
        <u/>
        <sz val="11"/>
        <color rgb="FFFF0000"/>
        <rFont val="Calibri"/>
        <family val="2"/>
        <scheme val="minor"/>
      </rPr>
      <t xml:space="preserve">Buley, Nicola </t>
    </r>
    <r>
      <rPr>
        <u/>
        <sz val="11"/>
        <color theme="1"/>
        <rFont val="Calibri"/>
        <family val="2"/>
        <scheme val="minor"/>
      </rPr>
      <t xml:space="preserve"> - Accumulation (BULNIC00001A) </t>
    </r>
  </si>
  <si>
    <t xml:space="preserve">JW </t>
  </si>
  <si>
    <t>UNALLOCATED</t>
  </si>
  <si>
    <t xml:space="preserve">ALLOCATE PLEASE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</si>
</sst>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[$$-C09]#,##0.00"/>
    <numFmt numFmtId="168" formatCode="[$$-C09]#,##0.00;[Red][$$-C09]#,##0.00"/>
    <numFmt numFmtId="169" formatCode="[$$-C09]#,##0.00;[Red]\-[$$-C09]#,##0.00"/>
    <numFmt numFmtId="170" formatCode="_(&quot;$&quot;* #,##0_);_(&quot;$&quot;* \(#,##0\);_(&quot;$&quot;* &quot;-&quot;??_);_(@_)"/>
    <numFmt numFmtId="171" formatCode="#,##0.00;[Red]#,##0.00"/>
    <numFmt numFmtId="172" formatCode="#,##0.00_ ;[Red]\-#,##0.00\ "/>
    <numFmt numFmtId="173" formatCode="&quot;$&quot;#,##0.00;[Red]&quot;$&quot;#,##0.00"/>
    <numFmt numFmtId="174" formatCode="d/mm/yyyy;@"/>
    <numFmt numFmtId="175" formatCode="#,##0.00;[Black]\(#,##0.00\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0" fontId="3" fillId="0" borderId="0" xfId="0" applyFont="1"/>
    <xf numFmtId="165" fontId="0" fillId="0" borderId="0" xfId="0" applyNumberFormat="1"/>
    <xf numFmtId="164" fontId="0" fillId="0" borderId="0" xfId="0" applyNumberFormat="1"/>
    <xf numFmtId="165" fontId="3" fillId="0" borderId="0" xfId="0" applyNumberFormat="1" applyFont="1"/>
    <xf numFmtId="14" fontId="0" fillId="0" borderId="0" xfId="0" applyNumberFormat="1"/>
    <xf numFmtId="166" fontId="0" fillId="0" borderId="0" xfId="1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Font="1"/>
    <xf numFmtId="165" fontId="4" fillId="0" borderId="0" xfId="0" applyNumberFormat="1" applyFont="1"/>
    <xf numFmtId="14" fontId="0" fillId="0" borderId="0" xfId="0" applyNumberFormat="1" applyAlignment="1">
      <alignment horizontal="right"/>
    </xf>
    <xf numFmtId="164" fontId="3" fillId="0" borderId="0" xfId="0" applyNumberFormat="1" applyFont="1"/>
    <xf numFmtId="167" fontId="0" fillId="0" borderId="0" xfId="0" applyNumberFormat="1"/>
    <xf numFmtId="169" fontId="0" fillId="0" borderId="0" xfId="0" applyNumberFormat="1"/>
    <xf numFmtId="165" fontId="4" fillId="0" borderId="0" xfId="0" applyNumberFormat="1" applyFont="1" applyAlignment="1">
      <alignment horizontal="left"/>
    </xf>
    <xf numFmtId="8" fontId="0" fillId="0" borderId="0" xfId="0" applyNumberFormat="1"/>
    <xf numFmtId="8" fontId="0" fillId="0" borderId="0" xfId="0" applyNumberFormat="1" applyAlignment="1">
      <alignment horizontal="right"/>
    </xf>
    <xf numFmtId="6" fontId="0" fillId="0" borderId="0" xfId="0" applyNumberFormat="1"/>
    <xf numFmtId="8" fontId="6" fillId="0" borderId="0" xfId="0" applyNumberFormat="1" applyFont="1" applyAlignment="1">
      <alignment horizontal="right"/>
    </xf>
    <xf numFmtId="165" fontId="6" fillId="0" borderId="0" xfId="0" applyNumberFormat="1" applyFont="1"/>
    <xf numFmtId="8" fontId="3" fillId="0" borderId="0" xfId="0" applyNumberFormat="1" applyFont="1"/>
    <xf numFmtId="170" fontId="0" fillId="0" borderId="0" xfId="1" applyNumberFormat="1" applyFont="1"/>
    <xf numFmtId="170" fontId="0" fillId="0" borderId="0" xfId="0" applyNumberFormat="1"/>
    <xf numFmtId="15" fontId="0" fillId="0" borderId="0" xfId="0" applyNumberFormat="1"/>
    <xf numFmtId="0" fontId="2" fillId="0" borderId="0" xfId="0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6" fontId="2" fillId="0" borderId="0" xfId="1" applyFont="1"/>
    <xf numFmtId="16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67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7" fontId="0" fillId="0" borderId="0" xfId="0" applyNumberFormat="1"/>
    <xf numFmtId="8" fontId="2" fillId="0" borderId="0" xfId="0" applyNumberFormat="1" applyFont="1" applyAlignment="1">
      <alignment horizontal="right"/>
    </xf>
    <xf numFmtId="171" fontId="0" fillId="0" borderId="0" xfId="0" applyNumberFormat="1"/>
    <xf numFmtId="172" fontId="0" fillId="0" borderId="0" xfId="0" applyNumberFormat="1"/>
    <xf numFmtId="169" fontId="4" fillId="0" borderId="0" xfId="0" applyNumberFormat="1" applyFont="1"/>
    <xf numFmtId="43" fontId="0" fillId="0" borderId="0" xfId="0" applyNumberFormat="1"/>
    <xf numFmtId="165" fontId="0" fillId="0" borderId="0" xfId="1" applyNumberFormat="1" applyFont="1"/>
    <xf numFmtId="168" fontId="2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/>
    <xf numFmtId="173" fontId="0" fillId="0" borderId="0" xfId="0" applyNumberFormat="1"/>
    <xf numFmtId="8" fontId="2" fillId="0" borderId="0" xfId="0" applyNumberFormat="1" applyFont="1"/>
    <xf numFmtId="4" fontId="0" fillId="0" borderId="0" xfId="0" applyNumberFormat="1"/>
    <xf numFmtId="0" fontId="1" fillId="3" borderId="1" xfId="6" applyFill="1" applyBorder="1"/>
    <xf numFmtId="0" fontId="1" fillId="3" borderId="2" xfId="6" applyFill="1" applyBorder="1"/>
    <xf numFmtId="0" fontId="1" fillId="3" borderId="3" xfId="6" applyFill="1" applyBorder="1"/>
    <xf numFmtId="0" fontId="1" fillId="0" borderId="0" xfId="6"/>
    <xf numFmtId="0" fontId="1" fillId="3" borderId="4" xfId="6" applyFill="1" applyBorder="1"/>
    <xf numFmtId="0" fontId="1" fillId="3" borderId="0" xfId="6" applyFill="1"/>
    <xf numFmtId="0" fontId="1" fillId="3" borderId="8" xfId="6" applyFill="1" applyBorder="1"/>
    <xf numFmtId="175" fontId="1" fillId="3" borderId="8" xfId="6" applyNumberFormat="1" applyFill="1" applyBorder="1"/>
    <xf numFmtId="0" fontId="12" fillId="3" borderId="0" xfId="6" applyFont="1" applyFill="1"/>
    <xf numFmtId="0" fontId="10" fillId="3" borderId="0" xfId="6" applyFont="1" applyFill="1"/>
    <xf numFmtId="0" fontId="1" fillId="3" borderId="5" xfId="6" applyFill="1" applyBorder="1"/>
    <xf numFmtId="0" fontId="1" fillId="3" borderId="6" xfId="6" applyFill="1" applyBorder="1"/>
    <xf numFmtId="0" fontId="1" fillId="3" borderId="7" xfId="6" applyFill="1" applyBorder="1"/>
    <xf numFmtId="0" fontId="2" fillId="3" borderId="0" xfId="6" applyFont="1" applyFill="1"/>
    <xf numFmtId="8" fontId="1" fillId="3" borderId="0" xfId="6" applyNumberFormat="1" applyFill="1"/>
    <xf numFmtId="8" fontId="10" fillId="3" borderId="9" xfId="6" applyNumberFormat="1" applyFont="1" applyFill="1" applyBorder="1"/>
    <xf numFmtId="8" fontId="10" fillId="3" borderId="0" xfId="6" applyNumberFormat="1" applyFont="1" applyFill="1"/>
    <xf numFmtId="8" fontId="13" fillId="3" borderId="0" xfId="6" applyNumberFormat="1" applyFont="1" applyFill="1"/>
    <xf numFmtId="0" fontId="1" fillId="4" borderId="0" xfId="6" applyFill="1"/>
    <xf numFmtId="8" fontId="10" fillId="4" borderId="10" xfId="6" applyNumberFormat="1" applyFont="1" applyFill="1" applyBorder="1"/>
    <xf numFmtId="0" fontId="9" fillId="0" borderId="0" xfId="6" applyFont="1"/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5" fontId="0" fillId="0" borderId="0" xfId="0" applyNumberFormat="1" applyAlignment="1">
      <alignment horizontal="right"/>
    </xf>
    <xf numFmtId="0" fontId="1" fillId="3" borderId="0" xfId="6" applyFill="1" applyBorder="1"/>
    <xf numFmtId="0" fontId="10" fillId="3" borderId="0" xfId="6" applyFont="1" applyFill="1" applyBorder="1"/>
    <xf numFmtId="0" fontId="11" fillId="3" borderId="5" xfId="6" applyFont="1" applyFill="1" applyBorder="1"/>
    <xf numFmtId="0" fontId="11" fillId="3" borderId="6" xfId="6" applyFont="1" applyFill="1" applyBorder="1"/>
    <xf numFmtId="174" fontId="0" fillId="3" borderId="4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75" fontId="0" fillId="3" borderId="0" xfId="0" applyNumberFormat="1" applyFill="1" applyBorder="1" applyAlignment="1">
      <alignment horizontal="right"/>
    </xf>
    <xf numFmtId="175" fontId="16" fillId="0" borderId="2" xfId="0" applyNumberFormat="1" applyFont="1" applyBorder="1" applyAlignment="1">
      <alignment horizontal="right"/>
    </xf>
    <xf numFmtId="0" fontId="14" fillId="0" borderId="0" xfId="0" applyFont="1"/>
    <xf numFmtId="175" fontId="10" fillId="0" borderId="2" xfId="0" applyNumberFormat="1" applyFont="1" applyBorder="1" applyAlignment="1">
      <alignment horizontal="right"/>
    </xf>
    <xf numFmtId="0" fontId="14" fillId="0" borderId="0" xfId="6" applyFont="1" applyBorder="1"/>
    <xf numFmtId="0" fontId="1" fillId="0" borderId="0" xfId="6" applyBorder="1"/>
    <xf numFmtId="0" fontId="9" fillId="0" borderId="0" xfId="6" applyFont="1" applyBorder="1"/>
    <xf numFmtId="174" fontId="1" fillId="0" borderId="0" xfId="6" applyNumberFormat="1" applyBorder="1" applyAlignment="1">
      <alignment horizontal="left"/>
    </xf>
    <xf numFmtId="0" fontId="1" fillId="0" borderId="0" xfId="6" applyBorder="1" applyAlignment="1">
      <alignment horizontal="left"/>
    </xf>
    <xf numFmtId="175" fontId="1" fillId="0" borderId="0" xfId="6" applyNumberFormat="1" applyBorder="1" applyAlignment="1">
      <alignment horizontal="right"/>
    </xf>
    <xf numFmtId="175" fontId="10" fillId="0" borderId="0" xfId="6" applyNumberFormat="1" applyFont="1" applyBorder="1" applyAlignment="1">
      <alignment horizontal="right"/>
    </xf>
    <xf numFmtId="175" fontId="0" fillId="3" borderId="12" xfId="0" applyNumberFormat="1" applyFill="1" applyBorder="1" applyAlignment="1">
      <alignment horizontal="right"/>
    </xf>
    <xf numFmtId="0" fontId="1" fillId="3" borderId="13" xfId="6" applyFill="1" applyBorder="1"/>
    <xf numFmtId="175" fontId="10" fillId="3" borderId="14" xfId="6" applyNumberFormat="1" applyFont="1" applyFill="1" applyBorder="1"/>
    <xf numFmtId="0" fontId="18" fillId="5" borderId="11" xfId="6" applyFont="1" applyFill="1" applyBorder="1" applyAlignment="1">
      <alignment horizontal="center"/>
    </xf>
    <xf numFmtId="0" fontId="18" fillId="5" borderId="12" xfId="6" applyFont="1" applyFill="1" applyBorder="1" applyAlignment="1">
      <alignment horizontal="center"/>
    </xf>
    <xf numFmtId="0" fontId="10" fillId="6" borderId="15" xfId="6" applyFont="1" applyFill="1" applyBorder="1" applyAlignment="1">
      <alignment horizontal="center"/>
    </xf>
    <xf numFmtId="0" fontId="10" fillId="6" borderId="16" xfId="6" applyFont="1" applyFill="1" applyBorder="1" applyAlignment="1">
      <alignment horizontal="center"/>
    </xf>
    <xf numFmtId="0" fontId="18" fillId="6" borderId="11" xfId="6" applyFont="1" applyFill="1" applyBorder="1" applyAlignment="1">
      <alignment horizontal="center"/>
    </xf>
    <xf numFmtId="0" fontId="1" fillId="6" borderId="12" xfId="6" applyFill="1" applyBorder="1"/>
    <xf numFmtId="175" fontId="1" fillId="6" borderId="12" xfId="6" applyNumberFormat="1" applyFill="1" applyBorder="1"/>
    <xf numFmtId="0" fontId="1" fillId="6" borderId="13" xfId="6" applyFill="1" applyBorder="1"/>
    <xf numFmtId="175" fontId="10" fillId="6" borderId="14" xfId="6" applyNumberFormat="1" applyFont="1" applyFill="1" applyBorder="1"/>
    <xf numFmtId="0" fontId="2" fillId="3" borderId="0" xfId="0" applyFont="1" applyFill="1"/>
    <xf numFmtId="8" fontId="1" fillId="2" borderId="0" xfId="6" applyNumberFormat="1" applyFill="1"/>
  </cellXfs>
  <cellStyles count="7">
    <cellStyle name="Currency" xfId="1" builtinId="4"/>
    <cellStyle name="Followed Hyperlink" xfId="5" builtinId="9" hidden="1"/>
    <cellStyle name="Followed Hyperlink" xfId="3" builtinId="9" hidden="1"/>
    <cellStyle name="Hyperlink" xfId="4" builtinId="8" hidden="1"/>
    <cellStyle name="Hyperlink" xfId="2" builtinId="8" hidden="1"/>
    <cellStyle name="Normal" xfId="0" builtinId="0"/>
    <cellStyle name="Normal 2" xfId="6" xr:uid="{799AC60C-08BF-4442-8242-A6C9F3B94994}"/>
  </cellStyles>
  <dxfs count="0"/>
  <tableStyles count="0" defaultTableStyle="TableStyleMedium9" defaultPivotStyle="PivotStyleLight16"/>
  <colors>
    <mruColors>
      <color rgb="FF44EC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180343</xdr:colOff>
      <xdr:row>19</xdr:row>
      <xdr:rowOff>190238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D2EB8-DC77-4685-34DC-1E4159D6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1571625"/>
          <a:ext cx="5057143" cy="209523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2"/>
  <sheetViews>
    <sheetView workbookViewId="0">
      <selection activeCell="B13" sqref="B13"/>
    </sheetView>
  </sheetViews>
  <sheetFormatPr defaultColWidth="8.85546875" defaultRowHeight="12.75"/>
  <cols>
    <col min="1" max="1" width="42.42578125" customWidth="1"/>
    <col min="2" max="2" width="13.140625" customWidth="1"/>
    <col min="3" max="3" width="9.85546875" bestFit="1" customWidth="1"/>
  </cols>
  <sheetData>
    <row r="1" spans="1:2">
      <c r="A1" s="1" t="s">
        <v>104</v>
      </c>
    </row>
    <row r="4" spans="1:2">
      <c r="A4" s="1" t="s">
        <v>1</v>
      </c>
      <c r="B4" s="2"/>
    </row>
    <row r="5" spans="1:2">
      <c r="A5" s="28" t="s">
        <v>3</v>
      </c>
      <c r="B5" s="2">
        <v>0</v>
      </c>
    </row>
    <row r="6" spans="1:2">
      <c r="B6" s="19"/>
    </row>
    <row r="7" spans="1:2">
      <c r="A7" s="1" t="s">
        <v>4</v>
      </c>
    </row>
    <row r="8" spans="1:2">
      <c r="A8" t="s">
        <v>5</v>
      </c>
      <c r="B8" s="2">
        <v>647.35</v>
      </c>
    </row>
    <row r="9" spans="1:2">
      <c r="A9" t="s">
        <v>6</v>
      </c>
      <c r="B9" s="2">
        <v>2068</v>
      </c>
    </row>
    <row r="10" spans="1:2">
      <c r="A10" t="s">
        <v>7</v>
      </c>
      <c r="B10" s="2">
        <v>416</v>
      </c>
    </row>
    <row r="11" spans="1:2">
      <c r="A11" s="28"/>
      <c r="B11" s="2"/>
    </row>
    <row r="12" spans="1:2">
      <c r="A12" s="1"/>
      <c r="B12" s="19"/>
    </row>
    <row r="13" spans="1:2">
      <c r="A13" s="28" t="s">
        <v>38</v>
      </c>
      <c r="B13" s="42">
        <f>B5-B8-B9-B10</f>
        <v>-3131.35</v>
      </c>
    </row>
    <row r="15" spans="1:2">
      <c r="A15" s="28" t="s">
        <v>10</v>
      </c>
      <c r="B15" s="5">
        <v>42551</v>
      </c>
    </row>
    <row r="16" spans="1:2">
      <c r="A16" s="28" t="s">
        <v>11</v>
      </c>
      <c r="B16" s="32">
        <v>4800</v>
      </c>
    </row>
    <row r="17" spans="1:2">
      <c r="A17" s="1" t="s">
        <v>12</v>
      </c>
      <c r="B17" s="32"/>
    </row>
    <row r="18" spans="1:2">
      <c r="A18" t="s">
        <v>13</v>
      </c>
      <c r="B18" s="32">
        <v>48</v>
      </c>
    </row>
    <row r="19" spans="1:2">
      <c r="A19" t="s">
        <v>14</v>
      </c>
      <c r="B19" s="32">
        <v>500</v>
      </c>
    </row>
    <row r="20" spans="1:2">
      <c r="A20" t="s">
        <v>17</v>
      </c>
      <c r="B20" s="32">
        <v>24</v>
      </c>
    </row>
    <row r="22" spans="1:2">
      <c r="A22" s="28" t="s">
        <v>131</v>
      </c>
      <c r="B22" s="44">
        <f>B16+B18+B19+B20</f>
        <v>5372</v>
      </c>
    </row>
  </sheetData>
  <phoneticPr fontId="5" type="noConversion"/>
  <printOptions horizontalCentered="1" gridLines="1"/>
  <pageMargins left="0.39370078740157483" right="0.39370078740157483" top="1" bottom="1" header="0.5" footer="0.5"/>
  <pageSetup orientation="landscape" horizontalDpi="300" r:id="rId1"/>
  <headerFooter alignWithMargins="0">
    <oddFooter>&amp;A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45"/>
  <sheetViews>
    <sheetView topLeftCell="A4" workbookViewId="0">
      <selection activeCell="B10" sqref="B10"/>
    </sheetView>
  </sheetViews>
  <sheetFormatPr defaultColWidth="8.85546875" defaultRowHeight="12.75"/>
  <cols>
    <col min="1" max="1" width="71.140625" customWidth="1"/>
    <col min="2" max="2" width="13.140625" customWidth="1"/>
    <col min="3" max="3" width="10.140625" bestFit="1" customWidth="1"/>
  </cols>
  <sheetData>
    <row r="1" spans="1:3">
      <c r="A1" t="s">
        <v>39</v>
      </c>
    </row>
    <row r="3" spans="1:3">
      <c r="A3" t="s">
        <v>40</v>
      </c>
      <c r="B3" s="3"/>
    </row>
    <row r="4" spans="1:3">
      <c r="B4" s="6"/>
    </row>
    <row r="5" spans="1:3">
      <c r="A5" t="s">
        <v>1</v>
      </c>
      <c r="B5" s="6"/>
    </row>
    <row r="6" spans="1:3">
      <c r="A6" s="28" t="s">
        <v>139</v>
      </c>
      <c r="B6" s="6">
        <v>8619.68</v>
      </c>
    </row>
    <row r="7" spans="1:3">
      <c r="B7" s="6"/>
    </row>
    <row r="8" spans="1:3">
      <c r="B8" s="2"/>
    </row>
    <row r="9" spans="1:3">
      <c r="B9" s="2"/>
    </row>
    <row r="10" spans="1:3">
      <c r="B10" s="2"/>
    </row>
    <row r="11" spans="1:3">
      <c r="B11" s="19"/>
    </row>
    <row r="12" spans="1:3">
      <c r="A12" t="s">
        <v>4</v>
      </c>
    </row>
    <row r="13" spans="1:3">
      <c r="A13" s="28" t="s">
        <v>101</v>
      </c>
      <c r="C13" s="21">
        <v>522</v>
      </c>
    </row>
    <row r="16" spans="1:3">
      <c r="B16" s="2"/>
    </row>
    <row r="17" spans="1:2">
      <c r="B17" s="2"/>
    </row>
    <row r="18" spans="1:2">
      <c r="B18" s="2"/>
    </row>
    <row r="19" spans="1:2">
      <c r="B19" s="2"/>
    </row>
    <row r="20" spans="1:2">
      <c r="B20" s="2"/>
    </row>
    <row r="21" spans="1:2">
      <c r="B21" s="2"/>
    </row>
    <row r="22" spans="1:2">
      <c r="B22" s="2"/>
    </row>
    <row r="24" spans="1:2">
      <c r="A24" t="s">
        <v>41</v>
      </c>
      <c r="B24" s="19" t="s">
        <v>42</v>
      </c>
    </row>
    <row r="25" spans="1:2">
      <c r="A25" s="28" t="s">
        <v>129</v>
      </c>
      <c r="B25" s="3">
        <v>12751</v>
      </c>
    </row>
    <row r="26" spans="1:2">
      <c r="B26" s="19"/>
    </row>
    <row r="28" spans="1:2">
      <c r="B28" s="2"/>
    </row>
    <row r="29" spans="1:2">
      <c r="B29" s="2"/>
    </row>
    <row r="30" spans="1:2">
      <c r="B30" s="2"/>
    </row>
    <row r="31" spans="1:2">
      <c r="B31" s="2"/>
    </row>
    <row r="32" spans="1:2">
      <c r="B32" s="2"/>
    </row>
    <row r="33" spans="1:2">
      <c r="B33" s="2"/>
    </row>
    <row r="34" spans="1:2">
      <c r="B34" s="2"/>
    </row>
    <row r="35" spans="1:2">
      <c r="B35" s="2"/>
    </row>
    <row r="36" spans="1:2">
      <c r="B36" s="2"/>
    </row>
    <row r="37" spans="1:2">
      <c r="B37" s="2"/>
    </row>
    <row r="38" spans="1:2">
      <c r="B38" s="2"/>
    </row>
    <row r="39" spans="1:2">
      <c r="B39" s="2"/>
    </row>
    <row r="41" spans="1:2">
      <c r="A41" t="s">
        <v>43</v>
      </c>
      <c r="B41" s="2"/>
    </row>
    <row r="42" spans="1:2">
      <c r="B42" s="2"/>
    </row>
    <row r="43" spans="1:2">
      <c r="A43" t="s">
        <v>44</v>
      </c>
      <c r="B43" s="2"/>
    </row>
    <row r="45" spans="1:2">
      <c r="A45" t="s">
        <v>45</v>
      </c>
    </row>
  </sheetData>
  <phoneticPr fontId="0" type="noConversion"/>
  <printOptions horizontalCentered="1" gridLines="1"/>
  <pageMargins left="0.39000000000000007" right="0.39000000000000007" top="1" bottom="1" header="0.5" footer="0.5"/>
  <pageSetup paperSize="9" orientation="landscape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7"/>
  <sheetViews>
    <sheetView workbookViewId="0">
      <selection activeCell="B10" sqref="B10"/>
    </sheetView>
  </sheetViews>
  <sheetFormatPr defaultColWidth="8.85546875" defaultRowHeight="12.75"/>
  <cols>
    <col min="1" max="1" width="27.140625" customWidth="1"/>
    <col min="2" max="2" width="12.42578125" customWidth="1"/>
    <col min="3" max="4" width="10.85546875" bestFit="1" customWidth="1"/>
  </cols>
  <sheetData>
    <row r="1" spans="1:4">
      <c r="A1" s="1" t="s">
        <v>46</v>
      </c>
    </row>
    <row r="2" spans="1:4">
      <c r="A2" s="1"/>
    </row>
    <row r="3" spans="1:4">
      <c r="A3" s="1" t="s">
        <v>1</v>
      </c>
      <c r="D3" s="1"/>
    </row>
    <row r="4" spans="1:4">
      <c r="A4" t="s">
        <v>2</v>
      </c>
      <c r="B4" s="2">
        <v>15600</v>
      </c>
      <c r="C4" s="2"/>
      <c r="D4" s="2"/>
    </row>
    <row r="5" spans="1:4">
      <c r="A5" s="1"/>
    </row>
    <row r="6" spans="1:4">
      <c r="A6" s="1" t="s">
        <v>4</v>
      </c>
      <c r="B6" s="2"/>
      <c r="C6" s="2"/>
    </row>
    <row r="7" spans="1:4">
      <c r="A7" t="s">
        <v>47</v>
      </c>
      <c r="B7" s="2">
        <v>276</v>
      </c>
      <c r="C7" s="2"/>
    </row>
    <row r="8" spans="1:4">
      <c r="A8" t="s">
        <v>5</v>
      </c>
      <c r="B8" s="2">
        <v>907.85</v>
      </c>
      <c r="C8" s="2"/>
    </row>
    <row r="9" spans="1:4">
      <c r="A9" t="s">
        <v>48</v>
      </c>
      <c r="B9" s="2">
        <v>5710</v>
      </c>
      <c r="C9" s="2"/>
    </row>
    <row r="10" spans="1:4">
      <c r="A10" t="s">
        <v>49</v>
      </c>
      <c r="B10" s="2">
        <v>395</v>
      </c>
      <c r="C10" s="2"/>
    </row>
    <row r="11" spans="1:4">
      <c r="A11" t="s">
        <v>9</v>
      </c>
      <c r="B11" s="2"/>
      <c r="D11" t="s">
        <v>114</v>
      </c>
    </row>
    <row r="12" spans="1:4">
      <c r="A12" s="28" t="s">
        <v>168</v>
      </c>
      <c r="B12" s="2">
        <v>0</v>
      </c>
    </row>
    <row r="13" spans="1:4">
      <c r="A13" s="28" t="s">
        <v>169</v>
      </c>
      <c r="B13" s="2">
        <v>0</v>
      </c>
    </row>
    <row r="14" spans="1:4">
      <c r="A14" s="28"/>
      <c r="B14" s="2"/>
    </row>
    <row r="15" spans="1:4">
      <c r="A15" s="1" t="s">
        <v>38</v>
      </c>
      <c r="B15" s="50">
        <f>B4-B7-B8-B9-B10-B11-B12-B13-B14</f>
        <v>8311.15</v>
      </c>
      <c r="C15" s="2"/>
    </row>
    <row r="16" spans="1:4">
      <c r="A16" s="1"/>
    </row>
    <row r="17" spans="1:5">
      <c r="A17" s="1"/>
    </row>
    <row r="18" spans="1:5">
      <c r="A18" s="1"/>
      <c r="B18" s="3"/>
    </row>
    <row r="19" spans="1:5">
      <c r="A19" s="28" t="s">
        <v>10</v>
      </c>
      <c r="D19" s="2"/>
    </row>
    <row r="20" spans="1:5">
      <c r="A20" s="28" t="s">
        <v>11</v>
      </c>
    </row>
    <row r="21" spans="1:5">
      <c r="A21" s="28" t="s">
        <v>12</v>
      </c>
      <c r="D21" s="2"/>
    </row>
    <row r="22" spans="1:5">
      <c r="D22" s="1"/>
    </row>
    <row r="24" spans="1:5">
      <c r="D24" s="1"/>
    </row>
    <row r="27" spans="1:5">
      <c r="E27" s="2"/>
    </row>
  </sheetData>
  <phoneticPr fontId="0" type="noConversion"/>
  <printOptions horizontalCentered="1" gridLines="1"/>
  <pageMargins left="0.75000000000000011" right="0.75000000000000011" top="1" bottom="1" header="0.5" footer="0.5"/>
  <pageSetup paperSize="9" orientation="portrait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6"/>
  <sheetViews>
    <sheetView workbookViewId="0">
      <selection activeCell="B10" sqref="B10"/>
    </sheetView>
  </sheetViews>
  <sheetFormatPr defaultColWidth="8.85546875" defaultRowHeight="12.75"/>
  <cols>
    <col min="1" max="1" width="32.85546875" customWidth="1"/>
    <col min="2" max="2" width="12.42578125" customWidth="1"/>
    <col min="3" max="4" width="10.85546875" bestFit="1" customWidth="1"/>
    <col min="7" max="8" width="9.85546875" bestFit="1" customWidth="1"/>
  </cols>
  <sheetData>
    <row r="1" spans="1:8">
      <c r="A1" s="1" t="s">
        <v>52</v>
      </c>
    </row>
    <row r="2" spans="1:8">
      <c r="A2" s="1"/>
    </row>
    <row r="3" spans="1:8">
      <c r="A3" s="1" t="s">
        <v>1</v>
      </c>
      <c r="D3" s="1"/>
    </row>
    <row r="4" spans="1:8">
      <c r="A4" t="s">
        <v>2</v>
      </c>
      <c r="B4" s="19">
        <v>15600</v>
      </c>
      <c r="C4" s="2"/>
      <c r="D4" s="2"/>
    </row>
    <row r="5" spans="1:8">
      <c r="B5" s="2"/>
      <c r="D5" s="2"/>
    </row>
    <row r="6" spans="1:8">
      <c r="A6" s="1" t="s">
        <v>4</v>
      </c>
    </row>
    <row r="7" spans="1:8">
      <c r="A7" t="s">
        <v>99</v>
      </c>
      <c r="B7" s="19" t="s">
        <v>161</v>
      </c>
    </row>
    <row r="8" spans="1:8">
      <c r="A8" t="s">
        <v>51</v>
      </c>
      <c r="B8" s="2" t="s">
        <v>161</v>
      </c>
    </row>
    <row r="9" spans="1:8">
      <c r="A9" t="s">
        <v>54</v>
      </c>
      <c r="B9" s="2">
        <v>276</v>
      </c>
    </row>
    <row r="10" spans="1:8">
      <c r="A10" t="s">
        <v>48</v>
      </c>
      <c r="B10" s="2">
        <v>5320</v>
      </c>
    </row>
    <row r="11" spans="1:8">
      <c r="A11" t="s">
        <v>56</v>
      </c>
      <c r="B11" s="2">
        <v>395</v>
      </c>
      <c r="H11" s="2"/>
    </row>
    <row r="12" spans="1:8">
      <c r="A12" s="28" t="s">
        <v>9</v>
      </c>
      <c r="B12" s="2"/>
      <c r="C12" t="s">
        <v>114</v>
      </c>
    </row>
    <row r="13" spans="1:8">
      <c r="A13" t="s">
        <v>5</v>
      </c>
      <c r="B13" s="2"/>
      <c r="C13" s="2"/>
    </row>
    <row r="14" spans="1:8">
      <c r="A14" t="s">
        <v>149</v>
      </c>
      <c r="B14" s="2" t="s">
        <v>161</v>
      </c>
      <c r="C14" s="2"/>
    </row>
    <row r="15" spans="1:8">
      <c r="A15" t="s">
        <v>150</v>
      </c>
      <c r="B15" s="2" t="s">
        <v>161</v>
      </c>
      <c r="C15" s="2"/>
    </row>
    <row r="16" spans="1:8">
      <c r="A16" t="s">
        <v>151</v>
      </c>
      <c r="B16" s="2" t="s">
        <v>161</v>
      </c>
      <c r="C16" s="2"/>
    </row>
    <row r="17" spans="1:3">
      <c r="A17" t="s">
        <v>156</v>
      </c>
      <c r="B17" s="2" t="s">
        <v>161</v>
      </c>
      <c r="C17" s="2"/>
    </row>
    <row r="18" spans="1:3">
      <c r="A18" s="28" t="s">
        <v>157</v>
      </c>
      <c r="B18" s="2" t="s">
        <v>161</v>
      </c>
      <c r="C18" s="2"/>
    </row>
    <row r="19" spans="1:3">
      <c r="A19" t="s">
        <v>34</v>
      </c>
      <c r="B19" s="2" t="s">
        <v>161</v>
      </c>
    </row>
    <row r="20" spans="1:3">
      <c r="A20" s="1" t="s">
        <v>38</v>
      </c>
      <c r="B20" s="2"/>
      <c r="C20" s="2"/>
    </row>
    <row r="21" spans="1:3">
      <c r="A21" s="1"/>
    </row>
    <row r="22" spans="1:3">
      <c r="A22" s="1"/>
    </row>
    <row r="23" spans="1:3">
      <c r="A23" s="1" t="s">
        <v>57</v>
      </c>
      <c r="B23" s="2">
        <f>B4-B9-B10-B11</f>
        <v>9609</v>
      </c>
      <c r="C23" s="2"/>
    </row>
    <row r="24" spans="1:3">
      <c r="A24" s="1"/>
      <c r="B24" s="3"/>
    </row>
    <row r="25" spans="1:3">
      <c r="A25" s="1"/>
    </row>
    <row r="26" spans="1:3">
      <c r="A26" s="28" t="s">
        <v>10</v>
      </c>
    </row>
    <row r="27" spans="1:3">
      <c r="A27" s="28" t="s">
        <v>11</v>
      </c>
    </row>
    <row r="28" spans="1:3">
      <c r="A28" s="28" t="s">
        <v>12</v>
      </c>
    </row>
    <row r="40" spans="4:5">
      <c r="D40" s="2"/>
    </row>
    <row r="42" spans="4:5">
      <c r="D42" s="2"/>
    </row>
    <row r="43" spans="4:5">
      <c r="D43" s="1"/>
    </row>
    <row r="45" spans="4:5">
      <c r="D45" s="1"/>
    </row>
    <row r="46" spans="4:5">
      <c r="E46" s="2"/>
    </row>
  </sheetData>
  <phoneticPr fontId="0" type="noConversion"/>
  <printOptions horizontalCentered="1" gridLines="1"/>
  <pageMargins left="0.75000000000000011" right="0.75000000000000011" top="1" bottom="1" header="0.5" footer="0.5"/>
  <pageSetup orientation="landscape" horizontalDpi="300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29"/>
  <sheetViews>
    <sheetView workbookViewId="0">
      <selection activeCell="C14" sqref="C14"/>
    </sheetView>
  </sheetViews>
  <sheetFormatPr defaultColWidth="8.85546875" defaultRowHeight="12.75"/>
  <cols>
    <col min="1" max="1" width="33.85546875" customWidth="1"/>
    <col min="2" max="2" width="19.85546875" customWidth="1"/>
  </cols>
  <sheetData>
    <row r="1" spans="1:3">
      <c r="A1" s="1" t="s">
        <v>58</v>
      </c>
    </row>
    <row r="2" spans="1:3">
      <c r="A2" s="1"/>
    </row>
    <row r="3" spans="1:3">
      <c r="A3" s="1" t="s">
        <v>1</v>
      </c>
      <c r="B3" s="28" t="s">
        <v>42</v>
      </c>
    </row>
    <row r="4" spans="1:3">
      <c r="A4" t="s">
        <v>2</v>
      </c>
      <c r="B4" s="29" t="s">
        <v>42</v>
      </c>
    </row>
    <row r="5" spans="1:3">
      <c r="B5" s="2"/>
    </row>
    <row r="6" spans="1:3">
      <c r="A6" s="1" t="s">
        <v>4</v>
      </c>
    </row>
    <row r="7" spans="1:3">
      <c r="A7" t="s">
        <v>53</v>
      </c>
      <c r="B7" s="19"/>
    </row>
    <row r="8" spans="1:3">
      <c r="A8" t="s">
        <v>4</v>
      </c>
      <c r="B8" s="19"/>
    </row>
    <row r="9" spans="1:3">
      <c r="A9" t="s">
        <v>54</v>
      </c>
      <c r="B9" s="2"/>
    </row>
    <row r="10" spans="1:3">
      <c r="A10" t="s">
        <v>7</v>
      </c>
      <c r="B10" s="2"/>
    </row>
    <row r="11" spans="1:3">
      <c r="A11" s="28" t="s">
        <v>119</v>
      </c>
      <c r="B11" s="30"/>
    </row>
    <row r="12" spans="1:3">
      <c r="A12" t="s">
        <v>55</v>
      </c>
      <c r="B12" s="29"/>
    </row>
    <row r="13" spans="1:3">
      <c r="A13" t="s">
        <v>56</v>
      </c>
      <c r="B13" s="29"/>
    </row>
    <row r="14" spans="1:3">
      <c r="A14" s="28" t="s">
        <v>9</v>
      </c>
      <c r="B14" s="29"/>
      <c r="C14" s="29"/>
    </row>
    <row r="15" spans="1:3">
      <c r="A15" t="s">
        <v>5</v>
      </c>
      <c r="B15" s="2"/>
    </row>
    <row r="16" spans="1:3">
      <c r="A16" t="s">
        <v>50</v>
      </c>
      <c r="B16" s="29"/>
    </row>
    <row r="17" spans="1:2">
      <c r="A17" t="s">
        <v>120</v>
      </c>
      <c r="B17" s="29"/>
    </row>
    <row r="18" spans="1:2">
      <c r="A18" t="s">
        <v>97</v>
      </c>
      <c r="B18" s="2"/>
    </row>
    <row r="19" spans="1:2">
      <c r="A19" t="s">
        <v>59</v>
      </c>
      <c r="B19" s="2"/>
    </row>
    <row r="20" spans="1:2">
      <c r="B20" s="2"/>
    </row>
    <row r="21" spans="1:2">
      <c r="A21" s="1" t="s">
        <v>38</v>
      </c>
      <c r="B21" s="42" t="e">
        <f>B4-B7-B8-B9-B10-B11-B13-B12-B14-B15-B16-B17-B18-B19</f>
        <v>#VALUE!</v>
      </c>
    </row>
    <row r="22" spans="1:2">
      <c r="A22" s="1"/>
    </row>
    <row r="23" spans="1:2">
      <c r="A23" s="1"/>
    </row>
    <row r="24" spans="1:2">
      <c r="A24" s="1" t="s">
        <v>60</v>
      </c>
      <c r="B24" s="2"/>
    </row>
    <row r="25" spans="1:2">
      <c r="A25" s="1"/>
      <c r="B25" s="3"/>
    </row>
    <row r="26" spans="1:2">
      <c r="A26" s="1"/>
    </row>
    <row r="27" spans="1:2">
      <c r="A27" s="28" t="s">
        <v>10</v>
      </c>
      <c r="B27" s="40">
        <v>39904</v>
      </c>
    </row>
    <row r="28" spans="1:2">
      <c r="A28" s="28" t="s">
        <v>11</v>
      </c>
      <c r="B28" s="21">
        <v>540000</v>
      </c>
    </row>
    <row r="29" spans="1:2">
      <c r="A29" s="28" t="s">
        <v>12</v>
      </c>
    </row>
  </sheetData>
  <phoneticPr fontId="5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F34"/>
  <sheetViews>
    <sheetView workbookViewId="0">
      <selection activeCell="C14" sqref="C14"/>
    </sheetView>
  </sheetViews>
  <sheetFormatPr defaultColWidth="8.85546875" defaultRowHeight="12.75"/>
  <cols>
    <col min="1" max="1" width="21.85546875" customWidth="1"/>
    <col min="2" max="2" width="15.42578125" customWidth="1"/>
    <col min="4" max="4" width="9.85546875" bestFit="1" customWidth="1"/>
  </cols>
  <sheetData>
    <row r="2" spans="1:6">
      <c r="A2" s="1" t="s">
        <v>1</v>
      </c>
    </row>
    <row r="3" spans="1:6">
      <c r="A3" s="28" t="s">
        <v>109</v>
      </c>
      <c r="B3" s="2"/>
      <c r="C3" s="2"/>
      <c r="D3">
        <v>82.95</v>
      </c>
    </row>
    <row r="4" spans="1:6">
      <c r="A4" s="28" t="s">
        <v>110</v>
      </c>
      <c r="B4" s="2"/>
      <c r="C4" s="2"/>
      <c r="D4" t="s">
        <v>42</v>
      </c>
    </row>
    <row r="5" spans="1:6">
      <c r="A5" s="28" t="s">
        <v>138</v>
      </c>
      <c r="B5" s="29"/>
      <c r="C5" s="49"/>
      <c r="D5" s="48"/>
      <c r="E5" s="48"/>
      <c r="F5" s="48"/>
    </row>
    <row r="6" spans="1:6">
      <c r="A6" s="28" t="s">
        <v>155</v>
      </c>
      <c r="B6" s="2"/>
      <c r="D6" s="52" t="s">
        <v>161</v>
      </c>
    </row>
    <row r="7" spans="1:6">
      <c r="A7" s="1" t="s">
        <v>4</v>
      </c>
      <c r="B7" s="2"/>
    </row>
    <row r="8" spans="1:6">
      <c r="A8" s="28" t="s">
        <v>112</v>
      </c>
      <c r="B8" s="2"/>
      <c r="D8">
        <v>276</v>
      </c>
    </row>
    <row r="9" spans="1:6">
      <c r="A9" s="28"/>
      <c r="B9" s="2"/>
      <c r="C9" s="28"/>
    </row>
    <row r="10" spans="1:6">
      <c r="A10" s="28"/>
      <c r="B10" s="2"/>
    </row>
    <row r="11" spans="1:6">
      <c r="A11" s="28" t="s">
        <v>100</v>
      </c>
      <c r="B11" s="2"/>
      <c r="D11" t="s">
        <v>161</v>
      </c>
    </row>
    <row r="12" spans="1:6">
      <c r="A12" t="s">
        <v>154</v>
      </c>
      <c r="B12" s="2"/>
      <c r="C12" s="2"/>
      <c r="D12" t="s">
        <v>161</v>
      </c>
    </row>
    <row r="13" spans="1:6">
      <c r="A13" t="s">
        <v>108</v>
      </c>
      <c r="B13" s="2"/>
      <c r="C13" s="2"/>
      <c r="D13">
        <v>1226.5</v>
      </c>
    </row>
    <row r="14" spans="1:6">
      <c r="B14" s="2"/>
    </row>
    <row r="15" spans="1:6">
      <c r="A15" t="s">
        <v>111</v>
      </c>
      <c r="B15" s="29"/>
    </row>
    <row r="16" spans="1:6">
      <c r="B16" s="29"/>
    </row>
    <row r="17" spans="1:3">
      <c r="B17" s="2"/>
    </row>
    <row r="18" spans="1:3">
      <c r="B18" s="2"/>
    </row>
    <row r="19" spans="1:3">
      <c r="A19" s="1" t="s">
        <v>38</v>
      </c>
      <c r="B19" s="29"/>
    </row>
    <row r="20" spans="1:3">
      <c r="B20" s="24"/>
    </row>
    <row r="22" spans="1:3">
      <c r="B22" s="19"/>
    </row>
    <row r="23" spans="1:3">
      <c r="B23" s="23"/>
    </row>
    <row r="24" spans="1:3">
      <c r="B24" s="29"/>
    </row>
    <row r="26" spans="1:3">
      <c r="A26" s="1" t="s">
        <v>61</v>
      </c>
    </row>
    <row r="27" spans="1:3">
      <c r="A27" s="28" t="s">
        <v>10</v>
      </c>
      <c r="B27" s="27">
        <v>41912</v>
      </c>
      <c r="C27" s="28"/>
    </row>
    <row r="28" spans="1:3">
      <c r="A28" s="28" t="s">
        <v>62</v>
      </c>
      <c r="B28" s="27"/>
    </row>
    <row r="29" spans="1:3">
      <c r="A29" s="28" t="s">
        <v>63</v>
      </c>
      <c r="B29" s="6"/>
    </row>
    <row r="30" spans="1:3">
      <c r="A30" s="28" t="s">
        <v>11</v>
      </c>
      <c r="B30" s="6">
        <v>2291071.4</v>
      </c>
    </row>
    <row r="31" spans="1:3">
      <c r="A31" s="1" t="s">
        <v>64</v>
      </c>
      <c r="B31" s="6"/>
    </row>
    <row r="32" spans="1:3">
      <c r="A32" t="s">
        <v>117</v>
      </c>
      <c r="B32" s="6">
        <v>1300036.5</v>
      </c>
    </row>
    <row r="33" spans="1:2">
      <c r="A33" t="s">
        <v>116</v>
      </c>
      <c r="B33" s="46">
        <v>300000</v>
      </c>
    </row>
    <row r="34" spans="1:2">
      <c r="A34" t="s">
        <v>118</v>
      </c>
    </row>
  </sheetData>
  <phoneticPr fontId="5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B13"/>
  <sheetViews>
    <sheetView workbookViewId="0">
      <selection activeCell="C14" sqref="C14"/>
    </sheetView>
  </sheetViews>
  <sheetFormatPr defaultRowHeight="12.75"/>
  <cols>
    <col min="1" max="1" width="19.42578125" customWidth="1"/>
    <col min="2" max="2" width="19.5703125" customWidth="1"/>
  </cols>
  <sheetData>
    <row r="2" spans="1:2">
      <c r="A2" s="1" t="s">
        <v>1</v>
      </c>
    </row>
    <row r="3" spans="1:2">
      <c r="A3" s="28"/>
    </row>
    <row r="4" spans="1:2">
      <c r="A4" s="28"/>
      <c r="B4" s="2"/>
    </row>
    <row r="5" spans="1:2">
      <c r="A5" s="28"/>
      <c r="B5" s="2"/>
    </row>
    <row r="6" spans="1:2">
      <c r="B6" s="19"/>
    </row>
    <row r="7" spans="1:2">
      <c r="A7" s="1" t="s">
        <v>4</v>
      </c>
      <c r="B7" s="2"/>
    </row>
    <row r="8" spans="1:2">
      <c r="A8" s="28" t="s">
        <v>112</v>
      </c>
      <c r="B8" s="2">
        <v>276</v>
      </c>
    </row>
    <row r="9" spans="1:2">
      <c r="B9" s="2"/>
    </row>
    <row r="10" spans="1:2">
      <c r="B10" s="2"/>
    </row>
    <row r="11" spans="1:2">
      <c r="B11" s="2"/>
    </row>
    <row r="12" spans="1:2">
      <c r="B12" s="2"/>
    </row>
    <row r="13" spans="1:2">
      <c r="B13" s="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36"/>
  <sheetViews>
    <sheetView workbookViewId="0">
      <selection activeCell="C14" sqref="C14"/>
    </sheetView>
  </sheetViews>
  <sheetFormatPr defaultColWidth="8.85546875" defaultRowHeight="12.75"/>
  <cols>
    <col min="1" max="1" width="63.85546875" customWidth="1"/>
    <col min="2" max="2" width="17.140625" customWidth="1"/>
  </cols>
  <sheetData>
    <row r="1" spans="1:3">
      <c r="A1" t="s">
        <v>65</v>
      </c>
      <c r="C1" s="1"/>
    </row>
    <row r="2" spans="1:3">
      <c r="A2" s="1" t="s">
        <v>1</v>
      </c>
    </row>
    <row r="3" spans="1:3">
      <c r="A3" t="s">
        <v>66</v>
      </c>
      <c r="B3" s="29">
        <v>258958.75</v>
      </c>
    </row>
    <row r="4" spans="1:3">
      <c r="A4" t="s">
        <v>67</v>
      </c>
      <c r="B4" s="29" t="s">
        <v>161</v>
      </c>
    </row>
    <row r="5" spans="1:3">
      <c r="A5" t="s">
        <v>141</v>
      </c>
      <c r="B5" s="29" t="s">
        <v>161</v>
      </c>
    </row>
    <row r="6" spans="1:3">
      <c r="A6" t="s">
        <v>68</v>
      </c>
      <c r="B6" s="29"/>
    </row>
    <row r="7" spans="1:3">
      <c r="A7" t="s">
        <v>69</v>
      </c>
      <c r="B7" s="29"/>
    </row>
    <row r="8" spans="1:3">
      <c r="B8" s="29"/>
    </row>
    <row r="9" spans="1:3">
      <c r="A9" s="28"/>
      <c r="B9" s="29"/>
    </row>
    <row r="10" spans="1:3">
      <c r="B10" s="2"/>
    </row>
    <row r="11" spans="1:3">
      <c r="A11" s="1" t="s">
        <v>70</v>
      </c>
    </row>
    <row r="12" spans="1:3">
      <c r="A12" s="28" t="s">
        <v>122</v>
      </c>
      <c r="B12" s="3" t="s">
        <v>160</v>
      </c>
    </row>
    <row r="13" spans="1:3">
      <c r="A13" t="s">
        <v>71</v>
      </c>
      <c r="B13" s="2">
        <v>450</v>
      </c>
    </row>
    <row r="14" spans="1:3" hidden="1">
      <c r="B14" s="2"/>
    </row>
    <row r="15" spans="1:3" hidden="1">
      <c r="B15" s="2"/>
    </row>
    <row r="16" spans="1:3" hidden="1">
      <c r="B16" s="2"/>
    </row>
    <row r="17" spans="1:2" hidden="1">
      <c r="A17" t="s">
        <v>72</v>
      </c>
      <c r="B17" s="2"/>
    </row>
    <row r="18" spans="1:2" hidden="1">
      <c r="A18" t="s">
        <v>73</v>
      </c>
      <c r="B18" s="2"/>
    </row>
    <row r="19" spans="1:2">
      <c r="A19" t="s">
        <v>74</v>
      </c>
      <c r="B19" s="2">
        <v>435.3</v>
      </c>
    </row>
    <row r="20" spans="1:2">
      <c r="A20" t="s">
        <v>75</v>
      </c>
      <c r="B20" s="29" t="s">
        <v>160</v>
      </c>
    </row>
    <row r="21" spans="1:2">
      <c r="A21" t="s">
        <v>94</v>
      </c>
      <c r="B21" s="2">
        <v>445</v>
      </c>
    </row>
    <row r="22" spans="1:2">
      <c r="A22" s="28" t="s">
        <v>123</v>
      </c>
      <c r="B22" s="2">
        <v>872.87</v>
      </c>
    </row>
    <row r="23" spans="1:2">
      <c r="A23" t="s">
        <v>76</v>
      </c>
      <c r="B23" s="2">
        <v>3306</v>
      </c>
    </row>
    <row r="24" spans="1:2" hidden="1">
      <c r="A24" t="s">
        <v>77</v>
      </c>
      <c r="B24" s="2"/>
    </row>
    <row r="25" spans="1:2" hidden="1">
      <c r="A25" t="s">
        <v>78</v>
      </c>
      <c r="B25" s="2"/>
    </row>
    <row r="26" spans="1:2">
      <c r="A26" s="28"/>
      <c r="B26" s="2"/>
    </row>
    <row r="27" spans="1:2">
      <c r="A27" t="s">
        <v>95</v>
      </c>
      <c r="B27" s="2">
        <v>775.5</v>
      </c>
    </row>
    <row r="28" spans="1:2">
      <c r="A28" t="s">
        <v>178</v>
      </c>
      <c r="B28" s="29">
        <v>768</v>
      </c>
    </row>
    <row r="29" spans="1:2">
      <c r="A29" s="28" t="s">
        <v>182</v>
      </c>
      <c r="B29" s="2">
        <v>198</v>
      </c>
    </row>
    <row r="30" spans="1:2">
      <c r="A30" s="28"/>
      <c r="B30" s="2"/>
    </row>
    <row r="31" spans="1:2">
      <c r="A31" s="28" t="s">
        <v>174</v>
      </c>
      <c r="B31" s="2">
        <v>92418</v>
      </c>
    </row>
    <row r="32" spans="1:2">
      <c r="A32" s="1" t="s">
        <v>26</v>
      </c>
      <c r="B32" s="29"/>
    </row>
    <row r="33" spans="1:2">
      <c r="A33" s="1"/>
      <c r="B33" s="4"/>
    </row>
    <row r="34" spans="1:2">
      <c r="A34" s="28"/>
    </row>
    <row r="35" spans="1:2">
      <c r="A35" s="28" t="s">
        <v>181</v>
      </c>
      <c r="B35" s="19"/>
    </row>
    <row r="36" spans="1:2">
      <c r="A36" s="28"/>
      <c r="B36" s="19"/>
    </row>
  </sheetData>
  <phoneticPr fontId="0" type="noConversion"/>
  <printOptions horizontalCentered="1" gridLines="1"/>
  <pageMargins left="0.75000000000000011" right="0.75000000000000011" top="1" bottom="1" header="0.5" footer="0.5"/>
  <pageSetup orientation="portrait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8"/>
  <sheetViews>
    <sheetView workbookViewId="0">
      <selection activeCell="B9" sqref="B9"/>
    </sheetView>
  </sheetViews>
  <sheetFormatPr defaultColWidth="8.85546875" defaultRowHeight="12.75"/>
  <cols>
    <col min="1" max="1" width="26.140625" customWidth="1"/>
    <col min="2" max="2" width="16.85546875" customWidth="1"/>
    <col min="3" max="4" width="15.140625" customWidth="1"/>
    <col min="5" max="5" width="14.85546875" customWidth="1"/>
    <col min="7" max="7" width="9.85546875" bestFit="1" customWidth="1"/>
  </cols>
  <sheetData>
    <row r="1" spans="1:9">
      <c r="A1" s="1" t="s">
        <v>79</v>
      </c>
      <c r="C1" s="1"/>
      <c r="D1" s="1"/>
      <c r="E1" s="1"/>
      <c r="F1" s="1"/>
    </row>
    <row r="2" spans="1:9">
      <c r="A2" s="1" t="s">
        <v>1</v>
      </c>
      <c r="C2" s="28"/>
      <c r="D2" s="28"/>
      <c r="E2" s="28"/>
      <c r="F2" s="28"/>
    </row>
    <row r="3" spans="1:9">
      <c r="A3" s="28" t="s">
        <v>171</v>
      </c>
      <c r="B3" s="31">
        <f>'F Bay 4 Mullet'!B12</f>
        <v>-2933.1</v>
      </c>
      <c r="C3" s="28"/>
      <c r="D3" s="28"/>
      <c r="E3" s="28"/>
      <c r="F3" s="1"/>
      <c r="H3" s="28"/>
    </row>
    <row r="4" spans="1:9">
      <c r="B4" s="30"/>
      <c r="C4" s="30"/>
      <c r="D4" s="33"/>
      <c r="E4" s="34"/>
      <c r="F4" s="28"/>
      <c r="G4" s="10"/>
      <c r="H4" s="8"/>
      <c r="I4" s="8"/>
    </row>
    <row r="5" spans="1:9">
      <c r="A5" s="1" t="s">
        <v>4</v>
      </c>
      <c r="B5" s="2"/>
      <c r="C5" s="35"/>
      <c r="D5" s="35"/>
      <c r="E5" s="35"/>
      <c r="F5" s="28"/>
      <c r="G5" s="1"/>
    </row>
    <row r="6" spans="1:9">
      <c r="A6" s="28" t="s">
        <v>108</v>
      </c>
      <c r="B6" s="30">
        <v>522.5</v>
      </c>
      <c r="C6" s="35"/>
      <c r="D6" s="30"/>
      <c r="E6" s="30"/>
      <c r="F6" s="35"/>
      <c r="G6" s="8"/>
    </row>
    <row r="7" spans="1:9">
      <c r="A7" s="28"/>
      <c r="B7" s="11"/>
      <c r="C7" s="35"/>
      <c r="D7" s="35"/>
      <c r="E7" s="30"/>
      <c r="F7" s="35"/>
      <c r="G7" s="8"/>
      <c r="H7" s="9"/>
    </row>
    <row r="8" spans="1:9">
      <c r="A8" s="28" t="s">
        <v>80</v>
      </c>
      <c r="B8" s="11">
        <f>B3-B6</f>
        <v>-3455.6</v>
      </c>
      <c r="C8" s="35"/>
      <c r="D8" s="35"/>
      <c r="E8" s="35"/>
      <c r="F8" s="35"/>
      <c r="G8" s="8"/>
      <c r="H8" s="9"/>
    </row>
    <row r="9" spans="1:9">
      <c r="A9" s="28"/>
      <c r="B9" s="30"/>
      <c r="C9" s="30"/>
      <c r="D9" s="35"/>
      <c r="E9" s="30"/>
      <c r="F9" s="36"/>
      <c r="G9" s="8"/>
      <c r="H9" s="9"/>
    </row>
    <row r="10" spans="1:9">
      <c r="A10" s="28" t="s">
        <v>137</v>
      </c>
      <c r="B10" s="11">
        <f>B8</f>
        <v>-3455.6</v>
      </c>
      <c r="C10" s="29"/>
      <c r="D10" s="29"/>
      <c r="E10" s="30"/>
      <c r="F10" s="28"/>
      <c r="G10" s="8"/>
    </row>
    <row r="11" spans="1:9">
      <c r="A11" s="28"/>
      <c r="B11" s="30"/>
      <c r="C11" s="30"/>
      <c r="D11" s="30"/>
      <c r="E11" s="30"/>
      <c r="F11" s="28"/>
    </row>
    <row r="12" spans="1:9">
      <c r="A12" s="28"/>
      <c r="B12" s="30"/>
      <c r="C12" s="30"/>
      <c r="D12" s="30"/>
      <c r="E12" s="30"/>
      <c r="F12" s="28"/>
    </row>
    <row r="13" spans="1:9">
      <c r="A13" s="28"/>
      <c r="B13" s="30"/>
      <c r="C13" s="30"/>
      <c r="D13" s="30"/>
      <c r="E13" s="30"/>
      <c r="F13" s="28"/>
    </row>
    <row r="14" spans="1:9">
      <c r="B14" s="7"/>
      <c r="C14" s="7"/>
      <c r="D14" s="7"/>
      <c r="E14" s="7"/>
      <c r="F14" s="1"/>
    </row>
    <row r="15" spans="1:9">
      <c r="A15" s="1"/>
      <c r="B15" s="18"/>
      <c r="C15" s="7"/>
      <c r="D15" s="7"/>
      <c r="E15" s="7"/>
      <c r="F15" s="1"/>
    </row>
    <row r="16" spans="1:9">
      <c r="A16" s="28"/>
      <c r="B16" s="30"/>
    </row>
    <row r="18" spans="1:7">
      <c r="A18" s="1"/>
      <c r="B18" s="15"/>
    </row>
    <row r="22" spans="1:7">
      <c r="A22" s="1"/>
      <c r="B22" s="1"/>
      <c r="C22" s="1"/>
      <c r="D22" s="1"/>
      <c r="E22" s="1"/>
      <c r="F22" s="1"/>
      <c r="G22" s="1"/>
    </row>
    <row r="23" spans="1:7">
      <c r="A23" s="28"/>
      <c r="B23" s="14"/>
      <c r="C23" s="30"/>
      <c r="D23" s="2"/>
      <c r="E23" s="5"/>
      <c r="F23" s="2"/>
      <c r="G23" s="28"/>
    </row>
    <row r="24" spans="1:7">
      <c r="A24" s="28"/>
      <c r="B24" s="5"/>
      <c r="C24" s="30"/>
      <c r="D24" s="2"/>
      <c r="E24" s="5"/>
      <c r="F24" s="30"/>
      <c r="G24" s="28"/>
    </row>
    <row r="25" spans="1:7">
      <c r="A25" s="28"/>
      <c r="B25" s="5"/>
      <c r="C25" s="30"/>
      <c r="D25" s="2"/>
      <c r="E25" s="5"/>
      <c r="F25" s="30"/>
      <c r="G25" s="28"/>
    </row>
    <row r="26" spans="1:7">
      <c r="A26" s="28"/>
      <c r="B26" s="5"/>
      <c r="C26" s="30"/>
      <c r="D26" s="2"/>
      <c r="E26" s="5"/>
      <c r="F26" s="30"/>
      <c r="G26" s="28"/>
    </row>
    <row r="27" spans="1:7">
      <c r="A27" s="28"/>
      <c r="B27" s="5"/>
      <c r="C27" s="30"/>
      <c r="D27" s="2"/>
      <c r="E27" s="5"/>
      <c r="F27" s="30"/>
      <c r="G27" s="28"/>
    </row>
    <row r="28" spans="1:7">
      <c r="A28" s="28"/>
      <c r="B28" s="5"/>
      <c r="C28" s="30"/>
      <c r="D28" s="2"/>
      <c r="E28" s="5"/>
      <c r="F28" s="30"/>
      <c r="G28" s="28"/>
    </row>
    <row r="29" spans="1:7">
      <c r="A29" s="28"/>
      <c r="B29" s="5"/>
      <c r="C29" s="30"/>
      <c r="D29" s="2"/>
      <c r="E29" s="5"/>
      <c r="F29" s="30"/>
      <c r="G29" s="28"/>
    </row>
    <row r="30" spans="1:7">
      <c r="A30" s="28"/>
      <c r="B30" s="5"/>
      <c r="C30" s="30"/>
      <c r="D30" s="2"/>
      <c r="E30" s="5"/>
      <c r="F30" s="30"/>
      <c r="G30" s="37"/>
    </row>
    <row r="31" spans="1:7">
      <c r="A31" s="28"/>
      <c r="B31" s="5"/>
      <c r="C31" s="30"/>
      <c r="D31" s="2"/>
      <c r="E31" s="5"/>
      <c r="F31" s="30"/>
      <c r="G31" s="37"/>
    </row>
    <row r="32" spans="1:7">
      <c r="A32" s="28"/>
      <c r="B32" s="5"/>
      <c r="C32" s="30"/>
      <c r="D32" s="2"/>
      <c r="E32" s="5"/>
      <c r="F32" s="30"/>
      <c r="G32" s="28"/>
    </row>
    <row r="33" spans="1:7">
      <c r="A33" s="28"/>
      <c r="B33" s="5"/>
      <c r="C33" s="30"/>
      <c r="D33" s="2"/>
      <c r="E33" s="5"/>
      <c r="F33" s="30"/>
      <c r="G33" s="28"/>
    </row>
    <row r="34" spans="1:7">
      <c r="A34" s="28"/>
    </row>
    <row r="35" spans="1:7">
      <c r="A35" s="1"/>
      <c r="C35" s="4"/>
      <c r="D35" s="4"/>
      <c r="F35" s="4"/>
      <c r="G35" s="1"/>
    </row>
    <row r="38" spans="1:7">
      <c r="B38" s="19"/>
    </row>
  </sheetData>
  <phoneticPr fontId="0" type="noConversion"/>
  <printOptions horizontalCentered="1" gridLines="1"/>
  <pageMargins left="0.35629921259842523" right="0.35629921259842523" top="1" bottom="1" header="0.5" footer="0.5"/>
  <pageSetup scale="83" orientation="landscape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4"/>
  <sheetViews>
    <sheetView workbookViewId="0">
      <selection activeCell="B9" sqref="B9"/>
    </sheetView>
  </sheetViews>
  <sheetFormatPr defaultColWidth="8.85546875" defaultRowHeight="12.75"/>
  <cols>
    <col min="1" max="1" width="50.42578125" customWidth="1"/>
    <col min="2" max="2" width="15.140625" customWidth="1"/>
    <col min="3" max="3" width="16.140625" customWidth="1"/>
    <col min="4" max="4" width="11.42578125" customWidth="1"/>
    <col min="5" max="5" width="10.140625" bestFit="1" customWidth="1"/>
  </cols>
  <sheetData>
    <row r="1" spans="1:6">
      <c r="A1" t="s">
        <v>81</v>
      </c>
      <c r="C1" s="1"/>
    </row>
    <row r="2" spans="1:6">
      <c r="C2" s="1"/>
      <c r="D2" s="1"/>
      <c r="E2" s="1"/>
    </row>
    <row r="3" spans="1:6">
      <c r="A3" s="1" t="s">
        <v>1</v>
      </c>
      <c r="D3" s="1"/>
    </row>
    <row r="4" spans="1:6">
      <c r="A4" s="28" t="s">
        <v>92</v>
      </c>
      <c r="B4" s="30">
        <v>81795</v>
      </c>
      <c r="C4" s="6"/>
    </row>
    <row r="5" spans="1:6">
      <c r="A5" s="28" t="s">
        <v>136</v>
      </c>
      <c r="B5" s="30">
        <v>1</v>
      </c>
    </row>
    <row r="6" spans="1:6">
      <c r="A6" t="s">
        <v>82</v>
      </c>
      <c r="B6" s="2">
        <f>'Thornber 3'!B15</f>
        <v>8311.15</v>
      </c>
      <c r="C6" s="2"/>
      <c r="F6" s="1"/>
    </row>
    <row r="7" spans="1:6">
      <c r="B7" s="2"/>
      <c r="F7" s="1"/>
    </row>
    <row r="8" spans="1:6">
      <c r="A8" s="1" t="s">
        <v>70</v>
      </c>
    </row>
    <row r="9" spans="1:6">
      <c r="A9" t="s">
        <v>189</v>
      </c>
      <c r="B9" s="2">
        <v>12901.31</v>
      </c>
    </row>
    <row r="10" spans="1:6">
      <c r="A10" s="28" t="s">
        <v>145</v>
      </c>
      <c r="B10" s="2">
        <v>1551</v>
      </c>
    </row>
    <row r="11" spans="1:6">
      <c r="A11" s="28" t="s">
        <v>83</v>
      </c>
      <c r="B11" s="2">
        <v>330</v>
      </c>
    </row>
    <row r="12" spans="1:6">
      <c r="A12" s="28" t="s">
        <v>142</v>
      </c>
      <c r="B12" s="29">
        <v>739.66499999999996</v>
      </c>
    </row>
    <row r="13" spans="1:6">
      <c r="A13" s="28" t="s">
        <v>94</v>
      </c>
      <c r="B13" s="29">
        <v>443.28250000000003</v>
      </c>
    </row>
    <row r="14" spans="1:6">
      <c r="A14" s="28" t="s">
        <v>143</v>
      </c>
      <c r="B14" s="29">
        <v>812.46500000000003</v>
      </c>
    </row>
    <row r="15" spans="1:6">
      <c r="A15" s="28" t="s">
        <v>144</v>
      </c>
      <c r="B15" s="29">
        <v>462.49</v>
      </c>
    </row>
    <row r="16" spans="1:6">
      <c r="A16" s="28" t="s">
        <v>126</v>
      </c>
      <c r="B16" s="29">
        <v>540</v>
      </c>
      <c r="C16" s="2"/>
    </row>
    <row r="17" spans="1:7">
      <c r="A17" s="28" t="s">
        <v>127</v>
      </c>
      <c r="B17" s="30">
        <v>2925</v>
      </c>
      <c r="C17" s="29"/>
    </row>
    <row r="18" spans="1:7">
      <c r="A18" s="28" t="s">
        <v>148</v>
      </c>
      <c r="B18" s="2">
        <v>123.47</v>
      </c>
    </row>
    <row r="19" spans="1:7">
      <c r="A19" s="28" t="s">
        <v>147</v>
      </c>
      <c r="B19" s="2">
        <v>50</v>
      </c>
    </row>
    <row r="20" spans="1:7">
      <c r="A20" s="28" t="s">
        <v>159</v>
      </c>
      <c r="B20" s="2">
        <v>450</v>
      </c>
    </row>
    <row r="21" spans="1:7">
      <c r="A21" s="28" t="s">
        <v>172</v>
      </c>
      <c r="B21" s="2">
        <v>2617.6799999999998</v>
      </c>
      <c r="C21" s="1"/>
      <c r="D21" s="1"/>
      <c r="E21" s="1"/>
      <c r="F21" s="1"/>
      <c r="G21" s="1"/>
    </row>
    <row r="22" spans="1:7">
      <c r="A22" s="28" t="s">
        <v>184</v>
      </c>
      <c r="B22" s="2">
        <v>7206.31</v>
      </c>
      <c r="C22" s="1"/>
      <c r="D22" s="1"/>
      <c r="E22" s="1"/>
      <c r="F22" s="1"/>
      <c r="G22" s="1"/>
    </row>
    <row r="23" spans="1:7">
      <c r="A23" s="28" t="s">
        <v>185</v>
      </c>
      <c r="B23" s="2">
        <v>120</v>
      </c>
      <c r="C23" s="1"/>
      <c r="D23" s="1"/>
      <c r="E23" s="1"/>
      <c r="F23" s="1"/>
      <c r="G23" s="1"/>
    </row>
    <row r="24" spans="1:7">
      <c r="A24" s="28" t="s">
        <v>186</v>
      </c>
      <c r="B24" s="2">
        <v>75</v>
      </c>
      <c r="C24" s="1"/>
      <c r="D24" s="1"/>
      <c r="E24" s="1"/>
      <c r="F24" s="1"/>
      <c r="G24" s="1"/>
    </row>
    <row r="25" spans="1:7">
      <c r="A25" s="28" t="s">
        <v>187</v>
      </c>
      <c r="B25" s="2">
        <v>260.99</v>
      </c>
      <c r="C25" s="1"/>
      <c r="D25" s="1"/>
      <c r="E25" s="1"/>
      <c r="F25" s="1"/>
      <c r="G25" s="1"/>
    </row>
    <row r="26" spans="1:7">
      <c r="A26" s="28" t="s">
        <v>188</v>
      </c>
      <c r="B26" s="2">
        <v>59.95</v>
      </c>
      <c r="C26" s="1"/>
      <c r="D26" s="1"/>
      <c r="E26" s="1"/>
      <c r="F26" s="1"/>
      <c r="G26" s="1"/>
    </row>
    <row r="27" spans="1:7">
      <c r="A27" s="28"/>
      <c r="B27" s="2"/>
      <c r="C27" s="1"/>
      <c r="D27" s="1"/>
      <c r="E27" s="1"/>
      <c r="F27" s="1"/>
      <c r="G27" s="1"/>
    </row>
    <row r="28" spans="1:7">
      <c r="A28" s="1" t="s">
        <v>84</v>
      </c>
      <c r="B28" s="47">
        <f>B4+B5+B6+-B9 -B10-B11-B12-B13-B14-B15-B17-B16-B18-B19-B20-B21-B22-B23-B24-B25-B26</f>
        <v>58438.537500000013</v>
      </c>
      <c r="C28" s="30"/>
      <c r="D28" s="2"/>
      <c r="E28" s="5"/>
      <c r="F28" s="29"/>
      <c r="G28" s="28"/>
    </row>
    <row r="30" spans="1:7">
      <c r="A30" s="28"/>
      <c r="B30" s="2"/>
    </row>
    <row r="32" spans="1:7">
      <c r="A32" s="1"/>
      <c r="B32" s="1"/>
    </row>
    <row r="33" spans="1:2">
      <c r="A33" s="28"/>
      <c r="B33" s="39"/>
    </row>
    <row r="37" spans="1:2">
      <c r="B37" s="19"/>
    </row>
    <row r="38" spans="1:2">
      <c r="B38" s="19"/>
    </row>
    <row r="39" spans="1:2">
      <c r="B39" s="19"/>
    </row>
    <row r="40" spans="1:2">
      <c r="B40" s="19"/>
    </row>
    <row r="44" spans="1:2">
      <c r="B44" s="19"/>
    </row>
  </sheetData>
  <phoneticPr fontId="0" type="noConversion"/>
  <printOptions horizontalCentered="1" gridLines="1"/>
  <pageMargins left="0.35629921259842523" right="0.35629921259842523" top="1" bottom="1" header="0.5" footer="0.5"/>
  <pageSetup paperSize="9" scale="75" orientation="portrait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B12"/>
  <sheetViews>
    <sheetView workbookViewId="0">
      <selection activeCell="B9" sqref="B9"/>
    </sheetView>
  </sheetViews>
  <sheetFormatPr defaultRowHeight="12.75"/>
  <cols>
    <col min="1" max="1" width="23.42578125" customWidth="1"/>
    <col min="2" max="2" width="13.140625" customWidth="1"/>
  </cols>
  <sheetData>
    <row r="2" spans="1:2">
      <c r="A2" s="1" t="s">
        <v>1</v>
      </c>
    </row>
    <row r="3" spans="1:2">
      <c r="A3" s="28" t="s">
        <v>1</v>
      </c>
      <c r="B3" s="51">
        <v>115839.59</v>
      </c>
    </row>
    <row r="4" spans="1:2">
      <c r="A4" s="28" t="s">
        <v>152</v>
      </c>
      <c r="B4" s="31">
        <v>0</v>
      </c>
    </row>
    <row r="5" spans="1:2">
      <c r="A5" s="28" t="s">
        <v>153</v>
      </c>
      <c r="B5" s="31">
        <v>0</v>
      </c>
    </row>
    <row r="6" spans="1:2">
      <c r="A6" s="28" t="s">
        <v>158</v>
      </c>
      <c r="B6" s="31">
        <v>0</v>
      </c>
    </row>
    <row r="7" spans="1:2">
      <c r="B7" s="30"/>
    </row>
    <row r="8" spans="1:2">
      <c r="A8" s="1" t="s">
        <v>4</v>
      </c>
      <c r="B8" s="2"/>
    </row>
    <row r="9" spans="1:2">
      <c r="A9" s="28" t="s">
        <v>108</v>
      </c>
      <c r="B9" s="30">
        <v>0</v>
      </c>
    </row>
    <row r="10" spans="1:2">
      <c r="A10" s="28"/>
      <c r="B10" s="11"/>
    </row>
    <row r="11" spans="1:2">
      <c r="A11" s="28" t="s">
        <v>38</v>
      </c>
      <c r="B11" s="11">
        <f>B3+B4+B5+B6</f>
        <v>115839.59</v>
      </c>
    </row>
    <row r="12" spans="1:2">
      <c r="A12" s="28"/>
      <c r="B12" s="3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11" sqref="B11"/>
    </sheetView>
  </sheetViews>
  <sheetFormatPr defaultRowHeight="12.75"/>
  <cols>
    <col min="1" max="1" width="19.42578125" customWidth="1"/>
    <col min="2" max="2" width="15.140625" customWidth="1"/>
  </cols>
  <sheetData>
    <row r="1" spans="1:2">
      <c r="A1" s="1" t="s">
        <v>0</v>
      </c>
    </row>
    <row r="4" spans="1:2">
      <c r="A4" s="1" t="s">
        <v>1</v>
      </c>
      <c r="B4" s="2"/>
    </row>
    <row r="5" spans="1:2">
      <c r="A5" t="s">
        <v>3</v>
      </c>
      <c r="B5" s="19">
        <v>0</v>
      </c>
    </row>
    <row r="6" spans="1:2">
      <c r="B6" s="19"/>
    </row>
    <row r="7" spans="1:2">
      <c r="A7" s="1" t="s">
        <v>4</v>
      </c>
    </row>
    <row r="8" spans="1:2">
      <c r="A8" t="s">
        <v>5</v>
      </c>
      <c r="B8" s="2">
        <v>636.95000000000005</v>
      </c>
    </row>
    <row r="9" spans="1:2">
      <c r="A9" t="s">
        <v>6</v>
      </c>
      <c r="B9" s="2">
        <v>2068</v>
      </c>
    </row>
    <row r="10" spans="1:2">
      <c r="B10" s="21"/>
    </row>
    <row r="11" spans="1:2">
      <c r="A11" t="s">
        <v>38</v>
      </c>
      <c r="B11" s="43">
        <f>B5-B8-B9</f>
        <v>-2704.95</v>
      </c>
    </row>
    <row r="13" spans="1:2">
      <c r="A13" s="28" t="s">
        <v>10</v>
      </c>
    </row>
    <row r="14" spans="1:2">
      <c r="A14" s="28" t="s">
        <v>11</v>
      </c>
      <c r="B14" s="32">
        <v>9800</v>
      </c>
    </row>
    <row r="15" spans="1:2">
      <c r="A15" s="1" t="s">
        <v>12</v>
      </c>
      <c r="B15" s="32"/>
    </row>
    <row r="16" spans="1:2">
      <c r="A16" t="s">
        <v>13</v>
      </c>
      <c r="B16" s="32">
        <v>101</v>
      </c>
    </row>
    <row r="17" spans="1:2">
      <c r="A17" t="s">
        <v>14</v>
      </c>
      <c r="B17" s="32">
        <v>450</v>
      </c>
    </row>
    <row r="18" spans="1:2">
      <c r="A18" t="s">
        <v>8</v>
      </c>
      <c r="B18" s="32">
        <v>200</v>
      </c>
    </row>
    <row r="20" spans="1:2">
      <c r="A20" t="s">
        <v>131</v>
      </c>
      <c r="B20" s="17">
        <f>SUM(B14:B18)</f>
        <v>10551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8"/>
  <sheetViews>
    <sheetView workbookViewId="0">
      <selection activeCell="B9" sqref="B9"/>
    </sheetView>
  </sheetViews>
  <sheetFormatPr defaultColWidth="8.85546875" defaultRowHeight="12.75"/>
  <cols>
    <col min="1" max="1" width="35.42578125" customWidth="1"/>
    <col min="2" max="2" width="15.85546875" customWidth="1"/>
    <col min="3" max="3" width="16.140625" customWidth="1"/>
  </cols>
  <sheetData>
    <row r="1" spans="1:7">
      <c r="A1" s="1" t="s">
        <v>85</v>
      </c>
    </row>
    <row r="2" spans="1:7">
      <c r="A2" s="1"/>
    </row>
    <row r="3" spans="1:7">
      <c r="A3" s="1" t="s">
        <v>1</v>
      </c>
      <c r="B3" s="12"/>
    </row>
    <row r="4" spans="1:7">
      <c r="A4" s="28"/>
      <c r="B4" s="30"/>
      <c r="C4" s="28"/>
      <c r="D4" s="28"/>
      <c r="F4" s="28"/>
    </row>
    <row r="5" spans="1:7">
      <c r="A5" s="28"/>
      <c r="B5" s="30"/>
      <c r="C5" s="28"/>
      <c r="D5" s="28"/>
      <c r="F5" s="28"/>
    </row>
    <row r="6" spans="1:7">
      <c r="A6" s="28"/>
      <c r="B6" s="30"/>
      <c r="C6" s="28"/>
      <c r="D6" s="28"/>
      <c r="F6" s="28"/>
    </row>
    <row r="7" spans="1:7">
      <c r="A7" s="1" t="s">
        <v>4</v>
      </c>
      <c r="B7" s="13"/>
    </row>
    <row r="8" spans="1:7">
      <c r="A8" s="28" t="s">
        <v>86</v>
      </c>
      <c r="B8" s="30">
        <v>276</v>
      </c>
      <c r="C8" s="28"/>
    </row>
    <row r="9" spans="1:7">
      <c r="A9" s="28" t="s">
        <v>101</v>
      </c>
      <c r="B9" s="30"/>
      <c r="C9" s="28"/>
    </row>
    <row r="10" spans="1:7">
      <c r="B10" s="2"/>
      <c r="C10" s="28"/>
    </row>
    <row r="11" spans="1:7">
      <c r="A11" s="1" t="s">
        <v>26</v>
      </c>
      <c r="B11" s="30">
        <f>B4-B8</f>
        <v>-276</v>
      </c>
      <c r="C11" s="28"/>
    </row>
    <row r="12" spans="1:7">
      <c r="B12" s="2"/>
      <c r="C12" s="28"/>
      <c r="E12" s="28"/>
    </row>
    <row r="13" spans="1:7">
      <c r="A13" s="28" t="s">
        <v>133</v>
      </c>
      <c r="B13" s="2">
        <f>B11</f>
        <v>-276</v>
      </c>
      <c r="C13" s="28"/>
      <c r="G13" s="28"/>
    </row>
    <row r="14" spans="1:7">
      <c r="B14" s="2"/>
      <c r="C14" s="28"/>
      <c r="G14" s="28"/>
    </row>
    <row r="15" spans="1:7">
      <c r="B15" s="2"/>
      <c r="G15" s="28"/>
    </row>
    <row r="16" spans="1:7">
      <c r="B16" s="2"/>
    </row>
    <row r="17" spans="1:3">
      <c r="A17" s="28"/>
      <c r="B17" s="35"/>
    </row>
    <row r="18" spans="1:3">
      <c r="A18" s="28"/>
      <c r="B18" s="35"/>
    </row>
    <row r="20" spans="1:3">
      <c r="A20" s="1"/>
      <c r="B20" s="2"/>
    </row>
    <row r="21" spans="1:3">
      <c r="C21" s="5"/>
    </row>
    <row r="22" spans="1:3">
      <c r="B22" s="12"/>
    </row>
    <row r="23" spans="1:3">
      <c r="A23" s="28"/>
      <c r="B23" s="38"/>
    </row>
    <row r="24" spans="1:3">
      <c r="A24" s="28"/>
      <c r="B24" s="38"/>
    </row>
    <row r="25" spans="1:3">
      <c r="A25" s="28"/>
      <c r="B25" s="38"/>
    </row>
    <row r="26" spans="1:3">
      <c r="A26" s="28"/>
      <c r="B26" s="38"/>
    </row>
    <row r="27" spans="1:3">
      <c r="A27" s="28"/>
      <c r="B27" s="38"/>
    </row>
    <row r="28" spans="1:3">
      <c r="A28" s="28"/>
      <c r="B28" s="38"/>
    </row>
    <row r="29" spans="1:3">
      <c r="A29" s="28"/>
      <c r="B29" s="38"/>
    </row>
    <row r="30" spans="1:3">
      <c r="A30" s="28"/>
      <c r="B30" s="38"/>
    </row>
    <row r="31" spans="1:3">
      <c r="A31" s="28"/>
      <c r="B31" s="38"/>
    </row>
    <row r="32" spans="1:3">
      <c r="A32" s="28"/>
      <c r="B32" s="38"/>
    </row>
    <row r="34" spans="1:2">
      <c r="A34" s="1"/>
      <c r="B34" s="16"/>
    </row>
    <row r="36" spans="1:2">
      <c r="A36" s="1"/>
      <c r="B36" s="17"/>
    </row>
    <row r="37" spans="1:2">
      <c r="A37" s="28"/>
    </row>
    <row r="38" spans="1:2">
      <c r="A38" s="1"/>
    </row>
  </sheetData>
  <phoneticPr fontId="0" type="noConversion"/>
  <printOptions horizontalCentered="1" gridLines="1"/>
  <pageMargins left="0.30629921259842524" right="0.30629921259842524" top="0.75000000000000011" bottom="0.75000000000000011" header="0.30000000000000004" footer="0.30000000000000004"/>
  <pageSetup paperSize="9" orientation="portrait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0"/>
  <sheetViews>
    <sheetView workbookViewId="0">
      <selection activeCell="B6" sqref="B6"/>
    </sheetView>
  </sheetViews>
  <sheetFormatPr defaultColWidth="8.85546875" defaultRowHeight="12.75"/>
  <cols>
    <col min="1" max="1" width="53.140625" customWidth="1"/>
    <col min="2" max="2" width="19.42578125" customWidth="1"/>
    <col min="3" max="3" width="10.140625" bestFit="1" customWidth="1"/>
  </cols>
  <sheetData>
    <row r="1" spans="1:6">
      <c r="A1" t="s">
        <v>87</v>
      </c>
    </row>
    <row r="3" spans="1:6">
      <c r="A3" s="12" t="s">
        <v>1</v>
      </c>
    </row>
    <row r="4" spans="1:6">
      <c r="A4" s="28" t="s">
        <v>88</v>
      </c>
      <c r="B4" s="29">
        <f>'Ballow B4'!B10</f>
        <v>2060</v>
      </c>
    </row>
    <row r="5" spans="1:6">
      <c r="A5" s="28" t="s">
        <v>170</v>
      </c>
      <c r="B5" s="29">
        <f>'Ballow Office 48'!B15</f>
        <v>16720.66</v>
      </c>
    </row>
    <row r="6" spans="1:6">
      <c r="A6" s="28" t="s">
        <v>136</v>
      </c>
      <c r="B6" s="29">
        <v>1</v>
      </c>
    </row>
    <row r="7" spans="1:6">
      <c r="A7" s="28"/>
      <c r="B7" s="29"/>
    </row>
    <row r="8" spans="1:6">
      <c r="A8" s="12" t="s">
        <v>4</v>
      </c>
      <c r="B8" s="29"/>
    </row>
    <row r="9" spans="1:6">
      <c r="A9" s="28" t="s">
        <v>108</v>
      </c>
      <c r="B9" s="29">
        <v>1122</v>
      </c>
    </row>
    <row r="11" spans="1:6">
      <c r="A11" s="1" t="s">
        <v>38</v>
      </c>
      <c r="B11" s="29">
        <f>B4+B5+B6-B9</f>
        <v>17659.66</v>
      </c>
    </row>
    <row r="12" spans="1:6">
      <c r="A12" s="1"/>
      <c r="B12" s="4"/>
    </row>
    <row r="13" spans="1:6">
      <c r="A13" s="28" t="s">
        <v>89</v>
      </c>
      <c r="B13" s="41"/>
      <c r="C13" s="28" t="s">
        <v>132</v>
      </c>
      <c r="D13" s="28"/>
    </row>
    <row r="14" spans="1:6">
      <c r="A14" s="28" t="s">
        <v>90</v>
      </c>
      <c r="B14" s="41"/>
      <c r="C14" s="28" t="s">
        <v>132</v>
      </c>
      <c r="D14" s="28"/>
      <c r="E14" s="3"/>
      <c r="F14" s="28"/>
    </row>
    <row r="15" spans="1:6">
      <c r="A15" s="28" t="s">
        <v>26</v>
      </c>
      <c r="B15" s="4"/>
      <c r="C15" s="1"/>
    </row>
    <row r="16" spans="1:6">
      <c r="A16" s="28"/>
      <c r="B16" s="35"/>
    </row>
    <row r="17" spans="1:6">
      <c r="A17" s="28" t="s">
        <v>175</v>
      </c>
      <c r="B17" s="29">
        <f>B11/2</f>
        <v>8829.83</v>
      </c>
    </row>
    <row r="18" spans="1:6">
      <c r="A18" s="28"/>
      <c r="B18" s="29"/>
    </row>
    <row r="19" spans="1:6">
      <c r="A19" s="28"/>
      <c r="B19" s="29"/>
    </row>
    <row r="20" spans="1:6">
      <c r="A20" s="28"/>
      <c r="B20" s="29"/>
    </row>
    <row r="21" spans="1:6">
      <c r="F21" s="28"/>
    </row>
    <row r="22" spans="1:6">
      <c r="A22" s="28"/>
    </row>
    <row r="24" spans="1:6">
      <c r="B24" s="23"/>
    </row>
    <row r="25" spans="1:6">
      <c r="B25" s="29"/>
    </row>
    <row r="26" spans="1:6">
      <c r="A26" t="s">
        <v>91</v>
      </c>
    </row>
    <row r="29" spans="1:6">
      <c r="A29" s="28"/>
    </row>
    <row r="30" spans="1:6">
      <c r="A30" s="28"/>
    </row>
  </sheetData>
  <phoneticPr fontId="0" type="noConversion"/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E36"/>
  <sheetViews>
    <sheetView workbookViewId="0">
      <selection activeCell="B6" sqref="B6"/>
    </sheetView>
  </sheetViews>
  <sheetFormatPr defaultColWidth="8.85546875" defaultRowHeight="12.75"/>
  <cols>
    <col min="1" max="1" width="47.85546875" customWidth="1"/>
    <col min="2" max="2" width="14.42578125" customWidth="1"/>
    <col min="3" max="3" width="10.140625" bestFit="1" customWidth="1"/>
    <col min="5" max="5" width="11.140625" bestFit="1" customWidth="1"/>
  </cols>
  <sheetData>
    <row r="2" spans="1:2">
      <c r="A2" s="1" t="s">
        <v>1</v>
      </c>
    </row>
    <row r="3" spans="1:2">
      <c r="A3" s="28" t="s">
        <v>199</v>
      </c>
      <c r="B3" s="2">
        <v>0</v>
      </c>
    </row>
    <row r="4" spans="1:2">
      <c r="A4" s="28" t="s">
        <v>109</v>
      </c>
      <c r="B4" s="2">
        <v>0</v>
      </c>
    </row>
    <row r="5" spans="1:2">
      <c r="A5" s="28" t="s">
        <v>146</v>
      </c>
      <c r="B5" s="19">
        <v>2</v>
      </c>
    </row>
    <row r="6" spans="1:2">
      <c r="A6" s="28"/>
      <c r="B6" s="19"/>
    </row>
    <row r="7" spans="1:2">
      <c r="A7" s="1" t="s">
        <v>4</v>
      </c>
      <c r="B7" s="2"/>
    </row>
    <row r="8" spans="1:2">
      <c r="A8" s="28" t="s">
        <v>108</v>
      </c>
      <c r="B8" s="2">
        <v>1226.5</v>
      </c>
    </row>
    <row r="9" spans="1:2">
      <c r="A9" s="28" t="s">
        <v>98</v>
      </c>
      <c r="B9" s="2">
        <v>276</v>
      </c>
    </row>
    <row r="10" spans="1:2">
      <c r="A10" s="28"/>
      <c r="B10" s="2"/>
    </row>
    <row r="11" spans="1:2">
      <c r="A11" s="1" t="s">
        <v>124</v>
      </c>
      <c r="B11" s="2">
        <f>B3+B4+B5-B8-B9</f>
        <v>-1500.5</v>
      </c>
    </row>
    <row r="12" spans="1:2">
      <c r="A12" s="28"/>
      <c r="B12" s="29"/>
    </row>
    <row r="14" spans="1:2">
      <c r="B14" s="29"/>
    </row>
    <row r="16" spans="1:2">
      <c r="A16" s="1" t="s">
        <v>61</v>
      </c>
    </row>
    <row r="17" spans="1:5">
      <c r="A17" s="28" t="s">
        <v>166</v>
      </c>
    </row>
    <row r="18" spans="1:5">
      <c r="A18" s="28" t="s">
        <v>10</v>
      </c>
      <c r="B18" s="27">
        <v>41912</v>
      </c>
    </row>
    <row r="19" spans="1:5">
      <c r="A19" s="28" t="s">
        <v>62</v>
      </c>
      <c r="B19" s="27"/>
    </row>
    <row r="20" spans="1:5">
      <c r="A20" s="28" t="s">
        <v>63</v>
      </c>
      <c r="B20" s="6"/>
    </row>
    <row r="21" spans="1:5">
      <c r="A21" s="28" t="s">
        <v>11</v>
      </c>
      <c r="B21" s="6">
        <v>5344136.3</v>
      </c>
    </row>
    <row r="23" spans="1:5">
      <c r="A23" s="1" t="s">
        <v>163</v>
      </c>
      <c r="B23" s="6" t="s">
        <v>164</v>
      </c>
    </row>
    <row r="24" spans="1:5">
      <c r="A24" s="28" t="s">
        <v>10</v>
      </c>
      <c r="B24" s="27">
        <v>43982</v>
      </c>
    </row>
    <row r="25" spans="1:5">
      <c r="A25" s="28" t="s">
        <v>62</v>
      </c>
      <c r="B25" s="27">
        <v>44101</v>
      </c>
      <c r="C25" s="40"/>
      <c r="E25" s="45"/>
    </row>
    <row r="26" spans="1:5">
      <c r="A26" s="28" t="s">
        <v>63</v>
      </c>
      <c r="B26" s="6">
        <v>110000</v>
      </c>
      <c r="C26" s="5"/>
    </row>
    <row r="27" spans="1:5">
      <c r="A27" s="28" t="s">
        <v>11</v>
      </c>
      <c r="B27" s="6">
        <v>200000</v>
      </c>
      <c r="C27" s="5"/>
    </row>
    <row r="28" spans="1:5">
      <c r="A28" s="28" t="s">
        <v>165</v>
      </c>
      <c r="B28" s="6">
        <v>90000</v>
      </c>
      <c r="C28" s="5"/>
    </row>
    <row r="29" spans="1:5">
      <c r="B29" s="6"/>
    </row>
    <row r="31" spans="1:5">
      <c r="A31" s="1" t="s">
        <v>163</v>
      </c>
      <c r="B31" s="31" t="s">
        <v>167</v>
      </c>
    </row>
    <row r="32" spans="1:5">
      <c r="A32" s="28" t="s">
        <v>10</v>
      </c>
      <c r="B32" s="27">
        <v>43982</v>
      </c>
    </row>
    <row r="33" spans="1:3">
      <c r="A33" s="28" t="s">
        <v>62</v>
      </c>
      <c r="B33" s="27">
        <v>44319</v>
      </c>
      <c r="C33" s="40"/>
    </row>
    <row r="34" spans="1:3">
      <c r="A34" s="28" t="s">
        <v>63</v>
      </c>
      <c r="B34" s="6">
        <v>130000</v>
      </c>
      <c r="C34" s="5"/>
    </row>
    <row r="35" spans="1:3">
      <c r="A35" s="28" t="s">
        <v>11</v>
      </c>
      <c r="B35" s="6">
        <v>150000</v>
      </c>
      <c r="C35" s="5"/>
    </row>
    <row r="36" spans="1:3">
      <c r="A36" s="28" t="s">
        <v>165</v>
      </c>
      <c r="B36" s="6">
        <v>20000</v>
      </c>
      <c r="C36" s="5"/>
    </row>
  </sheetData>
  <phoneticPr fontId="5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27"/>
  <sheetViews>
    <sheetView workbookViewId="0">
      <selection activeCell="B6" sqref="B6"/>
    </sheetView>
  </sheetViews>
  <sheetFormatPr defaultColWidth="8.85546875" defaultRowHeight="12.75"/>
  <cols>
    <col min="1" max="1" width="33" customWidth="1"/>
    <col min="2" max="2" width="16.85546875" customWidth="1"/>
  </cols>
  <sheetData>
    <row r="1" spans="1:2">
      <c r="A1" s="1" t="s">
        <v>1</v>
      </c>
    </row>
    <row r="2" spans="1:2">
      <c r="A2" s="28" t="s">
        <v>93</v>
      </c>
      <c r="B2" s="2">
        <v>0</v>
      </c>
    </row>
    <row r="3" spans="1:2">
      <c r="B3" s="2"/>
    </row>
    <row r="4" spans="1:2">
      <c r="B4" s="19"/>
    </row>
    <row r="5" spans="1:2">
      <c r="A5" s="1" t="s">
        <v>4</v>
      </c>
      <c r="B5" s="2"/>
    </row>
    <row r="6" spans="1:2">
      <c r="A6" s="28" t="s">
        <v>96</v>
      </c>
      <c r="B6" s="2"/>
    </row>
    <row r="7" spans="1:2">
      <c r="B7" s="2"/>
    </row>
    <row r="8" spans="1:2">
      <c r="B8" s="2"/>
    </row>
    <row r="9" spans="1:2">
      <c r="B9" s="2"/>
    </row>
    <row r="10" spans="1:2">
      <c r="B10" s="2"/>
    </row>
    <row r="11" spans="1:2">
      <c r="A11" s="28"/>
      <c r="B11" s="29"/>
    </row>
    <row r="13" spans="1:2">
      <c r="A13" s="1"/>
      <c r="B13" s="29"/>
    </row>
    <row r="14" spans="1:2">
      <c r="B14" s="24"/>
    </row>
    <row r="16" spans="1:2">
      <c r="B16" s="19"/>
    </row>
    <row r="17" spans="1:2">
      <c r="B17" s="23"/>
    </row>
    <row r="18" spans="1:2">
      <c r="B18" s="29"/>
    </row>
    <row r="20" spans="1:2">
      <c r="A20" s="1" t="s">
        <v>61</v>
      </c>
    </row>
    <row r="21" spans="1:2">
      <c r="A21" s="28" t="s">
        <v>10</v>
      </c>
      <c r="B21" s="27">
        <v>41912</v>
      </c>
    </row>
    <row r="22" spans="1:2">
      <c r="A22" s="28" t="s">
        <v>62</v>
      </c>
      <c r="B22" s="27"/>
    </row>
    <row r="23" spans="1:2">
      <c r="A23" s="28" t="s">
        <v>63</v>
      </c>
      <c r="B23" s="6"/>
    </row>
    <row r="24" spans="1:2">
      <c r="A24" s="28" t="s">
        <v>11</v>
      </c>
      <c r="B24" s="6"/>
    </row>
    <row r="25" spans="1:2">
      <c r="A25" s="1" t="s">
        <v>64</v>
      </c>
      <c r="B25" s="6"/>
    </row>
    <row r="26" spans="1:2">
      <c r="A26" s="28"/>
      <c r="B26" s="6"/>
    </row>
    <row r="27" spans="1:2">
      <c r="B27" s="6"/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orientation="portrait" horizontalDpi="4294967294" verticalDpi="4294967294" r:id="rId1"/>
  <extLst>
    <ext xmlns:mx="http://schemas.microsoft.com/office/mac/excel/2008/main" uri="{64002731-A6B0-56B0-2670-7721B7C09600}">
      <mx:PLV Mode="0" OnePage="0" WScale="75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7"/>
  <sheetViews>
    <sheetView workbookViewId="0">
      <selection activeCell="B6" sqref="B6"/>
    </sheetView>
  </sheetViews>
  <sheetFormatPr defaultColWidth="11.5703125" defaultRowHeight="12.75"/>
  <sheetData>
    <row r="2" spans="1:2">
      <c r="A2" s="1" t="s">
        <v>1</v>
      </c>
    </row>
    <row r="5" spans="1:2">
      <c r="A5" s="1" t="s">
        <v>4</v>
      </c>
    </row>
    <row r="6" spans="1:2">
      <c r="A6" t="s">
        <v>98</v>
      </c>
      <c r="B6" s="6">
        <v>276</v>
      </c>
    </row>
    <row r="7" spans="1:2">
      <c r="A7" s="28" t="s">
        <v>128</v>
      </c>
      <c r="B7" s="2" t="s">
        <v>130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2:E15"/>
  <sheetViews>
    <sheetView workbookViewId="0">
      <selection activeCell="B6" sqref="B6"/>
    </sheetView>
  </sheetViews>
  <sheetFormatPr defaultRowHeight="12.75"/>
  <cols>
    <col min="1" max="1" width="20.140625" customWidth="1"/>
    <col min="2" max="2" width="11.5703125" bestFit="1" customWidth="1"/>
    <col min="3" max="3" width="11.140625" bestFit="1" customWidth="1"/>
  </cols>
  <sheetData>
    <row r="2" spans="1:5">
      <c r="A2" s="1" t="s">
        <v>1</v>
      </c>
    </row>
    <row r="3" spans="1:5">
      <c r="A3" s="28" t="s">
        <v>121</v>
      </c>
      <c r="B3" s="29"/>
      <c r="C3" s="31" t="s">
        <v>130</v>
      </c>
    </row>
    <row r="4" spans="1:5">
      <c r="A4" s="28"/>
      <c r="B4" s="29"/>
      <c r="C4" s="51"/>
    </row>
    <row r="5" spans="1:5">
      <c r="A5" s="28" t="s">
        <v>173</v>
      </c>
      <c r="B5" s="2">
        <v>138899.32999999999</v>
      </c>
      <c r="C5" s="28"/>
    </row>
    <row r="6" spans="1:5">
      <c r="A6" s="1" t="s">
        <v>4</v>
      </c>
    </row>
    <row r="7" spans="1:5">
      <c r="A7" s="28" t="s">
        <v>101</v>
      </c>
      <c r="B7" s="6"/>
      <c r="C7">
        <v>775.5</v>
      </c>
    </row>
    <row r="8" spans="1:5">
      <c r="A8" s="28" t="s">
        <v>140</v>
      </c>
      <c r="C8" s="19" t="s">
        <v>42</v>
      </c>
    </row>
    <row r="9" spans="1:5">
      <c r="A9" s="28" t="s">
        <v>162</v>
      </c>
      <c r="C9">
        <v>767.15</v>
      </c>
    </row>
    <row r="10" spans="1:5">
      <c r="A10" s="28" t="s">
        <v>174</v>
      </c>
      <c r="C10" s="19">
        <v>39262</v>
      </c>
    </row>
    <row r="11" spans="1:5">
      <c r="A11" s="28" t="s">
        <v>178</v>
      </c>
      <c r="C11" s="19">
        <v>1152</v>
      </c>
    </row>
    <row r="12" spans="1:5">
      <c r="A12" s="28" t="s">
        <v>179</v>
      </c>
      <c r="C12" s="19">
        <v>180</v>
      </c>
    </row>
    <row r="13" spans="1:5">
      <c r="A13" s="28" t="s">
        <v>183</v>
      </c>
      <c r="C13" s="19">
        <v>199</v>
      </c>
    </row>
    <row r="14" spans="1:5">
      <c r="A14" s="28" t="s">
        <v>176</v>
      </c>
    </row>
    <row r="15" spans="1:5">
      <c r="A15" t="s">
        <v>177</v>
      </c>
      <c r="E15">
        <f>F16</f>
        <v>0</v>
      </c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1"/>
  <sheetViews>
    <sheetView workbookViewId="0">
      <selection activeCell="B8" sqref="B8"/>
    </sheetView>
  </sheetViews>
  <sheetFormatPr defaultColWidth="11.42578125" defaultRowHeight="12.75"/>
  <cols>
    <col min="1" max="1" width="35.85546875" customWidth="1"/>
  </cols>
  <sheetData>
    <row r="1" spans="1:2">
      <c r="A1" s="1" t="s">
        <v>15</v>
      </c>
    </row>
    <row r="4" spans="1:2">
      <c r="A4" s="1" t="s">
        <v>1</v>
      </c>
      <c r="B4" s="2"/>
    </row>
    <row r="5" spans="1:2">
      <c r="A5" t="s">
        <v>3</v>
      </c>
      <c r="B5" s="19">
        <v>7</v>
      </c>
    </row>
    <row r="6" spans="1:2">
      <c r="B6" s="19"/>
    </row>
    <row r="7" spans="1:2">
      <c r="A7" s="1" t="s">
        <v>4</v>
      </c>
    </row>
    <row r="8" spans="1:2">
      <c r="A8" t="s">
        <v>5</v>
      </c>
      <c r="B8" s="2">
        <v>644.1</v>
      </c>
    </row>
    <row r="9" spans="1:2">
      <c r="A9" t="s">
        <v>6</v>
      </c>
      <c r="B9" s="2">
        <v>1880</v>
      </c>
    </row>
    <row r="10" spans="1:2">
      <c r="A10" t="s">
        <v>7</v>
      </c>
      <c r="B10" s="2">
        <v>416</v>
      </c>
    </row>
    <row r="11" spans="1:2">
      <c r="A11" s="28"/>
      <c r="B11" s="2"/>
    </row>
    <row r="12" spans="1:2">
      <c r="A12" s="28" t="s">
        <v>38</v>
      </c>
      <c r="B12" s="19">
        <f>B5-B8-B9-B10</f>
        <v>-2933.1</v>
      </c>
    </row>
    <row r="13" spans="1:2">
      <c r="A13" s="1"/>
      <c r="B13" s="19"/>
    </row>
    <row r="14" spans="1:2">
      <c r="A14" s="1"/>
      <c r="B14" s="19"/>
    </row>
    <row r="15" spans="1:2">
      <c r="A15" s="28" t="s">
        <v>11</v>
      </c>
      <c r="B15" s="25">
        <v>30000</v>
      </c>
    </row>
    <row r="16" spans="1:2">
      <c r="A16" s="1" t="s">
        <v>12</v>
      </c>
      <c r="B16" s="26"/>
    </row>
    <row r="17" spans="1:2">
      <c r="A17" s="28" t="s">
        <v>16</v>
      </c>
      <c r="B17" s="25">
        <v>450</v>
      </c>
    </row>
    <row r="18" spans="1:2">
      <c r="A18" s="28" t="s">
        <v>17</v>
      </c>
      <c r="B18" s="25">
        <v>80</v>
      </c>
    </row>
    <row r="19" spans="1:2">
      <c r="A19" s="28" t="s">
        <v>18</v>
      </c>
      <c r="B19" s="25">
        <v>480</v>
      </c>
    </row>
    <row r="21" spans="1:2">
      <c r="A21" t="s">
        <v>131</v>
      </c>
      <c r="B21" s="26">
        <f>SUM(B15:B19)</f>
        <v>31010</v>
      </c>
    </row>
  </sheetData>
  <phoneticPr fontId="5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8"/>
  <sheetViews>
    <sheetView workbookViewId="0">
      <selection activeCell="B8" sqref="B8"/>
    </sheetView>
  </sheetViews>
  <sheetFormatPr defaultColWidth="8.85546875" defaultRowHeight="12.75"/>
  <cols>
    <col min="1" max="1" width="42.42578125" customWidth="1"/>
    <col min="2" max="2" width="13.140625" customWidth="1"/>
    <col min="3" max="3" width="9.85546875" bestFit="1" customWidth="1"/>
    <col min="4" max="4" width="9.7109375" bestFit="1" customWidth="1"/>
    <col min="5" max="5" width="9.140625" bestFit="1" customWidth="1"/>
  </cols>
  <sheetData>
    <row r="1" spans="1:2">
      <c r="A1" s="1" t="s">
        <v>19</v>
      </c>
    </row>
    <row r="4" spans="1:2">
      <c r="A4" s="1" t="s">
        <v>1</v>
      </c>
      <c r="B4" s="2"/>
    </row>
    <row r="5" spans="1:2">
      <c r="A5" t="s">
        <v>3</v>
      </c>
      <c r="B5" s="19">
        <v>8</v>
      </c>
    </row>
    <row r="6" spans="1:2">
      <c r="B6" s="19"/>
    </row>
    <row r="7" spans="1:2">
      <c r="A7" s="1" t="s">
        <v>4</v>
      </c>
    </row>
    <row r="8" spans="1:2">
      <c r="A8" t="s">
        <v>5</v>
      </c>
      <c r="B8" s="2">
        <v>637</v>
      </c>
    </row>
    <row r="9" spans="1:2">
      <c r="A9" t="s">
        <v>6</v>
      </c>
      <c r="B9" s="2">
        <v>2068</v>
      </c>
    </row>
    <row r="10" spans="1:2">
      <c r="A10" t="s">
        <v>7</v>
      </c>
      <c r="B10" s="2">
        <v>416</v>
      </c>
    </row>
    <row r="11" spans="1:2">
      <c r="A11" t="s">
        <v>197</v>
      </c>
      <c r="B11" s="2">
        <v>2239.1799999999998</v>
      </c>
    </row>
    <row r="12" spans="1:2">
      <c r="A12" t="s">
        <v>198</v>
      </c>
      <c r="B12" s="2">
        <v>605</v>
      </c>
    </row>
    <row r="14" spans="1:2">
      <c r="A14" t="s">
        <v>38</v>
      </c>
      <c r="B14" s="43">
        <f>B5-B8-B9-B10-B11-B12</f>
        <v>-5957.18</v>
      </c>
    </row>
    <row r="16" spans="1:2">
      <c r="A16" s="28" t="s">
        <v>10</v>
      </c>
      <c r="B16" s="27">
        <v>44680</v>
      </c>
    </row>
    <row r="17" spans="1:5">
      <c r="A17" s="28" t="s">
        <v>11</v>
      </c>
      <c r="B17" s="32">
        <v>49280</v>
      </c>
      <c r="D17">
        <v>41495.839999999997</v>
      </c>
      <c r="E17" s="17">
        <f>+B17-D17</f>
        <v>7784.1600000000035</v>
      </c>
    </row>
    <row r="18" spans="1:5">
      <c r="A18" s="1" t="s">
        <v>12</v>
      </c>
      <c r="E18">
        <v>-5867.72</v>
      </c>
    </row>
    <row r="19" spans="1:5">
      <c r="A19" s="28" t="s">
        <v>193</v>
      </c>
      <c r="B19" s="32">
        <v>450</v>
      </c>
      <c r="E19" s="17">
        <f>SUM(E17:E18)</f>
        <v>1916.4400000000032</v>
      </c>
    </row>
    <row r="20" spans="1:5">
      <c r="A20" s="28" t="s">
        <v>194</v>
      </c>
      <c r="B20" s="32">
        <v>489</v>
      </c>
    </row>
    <row r="21" spans="1:5">
      <c r="A21" s="28" t="s">
        <v>195</v>
      </c>
      <c r="B21" s="32">
        <v>1059</v>
      </c>
    </row>
    <row r="22" spans="1:5">
      <c r="A22" s="28" t="s">
        <v>196</v>
      </c>
      <c r="D22">
        <v>52578.18</v>
      </c>
    </row>
    <row r="23" spans="1:5">
      <c r="D23" s="17">
        <f>+B17-D22</f>
        <v>-3298.1800000000003</v>
      </c>
    </row>
    <row r="24" spans="1:5">
      <c r="D24">
        <f>3942.4+1272.22</f>
        <v>5214.62</v>
      </c>
    </row>
    <row r="25" spans="1:5">
      <c r="D25" s="17">
        <f>SUM(D23:D24)</f>
        <v>1916.4399999999996</v>
      </c>
    </row>
    <row r="28" spans="1:5">
      <c r="D28" s="17">
        <f>+D23+B21</f>
        <v>-2239.1800000000003</v>
      </c>
    </row>
  </sheetData>
  <phoneticPr fontId="0" type="noConversion"/>
  <printOptions horizontalCentered="1" gridLines="1"/>
  <pageMargins left="0.39370078740157483" right="0.39370078740157483" top="1" bottom="1" header="0.5" footer="0.5"/>
  <pageSetup orientation="landscape" horizontalDpi="300" r:id="rId1"/>
  <headerFooter alignWithMargins="0">
    <oddFooter>&amp;A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F34"/>
  <sheetViews>
    <sheetView tabSelected="1" workbookViewId="0">
      <selection activeCell="A9" sqref="A9"/>
    </sheetView>
  </sheetViews>
  <sheetFormatPr defaultColWidth="8.85546875" defaultRowHeight="12.75"/>
  <cols>
    <col min="1" max="1" width="29" customWidth="1"/>
    <col min="2" max="2" width="17" customWidth="1"/>
    <col min="3" max="3" width="22" customWidth="1"/>
    <col min="4" max="4" width="11" customWidth="1"/>
    <col min="5" max="5" width="11.140625" customWidth="1"/>
  </cols>
  <sheetData>
    <row r="1" spans="1:5">
      <c r="C1" s="1" t="s">
        <v>20</v>
      </c>
    </row>
    <row r="4" spans="1:5">
      <c r="A4" s="1" t="s">
        <v>1</v>
      </c>
      <c r="B4" s="19"/>
    </row>
    <row r="5" spans="1:5">
      <c r="A5" s="28" t="s">
        <v>105</v>
      </c>
      <c r="B5" s="29">
        <v>8179.49</v>
      </c>
      <c r="C5" t="s">
        <v>200</v>
      </c>
    </row>
    <row r="6" spans="1:5">
      <c r="A6" s="28" t="s">
        <v>21</v>
      </c>
      <c r="B6" s="19">
        <v>13889.84</v>
      </c>
      <c r="D6" s="50"/>
    </row>
    <row r="7" spans="1:5">
      <c r="A7" s="28" t="s">
        <v>125</v>
      </c>
      <c r="B7" s="29">
        <v>11583.99</v>
      </c>
    </row>
    <row r="8" spans="1:5">
      <c r="A8" s="28" t="s">
        <v>22</v>
      </c>
      <c r="B8" s="29">
        <v>21649.73</v>
      </c>
      <c r="C8" t="s">
        <v>200</v>
      </c>
      <c r="D8" s="50"/>
    </row>
    <row r="9" spans="1:5">
      <c r="A9" s="28" t="s">
        <v>135</v>
      </c>
      <c r="B9" s="29">
        <v>455.75</v>
      </c>
    </row>
    <row r="10" spans="1:5">
      <c r="A10" s="28" t="s">
        <v>113</v>
      </c>
      <c r="B10" s="29">
        <v>10</v>
      </c>
    </row>
    <row r="11" spans="1:5">
      <c r="A11" t="s">
        <v>24</v>
      </c>
      <c r="B11" s="22">
        <f>'F Bay 14 Snapper'!B14</f>
        <v>-5957.18</v>
      </c>
    </row>
    <row r="12" spans="1:5">
      <c r="A12" s="28" t="s">
        <v>107</v>
      </c>
      <c r="B12" s="22">
        <f>'F Bay 3 Mullet'!B13</f>
        <v>-3131.35</v>
      </c>
      <c r="D12" s="50"/>
    </row>
    <row r="13" spans="1:5">
      <c r="A13" s="28" t="s">
        <v>106</v>
      </c>
      <c r="B13" s="22">
        <f>' 7 Mullet Road'!B11</f>
        <v>-2704.95</v>
      </c>
      <c r="C13" s="19"/>
      <c r="E13" s="19"/>
    </row>
    <row r="14" spans="1:5">
      <c r="B14" s="21"/>
    </row>
    <row r="15" spans="1:5">
      <c r="A15" s="1" t="s">
        <v>4</v>
      </c>
    </row>
    <row r="16" spans="1:5">
      <c r="A16" t="s">
        <v>192</v>
      </c>
      <c r="B16" s="29">
        <v>660</v>
      </c>
      <c r="C16" t="s">
        <v>200</v>
      </c>
    </row>
    <row r="17" spans="1:6">
      <c r="A17" t="s">
        <v>23</v>
      </c>
      <c r="B17" s="29">
        <v>3763</v>
      </c>
    </row>
    <row r="18" spans="1:6">
      <c r="A18" s="28" t="s">
        <v>103</v>
      </c>
      <c r="B18" s="29">
        <v>4223.42</v>
      </c>
      <c r="C18" t="s">
        <v>200</v>
      </c>
    </row>
    <row r="19" spans="1:6">
      <c r="A19" s="28" t="s">
        <v>102</v>
      </c>
      <c r="B19" s="29">
        <v>2095.09</v>
      </c>
      <c r="C19" t="s">
        <v>200</v>
      </c>
    </row>
    <row r="20" spans="1:6">
      <c r="A20" t="s">
        <v>25</v>
      </c>
      <c r="B20" s="2">
        <v>56</v>
      </c>
      <c r="C20" t="s">
        <v>200</v>
      </c>
      <c r="D20" s="2"/>
      <c r="E20" s="5"/>
      <c r="F20" s="2"/>
    </row>
    <row r="21" spans="1:6">
      <c r="A21" t="s">
        <v>190</v>
      </c>
      <c r="B21" s="2">
        <v>2800</v>
      </c>
      <c r="D21" s="2"/>
      <c r="E21" s="5"/>
      <c r="F21" s="2"/>
    </row>
    <row r="22" spans="1:6">
      <c r="A22" t="s">
        <v>191</v>
      </c>
      <c r="B22" s="2">
        <v>2849</v>
      </c>
      <c r="D22" s="2"/>
      <c r="E22" s="5"/>
      <c r="F22" s="2"/>
    </row>
    <row r="23" spans="1:6">
      <c r="B23" s="20"/>
      <c r="C23" s="2"/>
      <c r="D23" s="2"/>
      <c r="E23" s="5"/>
      <c r="F23" s="2"/>
    </row>
    <row r="24" spans="1:6">
      <c r="A24" t="s">
        <v>26</v>
      </c>
      <c r="B24" s="41">
        <v>27206.97</v>
      </c>
      <c r="C24" s="2"/>
      <c r="D24" s="2"/>
      <c r="E24" s="5"/>
      <c r="F24" s="2"/>
    </row>
    <row r="25" spans="1:6">
      <c r="B25" s="20"/>
      <c r="C25" s="2"/>
      <c r="D25" s="2"/>
      <c r="E25" s="5"/>
      <c r="F25" s="2"/>
    </row>
    <row r="26" spans="1:6">
      <c r="A26" s="1" t="s">
        <v>27</v>
      </c>
      <c r="B26" s="19"/>
      <c r="C26" s="11"/>
      <c r="D26" s="2"/>
      <c r="E26" s="5"/>
      <c r="F26" s="2"/>
    </row>
    <row r="27" spans="1:6">
      <c r="B27" s="19"/>
    </row>
    <row r="28" spans="1:6">
      <c r="A28" s="1"/>
      <c r="B28" s="21"/>
      <c r="C28" s="4"/>
      <c r="D28" s="4"/>
      <c r="E28" s="50"/>
      <c r="F28" s="4"/>
    </row>
    <row r="29" spans="1:6">
      <c r="A29" s="1" t="s">
        <v>28</v>
      </c>
      <c r="B29" s="19"/>
    </row>
    <row r="30" spans="1:6">
      <c r="A30" s="28"/>
      <c r="B30" s="19"/>
      <c r="D30" s="2"/>
    </row>
    <row r="31" spans="1:6">
      <c r="A31" s="28"/>
      <c r="B31" s="19"/>
    </row>
    <row r="32" spans="1:6">
      <c r="A32" s="1" t="s">
        <v>115</v>
      </c>
      <c r="B32" s="19"/>
      <c r="D32" s="50"/>
    </row>
    <row r="33" spans="1:5">
      <c r="A33" s="28"/>
      <c r="B33" s="19"/>
    </row>
    <row r="34" spans="1:5">
      <c r="A34" s="28"/>
      <c r="B34" s="19"/>
      <c r="E34" s="50"/>
    </row>
  </sheetData>
  <phoneticPr fontId="0" type="noConversion"/>
  <printOptions horizontalCentered="1" gridLines="1"/>
  <pageMargins left="0.39370078740157483" right="0.39370078740157483" top="1" bottom="1" header="0.5" footer="0.5"/>
  <pageSetup orientation="landscape" horizontalDpi="4294967293" verticalDpi="4294967293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D23B-8C1D-41EA-9DED-D4B53BF076FF}">
  <dimension ref="A2:W58"/>
  <sheetViews>
    <sheetView topLeftCell="A6" workbookViewId="0">
      <selection activeCell="C40" sqref="C40"/>
    </sheetView>
  </sheetViews>
  <sheetFormatPr defaultRowHeight="15"/>
  <cols>
    <col min="1" max="1" width="9.140625" style="56"/>
    <col min="2" max="2" width="10.7109375" style="56" bestFit="1" customWidth="1"/>
    <col min="3" max="3" width="39.140625" style="56" bestFit="1" customWidth="1"/>
    <col min="4" max="5" width="9.140625" style="56"/>
    <col min="6" max="6" width="16.85546875" style="56" customWidth="1"/>
    <col min="7" max="7" width="11.28515625" style="56" customWidth="1"/>
    <col min="8" max="8" width="12.42578125" style="56" customWidth="1"/>
    <col min="9" max="16384" width="9.140625" style="56"/>
  </cols>
  <sheetData>
    <row r="2" spans="1:23">
      <c r="A2" s="53"/>
      <c r="B2" s="53"/>
      <c r="C2" s="54"/>
      <c r="D2" s="54"/>
      <c r="E2" s="54"/>
      <c r="F2" s="54"/>
      <c r="G2" s="54"/>
      <c r="H2" s="54"/>
      <c r="I2" s="5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3" ht="18.75">
      <c r="A3" s="57"/>
      <c r="B3" s="79" t="s">
        <v>201</v>
      </c>
      <c r="C3" s="80"/>
      <c r="D3" s="80"/>
      <c r="E3" s="80"/>
      <c r="F3" s="80"/>
      <c r="G3" s="64"/>
      <c r="H3" s="64"/>
      <c r="I3" s="65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3">
      <c r="A4" s="57"/>
      <c r="B4" s="57"/>
      <c r="C4" s="77"/>
      <c r="D4" s="77"/>
      <c r="E4" s="77"/>
      <c r="F4" s="97" t="s">
        <v>242</v>
      </c>
      <c r="G4" s="99" t="s">
        <v>243</v>
      </c>
      <c r="H4" s="100"/>
      <c r="I4" s="5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</row>
    <row r="5" spans="1:23">
      <c r="A5" s="57"/>
      <c r="B5" s="57"/>
      <c r="C5" s="77"/>
      <c r="D5" s="77"/>
      <c r="E5" s="77"/>
      <c r="F5" s="98"/>
      <c r="G5" s="101" t="s">
        <v>202</v>
      </c>
      <c r="H5" s="101" t="s">
        <v>241</v>
      </c>
      <c r="I5" s="59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9"/>
    </row>
    <row r="6" spans="1:23">
      <c r="A6" s="57"/>
      <c r="B6" s="81">
        <v>44386</v>
      </c>
      <c r="C6" s="82" t="s">
        <v>210</v>
      </c>
      <c r="D6" s="83"/>
      <c r="E6" s="83"/>
      <c r="F6" s="94">
        <v>1518.27</v>
      </c>
      <c r="G6" s="102"/>
      <c r="H6" s="102"/>
      <c r="I6" s="60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9"/>
    </row>
    <row r="7" spans="1:23">
      <c r="A7" s="57"/>
      <c r="B7" s="81">
        <v>44410</v>
      </c>
      <c r="C7" s="82" t="s">
        <v>211</v>
      </c>
      <c r="D7" s="83"/>
      <c r="E7" s="83"/>
      <c r="F7" s="94">
        <v>3836.56</v>
      </c>
      <c r="G7" s="102"/>
      <c r="H7" s="103"/>
      <c r="I7" s="59"/>
      <c r="J7" s="58"/>
      <c r="K7" s="61" t="s">
        <v>203</v>
      </c>
      <c r="L7" s="58"/>
      <c r="M7" s="58"/>
      <c r="N7" s="58"/>
      <c r="O7" s="58"/>
      <c r="P7" s="58"/>
      <c r="Q7" s="58"/>
      <c r="R7" s="58"/>
      <c r="S7" s="58"/>
      <c r="T7" s="58"/>
      <c r="U7" s="59"/>
    </row>
    <row r="8" spans="1:23">
      <c r="A8" s="57"/>
      <c r="B8" s="81">
        <v>44424</v>
      </c>
      <c r="C8" s="82" t="s">
        <v>212</v>
      </c>
      <c r="D8" s="83"/>
      <c r="E8" s="83"/>
      <c r="F8" s="94">
        <v>913.24</v>
      </c>
      <c r="G8" s="102"/>
      <c r="H8" s="103"/>
      <c r="I8" s="59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</row>
    <row r="9" spans="1:23">
      <c r="A9" s="57"/>
      <c r="B9" s="81">
        <v>44452</v>
      </c>
      <c r="C9" s="82" t="s">
        <v>213</v>
      </c>
      <c r="D9" s="83"/>
      <c r="E9" s="83"/>
      <c r="F9" s="94">
        <v>913.24</v>
      </c>
      <c r="G9" s="102"/>
      <c r="H9" s="103"/>
      <c r="I9" s="60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/>
    </row>
    <row r="10" spans="1:23">
      <c r="A10" s="57"/>
      <c r="B10" s="81">
        <v>44483</v>
      </c>
      <c r="C10" s="82" t="s">
        <v>214</v>
      </c>
      <c r="D10" s="83"/>
      <c r="E10" s="83"/>
      <c r="F10" s="94">
        <v>913.24</v>
      </c>
      <c r="G10" s="102"/>
      <c r="H10" s="102"/>
      <c r="I10" s="60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9"/>
    </row>
    <row r="11" spans="1:23">
      <c r="A11" s="57"/>
      <c r="B11" s="81">
        <v>44501</v>
      </c>
      <c r="C11" s="82" t="s">
        <v>215</v>
      </c>
      <c r="D11" s="83"/>
      <c r="E11" s="83"/>
      <c r="F11" s="94">
        <v>3496.42</v>
      </c>
      <c r="G11" s="102"/>
      <c r="H11" s="102"/>
      <c r="I11" s="5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/>
    </row>
    <row r="12" spans="1:23">
      <c r="A12" s="57"/>
      <c r="B12" s="81">
        <v>44515</v>
      </c>
      <c r="C12" s="82" t="s">
        <v>216</v>
      </c>
      <c r="D12" s="83"/>
      <c r="E12" s="83"/>
      <c r="F12" s="94">
        <v>913.24</v>
      </c>
      <c r="G12" s="102"/>
      <c r="H12" s="103"/>
      <c r="I12" s="5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</row>
    <row r="13" spans="1:23">
      <c r="A13" s="57"/>
      <c r="B13" s="81">
        <v>44543</v>
      </c>
      <c r="C13" s="82" t="s">
        <v>217</v>
      </c>
      <c r="D13" s="83"/>
      <c r="E13" s="83"/>
      <c r="F13" s="94">
        <v>913.24</v>
      </c>
      <c r="G13" s="102"/>
      <c r="H13" s="103"/>
      <c r="I13" s="5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</row>
    <row r="14" spans="1:23">
      <c r="A14" s="57"/>
      <c r="B14" s="81">
        <v>44574</v>
      </c>
      <c r="C14" s="82" t="s">
        <v>218</v>
      </c>
      <c r="D14" s="83"/>
      <c r="E14" s="83"/>
      <c r="F14" s="94">
        <v>1369.86</v>
      </c>
      <c r="G14" s="102"/>
      <c r="H14" s="102"/>
      <c r="I14" s="60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  <c r="W14" s="98" t="s">
        <v>243</v>
      </c>
    </row>
    <row r="15" spans="1:23">
      <c r="A15" s="57"/>
      <c r="B15" s="81">
        <v>44593</v>
      </c>
      <c r="C15" s="82" t="s">
        <v>219</v>
      </c>
      <c r="D15" s="83"/>
      <c r="E15" s="83"/>
      <c r="F15" s="94">
        <v>3620.18</v>
      </c>
      <c r="G15" s="102"/>
      <c r="H15" s="102"/>
      <c r="I15" s="60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9"/>
    </row>
    <row r="16" spans="1:23">
      <c r="A16" s="57"/>
      <c r="B16" s="81">
        <v>44607</v>
      </c>
      <c r="C16" s="82" t="s">
        <v>220</v>
      </c>
      <c r="D16" s="83"/>
      <c r="E16" s="83"/>
      <c r="F16" s="94">
        <v>878.66</v>
      </c>
      <c r="G16" s="102"/>
      <c r="H16" s="102"/>
      <c r="I16" s="60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9"/>
    </row>
    <row r="17" spans="1:23">
      <c r="A17" s="57"/>
      <c r="B17" s="81">
        <v>44635</v>
      </c>
      <c r="C17" s="82" t="s">
        <v>221</v>
      </c>
      <c r="D17" s="83"/>
      <c r="E17" s="83"/>
      <c r="F17" s="94">
        <v>867.14</v>
      </c>
      <c r="G17" s="102"/>
      <c r="H17" s="102"/>
      <c r="I17" s="60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9"/>
    </row>
    <row r="18" spans="1:23">
      <c r="A18" s="57"/>
      <c r="B18" s="81">
        <v>44665</v>
      </c>
      <c r="C18" s="82" t="s">
        <v>222</v>
      </c>
      <c r="D18" s="83"/>
      <c r="E18" s="83"/>
      <c r="F18" s="94">
        <v>867.14</v>
      </c>
      <c r="G18" s="102"/>
      <c r="H18" s="102"/>
      <c r="I18" s="60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9"/>
    </row>
    <row r="19" spans="1:23">
      <c r="A19" s="57"/>
      <c r="B19" s="81">
        <v>44680</v>
      </c>
      <c r="C19" s="82" t="s">
        <v>223</v>
      </c>
      <c r="D19" s="83"/>
      <c r="E19" s="83"/>
      <c r="F19" s="94">
        <v>2802.72</v>
      </c>
      <c r="G19" s="102"/>
      <c r="H19" s="102"/>
      <c r="I19" s="60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9"/>
    </row>
    <row r="20" spans="1:23">
      <c r="A20" s="57"/>
      <c r="B20" s="81">
        <v>44693</v>
      </c>
      <c r="C20" s="82" t="s">
        <v>224</v>
      </c>
      <c r="D20" s="83"/>
      <c r="E20" s="83"/>
      <c r="F20" s="94">
        <v>867.14</v>
      </c>
      <c r="G20" s="102"/>
      <c r="H20" s="102"/>
      <c r="I20" s="60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</row>
    <row r="21" spans="1:23">
      <c r="A21" s="57"/>
      <c r="B21" s="81">
        <v>44726</v>
      </c>
      <c r="C21" s="82" t="s">
        <v>225</v>
      </c>
      <c r="D21" s="83"/>
      <c r="E21" s="83"/>
      <c r="F21" s="94">
        <v>867.14</v>
      </c>
      <c r="G21" s="102"/>
      <c r="H21" s="103"/>
      <c r="I21" s="59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9"/>
    </row>
    <row r="22" spans="1:23">
      <c r="A22" s="57"/>
      <c r="B22" s="57"/>
      <c r="C22" s="77"/>
      <c r="D22" s="77"/>
      <c r="E22" s="77"/>
      <c r="F22" s="95"/>
      <c r="G22" s="104"/>
      <c r="H22" s="104"/>
      <c r="I22" s="59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/>
    </row>
    <row r="23" spans="1:23" ht="15.75" thickBot="1">
      <c r="A23" s="57"/>
      <c r="B23" s="57"/>
      <c r="C23" s="78" t="s">
        <v>204</v>
      </c>
      <c r="D23" s="77"/>
      <c r="E23" s="77"/>
      <c r="F23" s="96">
        <f>SUM(F6:F22)</f>
        <v>25557.429999999997</v>
      </c>
      <c r="G23" s="105">
        <f t="shared" ref="G23:H23" si="0">SUM(G6:G22)</f>
        <v>0</v>
      </c>
      <c r="H23" s="105">
        <f t="shared" si="0"/>
        <v>0</v>
      </c>
      <c r="I23" s="59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</row>
    <row r="24" spans="1:23" ht="15.75" thickTop="1">
      <c r="A24" s="57"/>
      <c r="B24" s="63"/>
      <c r="C24" s="64"/>
      <c r="D24" s="64"/>
      <c r="E24" s="64"/>
      <c r="F24" s="64"/>
      <c r="G24" s="64"/>
      <c r="H24" s="64"/>
      <c r="I24" s="65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9"/>
    </row>
    <row r="25" spans="1:23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9"/>
      <c r="W25" s="56">
        <f>825*4</f>
        <v>3300</v>
      </c>
    </row>
    <row r="26" spans="1:23">
      <c r="A26" s="57"/>
      <c r="B26" s="58" t="s">
        <v>205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9"/>
      <c r="W26" s="56">
        <f>+W25+61.45</f>
        <v>3361.45</v>
      </c>
    </row>
    <row r="27" spans="1:23">
      <c r="A27" s="57"/>
      <c r="B27" s="58"/>
      <c r="C27" s="66" t="s">
        <v>21</v>
      </c>
      <c r="D27" s="58"/>
      <c r="E27" s="58"/>
      <c r="F27" s="67">
        <v>13889.84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9"/>
    </row>
    <row r="28" spans="1:23">
      <c r="A28" s="57"/>
      <c r="B28" s="58"/>
      <c r="C28" s="106" t="s">
        <v>125</v>
      </c>
      <c r="D28" s="58"/>
      <c r="E28" s="58"/>
      <c r="F28" s="107" t="s">
        <v>226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9"/>
    </row>
    <row r="29" spans="1:23" ht="15.75" thickBot="1">
      <c r="A29" s="57"/>
      <c r="B29" s="58"/>
      <c r="C29" s="62" t="s">
        <v>26</v>
      </c>
      <c r="D29" s="62"/>
      <c r="E29" s="58"/>
      <c r="F29" s="68">
        <f>SUM(F27:F28)</f>
        <v>13889.84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9"/>
    </row>
    <row r="30" spans="1:23">
      <c r="A30" s="57"/>
      <c r="B30" s="58"/>
      <c r="C30" s="62"/>
      <c r="D30" s="62"/>
      <c r="E30" s="58"/>
      <c r="F30" s="69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/>
    </row>
    <row r="31" spans="1:23">
      <c r="A31" s="57"/>
      <c r="B31" s="58"/>
      <c r="C31" s="62"/>
      <c r="D31" s="62"/>
      <c r="E31" s="58"/>
      <c r="F31" s="69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9"/>
    </row>
    <row r="32" spans="1:23">
      <c r="A32" s="57"/>
      <c r="B32" s="58"/>
      <c r="C32" s="62" t="s">
        <v>206</v>
      </c>
      <c r="D32" s="62"/>
      <c r="E32" s="58"/>
      <c r="F32" s="69">
        <f>F23</f>
        <v>25557.429999999997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9"/>
    </row>
    <row r="33" spans="1:21">
      <c r="A33" s="57"/>
      <c r="B33" s="58"/>
      <c r="C33" s="62" t="s">
        <v>207</v>
      </c>
      <c r="D33" s="62"/>
      <c r="E33" s="58"/>
      <c r="F33" s="70">
        <f>-F29</f>
        <v>-13889.84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9"/>
    </row>
    <row r="34" spans="1:2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9"/>
    </row>
    <row r="35" spans="1:21">
      <c r="A35" s="57"/>
      <c r="B35" s="58"/>
      <c r="C35" s="71" t="s">
        <v>208</v>
      </c>
      <c r="D35" s="71"/>
      <c r="E35" s="71"/>
      <c r="F35" s="72">
        <f>SUM(F32:F34)</f>
        <v>11667.589999999997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9"/>
    </row>
    <row r="36" spans="1:2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9"/>
    </row>
    <row r="37" spans="1:2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5"/>
    </row>
    <row r="40" spans="1:21">
      <c r="B40" s="85" t="s">
        <v>228</v>
      </c>
      <c r="C40"/>
      <c r="D40"/>
      <c r="E40"/>
      <c r="F40"/>
      <c r="G40"/>
    </row>
    <row r="41" spans="1:21">
      <c r="B41" s="74">
        <v>44657</v>
      </c>
      <c r="C41" s="75" t="s">
        <v>227</v>
      </c>
      <c r="D41" s="76"/>
      <c r="E41" s="76"/>
      <c r="F41" s="76">
        <v>6134.62</v>
      </c>
      <c r="G41" s="76"/>
    </row>
    <row r="42" spans="1:21">
      <c r="B42" s="74">
        <v>44742</v>
      </c>
      <c r="C42" s="75" t="s">
        <v>209</v>
      </c>
      <c r="D42" s="76"/>
      <c r="E42" s="76"/>
      <c r="F42" s="76">
        <v>2044.87</v>
      </c>
      <c r="G42" s="76"/>
    </row>
    <row r="43" spans="1:21">
      <c r="B43" s="74"/>
      <c r="C43" s="75"/>
      <c r="D43" s="84"/>
      <c r="E43" s="84"/>
      <c r="F43" s="84">
        <v>8179.49</v>
      </c>
      <c r="G43" s="73" t="s">
        <v>239</v>
      </c>
    </row>
    <row r="44" spans="1:21">
      <c r="B44" s="87"/>
      <c r="C44" s="88"/>
      <c r="D44" s="88"/>
      <c r="E44" s="88"/>
      <c r="F44" s="88"/>
      <c r="G44" s="89"/>
    </row>
    <row r="45" spans="1:21">
      <c r="B45" s="90"/>
      <c r="C45" s="91"/>
      <c r="D45" s="92"/>
      <c r="E45" s="92"/>
      <c r="F45" s="92"/>
      <c r="G45" s="89"/>
    </row>
    <row r="46" spans="1:21">
      <c r="B46" s="90"/>
      <c r="C46" s="91"/>
      <c r="D46" s="93"/>
      <c r="E46" s="93"/>
      <c r="F46" s="93"/>
      <c r="G46" s="89"/>
    </row>
    <row r="47" spans="1:21">
      <c r="B47" s="85" t="s">
        <v>240</v>
      </c>
      <c r="C47"/>
      <c r="D47"/>
      <c r="E47"/>
      <c r="F47"/>
      <c r="G47" s="73"/>
    </row>
    <row r="48" spans="1:21">
      <c r="B48" s="74">
        <v>44494</v>
      </c>
      <c r="C48" s="75" t="s">
        <v>229</v>
      </c>
      <c r="D48" s="76"/>
      <c r="E48" s="76"/>
      <c r="F48" s="76">
        <v>5136.99</v>
      </c>
    </row>
    <row r="49" spans="2:7">
      <c r="B49" s="74">
        <v>44496</v>
      </c>
      <c r="C49" s="75" t="s">
        <v>230</v>
      </c>
      <c r="D49" s="76"/>
      <c r="E49" s="76"/>
      <c r="F49" s="76">
        <v>2505.86</v>
      </c>
    </row>
    <row r="50" spans="2:7">
      <c r="B50" s="74">
        <v>44545</v>
      </c>
      <c r="C50" s="75" t="s">
        <v>231</v>
      </c>
      <c r="D50" s="76"/>
      <c r="E50" s="76"/>
      <c r="F50" s="76">
        <v>1750.86</v>
      </c>
    </row>
    <row r="51" spans="2:7">
      <c r="B51" s="74">
        <v>44545</v>
      </c>
      <c r="C51" s="75" t="s">
        <v>232</v>
      </c>
      <c r="D51" s="76"/>
      <c r="E51" s="76"/>
      <c r="F51" s="76">
        <v>1750.86</v>
      </c>
    </row>
    <row r="52" spans="2:7">
      <c r="B52" s="74">
        <v>44582</v>
      </c>
      <c r="C52" s="75" t="s">
        <v>233</v>
      </c>
      <c r="D52" s="76"/>
      <c r="E52" s="76"/>
      <c r="F52" s="76">
        <v>1750.86</v>
      </c>
    </row>
    <row r="53" spans="2:7">
      <c r="B53" s="74">
        <v>44622</v>
      </c>
      <c r="C53" s="75" t="s">
        <v>234</v>
      </c>
      <c r="D53" s="76"/>
      <c r="E53" s="76"/>
      <c r="F53" s="76">
        <v>1750.86</v>
      </c>
    </row>
    <row r="54" spans="2:7">
      <c r="B54" s="74">
        <v>44651</v>
      </c>
      <c r="C54" s="75" t="s">
        <v>235</v>
      </c>
      <c r="D54" s="76"/>
      <c r="E54" s="76"/>
      <c r="F54" s="76">
        <v>1750.86</v>
      </c>
    </row>
    <row r="55" spans="2:7">
      <c r="B55" s="74">
        <v>44711</v>
      </c>
      <c r="C55" s="75" t="s">
        <v>236</v>
      </c>
      <c r="D55" s="76"/>
      <c r="E55" s="76"/>
      <c r="F55" s="76">
        <v>1750.86</v>
      </c>
    </row>
    <row r="56" spans="2:7">
      <c r="B56" s="74">
        <v>44714</v>
      </c>
      <c r="C56" s="75" t="s">
        <v>237</v>
      </c>
      <c r="D56" s="76"/>
      <c r="E56" s="76"/>
      <c r="F56" s="76">
        <v>1750.86</v>
      </c>
    </row>
    <row r="57" spans="2:7">
      <c r="B57" s="74">
        <v>44734</v>
      </c>
      <c r="C57" s="75" t="s">
        <v>238</v>
      </c>
      <c r="D57" s="76"/>
      <c r="E57" s="76"/>
      <c r="F57" s="76">
        <v>1750.86</v>
      </c>
    </row>
    <row r="58" spans="2:7">
      <c r="B58" s="74"/>
      <c r="C58" s="75"/>
      <c r="D58" s="86"/>
      <c r="E58" s="86"/>
      <c r="F58" s="86">
        <v>21649.73</v>
      </c>
      <c r="G58" s="73" t="s">
        <v>239</v>
      </c>
    </row>
  </sheetData>
  <mergeCells count="1">
    <mergeCell ref="G4:H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4556-13DA-4BCB-87D4-0A8701B4F061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22"/>
  <sheetViews>
    <sheetView workbookViewId="0">
      <selection activeCell="B10" sqref="B10"/>
    </sheetView>
  </sheetViews>
  <sheetFormatPr defaultColWidth="8.85546875" defaultRowHeight="12.75"/>
  <cols>
    <col min="1" max="1" width="18.42578125" customWidth="1"/>
    <col min="2" max="2" width="15.85546875" customWidth="1"/>
  </cols>
  <sheetData>
    <row r="1" spans="1:2">
      <c r="A1" s="1" t="s">
        <v>32</v>
      </c>
    </row>
    <row r="2" spans="1:2">
      <c r="A2" t="s">
        <v>33</v>
      </c>
    </row>
    <row r="3" spans="1:2">
      <c r="A3" s="1" t="s">
        <v>1</v>
      </c>
    </row>
    <row r="4" spans="1:2">
      <c r="A4" t="s">
        <v>29</v>
      </c>
      <c r="B4" s="30">
        <v>3600</v>
      </c>
    </row>
    <row r="6" spans="1:2">
      <c r="A6" s="1" t="s">
        <v>4</v>
      </c>
    </row>
    <row r="7" spans="1:2">
      <c r="A7" t="s">
        <v>30</v>
      </c>
      <c r="B7" s="2">
        <v>1540</v>
      </c>
    </row>
    <row r="8" spans="1:2">
      <c r="A8" s="28"/>
      <c r="B8" s="2"/>
    </row>
    <row r="9" spans="1:2">
      <c r="B9" s="2"/>
    </row>
    <row r="10" spans="1:2">
      <c r="A10" s="1" t="s">
        <v>31</v>
      </c>
      <c r="B10" s="30">
        <f>B4-B7-B8</f>
        <v>2060</v>
      </c>
    </row>
    <row r="12" spans="1:2">
      <c r="A12" s="28"/>
    </row>
    <row r="16" spans="1:2">
      <c r="A16" s="1"/>
    </row>
    <row r="17" spans="1:2">
      <c r="B17" s="2"/>
    </row>
    <row r="20" spans="1:2">
      <c r="A20" s="28" t="s">
        <v>10</v>
      </c>
      <c r="B20">
        <v>39233</v>
      </c>
    </row>
    <row r="21" spans="1:2">
      <c r="A21" s="28" t="s">
        <v>11</v>
      </c>
      <c r="B21">
        <v>1</v>
      </c>
    </row>
    <row r="22" spans="1:2">
      <c r="A22" s="28" t="s">
        <v>12</v>
      </c>
      <c r="B22">
        <v>275</v>
      </c>
    </row>
  </sheetData>
  <phoneticPr fontId="5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1"/>
  <sheetViews>
    <sheetView workbookViewId="0">
      <selection activeCell="B10" sqref="B10"/>
    </sheetView>
  </sheetViews>
  <sheetFormatPr defaultColWidth="8.85546875" defaultRowHeight="12.75"/>
  <cols>
    <col min="1" max="1" width="41.140625" customWidth="1"/>
    <col min="2" max="2" width="35.85546875" customWidth="1"/>
    <col min="3" max="3" width="12.140625" customWidth="1"/>
  </cols>
  <sheetData>
    <row r="1" spans="1:4">
      <c r="A1" s="1" t="s">
        <v>35</v>
      </c>
    </row>
    <row r="3" spans="1:4">
      <c r="A3" t="s">
        <v>36</v>
      </c>
    </row>
    <row r="4" spans="1:4">
      <c r="A4" s="1" t="s">
        <v>37</v>
      </c>
      <c r="B4" s="1"/>
      <c r="D4" s="1"/>
    </row>
    <row r="6" spans="1:4">
      <c r="A6" s="1" t="s">
        <v>1</v>
      </c>
    </row>
    <row r="7" spans="1:4">
      <c r="A7" s="28" t="s">
        <v>180</v>
      </c>
      <c r="B7" s="2">
        <v>32400</v>
      </c>
    </row>
    <row r="8" spans="1:4">
      <c r="A8" s="1"/>
      <c r="B8" s="21"/>
    </row>
    <row r="9" spans="1:4">
      <c r="A9" s="1" t="s">
        <v>4</v>
      </c>
    </row>
    <row r="10" spans="1:4">
      <c r="A10" t="s">
        <v>9</v>
      </c>
      <c r="B10" s="2"/>
      <c r="C10" t="s">
        <v>132</v>
      </c>
    </row>
    <row r="11" spans="1:4">
      <c r="A11" s="28" t="s">
        <v>134</v>
      </c>
      <c r="B11" s="29">
        <v>15679.34</v>
      </c>
    </row>
    <row r="12" spans="1:4">
      <c r="A12" s="28"/>
      <c r="B12" s="2"/>
    </row>
    <row r="13" spans="1:4">
      <c r="A13" s="28"/>
      <c r="B13" s="29"/>
      <c r="C13" s="2"/>
    </row>
    <row r="15" spans="1:4">
      <c r="A15" s="1" t="s">
        <v>38</v>
      </c>
      <c r="B15" s="29">
        <f>B7-B10-B11-B12-B13</f>
        <v>16720.66</v>
      </c>
    </row>
    <row r="16" spans="1:4">
      <c r="B16" s="1"/>
    </row>
    <row r="17" spans="1:3">
      <c r="B17" s="1"/>
    </row>
    <row r="19" spans="1:3">
      <c r="B19" s="1"/>
    </row>
    <row r="20" spans="1:3">
      <c r="A20" s="1" t="s">
        <v>27</v>
      </c>
    </row>
    <row r="21" spans="1:3">
      <c r="A21" t="s">
        <v>10</v>
      </c>
      <c r="B21" s="29"/>
    </row>
    <row r="22" spans="1:3">
      <c r="A22" t="s">
        <v>11</v>
      </c>
      <c r="B22" s="29">
        <v>1</v>
      </c>
    </row>
    <row r="23" spans="1:3">
      <c r="A23" t="s">
        <v>12</v>
      </c>
      <c r="B23" s="29">
        <v>275</v>
      </c>
    </row>
    <row r="24" spans="1:3">
      <c r="B24" s="29"/>
      <c r="C24" s="2"/>
    </row>
    <row r="25" spans="1:3">
      <c r="B25" s="29"/>
    </row>
    <row r="26" spans="1:3">
      <c r="C26" s="5"/>
    </row>
    <row r="27" spans="1:3">
      <c r="C27" s="2"/>
    </row>
    <row r="28" spans="1:3">
      <c r="C28" s="3"/>
    </row>
    <row r="29" spans="1:3">
      <c r="A29" s="1"/>
      <c r="C29" s="2"/>
    </row>
    <row r="30" spans="1:3">
      <c r="B30" s="2"/>
      <c r="C30" s="2"/>
    </row>
    <row r="31" spans="1:3">
      <c r="B31" s="2"/>
      <c r="C31" s="4"/>
    </row>
  </sheetData>
  <phoneticPr fontId="0" type="noConversion"/>
  <printOptions horizontalCentered="1" gridLines="1"/>
  <pageMargins left="0.75000000000000011" right="0.75000000000000011" top="1" bottom="1" header="0.5" footer="0.5"/>
  <pageSetup orientation="landscape" horizontalDpi="300" r:id="rId1"/>
  <headerFooter alignWithMargins="0">
    <oddFooter>&amp;A&amp;RPage &amp;P</oddFooter>
  </headerFooter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20" ma:contentTypeDescription="Create a new document." ma:contentTypeScope="" ma:versionID="3c07ef09ea60214e4772e652df9a1b43">
  <xsd:schema xmlns:xsd="http://www.w3.org/2001/XMLSchema" xmlns:xs="http://www.w3.org/2001/XMLSchema" xmlns:p="http://schemas.microsoft.com/office/2006/metadata/properties" xmlns:ns2="8ef82017-2b1d-4c89-87d3-28d41be2e431" xmlns:ns3="413e8fe1-a5a6-4252-87d7-32a1005bdc8d" targetNamespace="http://schemas.microsoft.com/office/2006/metadata/properties" ma:root="true" ma:fieldsID="99fcf8fddb35cde33bfe76e1d5a5b2b6" ns2:_="" ns3:_="">
    <xsd:import namespace="8ef82017-2b1d-4c89-87d3-28d41be2e431"/>
    <xsd:import namespace="413e8fe1-a5a6-4252-87d7-32a1005bdc8d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bd8e387-e36b-4723-af6d-e227f2004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e8fe1-a5a6-4252-87d7-32a1005bdc8d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dc60622a-010f-4c85-a13b-8834575b59f2}" ma:internalName="TaxCatchAll" ma:showField="CatchAllData" ma:web="413e8fe1-a5a6-4252-87d7-32a1005bdc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 xsi:nil="true"/>
    <Archived xmlns="8ef82017-2b1d-4c89-87d3-28d41be2e431" xsi:nil="true"/>
    <MigratedSourceSystemLocation xmlns="8ef82017-2b1d-4c89-87d3-28d41be2e431" xsi:nil="true"/>
    <SharedDocumentAccessGuid xmlns="8ef82017-2b1d-4c89-87d3-28d41be2e431" xsi:nil="true"/>
    <TaxCatchAll xmlns="413e8fe1-a5a6-4252-87d7-32a1005bdc8d" xsi:nil="true"/>
    <lcf76f155ced4ddcb4097134ff3c332f xmlns="8ef82017-2b1d-4c89-87d3-28d41be2e431">
      <Terms xmlns="http://schemas.microsoft.com/office/infopath/2007/PartnerControls"/>
    </lcf76f155ced4ddcb4097134ff3c332f>
    <MigratedSourceSystemLocationNote xmlns="8ef82017-2b1d-4c89-87d3-28d41be2e4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2EAEC6-9941-4704-B252-7FC8B9DC3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f82017-2b1d-4c89-87d3-28d41be2e431"/>
    <ds:schemaRef ds:uri="413e8fe1-a5a6-4252-87d7-32a1005bd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7F523-A3C4-4A88-8B5E-08510CA1A081}">
  <ds:schemaRefs>
    <ds:schemaRef ds:uri="http://schemas.microsoft.com/office/infopath/2007/PartnerControls"/>
    <ds:schemaRef ds:uri="http://purl.org/dc/dcmitype/"/>
    <ds:schemaRef ds:uri="http://purl.org/dc/elements/1.1/"/>
    <ds:schemaRef ds:uri="413e8fe1-a5a6-4252-87d7-32a1005bdc8d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8ef82017-2b1d-4c89-87d3-28d41be2e43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780F85-AC7A-4183-9722-281E5FF8BB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11</vt:i4>
      </vt:variant>
    </vt:vector>
  </HeadingPairs>
  <TitlesOfParts>
    <vt:vector size="36" baseType="lpstr">
      <vt:lpstr>F Bay 3 Mullet</vt:lpstr>
      <vt:lpstr> 7 Mullet Road</vt:lpstr>
      <vt:lpstr>F Bay 4 Mullet</vt:lpstr>
      <vt:lpstr>F Bay 14 Snapper</vt:lpstr>
      <vt:lpstr>Perry Super Fund</vt:lpstr>
      <vt:lpstr>Contribution Query</vt:lpstr>
      <vt:lpstr>Sheet1</vt:lpstr>
      <vt:lpstr>Ballow B4</vt:lpstr>
      <vt:lpstr>Ballow Office 48</vt:lpstr>
      <vt:lpstr>Indiana Trust</vt:lpstr>
      <vt:lpstr>Thornber 3</vt:lpstr>
      <vt:lpstr>Thornber 4</vt:lpstr>
      <vt:lpstr>Rose Terrace</vt:lpstr>
      <vt:lpstr>IEO Investments Pty Ltd</vt:lpstr>
      <vt:lpstr>IEO Pty Ltd</vt:lpstr>
      <vt:lpstr>NJP Personal</vt:lpstr>
      <vt:lpstr>AKP Trust</vt:lpstr>
      <vt:lpstr>AKP Personal</vt:lpstr>
      <vt:lpstr>JW Personal</vt:lpstr>
      <vt:lpstr>Primrose Investment Trust</vt:lpstr>
      <vt:lpstr>WTF</vt:lpstr>
      <vt:lpstr>Two Brewers Holdings Pty Ltd</vt:lpstr>
      <vt:lpstr>Two Brewers Trust</vt:lpstr>
      <vt:lpstr>Pondering Tree</vt:lpstr>
      <vt:lpstr>S R Buley</vt:lpstr>
      <vt:lpstr>'AKP Personal'!Print_Area</vt:lpstr>
      <vt:lpstr>'AKP Trust'!Print_Area</vt:lpstr>
      <vt:lpstr>'Ballow Office 48'!Print_Area</vt:lpstr>
      <vt:lpstr>'F Bay 14 Snapper'!Print_Area</vt:lpstr>
      <vt:lpstr>'F Bay 3 Mullet'!Print_Area</vt:lpstr>
      <vt:lpstr>'Indiana Trust'!Print_Area</vt:lpstr>
      <vt:lpstr>'NJP Personal'!Print_Area</vt:lpstr>
      <vt:lpstr>'Perry Super Fund'!Print_Area</vt:lpstr>
      <vt:lpstr>'Primrose Investment Trust'!Print_Area</vt:lpstr>
      <vt:lpstr>'Thornber 3'!Print_Area</vt:lpstr>
      <vt:lpstr>'Thornber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Hannigan</dc:creator>
  <cp:lastModifiedBy>Shamina Najmudeen | Piteo Accounting and Advisory</cp:lastModifiedBy>
  <cp:revision/>
  <cp:lastPrinted>2022-10-23T10:36:51Z</cp:lastPrinted>
  <dcterms:created xsi:type="dcterms:W3CDTF">2006-07-13T10:45:02Z</dcterms:created>
  <dcterms:modified xsi:type="dcterms:W3CDTF">2022-10-26T05:27:35Z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0x0101005D5E2FC7DF15B145B9018EF8CF7A2777</vt:lpwstr>
  </property>
  <property fmtid="{D5CDD505-2E9C-101B-9397-08002B2CF9AE}" pid="3" name="MediaServiceImageTags">
    <vt:lpwstr/>
  </property>
</Properties>
</file>