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Massey SMSF\2023\Vouchers\"/>
    </mc:Choice>
  </mc:AlternateContent>
  <xr:revisionPtr revIDLastSave="0" documentId="8_{92479B3E-81E2-470B-B6FE-CBDE54171B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1" l="1"/>
  <c r="E78" i="1"/>
  <c r="H12" i="1"/>
  <c r="G12" i="1"/>
  <c r="E15" i="1"/>
  <c r="E12" i="1"/>
  <c r="H13" i="1"/>
  <c r="G13" i="1"/>
  <c r="M15" i="1"/>
  <c r="L15" i="1"/>
  <c r="M13" i="1"/>
  <c r="L13" i="1"/>
  <c r="M12" i="1"/>
  <c r="L12" i="1"/>
  <c r="K12" i="1"/>
  <c r="L9" i="1"/>
  <c r="K10" i="1"/>
  <c r="D31" i="1" l="1"/>
  <c r="G10" i="1" l="1"/>
  <c r="D53" i="1"/>
  <c r="D73" i="1"/>
  <c r="D72" i="1"/>
  <c r="D68" i="1"/>
  <c r="D67" i="1"/>
  <c r="D52" i="1"/>
  <c r="F68" i="1"/>
  <c r="G9" i="1"/>
  <c r="F67" i="1" s="1"/>
  <c r="C22" i="1"/>
  <c r="C21" i="1"/>
  <c r="G32" i="1"/>
  <c r="E69" i="1" l="1"/>
  <c r="G16" i="1"/>
  <c r="H16" i="1" s="1"/>
  <c r="D47" i="1" l="1"/>
  <c r="D51" i="1" l="1"/>
  <c r="D54" i="1" s="1"/>
  <c r="F31" i="1"/>
  <c r="F35" i="1"/>
  <c r="F36" i="1" l="1"/>
  <c r="F34" i="1"/>
  <c r="F33" i="1"/>
  <c r="F30" i="1"/>
  <c r="G28" i="1"/>
  <c r="G37" i="1" s="1"/>
  <c r="G38" i="1" s="1"/>
  <c r="E29" i="1"/>
  <c r="E37" i="1" s="1"/>
  <c r="E38" i="1" s="1"/>
  <c r="H17" i="1"/>
  <c r="D37" i="1"/>
  <c r="E11" i="1" s="1"/>
  <c r="D23" i="1"/>
  <c r="G6" i="1" s="1"/>
  <c r="D55" i="1" l="1"/>
  <c r="D57" i="1" s="1"/>
  <c r="D59" i="1" s="1"/>
  <c r="F37" i="1"/>
  <c r="F38" i="1" s="1"/>
  <c r="H6" i="1"/>
  <c r="D61" i="1" l="1"/>
  <c r="D63" i="1" s="1"/>
  <c r="E70" i="1"/>
  <c r="F72" i="1" s="1"/>
  <c r="E13" i="1"/>
  <c r="H18" i="1" l="1"/>
  <c r="E18" i="1"/>
  <c r="F73" i="1"/>
  <c r="G18" i="1" l="1"/>
</calcChain>
</file>

<file path=xl/sharedStrings.xml><?xml version="1.0" encoding="utf-8"?>
<sst xmlns="http://schemas.openxmlformats.org/spreadsheetml/2006/main" count="58" uniqueCount="49">
  <si>
    <t>Share of Profits</t>
  </si>
  <si>
    <t>NET REMAINING</t>
  </si>
  <si>
    <t>Expenses</t>
  </si>
  <si>
    <t>Accy</t>
  </si>
  <si>
    <t>Audit</t>
  </si>
  <si>
    <t>Bank fees</t>
  </si>
  <si>
    <t>Rates</t>
  </si>
  <si>
    <t>R &amp; M</t>
  </si>
  <si>
    <t>Service fees</t>
  </si>
  <si>
    <t>Inves exp</t>
  </si>
  <si>
    <t>Man Exp</t>
  </si>
  <si>
    <t>Opening loan Balance</t>
  </si>
  <si>
    <t>Insurance</t>
  </si>
  <si>
    <t>Div</t>
  </si>
  <si>
    <t>Trusts</t>
  </si>
  <si>
    <t>Interest</t>
  </si>
  <si>
    <t>Cap Gain</t>
  </si>
  <si>
    <t>Rent</t>
  </si>
  <si>
    <t>Market Value</t>
  </si>
  <si>
    <t xml:space="preserve">Rounded </t>
  </si>
  <si>
    <t>Total ALLOCATION</t>
  </si>
  <si>
    <t>Dan</t>
  </si>
  <si>
    <t>Yvette</t>
  </si>
  <si>
    <t>Benefits paid  Dan</t>
  </si>
  <si>
    <t>Benefits paid  Yvette</t>
  </si>
  <si>
    <t>Tax Computation</t>
  </si>
  <si>
    <t>Income</t>
  </si>
  <si>
    <t>Contributions</t>
  </si>
  <si>
    <t>Tax @15%</t>
  </si>
  <si>
    <t>Instalments</t>
  </si>
  <si>
    <t>Levy</t>
  </si>
  <si>
    <t xml:space="preserve">Contributions - </t>
  </si>
  <si>
    <t>Earnings -</t>
  </si>
  <si>
    <t>Tax Charge Analysis</t>
  </si>
  <si>
    <t>Sub total</t>
  </si>
  <si>
    <t>Balance</t>
  </si>
  <si>
    <t>The Massey Superrannuation Fund</t>
  </si>
  <si>
    <t>Filing/Storage</t>
  </si>
  <si>
    <t>Contributions - Dan Personal</t>
  </si>
  <si>
    <t>Contributions - Dan Employer</t>
  </si>
  <si>
    <t>Personal Conrt</t>
  </si>
  <si>
    <t>Y.E. 30 June 2023</t>
  </si>
  <si>
    <t>Profit for 2023</t>
  </si>
  <si>
    <t>SMSF tax charge</t>
  </si>
  <si>
    <t>Profitper TB</t>
  </si>
  <si>
    <t>WORKINGS</t>
  </si>
  <si>
    <t>Tax Account Details</t>
  </si>
  <si>
    <t>Tax Bill for 2022 + Levy</t>
  </si>
  <si>
    <t>Tax Bill for 2023 B 4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</si>
</sst>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41" fontId="2" fillId="0" borderId="0" xfId="1" applyNumberFormat="1" applyFont="1"/>
    <xf numFmtId="41" fontId="0" fillId="0" borderId="0" xfId="1" applyNumberFormat="1" applyFont="1"/>
    <xf numFmtId="43" fontId="0" fillId="0" borderId="1" xfId="1" applyFont="1" applyBorder="1"/>
    <xf numFmtId="43" fontId="0" fillId="0" borderId="2" xfId="1" applyFont="1" applyBorder="1"/>
    <xf numFmtId="43" fontId="2" fillId="0" borderId="0" xfId="1" applyFont="1"/>
    <xf numFmtId="43" fontId="0" fillId="0" borderId="3" xfId="1" applyFont="1" applyBorder="1"/>
    <xf numFmtId="9" fontId="2" fillId="0" borderId="0" xfId="2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3" xfId="1" applyFont="1" applyFill="1" applyBorder="1"/>
    <xf numFmtId="43" fontId="0" fillId="2" borderId="0" xfId="1" applyFont="1" applyFill="1"/>
    <xf numFmtId="43" fontId="0" fillId="2" borderId="1" xfId="1" applyFont="1" applyFill="1" applyBorder="1"/>
    <xf numFmtId="43" fontId="0" fillId="2" borderId="2" xfId="1" applyFont="1" applyFill="1" applyBorder="1"/>
    <xf numFmtId="43" fontId="0" fillId="0" borderId="0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81"/>
  <sheetViews>
    <sheetView tabSelected="1" workbookViewId="0">
      <selection activeCell="E80" sqref="E77:E80"/>
    </sheetView>
  </sheetViews>
  <sheetFormatPr defaultRowHeight="15" x14ac:dyDescent="0.25"/>
  <cols>
    <col min="1" max="1" width="12.28515625" style="1" customWidth="1"/>
    <col min="2" max="2" width="9.140625" style="3"/>
    <col min="3" max="3" width="15.140625" style="1" customWidth="1"/>
    <col min="4" max="4" width="13.140625" style="1" customWidth="1"/>
    <col min="5" max="5" width="12.5703125" style="1" customWidth="1"/>
    <col min="6" max="6" width="12.85546875" style="1" customWidth="1"/>
    <col min="7" max="7" width="12.140625" style="1" customWidth="1"/>
    <col min="8" max="8" width="11.42578125" style="1" customWidth="1"/>
    <col min="9" max="9" width="9.140625" style="1"/>
    <col min="10" max="10" width="11.42578125" style="1" customWidth="1"/>
    <col min="11" max="11" width="10.5703125" style="1" bestFit="1" customWidth="1"/>
    <col min="12" max="12" width="11.85546875" style="1" customWidth="1"/>
    <col min="13" max="13" width="9.5703125" style="1" bestFit="1" customWidth="1"/>
    <col min="14" max="14" width="11.5703125" style="1" bestFit="1" customWidth="1"/>
    <col min="15" max="16384" width="9.140625" style="1"/>
  </cols>
  <sheetData>
    <row r="2" spans="2:13" x14ac:dyDescent="0.25">
      <c r="B2" s="2" t="s">
        <v>36</v>
      </c>
    </row>
    <row r="4" spans="2:13" x14ac:dyDescent="0.25">
      <c r="B4" s="2" t="s">
        <v>41</v>
      </c>
    </row>
    <row r="5" spans="2:13" x14ac:dyDescent="0.25">
      <c r="K5" s="1" t="s">
        <v>45</v>
      </c>
    </row>
    <row r="6" spans="2:13" x14ac:dyDescent="0.25">
      <c r="B6" s="2" t="s">
        <v>0</v>
      </c>
      <c r="G6" s="8">
        <f>D21/D23</f>
        <v>0.66208073353678965</v>
      </c>
      <c r="H6" s="8">
        <f>D22/D23</f>
        <v>0.33791926646321024</v>
      </c>
      <c r="L6" s="1" t="s">
        <v>21</v>
      </c>
      <c r="M6" s="1" t="s">
        <v>22</v>
      </c>
    </row>
    <row r="7" spans="2:13" x14ac:dyDescent="0.25">
      <c r="G7" s="9" t="s">
        <v>21</v>
      </c>
      <c r="H7" s="9" t="s">
        <v>22</v>
      </c>
    </row>
    <row r="8" spans="2:13" x14ac:dyDescent="0.25">
      <c r="C8" s="1" t="s">
        <v>42</v>
      </c>
      <c r="E8" s="1">
        <v>43739.51</v>
      </c>
      <c r="K8" s="1">
        <v>43739.51</v>
      </c>
    </row>
    <row r="9" spans="2:13" x14ac:dyDescent="0.25">
      <c r="C9" s="1" t="s">
        <v>39</v>
      </c>
      <c r="E9" s="1">
        <v>16403.25</v>
      </c>
      <c r="G9" s="1">
        <f>E9</f>
        <v>16403.25</v>
      </c>
      <c r="K9" s="7">
        <v>16403.25</v>
      </c>
      <c r="L9" s="1">
        <f>K9</f>
        <v>16403.25</v>
      </c>
    </row>
    <row r="10" spans="2:13" x14ac:dyDescent="0.25">
      <c r="C10" s="1" t="s">
        <v>38</v>
      </c>
      <c r="E10" s="1">
        <v>0</v>
      </c>
      <c r="G10" s="1">
        <f>E10</f>
        <v>0</v>
      </c>
      <c r="K10" s="1">
        <f>K8-K9</f>
        <v>27336.260000000002</v>
      </c>
    </row>
    <row r="11" spans="2:13" x14ac:dyDescent="0.25">
      <c r="C11" s="1" t="s">
        <v>2</v>
      </c>
      <c r="E11" s="10">
        <f>-D37</f>
        <v>-4290.91</v>
      </c>
      <c r="K11" s="7">
        <v>-4290.91</v>
      </c>
    </row>
    <row r="12" spans="2:13" x14ac:dyDescent="0.25">
      <c r="C12" s="1" t="s">
        <v>44</v>
      </c>
      <c r="E12" s="11">
        <f>E8-E9+E11</f>
        <v>23045.350000000002</v>
      </c>
      <c r="G12" s="1">
        <f>E12*G6</f>
        <v>15257.882232612057</v>
      </c>
      <c r="H12" s="1">
        <f>E12-G12</f>
        <v>7787.4677673879451</v>
      </c>
      <c r="K12" s="1">
        <f>SUM(K10:K11)</f>
        <v>23045.350000000002</v>
      </c>
      <c r="L12" s="1">
        <f>K12*G6</f>
        <v>15257.882232612057</v>
      </c>
      <c r="M12" s="1">
        <f>K12-L12</f>
        <v>7787.4677673879451</v>
      </c>
    </row>
    <row r="13" spans="2:13" x14ac:dyDescent="0.25">
      <c r="C13" s="1" t="s">
        <v>43</v>
      </c>
      <c r="E13" s="1">
        <f>D59</f>
        <v>-1820.55</v>
      </c>
      <c r="G13" s="1">
        <f>-F67-F72</f>
        <v>-2036.7999999999997</v>
      </c>
      <c r="H13" s="1">
        <f>-F73</f>
        <v>216.25</v>
      </c>
      <c r="K13" s="1">
        <v>-1820.55</v>
      </c>
      <c r="L13" s="1">
        <f>-(F67+F72)</f>
        <v>-2036.7999999999997</v>
      </c>
      <c r="M13" s="1">
        <f>-F73</f>
        <v>216.25</v>
      </c>
    </row>
    <row r="14" spans="2:13" x14ac:dyDescent="0.25">
      <c r="E14" s="7"/>
    </row>
    <row r="15" spans="2:13" x14ac:dyDescent="0.25">
      <c r="C15" s="1" t="s">
        <v>1</v>
      </c>
      <c r="E15" s="1">
        <f>SUM(E12:E14)</f>
        <v>21224.800000000003</v>
      </c>
      <c r="L15" s="1">
        <f>SUM(L9:L14)</f>
        <v>29624.332232612058</v>
      </c>
      <c r="M15" s="1">
        <f>SUM(M9:M14)</f>
        <v>8003.7177673879451</v>
      </c>
    </row>
    <row r="16" spans="2:13" x14ac:dyDescent="0.25">
      <c r="C16" s="1" t="s">
        <v>23</v>
      </c>
      <c r="E16" s="1">
        <v>0</v>
      </c>
      <c r="G16" s="1">
        <f>E16/2</f>
        <v>0</v>
      </c>
      <c r="H16" s="1">
        <f>G16</f>
        <v>0</v>
      </c>
    </row>
    <row r="17" spans="3:8" x14ac:dyDescent="0.25">
      <c r="C17" s="1" t="s">
        <v>24</v>
      </c>
      <c r="H17" s="1">
        <f>E17</f>
        <v>0</v>
      </c>
    </row>
    <row r="18" spans="3:8" ht="15.75" thickBot="1" x14ac:dyDescent="0.3">
      <c r="C18" s="1" t="s">
        <v>20</v>
      </c>
      <c r="E18" s="12">
        <f>SUM(E15:E17)</f>
        <v>21224.800000000003</v>
      </c>
      <c r="G18" s="13">
        <f>SUM(G8:G17)</f>
        <v>29624.332232612058</v>
      </c>
      <c r="H18" s="13">
        <f>SUM(H8:H17)</f>
        <v>8003.7177673879451</v>
      </c>
    </row>
    <row r="19" spans="3:8" ht="15.75" thickTop="1" x14ac:dyDescent="0.25"/>
    <row r="20" spans="3:8" x14ac:dyDescent="0.25">
      <c r="C20" s="6" t="s">
        <v>11</v>
      </c>
    </row>
    <row r="21" spans="3:8" x14ac:dyDescent="0.25">
      <c r="C21" s="1" t="str">
        <f>G7</f>
        <v>Dan</v>
      </c>
      <c r="D21" s="1">
        <v>192746.36</v>
      </c>
    </row>
    <row r="22" spans="3:8" x14ac:dyDescent="0.25">
      <c r="C22" s="1" t="str">
        <f>H7</f>
        <v>Yvette</v>
      </c>
      <c r="D22" s="1">
        <v>98375.78</v>
      </c>
    </row>
    <row r="23" spans="3:8" ht="15.75" thickBot="1" x14ac:dyDescent="0.3">
      <c r="D23" s="4">
        <f>SUM(D21:D22)</f>
        <v>291122.14</v>
      </c>
    </row>
    <row r="24" spans="3:8" ht="15.75" thickTop="1" x14ac:dyDescent="0.25"/>
    <row r="26" spans="3:8" x14ac:dyDescent="0.25">
      <c r="C26" s="6" t="s">
        <v>2</v>
      </c>
      <c r="E26" s="1" t="s">
        <v>4</v>
      </c>
      <c r="F26" s="1" t="s">
        <v>9</v>
      </c>
      <c r="G26" s="1" t="s">
        <v>10</v>
      </c>
    </row>
    <row r="28" spans="3:8" x14ac:dyDescent="0.25">
      <c r="C28" s="1" t="s">
        <v>3</v>
      </c>
      <c r="D28" s="1">
        <v>1870</v>
      </c>
      <c r="G28" s="1">
        <f>D28</f>
        <v>1870</v>
      </c>
    </row>
    <row r="29" spans="3:8" x14ac:dyDescent="0.25">
      <c r="C29" s="1" t="s">
        <v>4</v>
      </c>
      <c r="D29" s="1">
        <v>385</v>
      </c>
      <c r="E29" s="1">
        <f>D29</f>
        <v>385</v>
      </c>
    </row>
    <row r="30" spans="3:8" x14ac:dyDescent="0.25">
      <c r="C30" s="1" t="s">
        <v>5</v>
      </c>
      <c r="F30" s="1">
        <f t="shared" ref="F30:F36" si="0">D30</f>
        <v>0</v>
      </c>
    </row>
    <row r="31" spans="3:8" x14ac:dyDescent="0.25">
      <c r="C31" s="1" t="s">
        <v>37</v>
      </c>
      <c r="D31" s="1">
        <f>259+1776.91</f>
        <v>2035.91</v>
      </c>
      <c r="F31" s="1">
        <f t="shared" si="0"/>
        <v>2035.91</v>
      </c>
    </row>
    <row r="32" spans="3:8" x14ac:dyDescent="0.25">
      <c r="C32" s="1" t="s">
        <v>12</v>
      </c>
      <c r="G32" s="1">
        <f>D32</f>
        <v>0</v>
      </c>
    </row>
    <row r="33" spans="3:7" x14ac:dyDescent="0.25">
      <c r="C33" s="1" t="s">
        <v>6</v>
      </c>
      <c r="F33" s="1">
        <f t="shared" si="0"/>
        <v>0</v>
      </c>
    </row>
    <row r="34" spans="3:7" x14ac:dyDescent="0.25">
      <c r="C34" s="1" t="s">
        <v>7</v>
      </c>
      <c r="F34" s="1">
        <f t="shared" si="0"/>
        <v>0</v>
      </c>
    </row>
    <row r="35" spans="3:7" x14ac:dyDescent="0.25">
      <c r="C35" s="1" t="s">
        <v>8</v>
      </c>
      <c r="F35" s="1">
        <f t="shared" si="0"/>
        <v>0</v>
      </c>
    </row>
    <row r="36" spans="3:7" x14ac:dyDescent="0.25">
      <c r="C36" s="1" t="s">
        <v>12</v>
      </c>
      <c r="D36" s="1">
        <v>0</v>
      </c>
      <c r="F36" s="1">
        <f t="shared" si="0"/>
        <v>0</v>
      </c>
    </row>
    <row r="37" spans="3:7" ht="15.75" thickBot="1" x14ac:dyDescent="0.3">
      <c r="D37" s="4">
        <f>SUM(D28:D36)</f>
        <v>4290.91</v>
      </c>
      <c r="E37" s="5">
        <f>SUM(E28:E36)</f>
        <v>385</v>
      </c>
      <c r="F37" s="5">
        <f t="shared" ref="F37:G37" si="1">SUM(F28:F36)</f>
        <v>2035.91</v>
      </c>
      <c r="G37" s="5">
        <f t="shared" si="1"/>
        <v>1870</v>
      </c>
    </row>
    <row r="38" spans="3:7" ht="15.75" thickTop="1" x14ac:dyDescent="0.25">
      <c r="C38" s="1" t="s">
        <v>19</v>
      </c>
      <c r="E38" s="1">
        <f>ROUND((+E37),0)</f>
        <v>385</v>
      </c>
      <c r="F38" s="1">
        <f t="shared" ref="F38:G38" si="2">ROUND((+F37),0)</f>
        <v>2036</v>
      </c>
      <c r="G38" s="1">
        <f t="shared" si="2"/>
        <v>1870</v>
      </c>
    </row>
    <row r="40" spans="3:7" x14ac:dyDescent="0.25">
      <c r="C40" s="1" t="s">
        <v>13</v>
      </c>
      <c r="D40" s="1">
        <v>0</v>
      </c>
    </row>
    <row r="41" spans="3:7" x14ac:dyDescent="0.25">
      <c r="C41" s="1" t="s">
        <v>13</v>
      </c>
      <c r="D41" s="1">
        <v>0</v>
      </c>
    </row>
    <row r="42" spans="3:7" x14ac:dyDescent="0.25">
      <c r="C42" s="1" t="s">
        <v>14</v>
      </c>
      <c r="D42" s="1">
        <v>0</v>
      </c>
    </row>
    <row r="43" spans="3:7" x14ac:dyDescent="0.25">
      <c r="C43" s="1" t="s">
        <v>15</v>
      </c>
      <c r="D43" s="1">
        <v>24.58</v>
      </c>
    </row>
    <row r="44" spans="3:7" x14ac:dyDescent="0.25">
      <c r="C44" s="1" t="s">
        <v>16</v>
      </c>
      <c r="D44" s="1">
        <v>0</v>
      </c>
    </row>
    <row r="45" spans="3:7" x14ac:dyDescent="0.25">
      <c r="C45" s="1" t="s">
        <v>17</v>
      </c>
      <c r="D45" s="1">
        <v>0</v>
      </c>
    </row>
    <row r="46" spans="3:7" x14ac:dyDescent="0.25">
      <c r="C46" s="1" t="s">
        <v>18</v>
      </c>
      <c r="D46" s="1">
        <v>27311.68</v>
      </c>
    </row>
    <row r="47" spans="3:7" ht="15.75" thickBot="1" x14ac:dyDescent="0.3">
      <c r="D47" s="4">
        <f>SUM(D39:D46)</f>
        <v>27336.260000000002</v>
      </c>
    </row>
    <row r="48" spans="3:7" ht="15.75" thickTop="1" x14ac:dyDescent="0.25"/>
    <row r="49" spans="3:4" x14ac:dyDescent="0.25">
      <c r="C49" s="1" t="s">
        <v>25</v>
      </c>
    </row>
    <row r="51" spans="3:4" x14ac:dyDescent="0.25">
      <c r="C51" s="1" t="s">
        <v>26</v>
      </c>
      <c r="D51" s="1">
        <f>ROUND((D47-D46),0)</f>
        <v>25</v>
      </c>
    </row>
    <row r="52" spans="3:4" x14ac:dyDescent="0.25">
      <c r="C52" s="1" t="s">
        <v>27</v>
      </c>
      <c r="D52" s="1">
        <f>ROUND((E9+E10),0)</f>
        <v>16403</v>
      </c>
    </row>
    <row r="53" spans="3:4" x14ac:dyDescent="0.25">
      <c r="C53" s="1" t="s">
        <v>40</v>
      </c>
      <c r="D53" s="7">
        <f>-E10</f>
        <v>0</v>
      </c>
    </row>
    <row r="54" spans="3:4" x14ac:dyDescent="0.25">
      <c r="D54" s="1">
        <f>SUM(D51:D53)</f>
        <v>16428</v>
      </c>
    </row>
    <row r="55" spans="3:4" x14ac:dyDescent="0.25">
      <c r="C55" s="1" t="s">
        <v>2</v>
      </c>
      <c r="D55" s="1">
        <f>ROUND((-D37),0)</f>
        <v>-4291</v>
      </c>
    </row>
    <row r="57" spans="3:4" ht="15.75" thickBot="1" x14ac:dyDescent="0.3">
      <c r="D57" s="4">
        <f>SUM(D54:D56)</f>
        <v>12137</v>
      </c>
    </row>
    <row r="58" spans="3:4" ht="15.75" thickTop="1" x14ac:dyDescent="0.25"/>
    <row r="59" spans="3:4" x14ac:dyDescent="0.25">
      <c r="C59" s="1" t="s">
        <v>28</v>
      </c>
      <c r="D59" s="1">
        <f>ROUND((-D57*0.15),2)</f>
        <v>-1820.55</v>
      </c>
    </row>
    <row r="60" spans="3:4" x14ac:dyDescent="0.25">
      <c r="C60" s="1" t="s">
        <v>29</v>
      </c>
      <c r="D60" s="7">
        <v>0</v>
      </c>
    </row>
    <row r="61" spans="3:4" x14ac:dyDescent="0.25">
      <c r="D61" s="1">
        <f>SUM(D59:D60)</f>
        <v>-1820.55</v>
      </c>
    </row>
    <row r="62" spans="3:4" x14ac:dyDescent="0.25">
      <c r="C62" s="1" t="s">
        <v>30</v>
      </c>
      <c r="D62" s="1">
        <v>-259</v>
      </c>
    </row>
    <row r="63" spans="3:4" ht="15.75" thickBot="1" x14ac:dyDescent="0.3">
      <c r="D63" s="4">
        <f>SUM(D61:D62)</f>
        <v>-2079.5500000000002</v>
      </c>
    </row>
    <row r="64" spans="3:4" ht="15.75" thickTop="1" x14ac:dyDescent="0.25"/>
    <row r="65" spans="3:6" x14ac:dyDescent="0.25">
      <c r="C65" s="1" t="s">
        <v>33</v>
      </c>
    </row>
    <row r="67" spans="3:6" x14ac:dyDescent="0.25">
      <c r="C67" s="1" t="s">
        <v>31</v>
      </c>
      <c r="D67" s="1" t="str">
        <f>G7</f>
        <v>Dan</v>
      </c>
      <c r="F67" s="1">
        <f>ROUND((G9*0.15),2)</f>
        <v>2460.4899999999998</v>
      </c>
    </row>
    <row r="68" spans="3:6" x14ac:dyDescent="0.25">
      <c r="C68" s="1" t="s">
        <v>31</v>
      </c>
      <c r="D68" s="1" t="str">
        <f>H7</f>
        <v>Yvette</v>
      </c>
      <c r="F68" s="7">
        <f>ROUND((H10*0.15),2)</f>
        <v>0</v>
      </c>
    </row>
    <row r="69" spans="3:6" x14ac:dyDescent="0.25">
      <c r="D69" s="1" t="s">
        <v>34</v>
      </c>
      <c r="E69" s="1">
        <f>F67+F68</f>
        <v>2460.4899999999998</v>
      </c>
      <c r="F69" s="14"/>
    </row>
    <row r="70" spans="3:6" x14ac:dyDescent="0.25">
      <c r="D70" s="1" t="s">
        <v>35</v>
      </c>
      <c r="E70" s="1">
        <f>-D59-E69</f>
        <v>-639.93999999999983</v>
      </c>
      <c r="F70" s="14"/>
    </row>
    <row r="72" spans="3:6" x14ac:dyDescent="0.25">
      <c r="C72" s="1" t="s">
        <v>32</v>
      </c>
      <c r="D72" s="1" t="str">
        <f>G7</f>
        <v>Dan</v>
      </c>
      <c r="F72" s="1">
        <f>ROUND((E70*G6),2)</f>
        <v>-423.69</v>
      </c>
    </row>
    <row r="73" spans="3:6" x14ac:dyDescent="0.25">
      <c r="C73" s="1" t="s">
        <v>32</v>
      </c>
      <c r="D73" s="1" t="str">
        <f>H7</f>
        <v>Yvette</v>
      </c>
      <c r="F73" s="1">
        <f>ROUND((E70*H6),2)</f>
        <v>-216.25</v>
      </c>
    </row>
    <row r="76" spans="3:6" x14ac:dyDescent="0.25">
      <c r="C76" s="1" t="s">
        <v>46</v>
      </c>
    </row>
    <row r="78" spans="3:6" x14ac:dyDescent="0.25">
      <c r="C78" s="1" t="s">
        <v>47</v>
      </c>
      <c r="E78" s="1">
        <f>502.4+259</f>
        <v>761.4</v>
      </c>
    </row>
    <row r="79" spans="3:6" x14ac:dyDescent="0.25">
      <c r="C79" s="1" t="s">
        <v>48</v>
      </c>
      <c r="E79" s="1">
        <v>1820.55</v>
      </c>
    </row>
    <row r="80" spans="3:6" ht="15.75" thickBot="1" x14ac:dyDescent="0.3">
      <c r="E80" s="4">
        <f>SUM(E77:E79)</f>
        <v>2581.9499999999998</v>
      </c>
    </row>
    <row r="81" ht="15.75" thickTop="1" x14ac:dyDescent="0.25"/>
  </sheetData>
  <pageMargins left="0.19685039370078741" right="0.19685039370078741" top="0.19685039370078741" bottom="0.39370078740157483" header="0.31496062992125984" footer="3.937007874015748E-2"/>
  <pageSetup paperSize="9" scale="74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2022-01-26T14:15:23Z</cp:lastPrinted>
  <dcterms:created xsi:type="dcterms:W3CDTF">2011-09-24T02:49:51Z</dcterms:created>
  <dcterms:modified xsi:type="dcterms:W3CDTF">2023-09-05T14:34:31Z</dcterms:modified>
</cp:coreProperties>
</file>