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ckie\Documents\Jackie Super Fund 22-23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5" i="1" l="1"/>
  <c r="K58" i="1"/>
  <c r="K57" i="1"/>
  <c r="K56" i="1"/>
  <c r="K52" i="1"/>
  <c r="K51" i="1"/>
  <c r="K50" i="1"/>
  <c r="K40" i="1"/>
  <c r="K37" i="1"/>
  <c r="K32" i="1"/>
  <c r="K30" i="1"/>
  <c r="K25" i="1"/>
  <c r="K22" i="1"/>
  <c r="K16" i="1"/>
  <c r="K13" i="1"/>
  <c r="K11" i="1"/>
  <c r="K6" i="1"/>
  <c r="H51" i="1" l="1"/>
  <c r="E51" i="1"/>
  <c r="E56" i="1"/>
  <c r="G56" i="1"/>
  <c r="H56" i="1" s="1"/>
  <c r="G51" i="1"/>
  <c r="E52" i="1" l="1"/>
  <c r="E58" i="1" l="1"/>
  <c r="E53" i="1"/>
  <c r="G5" i="1"/>
  <c r="H5" i="1" s="1"/>
  <c r="E6" i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/>
  <c r="G19" i="1"/>
  <c r="H19" i="1" s="1"/>
  <c r="G20" i="1"/>
  <c r="H20" i="1" s="1"/>
  <c r="D21" i="1"/>
  <c r="G21" i="1"/>
  <c r="H21" i="1"/>
  <c r="E22" i="1"/>
  <c r="G22" i="1"/>
  <c r="H22" i="1" s="1"/>
  <c r="E23" i="1"/>
  <c r="G23" i="1"/>
  <c r="H23" i="1" s="1"/>
  <c r="G24" i="1"/>
  <c r="H24" i="1"/>
  <c r="E25" i="1"/>
  <c r="G25" i="1"/>
  <c r="H25" i="1" s="1"/>
  <c r="G26" i="1"/>
  <c r="H26" i="1"/>
  <c r="G27" i="1"/>
  <c r="H27" i="1" s="1"/>
  <c r="G28" i="1"/>
  <c r="H28" i="1" s="1"/>
  <c r="E29" i="1"/>
  <c r="G29" i="1"/>
  <c r="H29" i="1"/>
  <c r="E30" i="1"/>
  <c r="G30" i="1"/>
  <c r="H30" i="1" s="1"/>
  <c r="G31" i="1"/>
  <c r="H31" i="1"/>
  <c r="G32" i="1"/>
  <c r="H32" i="1" s="1"/>
  <c r="G33" i="1"/>
  <c r="H33" i="1" s="1"/>
  <c r="G34" i="1"/>
  <c r="H34" i="1" s="1"/>
  <c r="G35" i="1"/>
  <c r="H35" i="1"/>
  <c r="G36" i="1"/>
  <c r="H36" i="1" s="1"/>
  <c r="G37" i="1"/>
  <c r="H37" i="1" s="1"/>
  <c r="G38" i="1"/>
  <c r="D39" i="1"/>
  <c r="G39" i="1"/>
  <c r="H39" i="1" s="1"/>
  <c r="G40" i="1"/>
  <c r="H40" i="1" s="1"/>
  <c r="G41" i="1"/>
  <c r="H41" i="1" s="1"/>
  <c r="G42" i="1"/>
  <c r="H42" i="1"/>
  <c r="G43" i="1"/>
  <c r="H43" i="1" s="1"/>
  <c r="G44" i="1"/>
  <c r="H44" i="1"/>
  <c r="G45" i="1"/>
  <c r="H45" i="1" s="1"/>
  <c r="G46" i="1"/>
  <c r="H46" i="1" s="1"/>
  <c r="G47" i="1"/>
  <c r="H47" i="1" s="1"/>
  <c r="D48" i="1"/>
  <c r="G48" i="1"/>
  <c r="H48" i="1" s="1"/>
  <c r="D49" i="1"/>
  <c r="G49" i="1"/>
  <c r="H49" i="1"/>
  <c r="D50" i="1"/>
  <c r="G50" i="1"/>
  <c r="H50" i="1" s="1"/>
  <c r="D52" i="1"/>
  <c r="G52" i="1"/>
  <c r="H52" i="1" s="1"/>
  <c r="E55" i="1"/>
  <c r="G55" i="1"/>
  <c r="H55" i="1" s="1"/>
  <c r="G57" i="1"/>
  <c r="H57" i="1" s="1"/>
  <c r="H38" i="1" l="1"/>
  <c r="H53" i="1" s="1"/>
  <c r="K39" i="1"/>
  <c r="K53" i="1" s="1"/>
  <c r="K60" i="1" s="1"/>
  <c r="H58" i="1"/>
  <c r="E60" i="1"/>
  <c r="G58" i="1"/>
  <c r="G53" i="1"/>
  <c r="H60" i="1" l="1"/>
  <c r="G60" i="1"/>
</calcChain>
</file>

<file path=xl/sharedStrings.xml><?xml version="1.0" encoding="utf-8"?>
<sst xmlns="http://schemas.openxmlformats.org/spreadsheetml/2006/main" count="117" uniqueCount="74">
  <si>
    <t>Company Shares</t>
  </si>
  <si>
    <t>No.Shares</t>
  </si>
  <si>
    <t>Acquired</t>
  </si>
  <si>
    <t>Share Cost</t>
  </si>
  <si>
    <t>Cost Price</t>
  </si>
  <si>
    <t>Value</t>
  </si>
  <si>
    <t>30.6.14</t>
  </si>
  <si>
    <t>Price</t>
  </si>
  <si>
    <t>Gain/Loss</t>
  </si>
  <si>
    <t>ANZ Bank</t>
  </si>
  <si>
    <t>26.7.07</t>
  </si>
  <si>
    <t>Argo Investments</t>
  </si>
  <si>
    <t>25.11.08</t>
  </si>
  <si>
    <t>10.3.09</t>
  </si>
  <si>
    <t>14.4.10</t>
  </si>
  <si>
    <t>15.4.11</t>
  </si>
  <si>
    <t>9.4.13</t>
  </si>
  <si>
    <t>BHP Billiton</t>
  </si>
  <si>
    <t>10.1.07</t>
  </si>
  <si>
    <t>15.2.07</t>
  </si>
  <si>
    <t>25.5.04</t>
  </si>
  <si>
    <t>18.12.09</t>
  </si>
  <si>
    <t>26.2.13</t>
  </si>
  <si>
    <t>15.11.13</t>
  </si>
  <si>
    <t>National Australia Bank</t>
  </si>
  <si>
    <t>31.8.09</t>
  </si>
  <si>
    <t>31.1.13</t>
  </si>
  <si>
    <t>Orica Ltd</t>
  </si>
  <si>
    <t>16.7.04</t>
  </si>
  <si>
    <t>12.12.05</t>
  </si>
  <si>
    <t>Origin Energy</t>
  </si>
  <si>
    <t>26.7.04</t>
  </si>
  <si>
    <t>10.3.05</t>
  </si>
  <si>
    <t>28.4.11</t>
  </si>
  <si>
    <t>Santos Ltd</t>
  </si>
  <si>
    <t>Westpac</t>
  </si>
  <si>
    <t>6.2.06</t>
  </si>
  <si>
    <t>28.1.09</t>
  </si>
  <si>
    <t>Cadence Capital</t>
  </si>
  <si>
    <t>10.4.14</t>
  </si>
  <si>
    <t>Wilson Asset Managemnt</t>
  </si>
  <si>
    <t>Stockland Group</t>
  </si>
  <si>
    <t>Total Investments</t>
  </si>
  <si>
    <t>8.10.14</t>
  </si>
  <si>
    <t>South 32 Limited</t>
  </si>
  <si>
    <t>25.5.15</t>
  </si>
  <si>
    <t>24.5.15</t>
  </si>
  <si>
    <t>JACQUELINE FURBY SUPERANNUATION FUND INVESTMENTS</t>
  </si>
  <si>
    <t>14.3.16</t>
  </si>
  <si>
    <t>30.11.15</t>
  </si>
  <si>
    <t>20.11.15</t>
  </si>
  <si>
    <t>4.11.15</t>
  </si>
  <si>
    <t>Carnegie Clean Energy</t>
  </si>
  <si>
    <t>24.4.17</t>
  </si>
  <si>
    <t>27.1.17</t>
  </si>
  <si>
    <t>26.8.16</t>
  </si>
  <si>
    <t>6.9.16</t>
  </si>
  <si>
    <t>12.10.16</t>
  </si>
  <si>
    <t>Yowie Group Ltd</t>
  </si>
  <si>
    <t>7.2.17</t>
  </si>
  <si>
    <t>11.5.18</t>
  </si>
  <si>
    <t>Mystate Ltd</t>
  </si>
  <si>
    <t>10.5.19</t>
  </si>
  <si>
    <t>28.10.19</t>
  </si>
  <si>
    <t>28.6.21</t>
  </si>
  <si>
    <t>MCP Master Income Trust</t>
  </si>
  <si>
    <t>11.11.20</t>
  </si>
  <si>
    <t>Woodside Energy</t>
  </si>
  <si>
    <t>26.11.21</t>
  </si>
  <si>
    <t>1.6.22</t>
  </si>
  <si>
    <t>AS AT 30th JUNE, 2023</t>
  </si>
  <si>
    <t>30.6.23</t>
  </si>
  <si>
    <t>Total of</t>
  </si>
  <si>
    <t>Holding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</si>
</sst>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2" fontId="1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" fillId="0" borderId="1" xfId="0" applyNumberFormat="1" applyFont="1" applyBorder="1"/>
    <xf numFmtId="0" fontId="1" fillId="0" borderId="1" xfId="0" applyFont="1" applyBorder="1"/>
    <xf numFmtId="0" fontId="3" fillId="0" borderId="0" xfId="0" applyFont="1"/>
    <xf numFmtId="2" fontId="2" fillId="0" borderId="0" xfId="0" applyNumberFormat="1" applyFont="1"/>
    <xf numFmtId="0" fontId="3" fillId="0" borderId="0" xfId="0" applyFont="1" applyAlignment="1">
      <alignment horizontal="centerContinuous"/>
    </xf>
    <xf numFmtId="2" fontId="1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2" fontId="1" fillId="0" borderId="0" xfId="0" applyNumberFormat="1" applyFont="1" applyBorder="1"/>
    <xf numFmtId="0" fontId="1" fillId="0" borderId="0" xfId="0" applyFont="1" applyBorder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2" fontId="2" fillId="0" borderId="0" xfId="0" applyNumberFormat="1" applyFont="1" applyBorder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1"/>
  <sheetViews>
    <sheetView tabSelected="1" workbookViewId="0">
      <selection activeCell="A13" sqref="A13"/>
    </sheetView>
  </sheetViews>
  <sheetFormatPr defaultRowHeight="15" x14ac:dyDescent="0.25"/>
  <cols>
    <col min="1" max="1" width="20.85546875" customWidth="1"/>
    <col min="2" max="2" width="8.7109375" customWidth="1"/>
    <col min="3" max="3" width="10" customWidth="1"/>
    <col min="4" max="4" width="9.42578125" customWidth="1"/>
    <col min="5" max="5" width="10.7109375" customWidth="1"/>
    <col min="6" max="6" width="10" customWidth="1"/>
    <col min="7" max="7" width="9.42578125" customWidth="1"/>
    <col min="8" max="8" width="9.140625" customWidth="1"/>
    <col min="9" max="9" width="2.140625" customWidth="1"/>
    <col min="10" max="10" width="2.42578125" customWidth="1"/>
    <col min="11" max="11" width="12.7109375" customWidth="1"/>
  </cols>
  <sheetData>
    <row r="1" spans="1:12" x14ac:dyDescent="0.25">
      <c r="A1" s="10" t="s">
        <v>47</v>
      </c>
      <c r="B1" s="10"/>
      <c r="C1" s="10"/>
      <c r="D1" s="10"/>
      <c r="E1" s="10"/>
      <c r="F1" s="10"/>
      <c r="G1" s="10"/>
      <c r="H1" s="10"/>
      <c r="I1" s="12"/>
      <c r="J1" s="12"/>
      <c r="K1" s="1"/>
      <c r="L1" s="1"/>
    </row>
    <row r="2" spans="1:12" x14ac:dyDescent="0.25">
      <c r="A2" s="10" t="s">
        <v>70</v>
      </c>
      <c r="B2" s="10"/>
      <c r="C2" s="10"/>
      <c r="D2" s="10"/>
      <c r="E2" s="10"/>
      <c r="F2" s="10"/>
      <c r="G2" s="10"/>
      <c r="H2" s="10"/>
      <c r="I2" s="12"/>
      <c r="J2" s="12"/>
      <c r="K2" s="1"/>
      <c r="L2" s="1"/>
    </row>
    <row r="3" spans="1:12" x14ac:dyDescent="0.25">
      <c r="A3" s="2"/>
      <c r="B3" s="2"/>
      <c r="C3" s="2"/>
      <c r="D3" s="2"/>
      <c r="E3" s="2"/>
      <c r="F3" s="2" t="s">
        <v>7</v>
      </c>
      <c r="G3" s="2" t="s">
        <v>5</v>
      </c>
      <c r="H3" s="2"/>
      <c r="I3" s="2"/>
      <c r="J3" s="2"/>
      <c r="K3" s="18" t="s">
        <v>72</v>
      </c>
      <c r="L3" s="1"/>
    </row>
    <row r="4" spans="1:12" x14ac:dyDescent="0.25">
      <c r="A4" s="19" t="s">
        <v>0</v>
      </c>
      <c r="B4" s="19" t="s">
        <v>1</v>
      </c>
      <c r="C4" s="19" t="s">
        <v>2</v>
      </c>
      <c r="D4" s="19" t="s">
        <v>3</v>
      </c>
      <c r="E4" s="19" t="s">
        <v>4</v>
      </c>
      <c r="F4" s="19" t="s">
        <v>71</v>
      </c>
      <c r="G4" s="19" t="s">
        <v>71</v>
      </c>
      <c r="H4" s="19" t="s">
        <v>8</v>
      </c>
      <c r="I4" s="19"/>
      <c r="J4" s="19"/>
      <c r="K4" s="20" t="s">
        <v>73</v>
      </c>
      <c r="L4" s="1"/>
    </row>
    <row r="5" spans="1:12" x14ac:dyDescent="0.25">
      <c r="A5" s="1" t="s">
        <v>9</v>
      </c>
      <c r="B5" s="1">
        <v>1500</v>
      </c>
      <c r="C5" s="4" t="s">
        <v>10</v>
      </c>
      <c r="D5" s="4">
        <v>29.32</v>
      </c>
      <c r="E5" s="1">
        <v>43976.09</v>
      </c>
      <c r="F5" s="11">
        <v>23.71</v>
      </c>
      <c r="G5" s="3">
        <f>B5*F5</f>
        <v>35565</v>
      </c>
      <c r="H5" s="3">
        <f>G5-E5</f>
        <v>-8411.0899999999965</v>
      </c>
      <c r="I5" s="4"/>
      <c r="J5" s="1"/>
      <c r="K5" s="1"/>
      <c r="L5" s="1"/>
    </row>
    <row r="6" spans="1:12" x14ac:dyDescent="0.25">
      <c r="A6" s="1" t="s">
        <v>9</v>
      </c>
      <c r="B6" s="1">
        <v>500</v>
      </c>
      <c r="C6" s="4" t="s">
        <v>48</v>
      </c>
      <c r="D6" s="4">
        <v>25.95</v>
      </c>
      <c r="E6" s="1">
        <f>(B6*D6)+19.95</f>
        <v>12994.95</v>
      </c>
      <c r="F6" s="11">
        <v>23.71</v>
      </c>
      <c r="G6" s="3">
        <f>B6*F6</f>
        <v>11855</v>
      </c>
      <c r="H6" s="3">
        <f>G6-E6</f>
        <v>-1139.9500000000007</v>
      </c>
      <c r="I6" s="4"/>
      <c r="J6" s="1"/>
      <c r="K6" s="11">
        <f>G5+G6</f>
        <v>47420</v>
      </c>
      <c r="L6" s="1"/>
    </row>
    <row r="7" spans="1:12" x14ac:dyDescent="0.25">
      <c r="A7" s="1" t="s">
        <v>11</v>
      </c>
      <c r="B7" s="1">
        <v>6000</v>
      </c>
      <c r="C7" s="4" t="s">
        <v>12</v>
      </c>
      <c r="D7" s="4">
        <v>5.13</v>
      </c>
      <c r="E7" s="1">
        <v>30751.01</v>
      </c>
      <c r="F7" s="11">
        <v>8.76</v>
      </c>
      <c r="G7" s="3">
        <f>B7*F7</f>
        <v>52560</v>
      </c>
      <c r="H7" s="3">
        <f>G7-E7</f>
        <v>21808.99</v>
      </c>
      <c r="I7" s="4"/>
      <c r="J7" s="1"/>
      <c r="K7" s="4"/>
      <c r="L7" s="1"/>
    </row>
    <row r="8" spans="1:12" x14ac:dyDescent="0.25">
      <c r="A8" s="1" t="s">
        <v>11</v>
      </c>
      <c r="B8" s="1">
        <v>488</v>
      </c>
      <c r="C8" s="4" t="s">
        <v>13</v>
      </c>
      <c r="D8" s="4">
        <v>5.12</v>
      </c>
      <c r="E8" s="1">
        <v>2498.56</v>
      </c>
      <c r="F8" s="11">
        <v>8.76</v>
      </c>
      <c r="G8" s="3">
        <f t="shared" ref="G8:G11" si="0">B8*F8</f>
        <v>4274.88</v>
      </c>
      <c r="H8" s="3">
        <f t="shared" ref="H8:H11" si="1">G8-E8</f>
        <v>1776.3200000000002</v>
      </c>
      <c r="I8" s="4"/>
      <c r="J8" s="1"/>
      <c r="K8" s="4"/>
      <c r="L8" s="1"/>
    </row>
    <row r="9" spans="1:12" x14ac:dyDescent="0.25">
      <c r="A9" s="1" t="s">
        <v>11</v>
      </c>
      <c r="B9" s="1">
        <v>1585</v>
      </c>
      <c r="C9" s="4" t="s">
        <v>14</v>
      </c>
      <c r="D9" s="4">
        <v>6.31</v>
      </c>
      <c r="E9" s="3">
        <v>10000</v>
      </c>
      <c r="F9" s="11">
        <v>8.76</v>
      </c>
      <c r="G9" s="3">
        <f t="shared" si="0"/>
        <v>13884.6</v>
      </c>
      <c r="H9" s="3">
        <f t="shared" si="1"/>
        <v>3884.6000000000004</v>
      </c>
      <c r="I9" s="4"/>
      <c r="J9" s="1"/>
      <c r="K9" s="4"/>
      <c r="L9" s="1"/>
    </row>
    <row r="10" spans="1:12" x14ac:dyDescent="0.25">
      <c r="A10" s="1" t="s">
        <v>11</v>
      </c>
      <c r="B10" s="1">
        <v>1230</v>
      </c>
      <c r="C10" s="4" t="s">
        <v>15</v>
      </c>
      <c r="D10" s="11">
        <v>6.1</v>
      </c>
      <c r="E10" s="3">
        <v>7500</v>
      </c>
      <c r="F10" s="11">
        <v>8.76</v>
      </c>
      <c r="G10" s="3">
        <f t="shared" si="0"/>
        <v>10774.8</v>
      </c>
      <c r="H10" s="3">
        <f t="shared" si="1"/>
        <v>3274.7999999999993</v>
      </c>
      <c r="I10" s="4"/>
      <c r="J10" s="1"/>
      <c r="K10" s="4"/>
      <c r="L10" s="1"/>
    </row>
    <row r="11" spans="1:12" x14ac:dyDescent="0.25">
      <c r="A11" s="1" t="s">
        <v>11</v>
      </c>
      <c r="B11" s="1">
        <v>697</v>
      </c>
      <c r="C11" s="4" t="s">
        <v>16</v>
      </c>
      <c r="D11" s="4">
        <v>6.48</v>
      </c>
      <c r="E11" s="1">
        <v>4546.51</v>
      </c>
      <c r="F11" s="11">
        <v>8.76</v>
      </c>
      <c r="G11" s="3">
        <f t="shared" si="0"/>
        <v>6105.72</v>
      </c>
      <c r="H11" s="3">
        <f t="shared" si="1"/>
        <v>1559.21</v>
      </c>
      <c r="I11" s="4"/>
      <c r="J11" s="1"/>
      <c r="K11" s="11">
        <f>SUM(G7:G11)</f>
        <v>87600</v>
      </c>
      <c r="L11" s="1"/>
    </row>
    <row r="12" spans="1:12" x14ac:dyDescent="0.25">
      <c r="A12" s="1" t="s">
        <v>17</v>
      </c>
      <c r="B12" s="1">
        <v>1000</v>
      </c>
      <c r="C12" s="4" t="s">
        <v>18</v>
      </c>
      <c r="D12" s="4">
        <v>22.69</v>
      </c>
      <c r="E12" s="1">
        <v>22689.86</v>
      </c>
      <c r="F12" s="11">
        <v>44.99</v>
      </c>
      <c r="G12" s="3">
        <f t="shared" ref="G12:G26" si="2">B12*F12</f>
        <v>44990</v>
      </c>
      <c r="H12" s="1">
        <f t="shared" ref="H12:H26" si="3">G12-E12</f>
        <v>22300.14</v>
      </c>
      <c r="I12" s="4"/>
      <c r="J12" s="1"/>
      <c r="K12" s="4"/>
      <c r="L12" s="1"/>
    </row>
    <row r="13" spans="1:12" x14ac:dyDescent="0.25">
      <c r="A13" s="1" t="s">
        <v>17</v>
      </c>
      <c r="B13" s="1">
        <v>468</v>
      </c>
      <c r="C13" s="4" t="s">
        <v>19</v>
      </c>
      <c r="D13" s="11">
        <v>26.9</v>
      </c>
      <c r="E13" s="1">
        <v>12589.57</v>
      </c>
      <c r="F13" s="11">
        <v>44.99</v>
      </c>
      <c r="G13" s="3">
        <f t="shared" si="2"/>
        <v>21055.32</v>
      </c>
      <c r="H13" s="1">
        <f t="shared" si="3"/>
        <v>8465.75</v>
      </c>
      <c r="I13" s="4"/>
      <c r="J13" s="1"/>
      <c r="K13" s="11">
        <f>G12+G13</f>
        <v>66045.320000000007</v>
      </c>
      <c r="L13" s="1"/>
    </row>
    <row r="14" spans="1:12" x14ac:dyDescent="0.25">
      <c r="A14" s="1" t="s">
        <v>38</v>
      </c>
      <c r="B14" s="1">
        <v>10000</v>
      </c>
      <c r="C14" s="4" t="s">
        <v>23</v>
      </c>
      <c r="D14" s="11">
        <v>1.4</v>
      </c>
      <c r="E14" s="1">
        <v>13991.63</v>
      </c>
      <c r="F14" s="4">
        <v>0.75</v>
      </c>
      <c r="G14" s="3">
        <f>B14*F14</f>
        <v>7500</v>
      </c>
      <c r="H14" s="3">
        <f>G14-E14</f>
        <v>-6491.6299999999992</v>
      </c>
      <c r="I14" s="4"/>
      <c r="J14" s="1"/>
      <c r="K14" s="4"/>
      <c r="L14" s="1"/>
    </row>
    <row r="15" spans="1:12" x14ac:dyDescent="0.25">
      <c r="A15" s="1" t="s">
        <v>38</v>
      </c>
      <c r="B15" s="1">
        <v>10000</v>
      </c>
      <c r="C15" s="4" t="s">
        <v>39</v>
      </c>
      <c r="D15" s="4">
        <v>1.43</v>
      </c>
      <c r="E15" s="3">
        <v>14300</v>
      </c>
      <c r="F15" s="4">
        <v>0.75</v>
      </c>
      <c r="G15" s="3">
        <f>B15*F15</f>
        <v>7500</v>
      </c>
      <c r="H15" s="3">
        <f>G15-E15</f>
        <v>-6800</v>
      </c>
      <c r="I15" s="4"/>
      <c r="J15" s="1"/>
      <c r="K15" s="4"/>
      <c r="L15" s="1"/>
    </row>
    <row r="16" spans="1:12" x14ac:dyDescent="0.25">
      <c r="A16" s="1" t="s">
        <v>38</v>
      </c>
      <c r="B16" s="1">
        <v>20000</v>
      </c>
      <c r="C16" s="4" t="s">
        <v>6</v>
      </c>
      <c r="D16" s="4">
        <v>1.46</v>
      </c>
      <c r="E16" s="1">
        <v>29284.68</v>
      </c>
      <c r="F16" s="4">
        <v>0.75</v>
      </c>
      <c r="G16" s="3">
        <f>B16*F16</f>
        <v>15000</v>
      </c>
      <c r="H16" s="3">
        <f>G16-E16</f>
        <v>-14284.68</v>
      </c>
      <c r="I16" s="4"/>
      <c r="J16" s="1"/>
      <c r="K16" s="11">
        <f>SUM(G14:G16)</f>
        <v>30000</v>
      </c>
      <c r="L16" s="1"/>
    </row>
    <row r="17" spans="1:12" x14ac:dyDescent="0.25">
      <c r="A17" s="1" t="s">
        <v>52</v>
      </c>
      <c r="B17" s="1">
        <v>50000</v>
      </c>
      <c r="C17" s="4" t="s">
        <v>21</v>
      </c>
      <c r="D17" s="4">
        <v>0.13</v>
      </c>
      <c r="E17" s="3">
        <v>6588</v>
      </c>
      <c r="F17" s="4">
        <v>1.5E-3</v>
      </c>
      <c r="G17" s="3">
        <f t="shared" si="2"/>
        <v>75</v>
      </c>
      <c r="H17" s="3">
        <f t="shared" si="3"/>
        <v>-6513</v>
      </c>
      <c r="I17" s="4"/>
      <c r="J17" s="1"/>
      <c r="K17" s="4"/>
      <c r="L17" s="1"/>
    </row>
    <row r="18" spans="1:12" x14ac:dyDescent="0.25">
      <c r="A18" s="1" t="s">
        <v>52</v>
      </c>
      <c r="B18" s="1">
        <v>93750</v>
      </c>
      <c r="C18" s="4" t="s">
        <v>22</v>
      </c>
      <c r="D18" s="4">
        <v>3.2000000000000001E-2</v>
      </c>
      <c r="E18" s="3">
        <v>3000</v>
      </c>
      <c r="F18" s="4">
        <v>1.5E-3</v>
      </c>
      <c r="G18" s="3">
        <f t="shared" si="2"/>
        <v>140.625</v>
      </c>
      <c r="H18" s="3">
        <f t="shared" si="3"/>
        <v>-2859.375</v>
      </c>
      <c r="I18" s="4"/>
      <c r="J18" s="1"/>
      <c r="K18" s="4"/>
      <c r="L18" s="1"/>
    </row>
    <row r="19" spans="1:12" x14ac:dyDescent="0.25">
      <c r="A19" s="1" t="s">
        <v>52</v>
      </c>
      <c r="B19" s="1">
        <v>56250</v>
      </c>
      <c r="C19" s="4" t="s">
        <v>23</v>
      </c>
      <c r="D19" s="4">
        <v>4.4999999999999998E-2</v>
      </c>
      <c r="E19" s="3">
        <v>2561.1999999999998</v>
      </c>
      <c r="F19" s="4">
        <v>1.5E-3</v>
      </c>
      <c r="G19" s="3">
        <f t="shared" si="2"/>
        <v>84.375</v>
      </c>
      <c r="H19" s="3">
        <f t="shared" si="3"/>
        <v>-2476.8249999999998</v>
      </c>
      <c r="I19" s="4"/>
      <c r="J19" s="1"/>
      <c r="K19" s="4"/>
      <c r="L19" s="1"/>
    </row>
    <row r="20" spans="1:12" x14ac:dyDescent="0.25">
      <c r="A20" s="1" t="s">
        <v>52</v>
      </c>
      <c r="B20" s="1">
        <v>71429</v>
      </c>
      <c r="C20" s="4" t="s">
        <v>49</v>
      </c>
      <c r="D20" s="4">
        <v>4.2000000000000003E-2</v>
      </c>
      <c r="E20" s="3">
        <v>3000</v>
      </c>
      <c r="F20" s="4">
        <v>1.5E-3</v>
      </c>
      <c r="G20" s="3">
        <f t="shared" si="2"/>
        <v>107.1435</v>
      </c>
      <c r="H20" s="3">
        <f t="shared" si="3"/>
        <v>-2892.8564999999999</v>
      </c>
      <c r="I20" s="4"/>
      <c r="J20" s="1"/>
      <c r="K20" s="4"/>
      <c r="L20" s="1"/>
    </row>
    <row r="21" spans="1:12" x14ac:dyDescent="0.25">
      <c r="A21" s="1" t="s">
        <v>52</v>
      </c>
      <c r="B21" s="1">
        <v>37314</v>
      </c>
      <c r="C21" s="4" t="s">
        <v>53</v>
      </c>
      <c r="D21" s="15">
        <f>E21/B21</f>
        <v>6.6998981615479444E-2</v>
      </c>
      <c r="E21" s="3">
        <v>2500</v>
      </c>
      <c r="F21" s="4">
        <v>1.5E-3</v>
      </c>
      <c r="G21" s="3">
        <f t="shared" si="2"/>
        <v>55.971000000000004</v>
      </c>
      <c r="H21" s="3">
        <f t="shared" si="3"/>
        <v>-2444.029</v>
      </c>
      <c r="I21" s="4"/>
      <c r="J21" s="1"/>
      <c r="K21" s="4"/>
      <c r="L21" s="1"/>
    </row>
    <row r="22" spans="1:12" x14ac:dyDescent="0.25">
      <c r="A22" s="1" t="s">
        <v>52</v>
      </c>
      <c r="B22" s="1">
        <v>200000</v>
      </c>
      <c r="C22" s="4" t="s">
        <v>60</v>
      </c>
      <c r="D22" s="15">
        <v>0.03</v>
      </c>
      <c r="E22" s="3">
        <f>B22*D22</f>
        <v>6000</v>
      </c>
      <c r="F22" s="4">
        <v>1.5E-3</v>
      </c>
      <c r="G22" s="3">
        <f t="shared" si="2"/>
        <v>300</v>
      </c>
      <c r="H22" s="3">
        <f t="shared" si="3"/>
        <v>-5700</v>
      </c>
      <c r="I22" s="4"/>
      <c r="J22" s="1"/>
      <c r="K22" s="11">
        <f>SUM(G17:G23)</f>
        <v>3815.5725000000002</v>
      </c>
      <c r="L22" s="1"/>
    </row>
    <row r="23" spans="1:12" x14ac:dyDescent="0.25">
      <c r="A23" s="1" t="s">
        <v>52</v>
      </c>
      <c r="B23" s="1">
        <v>2034972</v>
      </c>
      <c r="C23" s="4" t="s">
        <v>63</v>
      </c>
      <c r="D23" s="15">
        <v>1E-3</v>
      </c>
      <c r="E23" s="3">
        <f>(B23*D23)</f>
        <v>2034.972</v>
      </c>
      <c r="F23" s="4">
        <v>1.5E-3</v>
      </c>
      <c r="G23" s="3">
        <f t="shared" si="2"/>
        <v>3052.4580000000001</v>
      </c>
      <c r="H23" s="3">
        <f t="shared" si="3"/>
        <v>1017.4860000000001</v>
      </c>
      <c r="I23" s="4"/>
      <c r="J23" s="1"/>
      <c r="K23" s="4"/>
      <c r="L23" s="1"/>
    </row>
    <row r="24" spans="1:12" x14ac:dyDescent="0.25">
      <c r="A24" s="1" t="s">
        <v>61</v>
      </c>
      <c r="B24" s="1">
        <v>3000</v>
      </c>
      <c r="C24" s="4" t="s">
        <v>62</v>
      </c>
      <c r="D24" s="11">
        <v>4.2069999999999999</v>
      </c>
      <c r="E24" s="3">
        <v>12619.95</v>
      </c>
      <c r="F24" s="4">
        <v>3.17</v>
      </c>
      <c r="G24" s="3">
        <f t="shared" si="2"/>
        <v>9510</v>
      </c>
      <c r="H24" s="3">
        <f t="shared" si="3"/>
        <v>-3109.9500000000007</v>
      </c>
      <c r="I24" s="16"/>
      <c r="J24" s="1"/>
      <c r="K24" s="4"/>
      <c r="L24" s="1"/>
    </row>
    <row r="25" spans="1:12" x14ac:dyDescent="0.25">
      <c r="A25" s="1" t="s">
        <v>61</v>
      </c>
      <c r="B25" s="1">
        <v>455</v>
      </c>
      <c r="C25" s="4" t="s">
        <v>64</v>
      </c>
      <c r="D25" s="11">
        <v>4.3</v>
      </c>
      <c r="E25" s="3">
        <f>B25*D25</f>
        <v>1956.5</v>
      </c>
      <c r="F25" s="4">
        <v>3.17</v>
      </c>
      <c r="G25" s="3">
        <f t="shared" si="2"/>
        <v>1442.35</v>
      </c>
      <c r="H25" s="3">
        <f t="shared" si="3"/>
        <v>-514.15000000000009</v>
      </c>
      <c r="I25" s="16"/>
      <c r="J25" s="1"/>
      <c r="K25" s="11">
        <f>G24+G25</f>
        <v>10952.35</v>
      </c>
      <c r="L25" s="1"/>
    </row>
    <row r="26" spans="1:12" x14ac:dyDescent="0.25">
      <c r="A26" s="1" t="s">
        <v>24</v>
      </c>
      <c r="B26" s="1">
        <v>1000</v>
      </c>
      <c r="C26" s="4" t="s">
        <v>20</v>
      </c>
      <c r="D26" s="4">
        <v>29.19</v>
      </c>
      <c r="E26" s="3">
        <v>27574.5</v>
      </c>
      <c r="F26" s="4">
        <v>26.37</v>
      </c>
      <c r="G26" s="3">
        <f t="shared" si="2"/>
        <v>26370</v>
      </c>
      <c r="H26" s="3">
        <f t="shared" si="3"/>
        <v>-1204.5</v>
      </c>
      <c r="I26" s="16"/>
      <c r="J26" s="1"/>
      <c r="K26" s="4"/>
    </row>
    <row r="27" spans="1:12" x14ac:dyDescent="0.25">
      <c r="A27" s="1" t="s">
        <v>24</v>
      </c>
      <c r="B27" s="1">
        <v>135</v>
      </c>
      <c r="C27" s="4" t="s">
        <v>25</v>
      </c>
      <c r="D27" s="11">
        <v>21.5</v>
      </c>
      <c r="E27" s="3">
        <v>2902.5</v>
      </c>
      <c r="F27" s="4">
        <v>26.37</v>
      </c>
      <c r="G27" s="3">
        <f t="shared" ref="G27:G31" si="4">B27*F27</f>
        <v>3559.9500000000003</v>
      </c>
      <c r="H27" s="3">
        <f t="shared" ref="H27:H31" si="5">G27-E27</f>
        <v>657.45000000000027</v>
      </c>
      <c r="I27" s="4"/>
      <c r="J27" s="1"/>
      <c r="K27" s="4"/>
    </row>
    <row r="28" spans="1:12" x14ac:dyDescent="0.25">
      <c r="A28" s="1" t="s">
        <v>24</v>
      </c>
      <c r="B28" s="1">
        <v>365</v>
      </c>
      <c r="C28" s="4" t="s">
        <v>26</v>
      </c>
      <c r="D28" s="4">
        <v>27.35</v>
      </c>
      <c r="E28" s="1">
        <v>9982.75</v>
      </c>
      <c r="F28" s="4">
        <v>26.37</v>
      </c>
      <c r="G28" s="3">
        <f t="shared" si="4"/>
        <v>9625.0500000000011</v>
      </c>
      <c r="H28" s="3">
        <f t="shared" si="5"/>
        <v>-357.69999999999891</v>
      </c>
      <c r="I28" s="4"/>
      <c r="J28" s="1"/>
      <c r="K28" s="4"/>
    </row>
    <row r="29" spans="1:12" x14ac:dyDescent="0.25">
      <c r="A29" s="1" t="s">
        <v>24</v>
      </c>
      <c r="B29" s="1">
        <v>120</v>
      </c>
      <c r="C29" s="4" t="s">
        <v>45</v>
      </c>
      <c r="D29" s="11">
        <v>28.5</v>
      </c>
      <c r="E29" s="3">
        <f>B29*D29</f>
        <v>3420</v>
      </c>
      <c r="F29" s="4">
        <v>26.37</v>
      </c>
      <c r="G29" s="3">
        <f t="shared" si="4"/>
        <v>3164.4</v>
      </c>
      <c r="H29" s="3">
        <f t="shared" si="5"/>
        <v>-255.59999999999991</v>
      </c>
      <c r="I29" s="4"/>
      <c r="J29" s="1"/>
      <c r="K29" s="4"/>
    </row>
    <row r="30" spans="1:12" x14ac:dyDescent="0.25">
      <c r="A30" s="1" t="s">
        <v>24</v>
      </c>
      <c r="B30" s="1">
        <v>380</v>
      </c>
      <c r="C30" s="4" t="s">
        <v>48</v>
      </c>
      <c r="D30" s="11">
        <v>28.43</v>
      </c>
      <c r="E30" s="3">
        <f>(B30*D30)+19.95</f>
        <v>10823.35</v>
      </c>
      <c r="F30" s="4">
        <v>26.37</v>
      </c>
      <c r="G30" s="3">
        <f t="shared" si="4"/>
        <v>10020.6</v>
      </c>
      <c r="H30" s="3">
        <f t="shared" si="5"/>
        <v>-802.75</v>
      </c>
      <c r="I30" s="4"/>
      <c r="J30" s="1"/>
      <c r="K30" s="11">
        <f>SUM(G26:G30)</f>
        <v>52740</v>
      </c>
    </row>
    <row r="31" spans="1:12" x14ac:dyDescent="0.25">
      <c r="A31" s="1" t="s">
        <v>27</v>
      </c>
      <c r="B31" s="1">
        <v>1000</v>
      </c>
      <c r="C31" s="4" t="s">
        <v>28</v>
      </c>
      <c r="D31" s="4">
        <v>15.02</v>
      </c>
      <c r="E31" s="1">
        <v>12415.58</v>
      </c>
      <c r="F31" s="4">
        <v>14.83</v>
      </c>
      <c r="G31" s="3">
        <f t="shared" si="4"/>
        <v>14830</v>
      </c>
      <c r="H31" s="1">
        <f t="shared" si="5"/>
        <v>2414.42</v>
      </c>
      <c r="I31" s="4"/>
      <c r="J31" s="1"/>
      <c r="K31" s="4"/>
    </row>
    <row r="32" spans="1:12" x14ac:dyDescent="0.25">
      <c r="A32" s="1" t="s">
        <v>27</v>
      </c>
      <c r="B32" s="1">
        <v>250</v>
      </c>
      <c r="C32" s="4" t="s">
        <v>29</v>
      </c>
      <c r="D32" s="11">
        <v>15</v>
      </c>
      <c r="E32" s="3">
        <v>3102.5</v>
      </c>
      <c r="F32" s="4">
        <v>14.83</v>
      </c>
      <c r="G32" s="3">
        <f t="shared" ref="G32:G41" si="6">B32*F32</f>
        <v>3707.5</v>
      </c>
      <c r="H32" s="3">
        <f t="shared" ref="H32:H40" si="7">G32-E32</f>
        <v>605</v>
      </c>
      <c r="I32" s="4"/>
      <c r="J32" s="1"/>
      <c r="K32" s="11">
        <f>G31+G32</f>
        <v>18537.5</v>
      </c>
    </row>
    <row r="33" spans="1:11" x14ac:dyDescent="0.25">
      <c r="A33" s="1" t="s">
        <v>30</v>
      </c>
      <c r="B33" s="1">
        <v>1540</v>
      </c>
      <c r="C33" s="4" t="s">
        <v>20</v>
      </c>
      <c r="D33" s="4">
        <v>5.48</v>
      </c>
      <c r="E33" s="1">
        <v>8447.75</v>
      </c>
      <c r="F33" s="4">
        <v>8.41</v>
      </c>
      <c r="G33" s="3">
        <f t="shared" si="6"/>
        <v>12951.4</v>
      </c>
      <c r="H33" s="1">
        <f t="shared" si="7"/>
        <v>4503.6499999999996</v>
      </c>
      <c r="I33" s="4"/>
      <c r="J33" s="1"/>
      <c r="K33" s="4"/>
    </row>
    <row r="34" spans="1:11" x14ac:dyDescent="0.25">
      <c r="A34" s="1" t="s">
        <v>30</v>
      </c>
      <c r="B34" s="1">
        <v>52</v>
      </c>
      <c r="C34" s="4" t="s">
        <v>31</v>
      </c>
      <c r="D34" s="4">
        <v>5.99</v>
      </c>
      <c r="E34" s="1">
        <v>311.48</v>
      </c>
      <c r="F34" s="4">
        <v>8.41</v>
      </c>
      <c r="G34" s="3">
        <f t="shared" si="6"/>
        <v>437.32</v>
      </c>
      <c r="H34" s="1">
        <f t="shared" si="7"/>
        <v>125.83999999999997</v>
      </c>
      <c r="I34" s="4"/>
      <c r="J34" s="1"/>
      <c r="K34" s="4"/>
    </row>
    <row r="35" spans="1:11" x14ac:dyDescent="0.25">
      <c r="A35" s="1" t="s">
        <v>30</v>
      </c>
      <c r="B35" s="1">
        <v>266</v>
      </c>
      <c r="C35" s="4" t="s">
        <v>32</v>
      </c>
      <c r="D35" s="11">
        <v>5.7</v>
      </c>
      <c r="E35" s="3">
        <v>1516.2</v>
      </c>
      <c r="F35" s="4">
        <v>8.41</v>
      </c>
      <c r="G35" s="3">
        <f t="shared" si="6"/>
        <v>2237.06</v>
      </c>
      <c r="H35" s="1">
        <f t="shared" si="7"/>
        <v>720.8599999999999</v>
      </c>
      <c r="I35" s="4"/>
      <c r="J35" s="1"/>
      <c r="K35" s="4"/>
    </row>
    <row r="36" spans="1:11" x14ac:dyDescent="0.25">
      <c r="A36" s="1" t="s">
        <v>30</v>
      </c>
      <c r="B36" s="1">
        <v>372</v>
      </c>
      <c r="C36" s="4" t="s">
        <v>33</v>
      </c>
      <c r="D36" s="11">
        <v>13</v>
      </c>
      <c r="E36" s="3">
        <v>4836</v>
      </c>
      <c r="F36" s="4">
        <v>8.41</v>
      </c>
      <c r="G36" s="3">
        <f t="shared" si="6"/>
        <v>3128.52</v>
      </c>
      <c r="H36" s="3">
        <f t="shared" si="7"/>
        <v>-1707.48</v>
      </c>
      <c r="I36" s="4"/>
      <c r="J36" s="1"/>
      <c r="K36" s="4"/>
    </row>
    <row r="37" spans="1:11" x14ac:dyDescent="0.25">
      <c r="A37" s="1" t="s">
        <v>30</v>
      </c>
      <c r="B37" s="1">
        <v>1275</v>
      </c>
      <c r="C37" s="4" t="s">
        <v>51</v>
      </c>
      <c r="D37" s="11">
        <v>4</v>
      </c>
      <c r="E37" s="3">
        <v>5100</v>
      </c>
      <c r="F37" s="4">
        <v>8.41</v>
      </c>
      <c r="G37" s="3">
        <f t="shared" si="6"/>
        <v>10722.75</v>
      </c>
      <c r="H37" s="3">
        <f t="shared" si="7"/>
        <v>5622.75</v>
      </c>
      <c r="I37" s="4"/>
      <c r="J37" s="1"/>
      <c r="K37" s="11">
        <f>SUM(G33:G37)</f>
        <v>29477.05</v>
      </c>
    </row>
    <row r="38" spans="1:11" x14ac:dyDescent="0.25">
      <c r="A38" s="1" t="s">
        <v>34</v>
      </c>
      <c r="B38" s="1">
        <v>1125</v>
      </c>
      <c r="C38" s="4" t="s">
        <v>20</v>
      </c>
      <c r="D38" s="4">
        <v>6.63</v>
      </c>
      <c r="E38" s="3">
        <v>7467.3</v>
      </c>
      <c r="F38" s="11">
        <v>7.52</v>
      </c>
      <c r="G38" s="3">
        <f t="shared" si="6"/>
        <v>8460</v>
      </c>
      <c r="H38" s="3">
        <f t="shared" si="7"/>
        <v>992.69999999999982</v>
      </c>
      <c r="I38" s="4"/>
      <c r="J38" s="1"/>
      <c r="K38" s="4"/>
    </row>
    <row r="39" spans="1:11" x14ac:dyDescent="0.25">
      <c r="A39" s="1" t="s">
        <v>34</v>
      </c>
      <c r="B39" s="1">
        <v>2539</v>
      </c>
      <c r="C39" s="4" t="s">
        <v>59</v>
      </c>
      <c r="D39" s="11">
        <f>E39/B39</f>
        <v>3.9385584875935407</v>
      </c>
      <c r="E39" s="3">
        <v>10000</v>
      </c>
      <c r="F39" s="11">
        <v>7.52</v>
      </c>
      <c r="G39" s="3">
        <f t="shared" si="6"/>
        <v>19093.28</v>
      </c>
      <c r="H39" s="3">
        <f t="shared" si="7"/>
        <v>9093.2799999999988</v>
      </c>
      <c r="I39" s="4"/>
      <c r="J39" s="1"/>
      <c r="K39" s="11">
        <f>G38+G39</f>
        <v>27553.279999999999</v>
      </c>
    </row>
    <row r="40" spans="1:11" x14ac:dyDescent="0.25">
      <c r="A40" s="1" t="s">
        <v>44</v>
      </c>
      <c r="B40" s="1">
        <v>1468</v>
      </c>
      <c r="C40" s="4" t="s">
        <v>46</v>
      </c>
      <c r="D40" s="4">
        <v>1.84</v>
      </c>
      <c r="E40" s="3">
        <v>2696.27</v>
      </c>
      <c r="F40" s="4">
        <v>3.76</v>
      </c>
      <c r="G40" s="3">
        <f t="shared" si="6"/>
        <v>5519.6799999999994</v>
      </c>
      <c r="H40" s="3">
        <f t="shared" si="7"/>
        <v>2823.4099999999994</v>
      </c>
      <c r="I40" s="4"/>
      <c r="J40" s="1"/>
      <c r="K40" s="11">
        <f>G40</f>
        <v>5519.6799999999994</v>
      </c>
    </row>
    <row r="41" spans="1:11" x14ac:dyDescent="0.25">
      <c r="A41" s="1" t="s">
        <v>35</v>
      </c>
      <c r="B41" s="1">
        <v>400</v>
      </c>
      <c r="C41" s="4" t="s">
        <v>36</v>
      </c>
      <c r="D41" s="4">
        <v>23.33</v>
      </c>
      <c r="E41" s="3">
        <v>9331</v>
      </c>
      <c r="F41" s="11">
        <v>21.34</v>
      </c>
      <c r="G41" s="3">
        <f t="shared" si="6"/>
        <v>8536</v>
      </c>
      <c r="H41" s="3">
        <f t="shared" ref="H41:H45" si="8">G41-E41</f>
        <v>-795</v>
      </c>
      <c r="I41" s="1"/>
      <c r="J41" s="1"/>
      <c r="K41" s="4"/>
    </row>
    <row r="42" spans="1:11" x14ac:dyDescent="0.25">
      <c r="A42" s="1" t="s">
        <v>35</v>
      </c>
      <c r="B42" s="1">
        <v>1208</v>
      </c>
      <c r="C42" s="4" t="s">
        <v>19</v>
      </c>
      <c r="D42" s="4">
        <v>25.46</v>
      </c>
      <c r="E42" s="1">
        <v>30757.94</v>
      </c>
      <c r="F42" s="11">
        <v>21.34</v>
      </c>
      <c r="G42" s="3">
        <f t="shared" ref="G42:G45" si="9">B42*F42</f>
        <v>25778.720000000001</v>
      </c>
      <c r="H42" s="3">
        <f t="shared" si="8"/>
        <v>-4979.2199999999975</v>
      </c>
      <c r="I42" s="1"/>
      <c r="J42" s="1"/>
      <c r="K42" s="4"/>
    </row>
    <row r="43" spans="1:11" x14ac:dyDescent="0.25">
      <c r="A43" s="1" t="s">
        <v>35</v>
      </c>
      <c r="B43" s="1">
        <v>892</v>
      </c>
      <c r="C43" s="4" t="s">
        <v>10</v>
      </c>
      <c r="D43" s="4">
        <v>26.56</v>
      </c>
      <c r="E43" s="1">
        <v>23689.31</v>
      </c>
      <c r="F43" s="11">
        <v>21.34</v>
      </c>
      <c r="G43" s="3">
        <f t="shared" si="9"/>
        <v>19035.28</v>
      </c>
      <c r="H43" s="3">
        <f t="shared" si="8"/>
        <v>-4654.0300000000025</v>
      </c>
      <c r="I43" s="1"/>
      <c r="J43" s="1"/>
      <c r="K43" s="4"/>
    </row>
    <row r="44" spans="1:11" x14ac:dyDescent="0.25">
      <c r="A44" s="1" t="s">
        <v>35</v>
      </c>
      <c r="B44" s="1">
        <v>328</v>
      </c>
      <c r="C44" s="4" t="s">
        <v>37</v>
      </c>
      <c r="D44" s="4">
        <v>15.24</v>
      </c>
      <c r="E44" s="13">
        <v>5000</v>
      </c>
      <c r="F44" s="11">
        <v>21.34</v>
      </c>
      <c r="G44" s="13">
        <f t="shared" si="9"/>
        <v>6999.5199999999995</v>
      </c>
      <c r="H44" s="13">
        <f t="shared" si="8"/>
        <v>1999.5199999999995</v>
      </c>
      <c r="I44" s="1"/>
      <c r="J44" s="1"/>
      <c r="K44" s="4"/>
    </row>
    <row r="45" spans="1:11" x14ac:dyDescent="0.25">
      <c r="A45" s="1" t="s">
        <v>35</v>
      </c>
      <c r="B45" s="1">
        <v>123</v>
      </c>
      <c r="C45" s="4" t="s">
        <v>50</v>
      </c>
      <c r="D45" s="11">
        <v>25.5</v>
      </c>
      <c r="E45" s="13">
        <v>3136.5</v>
      </c>
      <c r="F45" s="11">
        <v>21.34</v>
      </c>
      <c r="G45" s="13">
        <f t="shared" si="9"/>
        <v>2624.82</v>
      </c>
      <c r="H45" s="13">
        <f t="shared" si="8"/>
        <v>-511.67999999999984</v>
      </c>
      <c r="I45" s="1"/>
      <c r="J45" s="1"/>
      <c r="K45" s="11">
        <f>SUM(G41:G45)</f>
        <v>62974.34</v>
      </c>
    </row>
    <row r="46" spans="1:11" x14ac:dyDescent="0.25">
      <c r="A46" s="1" t="s">
        <v>40</v>
      </c>
      <c r="B46" s="1">
        <v>20000</v>
      </c>
      <c r="C46" s="4" t="s">
        <v>6</v>
      </c>
      <c r="D46" s="4">
        <v>1.93</v>
      </c>
      <c r="E46" s="14">
        <v>38611.65</v>
      </c>
      <c r="F46" s="4">
        <v>1.4950000000000001</v>
      </c>
      <c r="G46" s="13">
        <f t="shared" ref="G46:G52" si="10">B46*F46</f>
        <v>29900.000000000004</v>
      </c>
      <c r="H46" s="13">
        <f t="shared" ref="H46:H52" si="11">G46-E46</f>
        <v>-8711.6499999999978</v>
      </c>
      <c r="I46" s="1"/>
      <c r="J46" s="1"/>
      <c r="K46" s="4"/>
    </row>
    <row r="47" spans="1:11" x14ac:dyDescent="0.25">
      <c r="A47" s="1" t="s">
        <v>40</v>
      </c>
      <c r="B47" s="1">
        <v>10000</v>
      </c>
      <c r="C47" s="4" t="s">
        <v>43</v>
      </c>
      <c r="D47" s="4">
        <v>2.02</v>
      </c>
      <c r="E47" s="14">
        <v>20158.29</v>
      </c>
      <c r="F47" s="4">
        <v>1.4950000000000001</v>
      </c>
      <c r="G47" s="13">
        <f t="shared" si="10"/>
        <v>14950.000000000002</v>
      </c>
      <c r="H47" s="13">
        <f t="shared" si="11"/>
        <v>-5208.2899999999991</v>
      </c>
      <c r="I47" s="1"/>
      <c r="J47" s="1"/>
      <c r="K47" s="4"/>
    </row>
    <row r="48" spans="1:11" x14ac:dyDescent="0.25">
      <c r="A48" s="1" t="s">
        <v>40</v>
      </c>
      <c r="B48" s="1">
        <v>7009</v>
      </c>
      <c r="C48" s="4" t="s">
        <v>55</v>
      </c>
      <c r="D48" s="11">
        <f>E48/B48</f>
        <v>2.1401055785418746</v>
      </c>
      <c r="E48" s="13">
        <v>15000</v>
      </c>
      <c r="F48" s="4">
        <v>1.4950000000000001</v>
      </c>
      <c r="G48" s="13">
        <f t="shared" si="10"/>
        <v>10478.455</v>
      </c>
      <c r="H48" s="13">
        <f t="shared" si="11"/>
        <v>-4521.5450000000001</v>
      </c>
      <c r="I48" s="1"/>
      <c r="J48" s="1"/>
      <c r="K48" s="4"/>
    </row>
    <row r="49" spans="1:11" x14ac:dyDescent="0.25">
      <c r="A49" s="1" t="s">
        <v>40</v>
      </c>
      <c r="B49" s="1">
        <v>2991</v>
      </c>
      <c r="C49" s="4" t="s">
        <v>56</v>
      </c>
      <c r="D49" s="11">
        <f t="shared" ref="D49:D50" si="12">E49/B49</f>
        <v>2.2866700100300905</v>
      </c>
      <c r="E49" s="13">
        <v>6839.43</v>
      </c>
      <c r="F49" s="4">
        <v>1.4950000000000001</v>
      </c>
      <c r="G49" s="13">
        <f t="shared" si="10"/>
        <v>4471.5450000000001</v>
      </c>
      <c r="H49" s="13">
        <f t="shared" si="11"/>
        <v>-2367.8850000000002</v>
      </c>
      <c r="I49" s="1"/>
      <c r="J49" s="1"/>
      <c r="K49" s="4"/>
    </row>
    <row r="50" spans="1:11" x14ac:dyDescent="0.25">
      <c r="A50" s="1" t="s">
        <v>40</v>
      </c>
      <c r="B50" s="1">
        <v>36000</v>
      </c>
      <c r="C50" s="4" t="s">
        <v>57</v>
      </c>
      <c r="D50" s="11">
        <f t="shared" si="12"/>
        <v>2.4388075000000002</v>
      </c>
      <c r="E50" s="13">
        <v>87797.07</v>
      </c>
      <c r="F50" s="4">
        <v>1.4950000000000001</v>
      </c>
      <c r="G50" s="13">
        <f t="shared" si="10"/>
        <v>53820.000000000007</v>
      </c>
      <c r="H50" s="13">
        <f t="shared" si="11"/>
        <v>-33977.07</v>
      </c>
      <c r="I50" s="1"/>
      <c r="J50" s="1"/>
      <c r="K50" s="11">
        <f>SUM(G46:G50)</f>
        <v>113620.00000000001</v>
      </c>
    </row>
    <row r="51" spans="1:11" x14ac:dyDescent="0.25">
      <c r="A51" s="1" t="s">
        <v>67</v>
      </c>
      <c r="B51" s="1">
        <v>265</v>
      </c>
      <c r="C51" s="4" t="s">
        <v>69</v>
      </c>
      <c r="D51" s="11">
        <v>29.76</v>
      </c>
      <c r="E51" s="13">
        <f>B51*D51</f>
        <v>7886.4000000000005</v>
      </c>
      <c r="F51" s="4">
        <v>34.44</v>
      </c>
      <c r="G51" s="13">
        <f t="shared" si="10"/>
        <v>9126.5999999999985</v>
      </c>
      <c r="H51" s="13">
        <f t="shared" si="11"/>
        <v>1240.199999999998</v>
      </c>
      <c r="I51" s="1"/>
      <c r="J51" s="1"/>
      <c r="K51" s="11">
        <f>G51</f>
        <v>9126.5999999999985</v>
      </c>
    </row>
    <row r="52" spans="1:11" x14ac:dyDescent="0.25">
      <c r="A52" s="1" t="s">
        <v>58</v>
      </c>
      <c r="B52" s="1">
        <v>10000</v>
      </c>
      <c r="C52" s="4" t="s">
        <v>54</v>
      </c>
      <c r="D52" s="11">
        <f>E52/B52</f>
        <v>0.479495</v>
      </c>
      <c r="E52" s="7">
        <f>(5394.95)-200-400</f>
        <v>4794.95</v>
      </c>
      <c r="F52" s="4">
        <v>2.5999999999999999E-2</v>
      </c>
      <c r="G52" s="6">
        <f t="shared" si="10"/>
        <v>260</v>
      </c>
      <c r="H52" s="6">
        <f t="shared" si="11"/>
        <v>-4534.95</v>
      </c>
      <c r="I52" s="1"/>
      <c r="J52" s="14"/>
      <c r="K52" s="21">
        <f>G52</f>
        <v>260</v>
      </c>
    </row>
    <row r="53" spans="1:11" x14ac:dyDescent="0.25">
      <c r="A53" s="1"/>
      <c r="B53" s="1"/>
      <c r="C53" s="4"/>
      <c r="D53" s="4"/>
      <c r="E53" s="3">
        <f>SUM(E5:E52)</f>
        <v>608982.20199999993</v>
      </c>
      <c r="F53" s="4"/>
      <c r="G53" s="3">
        <f>SUM(G5:G52)</f>
        <v>565641.69250000024</v>
      </c>
      <c r="H53" s="3">
        <f>SUM(H5:H52)</f>
        <v>-43340.509499999993</v>
      </c>
      <c r="I53" s="1"/>
      <c r="J53" s="13"/>
      <c r="K53" s="11">
        <f>SUM(K6:K52)</f>
        <v>565641.6925</v>
      </c>
    </row>
    <row r="54" spans="1:11" x14ac:dyDescent="0.25">
      <c r="A54" s="1"/>
      <c r="B54" s="1"/>
      <c r="C54" s="4"/>
      <c r="D54" s="4"/>
      <c r="E54" s="3"/>
      <c r="F54" s="4"/>
      <c r="G54" s="3"/>
      <c r="H54" s="3"/>
      <c r="I54" s="1"/>
      <c r="J54" s="13"/>
      <c r="K54" s="4"/>
    </row>
    <row r="55" spans="1:11" x14ac:dyDescent="0.25">
      <c r="A55" s="1" t="s">
        <v>65</v>
      </c>
      <c r="B55" s="1">
        <v>50000</v>
      </c>
      <c r="C55" s="4" t="s">
        <v>66</v>
      </c>
      <c r="D55" s="4">
        <v>2.0019999999999998</v>
      </c>
      <c r="E55" s="3">
        <f>(B55*D55)+10</f>
        <v>100109.99999999999</v>
      </c>
      <c r="F55" s="4">
        <v>1.92</v>
      </c>
      <c r="G55" s="3">
        <f>B55*F55</f>
        <v>96000</v>
      </c>
      <c r="H55" s="3">
        <f>G55-E55</f>
        <v>-4109.9999999999854</v>
      </c>
      <c r="I55" s="1"/>
      <c r="J55" s="14"/>
      <c r="K55" s="4"/>
    </row>
    <row r="56" spans="1:11" x14ac:dyDescent="0.25">
      <c r="A56" s="1" t="s">
        <v>65</v>
      </c>
      <c r="B56" s="1">
        <v>10000</v>
      </c>
      <c r="C56" s="4" t="s">
        <v>68</v>
      </c>
      <c r="D56" s="11">
        <v>2</v>
      </c>
      <c r="E56" s="3">
        <f>(B56*D56)</f>
        <v>20000</v>
      </c>
      <c r="F56" s="4">
        <v>1.92</v>
      </c>
      <c r="G56" s="3">
        <f>B56*F56</f>
        <v>19200</v>
      </c>
      <c r="H56" s="3">
        <f>G56-E56</f>
        <v>-800</v>
      </c>
      <c r="I56" s="1"/>
      <c r="J56" s="14"/>
      <c r="K56" s="11">
        <f>G55+G56</f>
        <v>115200</v>
      </c>
    </row>
    <row r="57" spans="1:11" x14ac:dyDescent="0.25">
      <c r="A57" s="1" t="s">
        <v>41</v>
      </c>
      <c r="B57" s="1">
        <v>4840</v>
      </c>
      <c r="C57" s="4" t="s">
        <v>19</v>
      </c>
      <c r="D57" s="4">
        <v>8.73</v>
      </c>
      <c r="E57" s="7">
        <v>42253.33</v>
      </c>
      <c r="F57" s="11">
        <v>4.03</v>
      </c>
      <c r="G57" s="6">
        <f>B57*F57</f>
        <v>19505.2</v>
      </c>
      <c r="H57" s="6">
        <f>G57-E57</f>
        <v>-22748.13</v>
      </c>
      <c r="I57" s="1"/>
      <c r="J57" s="14"/>
      <c r="K57" s="21">
        <f>G57</f>
        <v>19505.2</v>
      </c>
    </row>
    <row r="58" spans="1:11" x14ac:dyDescent="0.25">
      <c r="A58" s="1"/>
      <c r="B58" s="1"/>
      <c r="C58" s="4"/>
      <c r="D58" s="4"/>
      <c r="E58" s="3">
        <f>SUM(E55:E57)</f>
        <v>162363.32999999999</v>
      </c>
      <c r="F58" s="4"/>
      <c r="G58" s="3">
        <f>SUM(G55:G57)</f>
        <v>134705.20000000001</v>
      </c>
      <c r="H58" s="3">
        <f>SUM(H55:H57)</f>
        <v>-27658.129999999986</v>
      </c>
      <c r="I58" s="1"/>
      <c r="J58" s="14"/>
      <c r="K58" s="11">
        <f>SUM(K55:K57)</f>
        <v>134705.20000000001</v>
      </c>
    </row>
    <row r="59" spans="1:11" x14ac:dyDescent="0.25">
      <c r="A59" s="1"/>
      <c r="B59" s="1"/>
      <c r="C59" s="4"/>
      <c r="D59" s="4"/>
      <c r="E59" s="1"/>
      <c r="F59" s="4"/>
      <c r="G59" s="1"/>
      <c r="H59" s="1"/>
      <c r="I59" s="1"/>
      <c r="J59" s="14"/>
      <c r="K59" s="4"/>
    </row>
    <row r="60" spans="1:11" x14ac:dyDescent="0.25">
      <c r="A60" s="8" t="s">
        <v>42</v>
      </c>
      <c r="B60" s="1"/>
      <c r="C60" s="4"/>
      <c r="D60" s="4"/>
      <c r="E60" s="9">
        <f>E53+E58</f>
        <v>771345.53199999989</v>
      </c>
      <c r="F60" s="2"/>
      <c r="G60" s="9">
        <f>G53+G58</f>
        <v>700346.89250000031</v>
      </c>
      <c r="H60" s="9">
        <f>H53+H58</f>
        <v>-70998.639499999976</v>
      </c>
      <c r="I60" s="1"/>
      <c r="J60" s="17"/>
      <c r="K60" s="22">
        <f>K53+K58</f>
        <v>700346.89250000007</v>
      </c>
    </row>
    <row r="61" spans="1:11" x14ac:dyDescent="0.25">
      <c r="A61" s="1"/>
      <c r="B61" s="1"/>
      <c r="C61" s="4"/>
      <c r="D61" s="1"/>
      <c r="E61" s="1"/>
      <c r="F61" s="1"/>
      <c r="G61" s="1"/>
      <c r="H61" s="1"/>
      <c r="I61" s="1"/>
      <c r="J61" s="1"/>
      <c r="K61" s="1"/>
    </row>
    <row r="62" spans="1:11" x14ac:dyDescent="0.25">
      <c r="A62" s="1"/>
      <c r="B62" s="1"/>
      <c r="C62" s="4"/>
      <c r="D62" s="1"/>
      <c r="E62" s="1"/>
      <c r="F62" s="1"/>
      <c r="G62" s="14"/>
      <c r="H62" s="1"/>
      <c r="I62" s="1"/>
      <c r="J62" s="1"/>
      <c r="K62" s="1"/>
    </row>
    <row r="63" spans="1:11" x14ac:dyDescent="0.25">
      <c r="A63" s="1"/>
      <c r="B63" s="1"/>
      <c r="C63" s="4"/>
      <c r="D63" s="1"/>
      <c r="E63" s="1"/>
      <c r="F63" s="1"/>
      <c r="G63" s="13"/>
      <c r="H63" s="1"/>
      <c r="I63" s="1"/>
      <c r="J63" s="1"/>
      <c r="K63" s="1"/>
    </row>
    <row r="64" spans="1:11" x14ac:dyDescent="0.25">
      <c r="A64" s="1"/>
      <c r="B64" s="1"/>
      <c r="C64" s="4"/>
      <c r="D64" s="1"/>
      <c r="E64" s="1"/>
      <c r="F64" s="1"/>
      <c r="G64" s="1"/>
      <c r="H64" s="1"/>
      <c r="I64" s="1"/>
      <c r="J64" s="1"/>
      <c r="K64" s="1"/>
    </row>
    <row r="65" spans="1:11" x14ac:dyDescent="0.25">
      <c r="A65" s="1"/>
      <c r="B65" s="1"/>
      <c r="C65" s="4"/>
      <c r="D65" s="1"/>
      <c r="E65" s="1"/>
      <c r="F65" s="1"/>
      <c r="G65" s="1"/>
      <c r="H65" s="1"/>
      <c r="I65" s="1"/>
      <c r="J65" s="1"/>
      <c r="K65" s="1"/>
    </row>
    <row r="66" spans="1:11" x14ac:dyDescent="0.25">
      <c r="C66" s="5"/>
    </row>
    <row r="67" spans="1:11" x14ac:dyDescent="0.25">
      <c r="C67" s="5"/>
    </row>
    <row r="68" spans="1:11" x14ac:dyDescent="0.25">
      <c r="C68" s="5"/>
    </row>
    <row r="69" spans="1:11" x14ac:dyDescent="0.25">
      <c r="C69" s="5"/>
    </row>
    <row r="70" spans="1:11" x14ac:dyDescent="0.25">
      <c r="C70" s="5"/>
    </row>
    <row r="71" spans="1:11" x14ac:dyDescent="0.25">
      <c r="C71" s="5"/>
    </row>
  </sheetData>
  <pageMargins left="0.70866141732283472" right="0.70866141732283472" top="0.74803149606299213" bottom="0.74803149606299213" header="0.31496062992125984" footer="0.31496062992125984"/>
  <pageSetup paperSize="9" scale="8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jackie</dc:creator>
  <cp:lastModifiedBy>jackie</cp:lastModifiedBy>
  <cp:lastPrinted>2024-02-10T03:44:54Z</cp:lastPrinted>
  <dcterms:created xsi:type="dcterms:W3CDTF">2014-12-17T05:59:44Z</dcterms:created>
  <dcterms:modified xsi:type="dcterms:W3CDTF">2024-02-10T07:12:53Z</dcterms:modified>
</cp:coreProperties>
</file>