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8780" windowHeight="10530"/>
  </bookViews>
  <sheets>
    <sheet name="SMSF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2" i="1" l="1"/>
  <c r="D79" i="1" l="1"/>
  <c r="D80" i="1"/>
  <c r="D81" i="1"/>
  <c r="D82" i="1"/>
  <c r="D83" i="1"/>
  <c r="D84" i="1"/>
  <c r="D85" i="1"/>
  <c r="D86" i="1"/>
  <c r="D87" i="1"/>
  <c r="D88" i="1"/>
  <c r="D75" i="1"/>
  <c r="D76" i="1"/>
  <c r="D77" i="1"/>
  <c r="D78" i="1"/>
  <c r="D74" i="1"/>
  <c r="D89" i="1" l="1"/>
  <c r="L8" i="1"/>
  <c r="L9" i="1"/>
  <c r="L5" i="1"/>
  <c r="L6" i="1"/>
  <c r="C67" i="1" l="1"/>
  <c r="M67" i="1" s="1"/>
  <c r="N67" i="1" s="1"/>
  <c r="I67" i="1"/>
  <c r="K67" i="1"/>
  <c r="M66" i="1" l="1"/>
  <c r="N66" i="1" s="1"/>
  <c r="I66" i="1"/>
  <c r="J66" i="1"/>
  <c r="K66" i="1"/>
  <c r="M68" i="1"/>
  <c r="N68" i="1" s="1"/>
  <c r="K68" i="1"/>
  <c r="I68" i="1"/>
  <c r="K65" i="1"/>
  <c r="J64" i="1"/>
  <c r="J63" i="1"/>
  <c r="I64" i="1"/>
  <c r="I63" i="1"/>
  <c r="K62" i="1"/>
  <c r="J61" i="1"/>
  <c r="J60" i="1"/>
  <c r="I61" i="1"/>
  <c r="I60" i="1"/>
  <c r="M59" i="1"/>
  <c r="N59" i="1" s="1"/>
  <c r="K59" i="1"/>
  <c r="J59" i="1"/>
  <c r="I59" i="1"/>
  <c r="N54" i="1"/>
  <c r="C54" i="1"/>
  <c r="I54" i="1" s="1"/>
  <c r="C53" i="1"/>
  <c r="I53" i="1" s="1"/>
  <c r="F55" i="1"/>
  <c r="O14" i="1" s="1"/>
  <c r="E55" i="1"/>
  <c r="D55" i="1"/>
  <c r="G55" i="1"/>
  <c r="H55" i="1"/>
  <c r="O15" i="1" s="1"/>
  <c r="C52" i="1"/>
  <c r="I52" i="1" s="1"/>
  <c r="C46" i="1"/>
  <c r="I46" i="1" s="1"/>
  <c r="C51" i="1"/>
  <c r="I51" i="1" s="1"/>
  <c r="N50" i="1"/>
  <c r="C49" i="1"/>
  <c r="I49" i="1" s="1"/>
  <c r="N48" i="1"/>
  <c r="N45" i="1"/>
  <c r="C47" i="1"/>
  <c r="I47" i="1" s="1"/>
  <c r="N44" i="1"/>
  <c r="C43" i="1"/>
  <c r="I43" i="1" s="1"/>
  <c r="N41" i="1"/>
  <c r="C41" i="1"/>
  <c r="I41" i="1" s="1"/>
  <c r="N39" i="1"/>
  <c r="C39" i="1"/>
  <c r="I39" i="1" s="1"/>
  <c r="C40" i="1"/>
  <c r="I40" i="1" s="1"/>
  <c r="C42" i="1"/>
  <c r="I42" i="1" s="1"/>
  <c r="C44" i="1"/>
  <c r="I44" i="1" s="1"/>
  <c r="C45" i="1"/>
  <c r="I45" i="1" s="1"/>
  <c r="C48" i="1"/>
  <c r="I48" i="1" s="1"/>
  <c r="C50" i="1"/>
  <c r="I50" i="1" s="1"/>
  <c r="C38" i="1"/>
  <c r="I38" i="1" s="1"/>
  <c r="N37" i="1"/>
  <c r="N42" i="1"/>
  <c r="N46" i="1"/>
  <c r="N36" i="1"/>
  <c r="O16" i="1" l="1"/>
  <c r="M60" i="1"/>
  <c r="N60" i="1" s="1"/>
  <c r="M64" i="1"/>
  <c r="N64" i="1" s="1"/>
  <c r="M63" i="1"/>
  <c r="N63" i="1" s="1"/>
  <c r="M61" i="1"/>
  <c r="N61" i="1" s="1"/>
  <c r="N69" i="1" l="1"/>
  <c r="L4" i="1" s="1"/>
  <c r="C37" i="1"/>
  <c r="I37" i="1" s="1"/>
  <c r="C36" i="1" l="1"/>
  <c r="C55" i="1" s="1"/>
  <c r="F17" i="1"/>
  <c r="E20" i="1"/>
  <c r="F29" i="1"/>
  <c r="L10" i="1" s="1"/>
  <c r="M11" i="1" s="1"/>
  <c r="L3" i="1" l="1"/>
  <c r="M7" i="1" s="1"/>
  <c r="N12" i="1" s="1"/>
  <c r="N13" i="1" s="1"/>
  <c r="I36" i="1"/>
  <c r="I55" i="1" s="1"/>
  <c r="F8" i="1"/>
  <c r="P17" i="1" l="1"/>
  <c r="P19" i="1" s="1"/>
</calcChain>
</file>

<file path=xl/comments1.xml><?xml version="1.0" encoding="utf-8"?>
<comments xmlns="http://schemas.openxmlformats.org/spreadsheetml/2006/main">
  <authors>
    <author>admin</author>
  </authors>
  <commentList>
    <comment ref="J67" author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15/06/2018 move to super @0.235/unit, </t>
        </r>
      </text>
    </comment>
  </commentList>
</comments>
</file>

<file path=xl/sharedStrings.xml><?xml version="1.0" encoding="utf-8"?>
<sst xmlns="http://schemas.openxmlformats.org/spreadsheetml/2006/main" count="134" uniqueCount="116">
  <si>
    <t>Money Out</t>
  </si>
  <si>
    <t>Mondy In</t>
  </si>
  <si>
    <t>Share</t>
  </si>
  <si>
    <t>Interest - bank account</t>
  </si>
  <si>
    <t>ANZ</t>
  </si>
  <si>
    <t>NAB</t>
  </si>
  <si>
    <t>ORG</t>
  </si>
  <si>
    <t>WBC</t>
  </si>
  <si>
    <t>Payment Date</t>
  </si>
  <si>
    <t xml:space="preserve">Unit prior reinvestment </t>
  </si>
  <si>
    <t>Quantity</t>
  </si>
  <si>
    <t>Share Price</t>
  </si>
  <si>
    <t>Value</t>
  </si>
  <si>
    <t>Franked Amount</t>
  </si>
  <si>
    <t>Unfranked Amount</t>
  </si>
  <si>
    <t xml:space="preserve">Total Dividen </t>
  </si>
  <si>
    <t>Total</t>
  </si>
  <si>
    <t>Franking Credit @30% rate</t>
  </si>
  <si>
    <t>Shares</t>
  </si>
  <si>
    <t>Original Bought</t>
  </si>
  <si>
    <t>Original Cost Base</t>
  </si>
  <si>
    <t>Date Acquired</t>
  </si>
  <si>
    <t>Date Sold</t>
  </si>
  <si>
    <t>Days of Holding</t>
  </si>
  <si>
    <t>Share Sold</t>
  </si>
  <si>
    <t>Sold Price/Share</t>
  </si>
  <si>
    <t>Average Buy Price/Share</t>
  </si>
  <si>
    <t>ALL</t>
  </si>
  <si>
    <t>BHP</t>
  </si>
  <si>
    <t>BLD</t>
  </si>
  <si>
    <t>KMD</t>
  </si>
  <si>
    <t>QAN</t>
  </si>
  <si>
    <t>SHL</t>
  </si>
  <si>
    <t>WEB</t>
  </si>
  <si>
    <t>30/06/2019
or @ Purchase</t>
  </si>
  <si>
    <t xml:space="preserve">2021FY JP Family SMSF Bank Account Transcation </t>
  </si>
  <si>
    <t>Bank Account - Openning Balance (01/07/2020)</t>
  </si>
  <si>
    <t>Earlier Release Super _ Jianfeng Liu</t>
  </si>
  <si>
    <t>Buy Share (SXL)</t>
  </si>
  <si>
    <t>Buy Share (BIN)</t>
  </si>
  <si>
    <t>Buy &amp; Sell Shares</t>
  </si>
  <si>
    <t>Buy (CPU)</t>
  </si>
  <si>
    <t>Sell (QAN)</t>
  </si>
  <si>
    <t>Sell Share (BLD)</t>
  </si>
  <si>
    <t>Dividend (BIN)</t>
  </si>
  <si>
    <t>Dividend (SHL)</t>
  </si>
  <si>
    <t>Capital Return (MGC)</t>
  </si>
  <si>
    <t>ASIC Annual Review Fee</t>
  </si>
  <si>
    <t>Trident Accounting Fee for 2021FY</t>
  </si>
  <si>
    <t>ASIC review</t>
  </si>
  <si>
    <t>Buy Share (AGL)</t>
  </si>
  <si>
    <t>Dividend (ALL)</t>
  </si>
  <si>
    <t>Concensional Contribution (Jianfeng Liu)</t>
  </si>
  <si>
    <t>2021FY tax return</t>
  </si>
  <si>
    <t xml:space="preserve">Dividend </t>
  </si>
  <si>
    <t>Dividend (AGL)</t>
  </si>
  <si>
    <t>Administration</t>
  </si>
  <si>
    <t>Buy Share (NST)</t>
  </si>
  <si>
    <t>Sell Share (BIN)</t>
  </si>
  <si>
    <t>Dividend (KMD)</t>
  </si>
  <si>
    <t>Buy Share included:</t>
  </si>
  <si>
    <t>Buy Share (FPH)</t>
  </si>
  <si>
    <t>Buy Share (HVN)</t>
  </si>
  <si>
    <t>2021FY Tax Payment</t>
  </si>
  <si>
    <r>
      <t>Sell Share (AGL)</t>
    </r>
    <r>
      <rPr>
        <sz val="9"/>
        <color rgb="FFFF0000"/>
        <rFont val="Calibri"/>
        <family val="2"/>
        <scheme val="minor"/>
      </rPr>
      <t xml:space="preserve"> Note:Share sold on 30/06/2021 though money banked in 02/07/2021</t>
    </r>
  </si>
  <si>
    <t>Buy Share (IPH)</t>
  </si>
  <si>
    <t>Closing Balance (30/06/2021)</t>
  </si>
  <si>
    <t>2021 FY Share Dividens</t>
  </si>
  <si>
    <t>AGL</t>
  </si>
  <si>
    <t>BIN</t>
  </si>
  <si>
    <t>CPU</t>
  </si>
  <si>
    <t>IPH</t>
  </si>
  <si>
    <t>25/02/2021</t>
  </si>
  <si>
    <t>Net Payment</t>
  </si>
  <si>
    <t>Admin. Fee</t>
  </si>
  <si>
    <t>RIP</t>
  </si>
  <si>
    <t>BOP</t>
  </si>
  <si>
    <t>RIP/BOP 
$/Share</t>
  </si>
  <si>
    <t>Unit after RIP/BOP</t>
  </si>
  <si>
    <t>Withholding Tax</t>
  </si>
  <si>
    <t>25/16/2021</t>
  </si>
  <si>
    <t>Error in Commsec Statement, refer to KMD dividend statement</t>
  </si>
  <si>
    <t>Premium (CPU)</t>
  </si>
  <si>
    <t>2021 FY Sold Shares</t>
  </si>
  <si>
    <t>Share Ownership on 30/06/2021</t>
  </si>
  <si>
    <t xml:space="preserve">Capital Gain/Loss </t>
  </si>
  <si>
    <t xml:space="preserve">Capital Gain/Loss for TAX  </t>
  </si>
  <si>
    <r>
      <t>CPU</t>
    </r>
    <r>
      <rPr>
        <b/>
        <sz val="8"/>
        <color theme="1"/>
        <rFont val="Calibri"/>
        <family val="2"/>
        <scheme val="minor"/>
      </rPr>
      <t xml:space="preserve"> (Retail Premium</t>
    </r>
    <r>
      <rPr>
        <b/>
        <sz val="11"/>
        <color theme="1"/>
        <rFont val="Calibri"/>
        <family val="2"/>
        <scheme val="minor"/>
      </rPr>
      <t>)</t>
    </r>
  </si>
  <si>
    <t>Share via Offer</t>
  </si>
  <si>
    <t xml:space="preserve">Cost Base  </t>
  </si>
  <si>
    <r>
      <t>MGC</t>
    </r>
    <r>
      <rPr>
        <b/>
        <sz val="8"/>
        <color theme="1"/>
        <rFont val="Calibri"/>
        <family val="2"/>
        <scheme val="minor"/>
      </rPr>
      <t xml:space="preserve"> (Capital Return)</t>
    </r>
  </si>
  <si>
    <t>SUBTOTAL</t>
  </si>
  <si>
    <t xml:space="preserve">2021 FY Account Summary </t>
  </si>
  <si>
    <t>Capital Gain (inc MGC capital return &amp; CPU retail premium)</t>
  </si>
  <si>
    <t>Concessional Contribution (Jianfeng Liu)</t>
  </si>
  <si>
    <t>Accounting Fee</t>
  </si>
  <si>
    <t>Interest</t>
  </si>
  <si>
    <t>Sub - Income:</t>
  </si>
  <si>
    <t>Sub - Costs</t>
  </si>
  <si>
    <t>Taxable Income:</t>
  </si>
  <si>
    <t>Tax @ 15%</t>
  </si>
  <si>
    <t>Tax paid via share franking:</t>
  </si>
  <si>
    <t>AGL administration fee</t>
  </si>
  <si>
    <t>ANZ (BOP)</t>
  </si>
  <si>
    <t>Dividend</t>
  </si>
  <si>
    <t>Sub - Tax paid</t>
  </si>
  <si>
    <t>Supervisory Levy</t>
  </si>
  <si>
    <t>Payment:</t>
  </si>
  <si>
    <t>Withholding Tax (KMD):</t>
  </si>
  <si>
    <t>Tax Return:</t>
  </si>
  <si>
    <t>FHP</t>
  </si>
  <si>
    <t>NST</t>
  </si>
  <si>
    <t>SXL</t>
  </si>
  <si>
    <t>HVN</t>
  </si>
  <si>
    <t>Subtotal</t>
  </si>
  <si>
    <t>(excl. AGL's $2932.3 paid on 02/07/21)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</si>
</sst>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;[Red]\-&quot;$&quot;#,##0.00"/>
    <numFmt numFmtId="164" formatCode="&quot;$&quot;#,##0.00"/>
    <numFmt numFmtId="165" formatCode="&quot;$&quot;#,##0.0000"/>
    <numFmt numFmtId="166" formatCode="#,##0.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0.249977111117893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2" fillId="0" borderId="0" xfId="0" applyFont="1"/>
    <xf numFmtId="164" fontId="0" fillId="0" borderId="0" xfId="0" applyNumberFormat="1"/>
    <xf numFmtId="14" fontId="0" fillId="0" borderId="0" xfId="0" applyNumberFormat="1"/>
    <xf numFmtId="164" fontId="0" fillId="0" borderId="0" xfId="0" applyNumberFormat="1" applyBorder="1"/>
    <xf numFmtId="14" fontId="0" fillId="0" borderId="0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0" xfId="0" applyBorder="1"/>
    <xf numFmtId="164" fontId="1" fillId="0" borderId="4" xfId="0" applyNumberFormat="1" applyFont="1" applyBorder="1" applyAlignment="1">
      <alignment horizontal="center"/>
    </xf>
    <xf numFmtId="0" fontId="0" fillId="0" borderId="9" xfId="0" applyBorder="1"/>
    <xf numFmtId="164" fontId="0" fillId="0" borderId="7" xfId="0" applyNumberFormat="1" applyBorder="1"/>
    <xf numFmtId="14" fontId="0" fillId="0" borderId="8" xfId="0" applyNumberFormat="1" applyBorder="1"/>
    <xf numFmtId="0" fontId="1" fillId="0" borderId="1" xfId="0" applyFont="1" applyBorder="1"/>
    <xf numFmtId="164" fontId="0" fillId="0" borderId="2" xfId="0" applyNumberFormat="1" applyBorder="1"/>
    <xf numFmtId="164" fontId="1" fillId="0" borderId="3" xfId="0" applyNumberFormat="1" applyFont="1" applyBorder="1"/>
    <xf numFmtId="164" fontId="1" fillId="0" borderId="5" xfId="0" applyNumberFormat="1" applyFont="1" applyBorder="1" applyAlignment="1">
      <alignment horizontal="center"/>
    </xf>
    <xf numFmtId="164" fontId="1" fillId="0" borderId="12" xfId="0" applyNumberFormat="1" applyFont="1" applyBorder="1"/>
    <xf numFmtId="164" fontId="1" fillId="0" borderId="10" xfId="0" applyNumberFormat="1" applyFont="1" applyBorder="1"/>
    <xf numFmtId="0" fontId="1" fillId="0" borderId="11" xfId="0" applyFont="1" applyBorder="1"/>
    <xf numFmtId="0" fontId="0" fillId="0" borderId="9" xfId="0" applyBorder="1" applyAlignment="1">
      <alignment horizontal="left"/>
    </xf>
    <xf numFmtId="0" fontId="0" fillId="0" borderId="9" xfId="0" applyFont="1" applyBorder="1"/>
    <xf numFmtId="164" fontId="1" fillId="0" borderId="2" xfId="0" applyNumberFormat="1" applyFont="1" applyBorder="1"/>
    <xf numFmtId="164" fontId="0" fillId="0" borderId="13" xfId="0" applyNumberFormat="1" applyBorder="1"/>
    <xf numFmtId="164" fontId="0" fillId="0" borderId="12" xfId="0" applyNumberForma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18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Alignment="1"/>
    <xf numFmtId="164" fontId="0" fillId="3" borderId="4" xfId="0" applyNumberFormat="1" applyFill="1" applyBorder="1"/>
    <xf numFmtId="164" fontId="0" fillId="3" borderId="5" xfId="0" applyNumberFormat="1" applyFill="1" applyBorder="1"/>
    <xf numFmtId="164" fontId="0" fillId="0" borderId="2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5" fillId="0" borderId="0" xfId="0" applyNumberFormat="1" applyFont="1"/>
    <xf numFmtId="0" fontId="5" fillId="0" borderId="0" xfId="0" applyFont="1"/>
    <xf numFmtId="164" fontId="5" fillId="0" borderId="0" xfId="0" applyNumberFormat="1" applyFont="1" applyBorder="1"/>
    <xf numFmtId="0" fontId="5" fillId="0" borderId="0" xfId="0" applyFont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14" fontId="0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14" fontId="0" fillId="0" borderId="4" xfId="0" applyNumberFormat="1" applyFont="1" applyBorder="1" applyAlignment="1">
      <alignment horizontal="center"/>
    </xf>
    <xf numFmtId="0" fontId="0" fillId="0" borderId="4" xfId="0" applyNumberFormat="1" applyFont="1" applyBorder="1" applyAlignment="1">
      <alignment horizontal="center" vertical="center"/>
    </xf>
    <xf numFmtId="164" fontId="0" fillId="0" borderId="4" xfId="0" applyNumberFormat="1" applyBorder="1" applyAlignment="1"/>
    <xf numFmtId="164" fontId="0" fillId="0" borderId="4" xfId="0" applyNumberFormat="1" applyBorder="1" applyAlignment="1">
      <alignment horizontal="center"/>
    </xf>
    <xf numFmtId="0" fontId="1" fillId="2" borderId="16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/>
    </xf>
    <xf numFmtId="1" fontId="0" fillId="0" borderId="21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/>
    <xf numFmtId="164" fontId="5" fillId="0" borderId="7" xfId="0" applyNumberFormat="1" applyFont="1" applyBorder="1"/>
    <xf numFmtId="164" fontId="5" fillId="3" borderId="8" xfId="0" applyNumberFormat="1" applyFont="1" applyFill="1" applyBorder="1"/>
    <xf numFmtId="164" fontId="5" fillId="0" borderId="8" xfId="0" applyNumberFormat="1" applyFont="1" applyBorder="1"/>
    <xf numFmtId="0" fontId="7" fillId="0" borderId="5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2" borderId="16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9" fillId="0" borderId="0" xfId="0" applyFont="1"/>
    <xf numFmtId="165" fontId="0" fillId="0" borderId="4" xfId="0" applyNumberFormat="1" applyFont="1" applyBorder="1" applyAlignment="1">
      <alignment horizontal="center"/>
    </xf>
    <xf numFmtId="14" fontId="0" fillId="0" borderId="26" xfId="0" applyNumberFormat="1" applyFont="1" applyBorder="1" applyAlignment="1">
      <alignment horizontal="center"/>
    </xf>
    <xf numFmtId="164" fontId="0" fillId="0" borderId="26" xfId="0" applyNumberFormat="1" applyFont="1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6" xfId="0" applyNumberFormat="1" applyFont="1" applyBorder="1" applyAlignment="1">
      <alignment horizontal="center" vertical="center"/>
    </xf>
    <xf numFmtId="165" fontId="0" fillId="0" borderId="26" xfId="0" applyNumberFormat="1" applyFont="1" applyBorder="1" applyAlignment="1">
      <alignment horizontal="center"/>
    </xf>
    <xf numFmtId="0" fontId="7" fillId="0" borderId="27" xfId="0" applyNumberFormat="1" applyFont="1" applyBorder="1" applyAlignment="1">
      <alignment horizontal="center"/>
    </xf>
    <xf numFmtId="14" fontId="0" fillId="0" borderId="28" xfId="0" applyNumberFormat="1" applyFont="1" applyBorder="1" applyAlignment="1">
      <alignment horizontal="center"/>
    </xf>
    <xf numFmtId="164" fontId="0" fillId="0" borderId="28" xfId="0" applyNumberFormat="1" applyFont="1" applyBorder="1" applyAlignment="1">
      <alignment horizontal="center"/>
    </xf>
    <xf numFmtId="0" fontId="0" fillId="0" borderId="28" xfId="0" applyNumberFormat="1" applyFont="1" applyBorder="1" applyAlignment="1">
      <alignment horizontal="center"/>
    </xf>
    <xf numFmtId="0" fontId="0" fillId="0" borderId="28" xfId="0" applyNumberFormat="1" applyFont="1" applyBorder="1" applyAlignment="1">
      <alignment horizontal="center" vertical="center"/>
    </xf>
    <xf numFmtId="165" fontId="0" fillId="0" borderId="28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8" xfId="0" applyNumberFormat="1" applyBorder="1"/>
    <xf numFmtId="0" fontId="0" fillId="0" borderId="28" xfId="0" applyBorder="1"/>
    <xf numFmtId="14" fontId="1" fillId="0" borderId="22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0" fontId="1" fillId="0" borderId="22" xfId="0" applyNumberFormat="1" applyFont="1" applyBorder="1" applyAlignment="1">
      <alignment horizontal="center"/>
    </xf>
    <xf numFmtId="165" fontId="1" fillId="0" borderId="24" xfId="0" applyNumberFormat="1" applyFont="1" applyBorder="1" applyAlignment="1">
      <alignment horizontal="center"/>
    </xf>
    <xf numFmtId="164" fontId="10" fillId="0" borderId="17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7" fillId="0" borderId="4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/>
    <xf numFmtId="164" fontId="7" fillId="0" borderId="5" xfId="0" applyNumberFormat="1" applyFont="1" applyBorder="1" applyAlignment="1">
      <alignment horizontal="center"/>
    </xf>
    <xf numFmtId="1" fontId="0" fillId="0" borderId="26" xfId="0" applyNumberFormat="1" applyFont="1" applyBorder="1" applyAlignment="1">
      <alignment horizontal="center"/>
    </xf>
    <xf numFmtId="14" fontId="0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8" fontId="0" fillId="0" borderId="26" xfId="0" applyNumberFormat="1" applyFont="1" applyBorder="1" applyAlignment="1">
      <alignment horizontal="center"/>
    </xf>
    <xf numFmtId="164" fontId="0" fillId="0" borderId="26" xfId="0" applyNumberFormat="1" applyBorder="1"/>
    <xf numFmtId="164" fontId="0" fillId="0" borderId="27" xfId="0" applyNumberFormat="1" applyBorder="1" applyAlignment="1">
      <alignment horizontal="center"/>
    </xf>
    <xf numFmtId="1" fontId="0" fillId="0" borderId="30" xfId="0" applyNumberFormat="1" applyFont="1" applyBorder="1" applyAlignment="1">
      <alignment horizontal="center"/>
    </xf>
    <xf numFmtId="164" fontId="0" fillId="0" borderId="30" xfId="0" applyNumberFormat="1" applyFont="1" applyBorder="1" applyAlignment="1">
      <alignment horizontal="center"/>
    </xf>
    <xf numFmtId="14" fontId="0" fillId="0" borderId="3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8" fontId="0" fillId="0" borderId="30" xfId="0" applyNumberFormat="1" applyFont="1" applyBorder="1" applyAlignment="1">
      <alignment horizontal="center"/>
    </xf>
    <xf numFmtId="164" fontId="0" fillId="0" borderId="30" xfId="0" applyNumberFormat="1" applyBorder="1"/>
    <xf numFmtId="164" fontId="0" fillId="0" borderId="31" xfId="0" applyNumberFormat="1" applyBorder="1" applyAlignment="1">
      <alignment horizontal="center"/>
    </xf>
    <xf numFmtId="1" fontId="0" fillId="0" borderId="28" xfId="0" applyNumberFormat="1" applyFont="1" applyBorder="1" applyAlignment="1">
      <alignment horizontal="center"/>
    </xf>
    <xf numFmtId="14" fontId="0" fillId="0" borderId="28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8" fontId="0" fillId="0" borderId="28" xfId="0" applyNumberFormat="1" applyFon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164" fontId="0" fillId="0" borderId="26" xfId="0" applyNumberFormat="1" applyBorder="1" applyAlignment="1"/>
    <xf numFmtId="164" fontId="4" fillId="0" borderId="30" xfId="0" applyNumberFormat="1" applyFont="1" applyBorder="1" applyAlignment="1">
      <alignment horizontal="center"/>
    </xf>
    <xf numFmtId="14" fontId="0" fillId="0" borderId="30" xfId="0" applyNumberFormat="1" applyFont="1" applyBorder="1" applyAlignment="1">
      <alignment horizontal="center"/>
    </xf>
    <xf numFmtId="0" fontId="0" fillId="0" borderId="30" xfId="0" applyNumberFormat="1" applyFont="1" applyBorder="1" applyAlignment="1">
      <alignment horizontal="center" vertical="center"/>
    </xf>
    <xf numFmtId="164" fontId="0" fillId="0" borderId="30" xfId="0" applyNumberFormat="1" applyBorder="1" applyAlignment="1"/>
    <xf numFmtId="164" fontId="4" fillId="0" borderId="28" xfId="0" applyNumberFormat="1" applyFont="1" applyBorder="1" applyAlignment="1">
      <alignment horizontal="center"/>
    </xf>
    <xf numFmtId="164" fontId="0" fillId="0" borderId="28" xfId="0" applyNumberFormat="1" applyBorder="1" applyAlignment="1"/>
    <xf numFmtId="14" fontId="0" fillId="0" borderId="21" xfId="0" applyNumberFormat="1" applyFont="1" applyBorder="1" applyAlignment="1">
      <alignment horizontal="center" vertical="center"/>
    </xf>
    <xf numFmtId="14" fontId="0" fillId="0" borderId="21" xfId="0" applyNumberFormat="1" applyFont="1" applyBorder="1" applyAlignment="1">
      <alignment horizontal="center"/>
    </xf>
    <xf numFmtId="0" fontId="0" fillId="0" borderId="21" xfId="0" applyNumberFormat="1" applyFont="1" applyBorder="1" applyAlignment="1">
      <alignment horizontal="center" vertical="center"/>
    </xf>
    <xf numFmtId="164" fontId="0" fillId="0" borderId="21" xfId="0" applyNumberFormat="1" applyBorder="1" applyAlignment="1"/>
    <xf numFmtId="164" fontId="0" fillId="0" borderId="32" xfId="0" applyNumberFormat="1" applyBorder="1" applyAlignment="1">
      <alignment horizontal="center"/>
    </xf>
    <xf numFmtId="166" fontId="0" fillId="0" borderId="4" xfId="0" applyNumberFormat="1" applyFont="1" applyBorder="1" applyAlignment="1">
      <alignment horizontal="center"/>
    </xf>
    <xf numFmtId="166" fontId="0" fillId="0" borderId="26" xfId="0" applyNumberFormat="1" applyFont="1" applyBorder="1" applyAlignment="1">
      <alignment horizontal="center"/>
    </xf>
    <xf numFmtId="166" fontId="0" fillId="0" borderId="30" xfId="0" applyNumberFormat="1" applyFont="1" applyBorder="1" applyAlignment="1">
      <alignment horizontal="center"/>
    </xf>
    <xf numFmtId="166" fontId="0" fillId="0" borderId="28" xfId="0" applyNumberFormat="1" applyFont="1" applyBorder="1" applyAlignment="1">
      <alignment horizontal="center"/>
    </xf>
    <xf numFmtId="166" fontId="0" fillId="0" borderId="21" xfId="0" applyNumberFormat="1" applyFont="1" applyBorder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6" fillId="0" borderId="35" xfId="0" applyFont="1" applyBorder="1" applyAlignment="1">
      <alignment horizontal="center" vertical="center"/>
    </xf>
    <xf numFmtId="1" fontId="0" fillId="0" borderId="36" xfId="0" applyNumberFormat="1" applyFont="1" applyBorder="1" applyAlignment="1">
      <alignment horizontal="center"/>
    </xf>
    <xf numFmtId="164" fontId="0" fillId="0" borderId="36" xfId="0" applyNumberFormat="1" applyFont="1" applyBorder="1" applyAlignment="1">
      <alignment horizontal="center"/>
    </xf>
    <xf numFmtId="164" fontId="4" fillId="0" borderId="36" xfId="0" applyNumberFormat="1" applyFont="1" applyBorder="1" applyAlignment="1">
      <alignment horizontal="center"/>
    </xf>
    <xf numFmtId="0" fontId="0" fillId="0" borderId="36" xfId="0" applyNumberFormat="1" applyFont="1" applyBorder="1" applyAlignment="1">
      <alignment horizontal="center" vertical="center"/>
    </xf>
    <xf numFmtId="164" fontId="0" fillId="0" borderId="36" xfId="0" applyNumberFormat="1" applyBorder="1" applyAlignment="1"/>
    <xf numFmtId="164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/>
    <xf numFmtId="0" fontId="7" fillId="0" borderId="0" xfId="0" applyFont="1"/>
    <xf numFmtId="164" fontId="7" fillId="0" borderId="0" xfId="0" applyNumberFormat="1" applyFont="1" applyBorder="1"/>
    <xf numFmtId="0" fontId="7" fillId="0" borderId="0" xfId="0" applyFont="1" applyBorder="1"/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/>
    <xf numFmtId="0" fontId="4" fillId="0" borderId="0" xfId="0" applyFont="1"/>
    <xf numFmtId="0" fontId="15" fillId="0" borderId="0" xfId="0" applyFont="1" applyAlignment="1">
      <alignment horizontal="left" vertical="center"/>
    </xf>
    <xf numFmtId="164" fontId="4" fillId="0" borderId="0" xfId="0" applyNumberFormat="1" applyFont="1"/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/>
    <xf numFmtId="0" fontId="4" fillId="0" borderId="0" xfId="0" applyFont="1" applyBorder="1"/>
    <xf numFmtId="14" fontId="1" fillId="0" borderId="0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14" fontId="0" fillId="0" borderId="12" xfId="0" applyNumberFormat="1" applyFont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/>
    </xf>
    <xf numFmtId="0" fontId="0" fillId="0" borderId="12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164" fontId="0" fillId="0" borderId="5" xfId="0" applyNumberFormat="1" applyFont="1" applyBorder="1"/>
    <xf numFmtId="164" fontId="0" fillId="0" borderId="4" xfId="0" applyNumberFormat="1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164" fontId="4" fillId="0" borderId="42" xfId="0" applyNumberFormat="1" applyFont="1" applyBorder="1"/>
    <xf numFmtId="0" fontId="4" fillId="0" borderId="42" xfId="0" applyFont="1" applyBorder="1"/>
    <xf numFmtId="164" fontId="4" fillId="0" borderId="43" xfId="0" applyNumberFormat="1" applyFont="1" applyBorder="1"/>
    <xf numFmtId="0" fontId="4" fillId="0" borderId="43" xfId="0" applyFont="1" applyBorder="1"/>
    <xf numFmtId="0" fontId="4" fillId="0" borderId="44" xfId="0" applyFont="1" applyBorder="1"/>
    <xf numFmtId="164" fontId="4" fillId="0" borderId="44" xfId="0" applyNumberFormat="1" applyFont="1" applyBorder="1"/>
    <xf numFmtId="0" fontId="4" fillId="0" borderId="45" xfId="0" applyFont="1" applyBorder="1"/>
    <xf numFmtId="164" fontId="4" fillId="0" borderId="45" xfId="0" applyNumberFormat="1" applyFont="1" applyBorder="1"/>
    <xf numFmtId="164" fontId="8" fillId="0" borderId="12" xfId="0" applyNumberFormat="1" applyFont="1" applyBorder="1"/>
    <xf numFmtId="0" fontId="1" fillId="0" borderId="19" xfId="0" applyFont="1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1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4" xfId="0" applyBorder="1" applyAlignment="1"/>
    <xf numFmtId="0" fontId="0" fillId="0" borderId="25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92"/>
  <sheetViews>
    <sheetView tabSelected="1" zoomScaleNormal="100" workbookViewId="0">
      <selection activeCell="H28" sqref="H28"/>
    </sheetView>
  </sheetViews>
  <sheetFormatPr defaultRowHeight="15"/>
  <cols>
    <col min="1" max="1" width="16.7109375" customWidth="1"/>
    <col min="2" max="3" width="16.7109375" style="2" customWidth="1"/>
    <col min="4" max="4" width="16.7109375" style="3" customWidth="1"/>
    <col min="5" max="6" width="16.7109375" customWidth="1"/>
    <col min="7" max="7" width="13.28515625" customWidth="1"/>
    <col min="8" max="8" width="13.28515625" style="41" customWidth="1"/>
    <col min="9" max="9" width="13.28515625" style="2" customWidth="1"/>
    <col min="10" max="10" width="13.28515625" style="37" customWidth="1"/>
    <col min="11" max="11" width="13.28515625" style="38" customWidth="1"/>
    <col min="12" max="16" width="13.28515625" customWidth="1"/>
    <col min="18" max="19" width="9.42578125" bestFit="1" customWidth="1"/>
  </cols>
  <sheetData>
    <row r="1" spans="1:16" ht="21.75" thickBot="1">
      <c r="A1" s="1" t="s">
        <v>35</v>
      </c>
    </row>
    <row r="2" spans="1:16" ht="15.75" thickTop="1">
      <c r="A2" s="14" t="s">
        <v>36</v>
      </c>
      <c r="B2" s="8"/>
      <c r="C2" s="15"/>
      <c r="D2" s="23">
        <v>52272.24</v>
      </c>
      <c r="E2" s="23"/>
      <c r="F2" s="16"/>
      <c r="H2" s="173" t="s">
        <v>92</v>
      </c>
      <c r="I2" s="174"/>
      <c r="J2" s="174"/>
      <c r="K2" s="172"/>
      <c r="L2" s="172"/>
      <c r="M2" s="172"/>
      <c r="N2" s="172"/>
      <c r="O2" s="172"/>
      <c r="P2" s="172"/>
    </row>
    <row r="3" spans="1:16">
      <c r="A3" s="11"/>
      <c r="B3" s="12"/>
      <c r="C3" s="12"/>
      <c r="D3" s="13"/>
      <c r="E3" s="10" t="s">
        <v>1</v>
      </c>
      <c r="F3" s="17" t="s">
        <v>0</v>
      </c>
      <c r="H3" s="175" t="s">
        <v>104</v>
      </c>
      <c r="I3" s="174"/>
      <c r="J3" s="174"/>
      <c r="K3" s="174"/>
      <c r="L3" s="174">
        <f>C55</f>
        <v>2778.0699999999997</v>
      </c>
      <c r="M3" s="172"/>
      <c r="N3" s="172"/>
      <c r="O3" s="172"/>
      <c r="P3" s="172"/>
    </row>
    <row r="4" spans="1:16">
      <c r="A4" s="21" t="s">
        <v>3</v>
      </c>
      <c r="B4" s="12"/>
      <c r="C4" s="12"/>
      <c r="D4" s="13"/>
      <c r="E4" s="6">
        <v>28.53</v>
      </c>
      <c r="F4" s="7"/>
      <c r="H4" s="175" t="s">
        <v>93</v>
      </c>
      <c r="I4" s="174"/>
      <c r="J4" s="174"/>
      <c r="K4" s="174"/>
      <c r="L4" s="174">
        <f>N69</f>
        <v>2437.400000000001</v>
      </c>
      <c r="M4" s="172"/>
      <c r="N4" s="172"/>
      <c r="O4" s="172"/>
      <c r="P4" s="172"/>
    </row>
    <row r="5" spans="1:16">
      <c r="A5" s="21" t="s">
        <v>37</v>
      </c>
      <c r="B5" s="12"/>
      <c r="C5" s="12"/>
      <c r="D5" s="13"/>
      <c r="E5" s="6"/>
      <c r="F5" s="7">
        <v>-20000</v>
      </c>
      <c r="H5" s="175" t="s">
        <v>96</v>
      </c>
      <c r="I5" s="174"/>
      <c r="J5" s="174"/>
      <c r="K5" s="172"/>
      <c r="L5" s="174">
        <f>E4</f>
        <v>28.53</v>
      </c>
      <c r="M5" s="172"/>
      <c r="N5" s="172"/>
      <c r="O5" s="172"/>
      <c r="P5" s="172"/>
    </row>
    <row r="6" spans="1:16">
      <c r="A6" s="21" t="s">
        <v>38</v>
      </c>
      <c r="B6" s="12"/>
      <c r="C6" s="12"/>
      <c r="D6" s="13"/>
      <c r="E6" s="6"/>
      <c r="F6" s="7">
        <v>-987.5</v>
      </c>
      <c r="H6" s="195" t="s">
        <v>94</v>
      </c>
      <c r="I6" s="196"/>
      <c r="J6" s="196"/>
      <c r="K6" s="196"/>
      <c r="L6" s="196">
        <f>E27</f>
        <v>53.1</v>
      </c>
      <c r="M6" s="197"/>
      <c r="N6" s="172"/>
      <c r="O6" s="172"/>
      <c r="P6" s="172"/>
    </row>
    <row r="7" spans="1:16">
      <c r="A7" s="21" t="s">
        <v>39</v>
      </c>
      <c r="B7" s="12"/>
      <c r="C7" s="12"/>
      <c r="D7" s="13"/>
      <c r="E7" s="6"/>
      <c r="F7" s="7">
        <v>-1009</v>
      </c>
      <c r="H7" s="194" t="s">
        <v>97</v>
      </c>
      <c r="I7" s="176"/>
      <c r="J7" s="176"/>
      <c r="K7" s="176"/>
      <c r="L7" s="176"/>
      <c r="M7" s="176">
        <f>SUM(L3:L6)</f>
        <v>5297.1000000000013</v>
      </c>
      <c r="N7" s="172"/>
      <c r="O7" s="172"/>
      <c r="P7" s="172"/>
    </row>
    <row r="8" spans="1:16">
      <c r="A8" s="21" t="s">
        <v>40</v>
      </c>
      <c r="B8" s="12"/>
      <c r="C8" s="77" t="s">
        <v>41</v>
      </c>
      <c r="D8" s="79">
        <v>-4059.45</v>
      </c>
      <c r="E8" s="6"/>
      <c r="F8" s="7">
        <f>SUM(D8:D9)</f>
        <v>-369.39999999999964</v>
      </c>
      <c r="H8" s="175"/>
      <c r="I8" s="174" t="s">
        <v>102</v>
      </c>
      <c r="J8" s="174"/>
      <c r="K8" s="172"/>
      <c r="L8" s="174">
        <f>-G36</f>
        <v>-25</v>
      </c>
      <c r="M8" s="172"/>
      <c r="N8" s="172"/>
      <c r="O8" s="172"/>
      <c r="P8" s="172"/>
    </row>
    <row r="9" spans="1:16">
      <c r="A9" s="21"/>
      <c r="B9" s="12"/>
      <c r="C9" s="77" t="s">
        <v>42</v>
      </c>
      <c r="D9" s="79">
        <v>3690.05</v>
      </c>
      <c r="E9" s="6"/>
      <c r="F9" s="7"/>
      <c r="H9" s="175"/>
      <c r="I9" s="174" t="s">
        <v>49</v>
      </c>
      <c r="J9" s="174"/>
      <c r="K9" s="172"/>
      <c r="L9" s="174">
        <f>F28</f>
        <v>-55</v>
      </c>
      <c r="M9" s="172"/>
      <c r="N9" s="172"/>
      <c r="O9" s="172"/>
      <c r="P9" s="172"/>
    </row>
    <row r="10" spans="1:16">
      <c r="A10" s="21" t="s">
        <v>43</v>
      </c>
      <c r="B10" s="12"/>
      <c r="C10" s="12"/>
      <c r="D10" s="13"/>
      <c r="E10" s="6">
        <v>2941.8</v>
      </c>
      <c r="F10" s="7"/>
      <c r="H10" s="175"/>
      <c r="I10" s="198" t="s">
        <v>95</v>
      </c>
      <c r="J10" s="198"/>
      <c r="K10" s="199"/>
      <c r="L10" s="198">
        <f>F29</f>
        <v>-1410</v>
      </c>
      <c r="M10" s="199"/>
      <c r="N10" s="172"/>
      <c r="O10" s="172"/>
      <c r="P10" s="172"/>
    </row>
    <row r="11" spans="1:16">
      <c r="A11" s="21" t="s">
        <v>39</v>
      </c>
      <c r="B11" s="12"/>
      <c r="C11" s="12"/>
      <c r="D11" s="13"/>
      <c r="E11" s="6"/>
      <c r="F11" s="7">
        <v>-2289.9499999999998</v>
      </c>
      <c r="H11" s="175"/>
      <c r="I11" s="174" t="s">
        <v>98</v>
      </c>
      <c r="J11" s="174"/>
      <c r="K11" s="172"/>
      <c r="L11" s="172"/>
      <c r="M11" s="174">
        <f>SUM(L8:L10)</f>
        <v>-1490</v>
      </c>
      <c r="N11" s="172"/>
      <c r="O11" s="172"/>
      <c r="P11" s="172"/>
    </row>
    <row r="12" spans="1:16">
      <c r="A12" s="21" t="s">
        <v>46</v>
      </c>
      <c r="B12" s="12"/>
      <c r="C12" s="12"/>
      <c r="D12" s="13"/>
      <c r="E12" s="6">
        <v>3870</v>
      </c>
      <c r="F12" s="7"/>
      <c r="H12" s="175"/>
      <c r="I12" s="174"/>
      <c r="J12" s="174"/>
      <c r="K12" s="176" t="s">
        <v>99</v>
      </c>
      <c r="L12" s="177"/>
      <c r="M12" s="177"/>
      <c r="N12" s="176">
        <f>SUM(M7:M11)</f>
        <v>3807.1000000000013</v>
      </c>
      <c r="O12" s="177"/>
      <c r="P12" s="174"/>
    </row>
    <row r="13" spans="1:16">
      <c r="A13" s="21" t="s">
        <v>65</v>
      </c>
      <c r="B13" s="12"/>
      <c r="C13" s="12"/>
      <c r="D13" s="13"/>
      <c r="E13" s="6"/>
      <c r="F13" s="7">
        <v>-5699.95</v>
      </c>
      <c r="H13" s="175"/>
      <c r="I13" s="174"/>
      <c r="J13" s="174"/>
      <c r="K13" s="199" t="s">
        <v>100</v>
      </c>
      <c r="L13" s="199"/>
      <c r="M13" s="199"/>
      <c r="N13" s="198">
        <f>N12*15%</f>
        <v>571.06500000000017</v>
      </c>
      <c r="O13" s="198"/>
      <c r="P13" s="172"/>
    </row>
    <row r="14" spans="1:16">
      <c r="A14" s="22" t="s">
        <v>50</v>
      </c>
      <c r="B14" s="12"/>
      <c r="C14" s="12"/>
      <c r="D14" s="13"/>
      <c r="E14" s="6"/>
      <c r="F14" s="7">
        <v>-4814.95</v>
      </c>
      <c r="H14" s="175"/>
      <c r="I14" s="174"/>
      <c r="J14" s="174"/>
      <c r="K14" s="172"/>
      <c r="L14" s="172" t="s">
        <v>101</v>
      </c>
      <c r="M14" s="172"/>
      <c r="N14" s="174"/>
      <c r="O14" s="174">
        <f>F55</f>
        <v>574.87000000000012</v>
      </c>
      <c r="P14" s="172"/>
    </row>
    <row r="15" spans="1:16">
      <c r="A15" s="22" t="s">
        <v>57</v>
      </c>
      <c r="B15" s="12"/>
      <c r="C15" s="12"/>
      <c r="D15" s="13"/>
      <c r="E15" s="6"/>
      <c r="F15" s="34">
        <v>-5469.95</v>
      </c>
      <c r="H15" s="175"/>
      <c r="I15" s="174"/>
      <c r="J15" s="174"/>
      <c r="K15" s="172"/>
      <c r="L15" s="199" t="s">
        <v>108</v>
      </c>
      <c r="M15" s="199"/>
      <c r="N15" s="199"/>
      <c r="O15" s="198">
        <f>H55</f>
        <v>12.79</v>
      </c>
      <c r="P15" s="199"/>
    </row>
    <row r="16" spans="1:16">
      <c r="A16" s="22" t="s">
        <v>58</v>
      </c>
      <c r="B16" s="12"/>
      <c r="C16" s="12"/>
      <c r="D16" s="13"/>
      <c r="E16" s="6">
        <v>5246.85</v>
      </c>
      <c r="F16" s="34"/>
      <c r="G16" s="9"/>
      <c r="H16" s="175"/>
      <c r="I16" s="176"/>
      <c r="J16" s="176"/>
      <c r="K16" s="177"/>
      <c r="L16" s="200" t="s">
        <v>105</v>
      </c>
      <c r="M16" s="200"/>
      <c r="N16" s="201"/>
      <c r="O16" s="201">
        <f>SUM(O14:O15)</f>
        <v>587.66000000000008</v>
      </c>
      <c r="P16" s="201"/>
    </row>
    <row r="17" spans="1:16">
      <c r="A17" s="22" t="s">
        <v>60</v>
      </c>
      <c r="B17" s="12"/>
      <c r="C17" s="77" t="s">
        <v>61</v>
      </c>
      <c r="D17" s="79">
        <v>-7207.45</v>
      </c>
      <c r="E17" s="33"/>
      <c r="F17" s="34">
        <f>SUM(D17:D18)</f>
        <v>-12477.4</v>
      </c>
      <c r="G17" s="9"/>
      <c r="H17" s="175"/>
      <c r="I17" s="176"/>
      <c r="J17" s="176"/>
      <c r="K17" s="177"/>
      <c r="L17" s="200"/>
      <c r="M17" s="200" t="s">
        <v>109</v>
      </c>
      <c r="N17" s="201"/>
      <c r="O17" s="200"/>
      <c r="P17" s="201">
        <f>O16-N13</f>
        <v>16.594999999999914</v>
      </c>
    </row>
    <row r="18" spans="1:16">
      <c r="A18" s="22"/>
      <c r="B18" s="77"/>
      <c r="C18" s="77" t="s">
        <v>62</v>
      </c>
      <c r="D18" s="79">
        <v>-5269.95</v>
      </c>
      <c r="E18" s="33"/>
      <c r="F18" s="34"/>
      <c r="G18" s="5"/>
      <c r="H18" s="175"/>
      <c r="I18" s="176"/>
      <c r="J18" s="176"/>
      <c r="K18" s="176"/>
      <c r="L18" s="200"/>
      <c r="M18" s="201" t="s">
        <v>106</v>
      </c>
      <c r="N18" s="201"/>
      <c r="O18" s="200"/>
      <c r="P18" s="201">
        <v>-259</v>
      </c>
    </row>
    <row r="19" spans="1:16">
      <c r="A19" s="22" t="s">
        <v>64</v>
      </c>
      <c r="B19" s="77"/>
      <c r="C19" s="77"/>
      <c r="D19" s="78"/>
      <c r="E19" s="33">
        <v>2932.3</v>
      </c>
      <c r="F19" s="34"/>
      <c r="G19" s="4"/>
      <c r="H19" s="175"/>
      <c r="I19" s="176"/>
      <c r="J19" s="176"/>
      <c r="K19" s="176"/>
      <c r="L19" s="202"/>
      <c r="M19" s="203" t="s">
        <v>107</v>
      </c>
      <c r="N19" s="203"/>
      <c r="O19" s="202"/>
      <c r="P19" s="203">
        <f>SUM(P17:P18)</f>
        <v>-242.40500000000009</v>
      </c>
    </row>
    <row r="20" spans="1:16">
      <c r="A20" s="22" t="s">
        <v>55</v>
      </c>
      <c r="B20" s="12"/>
      <c r="C20" s="12" t="s">
        <v>54</v>
      </c>
      <c r="D20" s="79">
        <v>143.5</v>
      </c>
      <c r="E20" s="6">
        <f>SUM(D20:D21)</f>
        <v>118.5</v>
      </c>
      <c r="F20" s="7"/>
      <c r="H20" s="164"/>
      <c r="I20" s="165"/>
      <c r="J20" s="165"/>
      <c r="K20" s="166"/>
    </row>
    <row r="21" spans="1:16">
      <c r="A21" s="22"/>
      <c r="B21" s="12"/>
      <c r="C21" s="12" t="s">
        <v>56</v>
      </c>
      <c r="D21" s="79">
        <v>-25</v>
      </c>
      <c r="E21" s="6"/>
      <c r="F21" s="7"/>
      <c r="H21" s="164"/>
      <c r="I21" s="165"/>
      <c r="J21" s="165"/>
      <c r="K21" s="166"/>
    </row>
    <row r="22" spans="1:16">
      <c r="A22" s="22" t="s">
        <v>51</v>
      </c>
      <c r="B22" s="12"/>
      <c r="C22" s="12"/>
      <c r="D22" s="13"/>
      <c r="E22" s="6">
        <v>20</v>
      </c>
      <c r="F22" s="7"/>
      <c r="H22" s="169"/>
      <c r="I22" s="165"/>
      <c r="J22" s="165"/>
      <c r="K22" s="166"/>
    </row>
    <row r="23" spans="1:16">
      <c r="A23" s="22" t="s">
        <v>44</v>
      </c>
      <c r="B23" s="12"/>
      <c r="C23" s="12"/>
      <c r="D23" s="13"/>
      <c r="E23" s="6">
        <v>46.2</v>
      </c>
      <c r="F23" s="7"/>
      <c r="H23" s="169"/>
      <c r="I23" s="165"/>
      <c r="J23" s="165"/>
      <c r="K23" s="166"/>
    </row>
    <row r="24" spans="1:16">
      <c r="A24" s="22" t="s">
        <v>59</v>
      </c>
      <c r="B24" s="12"/>
      <c r="C24" s="12"/>
      <c r="D24" s="13"/>
      <c r="E24" s="6">
        <v>72.42</v>
      </c>
      <c r="F24" s="34"/>
      <c r="G24" s="9"/>
      <c r="H24" s="170"/>
      <c r="I24" s="167"/>
      <c r="J24" s="167"/>
      <c r="K24" s="168"/>
      <c r="L24" s="9"/>
      <c r="M24" s="9"/>
      <c r="N24" s="4"/>
      <c r="O24" s="9"/>
      <c r="P24" s="2"/>
    </row>
    <row r="25" spans="1:16">
      <c r="A25" s="21" t="s">
        <v>45</v>
      </c>
      <c r="B25" s="12"/>
      <c r="C25" s="12"/>
      <c r="D25" s="13"/>
      <c r="E25" s="6">
        <v>435</v>
      </c>
      <c r="F25" s="7"/>
    </row>
    <row r="26" spans="1:16">
      <c r="A26" s="22" t="s">
        <v>82</v>
      </c>
      <c r="B26" s="12"/>
      <c r="C26" s="12"/>
      <c r="D26" s="79"/>
      <c r="E26" s="6">
        <v>35</v>
      </c>
      <c r="F26" s="7"/>
      <c r="H26" s="42"/>
    </row>
    <row r="27" spans="1:16">
      <c r="A27" s="22" t="s">
        <v>52</v>
      </c>
      <c r="B27" s="12"/>
      <c r="C27" s="12"/>
      <c r="D27" s="13"/>
      <c r="E27" s="6">
        <v>53.1</v>
      </c>
      <c r="F27" s="7"/>
      <c r="H27" s="42"/>
      <c r="M27" s="171"/>
    </row>
    <row r="28" spans="1:16">
      <c r="A28" s="21" t="s">
        <v>47</v>
      </c>
      <c r="B28" s="12"/>
      <c r="C28" s="12"/>
      <c r="D28" s="13"/>
      <c r="E28" s="6"/>
      <c r="F28" s="7">
        <v>-55</v>
      </c>
    </row>
    <row r="29" spans="1:16">
      <c r="A29" s="22" t="s">
        <v>48</v>
      </c>
      <c r="B29" s="12"/>
      <c r="C29" s="77" t="s">
        <v>49</v>
      </c>
      <c r="D29" s="79">
        <v>-110</v>
      </c>
      <c r="E29" s="6"/>
      <c r="F29" s="7">
        <f>SUM(D29:D30)</f>
        <v>-1410</v>
      </c>
    </row>
    <row r="30" spans="1:16">
      <c r="A30" s="22"/>
      <c r="B30" s="12"/>
      <c r="C30" s="77" t="s">
        <v>53</v>
      </c>
      <c r="D30" s="79">
        <v>-1300</v>
      </c>
      <c r="E30" s="6"/>
      <c r="F30" s="7"/>
    </row>
    <row r="31" spans="1:16">
      <c r="A31" s="22" t="s">
        <v>63</v>
      </c>
      <c r="B31" s="77"/>
      <c r="C31" s="77"/>
      <c r="D31" s="78"/>
      <c r="E31" s="33"/>
      <c r="F31" s="34">
        <v>-542.46</v>
      </c>
      <c r="G31" s="5"/>
      <c r="H31" s="44"/>
      <c r="I31" s="4"/>
      <c r="J31" s="39"/>
      <c r="K31" s="39"/>
      <c r="L31" s="9"/>
      <c r="M31" s="4"/>
      <c r="N31" s="4"/>
      <c r="O31" s="9"/>
      <c r="P31" s="2"/>
    </row>
    <row r="32" spans="1:16" ht="15.75" thickBot="1">
      <c r="A32" s="20" t="s">
        <v>66</v>
      </c>
      <c r="B32" s="24"/>
      <c r="C32" s="25"/>
      <c r="D32" s="18">
        <f>D2+SUM(E4:F31)-E19</f>
        <v>10014.079999999991</v>
      </c>
      <c r="E32" s="204" t="s">
        <v>115</v>
      </c>
      <c r="F32" s="19"/>
    </row>
    <row r="33" spans="1:18" ht="15.75" thickTop="1">
      <c r="A33" s="26"/>
      <c r="B33" s="4"/>
      <c r="C33" s="4"/>
      <c r="D33" s="4"/>
      <c r="E33" s="27"/>
      <c r="F33" s="27"/>
    </row>
    <row r="34" spans="1:18">
      <c r="A34" s="205" t="s">
        <v>67</v>
      </c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7"/>
    </row>
    <row r="35" spans="1:18" s="58" customFormat="1" ht="30">
      <c r="A35" s="54" t="s">
        <v>2</v>
      </c>
      <c r="B35" s="55" t="s">
        <v>8</v>
      </c>
      <c r="C35" s="56" t="s">
        <v>15</v>
      </c>
      <c r="D35" s="56" t="s">
        <v>14</v>
      </c>
      <c r="E35" s="56" t="s">
        <v>13</v>
      </c>
      <c r="F35" s="45" t="s">
        <v>17</v>
      </c>
      <c r="G35" s="45" t="s">
        <v>74</v>
      </c>
      <c r="H35" s="45" t="s">
        <v>79</v>
      </c>
      <c r="I35" s="45" t="s">
        <v>73</v>
      </c>
      <c r="J35" s="45" t="s">
        <v>75</v>
      </c>
      <c r="K35" s="45" t="s">
        <v>76</v>
      </c>
      <c r="L35" s="57" t="s">
        <v>77</v>
      </c>
      <c r="M35" s="45" t="s">
        <v>9</v>
      </c>
      <c r="N35" s="83" t="s">
        <v>78</v>
      </c>
    </row>
    <row r="36" spans="1:18">
      <c r="A36" s="81" t="s">
        <v>68</v>
      </c>
      <c r="B36" s="67" t="s">
        <v>72</v>
      </c>
      <c r="C36" s="60">
        <f>SUM(D36:F36)</f>
        <v>143.5</v>
      </c>
      <c r="D36" s="60">
        <v>143.5</v>
      </c>
      <c r="E36" s="60">
        <v>0</v>
      </c>
      <c r="F36" s="60">
        <v>0</v>
      </c>
      <c r="G36" s="60">
        <v>25</v>
      </c>
      <c r="H36" s="60"/>
      <c r="I36" s="60">
        <f t="shared" ref="I36:I45" si="0">C36-SUM(F36:G36)</f>
        <v>118.5</v>
      </c>
      <c r="J36" s="68"/>
      <c r="K36" s="68"/>
      <c r="L36" s="86">
        <v>0</v>
      </c>
      <c r="M36" s="61">
        <v>350</v>
      </c>
      <c r="N36" s="80">
        <f>M36+K36</f>
        <v>350</v>
      </c>
      <c r="R36" s="2"/>
    </row>
    <row r="37" spans="1:18">
      <c r="A37" s="81" t="s">
        <v>27</v>
      </c>
      <c r="B37" s="67">
        <v>44173</v>
      </c>
      <c r="C37" s="60">
        <f>SUM(D37:F37)</f>
        <v>28.57</v>
      </c>
      <c r="D37" s="60">
        <v>0</v>
      </c>
      <c r="E37" s="60">
        <v>20</v>
      </c>
      <c r="F37" s="60">
        <v>8.57</v>
      </c>
      <c r="G37" s="61"/>
      <c r="H37" s="61"/>
      <c r="I37" s="60">
        <f t="shared" si="0"/>
        <v>20</v>
      </c>
      <c r="J37" s="68"/>
      <c r="K37" s="68"/>
      <c r="L37" s="86">
        <v>0</v>
      </c>
      <c r="M37" s="61">
        <v>200</v>
      </c>
      <c r="N37" s="80">
        <f t="shared" ref="N37:N46" si="1">M37+K37</f>
        <v>200</v>
      </c>
    </row>
    <row r="38" spans="1:18">
      <c r="A38" s="213" t="s">
        <v>103</v>
      </c>
      <c r="B38" s="87">
        <v>44104</v>
      </c>
      <c r="C38" s="88">
        <f>SUM(D38:F38)</f>
        <v>0</v>
      </c>
      <c r="D38" s="88">
        <v>0</v>
      </c>
      <c r="E38" s="88">
        <v>0</v>
      </c>
      <c r="F38" s="88">
        <v>0</v>
      </c>
      <c r="G38" s="89"/>
      <c r="H38" s="89"/>
      <c r="I38" s="88">
        <f t="shared" si="0"/>
        <v>0</v>
      </c>
      <c r="J38" s="90"/>
      <c r="K38" s="90">
        <v>12</v>
      </c>
      <c r="L38" s="91">
        <v>18.059999999999999</v>
      </c>
      <c r="M38" s="89">
        <v>872</v>
      </c>
      <c r="N38" s="92"/>
      <c r="O38" s="85" t="s">
        <v>76</v>
      </c>
    </row>
    <row r="39" spans="1:18">
      <c r="A39" s="214"/>
      <c r="B39" s="93">
        <v>44181</v>
      </c>
      <c r="C39" s="94">
        <f t="shared" ref="C39:C50" si="2">SUM(D39:F39)</f>
        <v>0</v>
      </c>
      <c r="D39" s="94">
        <v>0</v>
      </c>
      <c r="E39" s="94">
        <v>0</v>
      </c>
      <c r="F39" s="94">
        <v>0</v>
      </c>
      <c r="G39" s="95"/>
      <c r="H39" s="95"/>
      <c r="I39" s="94">
        <f t="shared" si="0"/>
        <v>0</v>
      </c>
      <c r="J39" s="96"/>
      <c r="K39" s="96">
        <v>14</v>
      </c>
      <c r="L39" s="97">
        <v>22.19</v>
      </c>
      <c r="M39" s="95"/>
      <c r="N39" s="98">
        <f>M38+SUM(K38:K39)</f>
        <v>898</v>
      </c>
      <c r="O39" s="85" t="s">
        <v>76</v>
      </c>
    </row>
    <row r="40" spans="1:18">
      <c r="A40" s="213" t="s">
        <v>28</v>
      </c>
      <c r="B40" s="87">
        <v>44096</v>
      </c>
      <c r="C40" s="88">
        <f t="shared" si="2"/>
        <v>177.86</v>
      </c>
      <c r="D40" s="88">
        <v>0</v>
      </c>
      <c r="E40" s="88">
        <v>124.5</v>
      </c>
      <c r="F40" s="88">
        <v>53.36</v>
      </c>
      <c r="G40" s="89"/>
      <c r="H40" s="89"/>
      <c r="I40" s="88">
        <f t="shared" si="0"/>
        <v>124.50000000000001</v>
      </c>
      <c r="J40" s="90">
        <v>3</v>
      </c>
      <c r="K40" s="90"/>
      <c r="L40" s="91">
        <v>36.720500000000001</v>
      </c>
      <c r="M40" s="89">
        <v>165</v>
      </c>
      <c r="N40" s="92"/>
    </row>
    <row r="41" spans="1:18">
      <c r="A41" s="214"/>
      <c r="B41" s="93">
        <v>44278</v>
      </c>
      <c r="C41" s="94">
        <f t="shared" si="2"/>
        <v>314.73</v>
      </c>
      <c r="D41" s="94">
        <v>0</v>
      </c>
      <c r="E41" s="94">
        <v>220.31</v>
      </c>
      <c r="F41" s="94">
        <v>94.42</v>
      </c>
      <c r="G41" s="95"/>
      <c r="H41" s="95"/>
      <c r="I41" s="94">
        <f t="shared" si="0"/>
        <v>220.31</v>
      </c>
      <c r="J41" s="96">
        <v>5</v>
      </c>
      <c r="K41" s="96"/>
      <c r="L41" s="97">
        <v>44.974200000000003</v>
      </c>
      <c r="M41" s="95"/>
      <c r="N41" s="98">
        <f>M40+SUM(J40:J41)</f>
        <v>173</v>
      </c>
    </row>
    <row r="42" spans="1:18">
      <c r="A42" s="215" t="s">
        <v>69</v>
      </c>
      <c r="B42" s="87">
        <v>44112</v>
      </c>
      <c r="C42" s="88">
        <f t="shared" si="2"/>
        <v>33</v>
      </c>
      <c r="D42" s="88">
        <v>0</v>
      </c>
      <c r="E42" s="99">
        <v>23.1</v>
      </c>
      <c r="F42" s="88">
        <v>9.9</v>
      </c>
      <c r="G42" s="89"/>
      <c r="H42" s="89"/>
      <c r="I42" s="88">
        <f t="shared" si="0"/>
        <v>23.1</v>
      </c>
      <c r="J42" s="90"/>
      <c r="K42" s="90"/>
      <c r="L42" s="91"/>
      <c r="M42" s="89"/>
      <c r="N42" s="92">
        <f t="shared" si="1"/>
        <v>0</v>
      </c>
    </row>
    <row r="43" spans="1:18">
      <c r="A43" s="214"/>
      <c r="B43" s="93">
        <v>44286</v>
      </c>
      <c r="C43" s="94">
        <f t="shared" si="2"/>
        <v>33</v>
      </c>
      <c r="D43" s="94">
        <v>0</v>
      </c>
      <c r="E43" s="100">
        <v>23.1</v>
      </c>
      <c r="F43" s="94">
        <v>9.9</v>
      </c>
      <c r="G43" s="95"/>
      <c r="H43" s="95"/>
      <c r="I43" s="94">
        <f t="shared" si="0"/>
        <v>23.1</v>
      </c>
      <c r="J43" s="96"/>
      <c r="K43" s="96"/>
      <c r="L43" s="97"/>
      <c r="M43" s="95"/>
      <c r="N43" s="98"/>
    </row>
    <row r="44" spans="1:18">
      <c r="A44" s="82" t="s">
        <v>70</v>
      </c>
      <c r="B44" s="67">
        <v>44273</v>
      </c>
      <c r="C44" s="60">
        <f t="shared" si="2"/>
        <v>98.57</v>
      </c>
      <c r="D44" s="60">
        <v>0</v>
      </c>
      <c r="E44" s="70">
        <v>69</v>
      </c>
      <c r="F44" s="60">
        <v>29.57</v>
      </c>
      <c r="G44" s="61"/>
      <c r="H44" s="61"/>
      <c r="I44" s="60">
        <f t="shared" si="0"/>
        <v>69</v>
      </c>
      <c r="J44" s="68">
        <v>5</v>
      </c>
      <c r="K44" s="68"/>
      <c r="L44" s="86">
        <v>13.65</v>
      </c>
      <c r="M44" s="61">
        <v>300</v>
      </c>
      <c r="N44" s="80">
        <f>M44+J44</f>
        <v>305</v>
      </c>
    </row>
    <row r="45" spans="1:18">
      <c r="A45" s="82" t="s">
        <v>71</v>
      </c>
      <c r="B45" s="67">
        <v>44274</v>
      </c>
      <c r="C45" s="60">
        <f t="shared" si="2"/>
        <v>136</v>
      </c>
      <c r="D45" s="60">
        <v>56</v>
      </c>
      <c r="E45" s="70">
        <v>56</v>
      </c>
      <c r="F45" s="60">
        <v>24</v>
      </c>
      <c r="G45" s="61"/>
      <c r="H45" s="61"/>
      <c r="I45" s="60">
        <f t="shared" si="0"/>
        <v>112</v>
      </c>
      <c r="J45" s="68">
        <v>18</v>
      </c>
      <c r="K45" s="68"/>
      <c r="L45" s="86">
        <v>6.2149999999999999</v>
      </c>
      <c r="M45" s="61">
        <v>800</v>
      </c>
      <c r="N45" s="80">
        <f>M45+J45</f>
        <v>818</v>
      </c>
    </row>
    <row r="46" spans="1:18">
      <c r="A46" s="81" t="s">
        <v>30</v>
      </c>
      <c r="B46" s="67">
        <v>44351</v>
      </c>
      <c r="C46" s="60">
        <f>SUM(D46:F46)</f>
        <v>121.72</v>
      </c>
      <c r="D46" s="60">
        <v>0</v>
      </c>
      <c r="E46" s="60">
        <v>85.21</v>
      </c>
      <c r="F46" s="60">
        <v>36.51</v>
      </c>
      <c r="G46" s="61"/>
      <c r="H46" s="60">
        <v>12.79</v>
      </c>
      <c r="I46" s="60">
        <f>C46-SUM(F46:H46)</f>
        <v>72.42</v>
      </c>
      <c r="J46" s="68"/>
      <c r="K46" s="68"/>
      <c r="L46" s="86"/>
      <c r="M46" s="61">
        <v>4600</v>
      </c>
      <c r="N46" s="80">
        <f t="shared" si="1"/>
        <v>4600</v>
      </c>
      <c r="O46" s="85" t="s">
        <v>81</v>
      </c>
    </row>
    <row r="47" spans="1:18">
      <c r="A47" s="213" t="s">
        <v>5</v>
      </c>
      <c r="B47" s="87">
        <v>44015</v>
      </c>
      <c r="C47" s="88">
        <f t="shared" si="2"/>
        <v>165.85999999999999</v>
      </c>
      <c r="D47" s="88">
        <v>0</v>
      </c>
      <c r="E47" s="88">
        <v>116.1</v>
      </c>
      <c r="F47" s="88">
        <v>49.76</v>
      </c>
      <c r="G47" s="89"/>
      <c r="H47" s="88"/>
      <c r="I47" s="88">
        <f>C47-SUM(F47:H47)</f>
        <v>116.1</v>
      </c>
      <c r="J47" s="90">
        <v>8</v>
      </c>
      <c r="K47" s="90"/>
      <c r="L47" s="91">
        <v>15.52</v>
      </c>
      <c r="M47" s="89">
        <v>387</v>
      </c>
      <c r="N47" s="92"/>
    </row>
    <row r="48" spans="1:18">
      <c r="A48" s="214"/>
      <c r="B48" s="93">
        <v>44175</v>
      </c>
      <c r="C48" s="94">
        <f t="shared" si="2"/>
        <v>169.29</v>
      </c>
      <c r="D48" s="94">
        <v>0</v>
      </c>
      <c r="E48" s="94">
        <v>118.5</v>
      </c>
      <c r="F48" s="94">
        <v>50.79</v>
      </c>
      <c r="G48" s="95"/>
      <c r="H48" s="95"/>
      <c r="I48" s="94">
        <f t="shared" ref="I48:I54" si="3">C48-SUM(F48:G48)</f>
        <v>118.5</v>
      </c>
      <c r="J48" s="96">
        <v>5</v>
      </c>
      <c r="K48" s="96"/>
      <c r="L48" s="97">
        <v>23.01</v>
      </c>
      <c r="M48" s="95"/>
      <c r="N48" s="98">
        <f>M47+SUM(J47:J48)</f>
        <v>400</v>
      </c>
    </row>
    <row r="49" spans="1:18">
      <c r="A49" s="213" t="s">
        <v>6</v>
      </c>
      <c r="B49" s="87">
        <v>44106</v>
      </c>
      <c r="C49" s="88">
        <f t="shared" si="2"/>
        <v>157.1</v>
      </c>
      <c r="D49" s="88">
        <v>157.1</v>
      </c>
      <c r="E49" s="88">
        <v>0</v>
      </c>
      <c r="F49" s="88">
        <v>0</v>
      </c>
      <c r="G49" s="89"/>
      <c r="H49" s="89"/>
      <c r="I49" s="88">
        <f t="shared" si="3"/>
        <v>157.1</v>
      </c>
      <c r="J49" s="90">
        <v>35</v>
      </c>
      <c r="K49" s="90"/>
      <c r="L49" s="91">
        <v>4.58</v>
      </c>
      <c r="M49" s="89">
        <v>1571</v>
      </c>
      <c r="N49" s="92"/>
    </row>
    <row r="50" spans="1:18">
      <c r="A50" s="214" t="s">
        <v>6</v>
      </c>
      <c r="B50" s="93">
        <v>44281</v>
      </c>
      <c r="C50" s="94">
        <f t="shared" si="2"/>
        <v>200.75</v>
      </c>
      <c r="D50" s="94">
        <v>200.75</v>
      </c>
      <c r="E50" s="94">
        <v>0</v>
      </c>
      <c r="F50" s="94">
        <v>0</v>
      </c>
      <c r="G50" s="95"/>
      <c r="H50" s="95"/>
      <c r="I50" s="94">
        <f t="shared" si="3"/>
        <v>200.75</v>
      </c>
      <c r="J50" s="96">
        <v>43</v>
      </c>
      <c r="K50" s="96"/>
      <c r="L50" s="97">
        <v>4.6399999999999997</v>
      </c>
      <c r="M50" s="95"/>
      <c r="N50" s="98">
        <f>M49+SUM(J49:J50)</f>
        <v>1649</v>
      </c>
    </row>
    <row r="51" spans="1:18">
      <c r="A51" s="213" t="s">
        <v>32</v>
      </c>
      <c r="B51" s="87">
        <v>44096</v>
      </c>
      <c r="C51" s="88">
        <f>SUM(D51:F51)</f>
        <v>287.79000000000002</v>
      </c>
      <c r="D51" s="88">
        <v>178.5</v>
      </c>
      <c r="E51" s="99">
        <v>76.5</v>
      </c>
      <c r="F51" s="88">
        <v>32.79</v>
      </c>
      <c r="G51" s="89"/>
      <c r="H51" s="89"/>
      <c r="I51" s="88">
        <f t="shared" si="3"/>
        <v>255.00000000000003</v>
      </c>
      <c r="J51" s="90"/>
      <c r="K51" s="90"/>
      <c r="L51" s="91"/>
      <c r="M51" s="89">
        <v>500</v>
      </c>
      <c r="N51" s="92"/>
    </row>
    <row r="52" spans="1:18">
      <c r="A52" s="214"/>
      <c r="B52" s="93">
        <v>44279</v>
      </c>
      <c r="C52" s="94">
        <f>SUM(D52:F52)</f>
        <v>203.14</v>
      </c>
      <c r="D52" s="94">
        <v>126</v>
      </c>
      <c r="E52" s="100">
        <v>54</v>
      </c>
      <c r="F52" s="94">
        <v>23.14</v>
      </c>
      <c r="G52" s="95"/>
      <c r="H52" s="95"/>
      <c r="I52" s="94">
        <f t="shared" si="3"/>
        <v>180</v>
      </c>
      <c r="J52" s="96"/>
      <c r="K52" s="96"/>
      <c r="L52" s="97"/>
      <c r="M52" s="95"/>
      <c r="N52" s="98">
        <v>500</v>
      </c>
    </row>
    <row r="53" spans="1:18">
      <c r="A53" s="213" t="s">
        <v>7</v>
      </c>
      <c r="B53" s="87">
        <v>44183</v>
      </c>
      <c r="C53" s="88">
        <f>SUM(D53:F53)</f>
        <v>174.93</v>
      </c>
      <c r="D53" s="88">
        <v>0</v>
      </c>
      <c r="E53" s="99">
        <v>122.45</v>
      </c>
      <c r="F53" s="88">
        <v>52.48</v>
      </c>
      <c r="G53" s="89"/>
      <c r="H53" s="89"/>
      <c r="I53" s="88">
        <f t="shared" si="3"/>
        <v>122.45000000000002</v>
      </c>
      <c r="J53" s="90">
        <v>6</v>
      </c>
      <c r="K53" s="90"/>
      <c r="L53" s="91">
        <v>19.829999999999998</v>
      </c>
      <c r="M53" s="89">
        <v>395</v>
      </c>
      <c r="N53" s="92"/>
    </row>
    <row r="54" spans="1:18">
      <c r="A54" s="214" t="s">
        <v>7</v>
      </c>
      <c r="B54" s="93" t="s">
        <v>80</v>
      </c>
      <c r="C54" s="88">
        <f>SUM(D54:F54)</f>
        <v>332.26</v>
      </c>
      <c r="D54" s="88">
        <v>0</v>
      </c>
      <c r="E54" s="99">
        <v>232.58</v>
      </c>
      <c r="F54" s="88">
        <v>99.68</v>
      </c>
      <c r="G54" s="102"/>
      <c r="H54" s="102"/>
      <c r="I54" s="94">
        <f t="shared" si="3"/>
        <v>232.57999999999998</v>
      </c>
      <c r="J54" s="96">
        <v>9</v>
      </c>
      <c r="K54" s="96"/>
      <c r="L54" s="97">
        <v>25.98</v>
      </c>
      <c r="M54" s="102"/>
      <c r="N54" s="98">
        <f>M53+SUM(J53:J54)</f>
        <v>410</v>
      </c>
    </row>
    <row r="55" spans="1:18" s="108" customFormat="1" ht="15.75" thickBot="1">
      <c r="A55" s="36" t="s">
        <v>16</v>
      </c>
      <c r="B55" s="103"/>
      <c r="C55" s="104">
        <f>SUM(C36:C54)</f>
        <v>2778.0699999999997</v>
      </c>
      <c r="D55" s="104">
        <f>SUM(D36:D54)</f>
        <v>861.85</v>
      </c>
      <c r="E55" s="104">
        <f>SUM(E36:E54)</f>
        <v>1341.35</v>
      </c>
      <c r="F55" s="104">
        <f>SUM(F36:F54)</f>
        <v>574.87000000000012</v>
      </c>
      <c r="G55" s="104">
        <f t="shared" ref="G55:H55" si="4">SUM(G36:G54)</f>
        <v>25</v>
      </c>
      <c r="H55" s="104">
        <f t="shared" si="4"/>
        <v>12.79</v>
      </c>
      <c r="I55" s="104">
        <f>SUM(I36:I54)</f>
        <v>2165.41</v>
      </c>
      <c r="J55" s="105"/>
      <c r="K55" s="105"/>
      <c r="L55" s="106"/>
      <c r="M55" s="105"/>
      <c r="N55" s="107"/>
      <c r="R55" s="109"/>
    </row>
    <row r="56" spans="1:18" ht="16.5" thickTop="1" thickBot="1">
      <c r="A56" s="46"/>
      <c r="B56" s="47"/>
      <c r="C56" s="48"/>
      <c r="D56" s="49"/>
      <c r="E56" s="49"/>
      <c r="F56" s="49"/>
      <c r="G56" s="50"/>
      <c r="H56" s="51"/>
      <c r="I56" s="48"/>
      <c r="J56" s="52"/>
      <c r="K56" s="53"/>
      <c r="L56" s="32"/>
      <c r="M56" s="2"/>
      <c r="R56" s="2"/>
    </row>
    <row r="57" spans="1:18" ht="15.75" thickTop="1">
      <c r="A57" s="210" t="s">
        <v>83</v>
      </c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2"/>
      <c r="R57" s="2"/>
    </row>
    <row r="58" spans="1:18" ht="45">
      <c r="A58" s="54" t="s">
        <v>18</v>
      </c>
      <c r="B58" s="55" t="s">
        <v>19</v>
      </c>
      <c r="C58" s="56" t="s">
        <v>20</v>
      </c>
      <c r="D58" s="56" t="s">
        <v>88</v>
      </c>
      <c r="E58" s="45" t="s">
        <v>89</v>
      </c>
      <c r="F58" s="45" t="s">
        <v>21</v>
      </c>
      <c r="G58" s="57" t="s">
        <v>22</v>
      </c>
      <c r="H58" s="57" t="s">
        <v>24</v>
      </c>
      <c r="I58" s="57" t="s">
        <v>23</v>
      </c>
      <c r="J58" s="45" t="s">
        <v>26</v>
      </c>
      <c r="K58" s="45" t="s">
        <v>25</v>
      </c>
      <c r="L58" s="45" t="s">
        <v>1</v>
      </c>
      <c r="M58" s="45" t="s">
        <v>85</v>
      </c>
      <c r="N58" s="71" t="s">
        <v>86</v>
      </c>
      <c r="R58" s="2"/>
    </row>
    <row r="59" spans="1:18">
      <c r="A59" s="28" t="s">
        <v>68</v>
      </c>
      <c r="B59" s="59">
        <v>350</v>
      </c>
      <c r="C59" s="60">
        <v>4814.95</v>
      </c>
      <c r="D59" s="66"/>
      <c r="E59" s="66"/>
      <c r="F59" s="62">
        <v>44165</v>
      </c>
      <c r="G59" s="67">
        <v>44377</v>
      </c>
      <c r="H59" s="68">
        <v>350</v>
      </c>
      <c r="I59" s="68">
        <f>G59-F59</f>
        <v>212</v>
      </c>
      <c r="J59" s="148">
        <f>C59/B59</f>
        <v>13.757</v>
      </c>
      <c r="K59" s="60">
        <f>L59/H59</f>
        <v>8.3780000000000001</v>
      </c>
      <c r="L59" s="69">
        <v>2932.3</v>
      </c>
      <c r="M59" s="70">
        <f>L59-C59</f>
        <v>-1882.6499999999996</v>
      </c>
      <c r="N59" s="72">
        <f>M59</f>
        <v>-1882.6499999999996</v>
      </c>
      <c r="R59" s="2"/>
    </row>
    <row r="60" spans="1:18">
      <c r="A60" s="208" t="s">
        <v>69</v>
      </c>
      <c r="B60" s="117">
        <v>540</v>
      </c>
      <c r="C60" s="88">
        <v>1009</v>
      </c>
      <c r="D60" s="117"/>
      <c r="E60" s="89"/>
      <c r="F60" s="118">
        <v>44025</v>
      </c>
      <c r="G60" s="118"/>
      <c r="H60" s="117"/>
      <c r="I60" s="119">
        <f>G62-F60</f>
        <v>317</v>
      </c>
      <c r="J60" s="149">
        <f>C60/B60</f>
        <v>1.8685185185185185</v>
      </c>
      <c r="K60" s="120"/>
      <c r="L60" s="121"/>
      <c r="M60" s="99">
        <f>(K62-J60)*B60</f>
        <v>830.80454545454552</v>
      </c>
      <c r="N60" s="122">
        <f>M60</f>
        <v>830.80454545454552</v>
      </c>
      <c r="R60" s="2"/>
    </row>
    <row r="61" spans="1:18">
      <c r="A61" s="209"/>
      <c r="B61" s="123">
        <v>1000</v>
      </c>
      <c r="C61" s="124">
        <v>2289.9499999999998</v>
      </c>
      <c r="D61" s="123"/>
      <c r="E61" s="124"/>
      <c r="F61" s="125">
        <v>44069</v>
      </c>
      <c r="G61" s="125"/>
      <c r="H61" s="123"/>
      <c r="I61" s="126">
        <f>G62-F61</f>
        <v>273</v>
      </c>
      <c r="J61" s="150">
        <f>C61/B61</f>
        <v>2.2899499999999997</v>
      </c>
      <c r="K61" s="127"/>
      <c r="L61" s="128"/>
      <c r="M61" s="154">
        <f>(K62-J61)*B61</f>
        <v>1117.0954545454549</v>
      </c>
      <c r="N61" s="129">
        <f>M61</f>
        <v>1117.0954545454549</v>
      </c>
      <c r="R61" s="2"/>
    </row>
    <row r="62" spans="1:18">
      <c r="A62" s="209"/>
      <c r="B62" s="130"/>
      <c r="C62" s="94"/>
      <c r="D62" s="130"/>
      <c r="E62" s="94"/>
      <c r="F62" s="131"/>
      <c r="G62" s="131">
        <v>44342</v>
      </c>
      <c r="H62" s="130">
        <v>1540</v>
      </c>
      <c r="I62" s="132"/>
      <c r="J62" s="151"/>
      <c r="K62" s="133">
        <f>L62/H62</f>
        <v>3.4070454545454547</v>
      </c>
      <c r="L62" s="101">
        <v>5246.85</v>
      </c>
      <c r="M62" s="100"/>
      <c r="N62" s="134"/>
      <c r="R62" s="2"/>
    </row>
    <row r="63" spans="1:18">
      <c r="A63" s="208" t="s">
        <v>29</v>
      </c>
      <c r="B63" s="117">
        <v>450</v>
      </c>
      <c r="C63" s="88">
        <v>991</v>
      </c>
      <c r="D63" s="135"/>
      <c r="E63" s="135"/>
      <c r="F63" s="118">
        <v>43923</v>
      </c>
      <c r="G63" s="87"/>
      <c r="H63" s="90"/>
      <c r="I63" s="90">
        <f>G65-F63</f>
        <v>146</v>
      </c>
      <c r="J63" s="149">
        <f>C63/B63</f>
        <v>2.2022222222222223</v>
      </c>
      <c r="K63" s="88"/>
      <c r="L63" s="136"/>
      <c r="M63" s="99">
        <f>(K65-J63)*B63</f>
        <v>613.61818181818182</v>
      </c>
      <c r="N63" s="122">
        <f>M63</f>
        <v>613.61818181818182</v>
      </c>
      <c r="R63" s="2"/>
    </row>
    <row r="64" spans="1:18">
      <c r="A64" s="209"/>
      <c r="B64" s="123">
        <v>375</v>
      </c>
      <c r="C64" s="124">
        <v>1003.75</v>
      </c>
      <c r="D64" s="137"/>
      <c r="E64" s="137"/>
      <c r="F64" s="125">
        <v>43936</v>
      </c>
      <c r="G64" s="138"/>
      <c r="H64" s="139"/>
      <c r="I64" s="139">
        <f>G65-F64</f>
        <v>133</v>
      </c>
      <c r="J64" s="150">
        <f>C64/B64</f>
        <v>2.6766666666666667</v>
      </c>
      <c r="K64" s="124"/>
      <c r="L64" s="140"/>
      <c r="M64" s="154">
        <f>(K65-J64)*B64</f>
        <v>333.43181818181824</v>
      </c>
      <c r="N64" s="129">
        <f>M64</f>
        <v>333.43181818181824</v>
      </c>
      <c r="R64" s="2"/>
    </row>
    <row r="65" spans="1:18">
      <c r="A65" s="209"/>
      <c r="B65" s="130"/>
      <c r="C65" s="94"/>
      <c r="D65" s="141"/>
      <c r="E65" s="141"/>
      <c r="F65" s="131"/>
      <c r="G65" s="93">
        <v>44069</v>
      </c>
      <c r="H65" s="96">
        <v>825</v>
      </c>
      <c r="I65" s="96"/>
      <c r="J65" s="151"/>
      <c r="K65" s="94">
        <f>L65/H65</f>
        <v>3.565818181818182</v>
      </c>
      <c r="L65" s="142">
        <v>2941.8</v>
      </c>
      <c r="M65" s="100"/>
      <c r="N65" s="134"/>
      <c r="R65" s="2"/>
    </row>
    <row r="66" spans="1:18">
      <c r="A66" s="84" t="s">
        <v>31</v>
      </c>
      <c r="B66" s="73">
        <v>1000</v>
      </c>
      <c r="C66" s="35">
        <v>3469.95</v>
      </c>
      <c r="D66" s="74"/>
      <c r="E66" s="74"/>
      <c r="F66" s="143">
        <v>43937</v>
      </c>
      <c r="G66" s="144">
        <v>44061</v>
      </c>
      <c r="H66" s="145">
        <v>1000</v>
      </c>
      <c r="I66" s="145">
        <f>G66-F66</f>
        <v>124</v>
      </c>
      <c r="J66" s="152">
        <f>C66/B66</f>
        <v>3.4699499999999999</v>
      </c>
      <c r="K66" s="35">
        <f>L66/H66</f>
        <v>3.6900500000000003</v>
      </c>
      <c r="L66" s="146">
        <v>3690.05</v>
      </c>
      <c r="M66" s="155">
        <f>L66-C66</f>
        <v>220.10000000000036</v>
      </c>
      <c r="N66" s="147">
        <f>M66</f>
        <v>220.10000000000036</v>
      </c>
      <c r="R66" s="2"/>
    </row>
    <row r="67" spans="1:18">
      <c r="A67" s="84" t="s">
        <v>90</v>
      </c>
      <c r="B67" s="73">
        <v>9000</v>
      </c>
      <c r="C67" s="35">
        <f>B67*J67</f>
        <v>2115</v>
      </c>
      <c r="D67" s="74"/>
      <c r="E67" s="74"/>
      <c r="F67" s="143">
        <v>43266</v>
      </c>
      <c r="G67" s="144">
        <v>44109</v>
      </c>
      <c r="H67" s="145"/>
      <c r="I67" s="145">
        <f>G67-F67</f>
        <v>843</v>
      </c>
      <c r="J67" s="152">
        <v>0.23499999999999999</v>
      </c>
      <c r="K67" s="35">
        <f>L67/B67</f>
        <v>0.43</v>
      </c>
      <c r="L67" s="146">
        <v>3870</v>
      </c>
      <c r="M67" s="155">
        <f>L67-C67</f>
        <v>1755</v>
      </c>
      <c r="N67" s="147">
        <f>M67*2/3</f>
        <v>1170</v>
      </c>
      <c r="O67" s="85"/>
      <c r="R67" s="2"/>
    </row>
    <row r="68" spans="1:18">
      <c r="A68" s="28" t="s">
        <v>87</v>
      </c>
      <c r="B68" s="111"/>
      <c r="C68" s="110"/>
      <c r="D68" s="63">
        <v>35</v>
      </c>
      <c r="E68" s="110">
        <v>0</v>
      </c>
      <c r="F68" s="112">
        <v>44308</v>
      </c>
      <c r="G68" s="113">
        <v>44316</v>
      </c>
      <c r="H68" s="114">
        <v>35</v>
      </c>
      <c r="I68" s="114">
        <f>G68-F68</f>
        <v>8</v>
      </c>
      <c r="J68" s="153">
        <v>0</v>
      </c>
      <c r="K68" s="110">
        <f>L68/H68</f>
        <v>1</v>
      </c>
      <c r="L68" s="115">
        <v>35</v>
      </c>
      <c r="M68" s="110">
        <f>L68-E68</f>
        <v>35</v>
      </c>
      <c r="N68" s="116">
        <f>M68</f>
        <v>35</v>
      </c>
      <c r="R68" s="2"/>
    </row>
    <row r="69" spans="1:18" ht="15.75" thickBot="1">
      <c r="A69" s="156" t="s">
        <v>91</v>
      </c>
      <c r="B69" s="157"/>
      <c r="C69" s="158"/>
      <c r="D69" s="159"/>
      <c r="E69" s="179"/>
      <c r="F69" s="180"/>
      <c r="G69" s="181"/>
      <c r="H69" s="182"/>
      <c r="I69" s="160"/>
      <c r="J69" s="158"/>
      <c r="K69" s="158"/>
      <c r="L69" s="161"/>
      <c r="M69" s="162"/>
      <c r="N69" s="163">
        <f>SUM(N59:N68)</f>
        <v>2437.400000000001</v>
      </c>
      <c r="R69" s="2"/>
    </row>
    <row r="70" spans="1:18" ht="16.5" thickTop="1" thickBot="1">
      <c r="A70" s="43"/>
      <c r="E70" s="9"/>
      <c r="F70" s="9"/>
      <c r="G70" s="9"/>
      <c r="H70" s="43"/>
      <c r="M70" s="2"/>
      <c r="R70" s="2"/>
    </row>
    <row r="71" spans="1:18" ht="15.75" thickTop="1">
      <c r="A71" s="183" t="s">
        <v>84</v>
      </c>
      <c r="B71" s="184"/>
      <c r="C71" s="184"/>
      <c r="D71" s="185"/>
      <c r="E71" s="46"/>
      <c r="F71" s="46"/>
      <c r="G71" s="46"/>
      <c r="H71" s="43"/>
      <c r="R71" s="2"/>
    </row>
    <row r="72" spans="1:18">
      <c r="A72" s="28"/>
      <c r="B72" s="64" t="s">
        <v>10</v>
      </c>
      <c r="C72" s="64" t="s">
        <v>11</v>
      </c>
      <c r="D72" s="186" t="s">
        <v>12</v>
      </c>
      <c r="E72" s="46"/>
      <c r="F72" s="9"/>
      <c r="G72" s="46"/>
      <c r="H72" s="44"/>
      <c r="K72" s="37"/>
    </row>
    <row r="73" spans="1:18" ht="30">
      <c r="A73" s="28"/>
      <c r="B73" s="29">
        <v>44377</v>
      </c>
      <c r="C73" s="29" t="s">
        <v>34</v>
      </c>
      <c r="D73" s="30">
        <v>43646</v>
      </c>
      <c r="E73" s="178"/>
      <c r="F73" s="9"/>
      <c r="G73" s="178"/>
      <c r="H73" s="43"/>
    </row>
    <row r="74" spans="1:18">
      <c r="A74" s="187" t="s">
        <v>27</v>
      </c>
      <c r="B74" s="61">
        <v>200</v>
      </c>
      <c r="C74" s="60">
        <v>43.09</v>
      </c>
      <c r="D74" s="188">
        <f>B74*C74</f>
        <v>8618</v>
      </c>
      <c r="E74" s="48"/>
      <c r="F74" s="9"/>
      <c r="G74" s="76"/>
      <c r="H74" s="43"/>
    </row>
    <row r="75" spans="1:18">
      <c r="A75" s="187" t="s">
        <v>4</v>
      </c>
      <c r="B75" s="61">
        <v>898</v>
      </c>
      <c r="C75" s="60">
        <v>28.15</v>
      </c>
      <c r="D75" s="188">
        <f t="shared" ref="D75:D88" si="5">B75*C75</f>
        <v>25278.699999999997</v>
      </c>
      <c r="E75" s="48"/>
      <c r="F75" s="9"/>
      <c r="G75" s="76"/>
      <c r="H75" s="43"/>
    </row>
    <row r="76" spans="1:18">
      <c r="A76" s="187" t="s">
        <v>28</v>
      </c>
      <c r="B76" s="61">
        <v>173</v>
      </c>
      <c r="C76" s="60">
        <v>48.57</v>
      </c>
      <c r="D76" s="188">
        <f t="shared" si="5"/>
        <v>8402.61</v>
      </c>
      <c r="E76" s="48"/>
      <c r="F76" s="9"/>
      <c r="G76" s="76"/>
      <c r="H76" s="43"/>
      <c r="I76" s="4"/>
      <c r="J76" s="39"/>
      <c r="K76" s="39"/>
      <c r="L76" s="9"/>
      <c r="M76" s="9"/>
      <c r="N76" s="9"/>
    </row>
    <row r="77" spans="1:18">
      <c r="A77" s="187" t="s">
        <v>70</v>
      </c>
      <c r="B77" s="61">
        <v>305</v>
      </c>
      <c r="C77" s="60">
        <v>16.899999999999999</v>
      </c>
      <c r="D77" s="188">
        <f t="shared" si="5"/>
        <v>5154.5</v>
      </c>
      <c r="E77" s="48"/>
      <c r="F77" s="9"/>
      <c r="G77" s="76"/>
      <c r="H77" s="43"/>
      <c r="I77" s="4"/>
      <c r="J77" s="39"/>
      <c r="K77" s="39"/>
      <c r="L77" s="9"/>
      <c r="M77" s="9"/>
      <c r="N77" s="9"/>
    </row>
    <row r="78" spans="1:18">
      <c r="A78" s="187" t="s">
        <v>110</v>
      </c>
      <c r="B78" s="61">
        <v>250</v>
      </c>
      <c r="C78" s="60">
        <v>28.92</v>
      </c>
      <c r="D78" s="188">
        <f t="shared" si="5"/>
        <v>7230</v>
      </c>
      <c r="E78" s="48"/>
      <c r="F78" s="9"/>
      <c r="G78" s="76"/>
      <c r="H78" s="43"/>
      <c r="I78" s="4"/>
      <c r="J78" s="39"/>
      <c r="K78" s="40"/>
      <c r="L78" s="9"/>
      <c r="M78" s="9"/>
      <c r="N78" s="9"/>
    </row>
    <row r="79" spans="1:18">
      <c r="A79" s="187" t="s">
        <v>113</v>
      </c>
      <c r="B79" s="61">
        <v>1000</v>
      </c>
      <c r="C79" s="60">
        <v>5.48</v>
      </c>
      <c r="D79" s="188">
        <f t="shared" si="5"/>
        <v>5480</v>
      </c>
      <c r="E79" s="48"/>
      <c r="F79" s="9"/>
      <c r="G79" s="76"/>
      <c r="H79" s="43"/>
      <c r="I79" s="4"/>
      <c r="J79" s="39"/>
      <c r="K79" s="40"/>
      <c r="L79" s="9"/>
      <c r="M79" s="9"/>
      <c r="N79" s="9"/>
    </row>
    <row r="80" spans="1:18">
      <c r="A80" s="187" t="s">
        <v>71</v>
      </c>
      <c r="B80" s="61">
        <v>818</v>
      </c>
      <c r="C80" s="60">
        <v>7.8</v>
      </c>
      <c r="D80" s="188">
        <f t="shared" si="5"/>
        <v>6380.4</v>
      </c>
      <c r="E80" s="48"/>
      <c r="F80" s="9"/>
      <c r="G80" s="76"/>
      <c r="H80" s="43"/>
      <c r="I80" s="4"/>
      <c r="J80" s="39"/>
      <c r="K80" s="40"/>
      <c r="L80" s="9"/>
      <c r="M80" s="9"/>
      <c r="N80" s="9"/>
    </row>
    <row r="81" spans="1:21" s="9" customFormat="1">
      <c r="A81" s="187" t="s">
        <v>30</v>
      </c>
      <c r="B81" s="61">
        <v>4600</v>
      </c>
      <c r="C81" s="60">
        <v>1.4650000000000001</v>
      </c>
      <c r="D81" s="188">
        <f t="shared" si="5"/>
        <v>6739</v>
      </c>
      <c r="E81" s="48"/>
      <c r="G81" s="76"/>
      <c r="H81" s="43"/>
      <c r="I81" s="4"/>
      <c r="J81" s="39"/>
      <c r="K81" s="40"/>
      <c r="U81"/>
    </row>
    <row r="82" spans="1:21" s="9" customFormat="1">
      <c r="A82" s="187" t="s">
        <v>5</v>
      </c>
      <c r="B82" s="61">
        <v>400</v>
      </c>
      <c r="C82" s="60">
        <v>26.22</v>
      </c>
      <c r="D82" s="188">
        <f t="shared" si="5"/>
        <v>10488</v>
      </c>
      <c r="E82" s="48"/>
      <c r="G82" s="76"/>
      <c r="H82" s="43"/>
      <c r="I82" s="2"/>
      <c r="J82" s="37"/>
      <c r="K82" s="38"/>
      <c r="L82"/>
      <c r="M82"/>
      <c r="N82"/>
    </row>
    <row r="83" spans="1:21" s="9" customFormat="1">
      <c r="A83" s="187" t="s">
        <v>111</v>
      </c>
      <c r="B83" s="61">
        <v>500</v>
      </c>
      <c r="C83" s="189">
        <v>9.7799999999999994</v>
      </c>
      <c r="D83" s="188">
        <f t="shared" si="5"/>
        <v>4890</v>
      </c>
      <c r="E83" s="48"/>
      <c r="G83" s="76"/>
      <c r="H83" s="43"/>
      <c r="I83" s="2"/>
      <c r="J83" s="37"/>
      <c r="K83" s="38"/>
      <c r="L83"/>
      <c r="M83"/>
      <c r="N83"/>
    </row>
    <row r="84" spans="1:21" s="9" customFormat="1">
      <c r="A84" s="187" t="s">
        <v>6</v>
      </c>
      <c r="B84" s="61">
        <v>1649</v>
      </c>
      <c r="C84" s="60">
        <v>4.51</v>
      </c>
      <c r="D84" s="188">
        <f t="shared" si="5"/>
        <v>7436.99</v>
      </c>
      <c r="E84" s="48"/>
      <c r="G84" s="76"/>
      <c r="H84" s="43"/>
      <c r="I84" s="2"/>
      <c r="J84" s="37"/>
      <c r="K84" s="38"/>
      <c r="L84"/>
      <c r="M84"/>
      <c r="N84"/>
      <c r="U84" s="31"/>
    </row>
    <row r="85" spans="1:21">
      <c r="A85" s="187" t="s">
        <v>32</v>
      </c>
      <c r="B85" s="61">
        <v>500</v>
      </c>
      <c r="C85" s="60">
        <v>38.4</v>
      </c>
      <c r="D85" s="188">
        <f t="shared" si="5"/>
        <v>19200</v>
      </c>
      <c r="E85" s="48"/>
      <c r="F85" s="9"/>
      <c r="G85" s="76"/>
      <c r="H85" s="43"/>
      <c r="U85" s="31"/>
    </row>
    <row r="86" spans="1:21">
      <c r="A86" s="187" t="s">
        <v>112</v>
      </c>
      <c r="B86" s="61">
        <v>575</v>
      </c>
      <c r="C86" s="60">
        <v>2.09</v>
      </c>
      <c r="D86" s="188">
        <f t="shared" si="5"/>
        <v>1201.75</v>
      </c>
      <c r="E86" s="48"/>
      <c r="F86" s="9"/>
      <c r="G86" s="76"/>
      <c r="H86" s="43"/>
      <c r="U86" s="31"/>
    </row>
    <row r="87" spans="1:21">
      <c r="A87" s="187" t="s">
        <v>7</v>
      </c>
      <c r="B87" s="61">
        <v>410</v>
      </c>
      <c r="C87" s="60">
        <v>25.81</v>
      </c>
      <c r="D87" s="188">
        <f t="shared" si="5"/>
        <v>10582.1</v>
      </c>
      <c r="E87" s="48"/>
      <c r="F87" s="9"/>
      <c r="G87" s="76"/>
      <c r="H87" s="43"/>
      <c r="U87" s="31"/>
    </row>
    <row r="88" spans="1:21">
      <c r="A88" s="187" t="s">
        <v>33</v>
      </c>
      <c r="B88" s="61">
        <v>1500</v>
      </c>
      <c r="C88" s="60">
        <v>4.91</v>
      </c>
      <c r="D88" s="188">
        <f t="shared" si="5"/>
        <v>7365</v>
      </c>
      <c r="E88" s="48"/>
      <c r="F88" s="9"/>
      <c r="G88" s="76"/>
      <c r="H88" s="43"/>
      <c r="U88" s="31"/>
    </row>
    <row r="89" spans="1:21" ht="15.75" thickBot="1">
      <c r="A89" s="190" t="s">
        <v>114</v>
      </c>
      <c r="B89" s="191"/>
      <c r="C89" s="192"/>
      <c r="D89" s="193">
        <f>SUM(D74:D88)</f>
        <v>134447.04999999999</v>
      </c>
      <c r="E89" s="48"/>
      <c r="F89" s="76"/>
      <c r="G89" s="76"/>
      <c r="H89" s="43"/>
      <c r="U89" s="31"/>
    </row>
    <row r="90" spans="1:21" ht="15.75" thickTop="1">
      <c r="E90" s="9"/>
      <c r="F90" s="9"/>
      <c r="G90" s="9"/>
      <c r="H90" s="43"/>
      <c r="U90" s="31"/>
    </row>
    <row r="91" spans="1:21">
      <c r="A91" s="75"/>
      <c r="D91" s="2"/>
      <c r="U91" s="31"/>
    </row>
    <row r="92" spans="1:21">
      <c r="A92" s="65"/>
      <c r="U92" s="31"/>
    </row>
  </sheetData>
  <mergeCells count="11">
    <mergeCell ref="A34:N34"/>
    <mergeCell ref="A63:A65"/>
    <mergeCell ref="A57:N57"/>
    <mergeCell ref="A60:A62"/>
    <mergeCell ref="A38:A39"/>
    <mergeCell ref="A40:A41"/>
    <mergeCell ref="A42:A43"/>
    <mergeCell ref="A47:A48"/>
    <mergeCell ref="A49:A50"/>
    <mergeCell ref="A51:A52"/>
    <mergeCell ref="A53:A54"/>
  </mergeCells>
  <phoneticPr fontId="3" type="noConversion"/>
  <pageMargins left="0.7" right="0.7" top="0.75" bottom="0.75" header="0.3" footer="0.3"/>
  <pageSetup paperSize="9"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SMSF</vt:lpstr>
      <vt:lpstr>Sheet2</vt:lpstr>
      <vt:lpstr>Sheet3</vt:lpstr>
    </vt:vector>
  </TitlesOfParts>
  <Company>Catholic Church Insurance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Peggy &amp; Jeff</dc:creator>
  <cp:lastModifiedBy>New User</cp:lastModifiedBy>
  <dcterms:created xsi:type="dcterms:W3CDTF">2018-07-16T11:45:11Z</dcterms:created>
  <dcterms:modified xsi:type="dcterms:W3CDTF">2022-02-20T02:53:19Z</dcterms:modified>
</cp:coreProperties>
</file>