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ALJ\JOHN CALLUS MEATS PTY LTD SUPERANNUATION FUND\2021\Workpapers\8. Income\Distributions\"/>
    </mc:Choice>
  </mc:AlternateContent>
  <xr:revisionPtr revIDLastSave="0" documentId="13_ncr:1_{ED379352-1D6E-4CC1-AFA1-44FCA6E6D986}" xr6:coauthVersionLast="47" xr6:coauthVersionMax="47" xr10:uidLastSave="{00000000-0000-0000-0000-000000000000}"/>
  <bookViews>
    <workbookView xWindow="28680" yWindow="-120" windowWidth="29040" windowHeight="15840" xr2:uid="{FD0EE15A-B900-4A6B-AE1F-843C7A1329D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1" l="1"/>
  <c r="E40" i="1"/>
  <c r="D31" i="1"/>
  <c r="D40" i="1" s="1"/>
  <c r="D41" i="1" s="1"/>
  <c r="D37" i="1"/>
  <c r="G35" i="1"/>
  <c r="L26" i="1"/>
  <c r="L24" i="1"/>
  <c r="L23" i="1"/>
  <c r="F37" i="1"/>
  <c r="E37" i="1"/>
  <c r="K27" i="1"/>
  <c r="G34" i="1"/>
  <c r="G33" i="1"/>
  <c r="G32" i="1"/>
  <c r="G30" i="1"/>
  <c r="G29" i="1"/>
  <c r="G28" i="1"/>
  <c r="G27" i="1"/>
  <c r="G25" i="1"/>
  <c r="J14" i="1" s="1"/>
  <c r="L14" i="1" s="1"/>
  <c r="G24" i="1"/>
  <c r="G23" i="1"/>
  <c r="G22" i="1"/>
  <c r="G21" i="1"/>
  <c r="G20" i="1"/>
  <c r="G19" i="1"/>
  <c r="G18" i="1"/>
  <c r="G17" i="1"/>
  <c r="G16" i="1"/>
  <c r="G15" i="1"/>
  <c r="G14" i="1"/>
  <c r="G13" i="1"/>
  <c r="E41" i="1" l="1"/>
  <c r="G37" i="1"/>
  <c r="J13" i="1" s="1"/>
  <c r="L13" i="1" s="1"/>
  <c r="J18" i="1"/>
  <c r="L18" i="1" s="1"/>
  <c r="G26" i="1"/>
  <c r="J17" i="1" s="1"/>
  <c r="L17" i="1" s="1"/>
  <c r="J25" i="1"/>
  <c r="G31" i="1"/>
  <c r="J22" i="1"/>
  <c r="L22" i="1" s="1"/>
  <c r="L25" i="1" l="1"/>
  <c r="J27" i="1"/>
  <c r="J15" i="1"/>
  <c r="J21" i="1"/>
  <c r="L21" i="1" s="1"/>
  <c r="J16" i="1"/>
  <c r="L16" i="1" s="1"/>
  <c r="J20" i="1"/>
  <c r="L20" i="1" s="1"/>
  <c r="L15" i="1" l="1"/>
  <c r="J19" i="1"/>
  <c r="L19" i="1" l="1"/>
  <c r="L27" i="1"/>
</calcChain>
</file>

<file path=xl/sharedStrings.xml><?xml version="1.0" encoding="utf-8"?>
<sst xmlns="http://schemas.openxmlformats.org/spreadsheetml/2006/main" count="66" uniqueCount="58">
  <si>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</si>
  <si>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</si>
  <si>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</si>
  <si>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</si>
  <si>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</si>
  <si>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</si>
  <si>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</si>
  <si>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</si>
  <si>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</si>
  <si>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</si>
  <si>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</si>
  <si>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BT WRAP DISTRIBUTION INCOME</t>
  </si>
  <si>
    <t>BT Wrap</t>
  </si>
  <si>
    <t>BT Panorama</t>
  </si>
  <si>
    <t>Total</t>
  </si>
  <si>
    <t>Interest - Aust</t>
  </si>
  <si>
    <t>Other CGs</t>
  </si>
  <si>
    <t>Disc CG's</t>
  </si>
  <si>
    <t>Foreign income</t>
  </si>
  <si>
    <t>Australian dividends</t>
  </si>
  <si>
    <t>- unfranked</t>
  </si>
  <si>
    <t>- unfranked CFI</t>
  </si>
  <si>
    <t>- franked</t>
  </si>
  <si>
    <t>- franking credits</t>
  </si>
  <si>
    <t>CGT concession</t>
  </si>
  <si>
    <t>Other Aust income</t>
  </si>
  <si>
    <t>Tax free</t>
  </si>
  <si>
    <t>Tax deferred</t>
  </si>
  <si>
    <t>Tax exempt</t>
  </si>
  <si>
    <t>FTC</t>
  </si>
  <si>
    <t>Non cash attributions</t>
  </si>
  <si>
    <t>AMIT cost base adj</t>
  </si>
  <si>
    <t>- TARP</t>
  </si>
  <si>
    <t>- NTARP</t>
  </si>
  <si>
    <t>Total payment</t>
  </si>
  <si>
    <t>Franked</t>
  </si>
  <si>
    <t>Unfranked</t>
  </si>
  <si>
    <t>Interest/other</t>
  </si>
  <si>
    <t>Franking credits</t>
  </si>
  <si>
    <t>Disc CG</t>
  </si>
  <si>
    <t>Other CG</t>
  </si>
  <si>
    <t>Net foreign inc</t>
  </si>
  <si>
    <t>TD/AMIT</t>
  </si>
  <si>
    <t>check</t>
  </si>
  <si>
    <t>BGL distbn income report</t>
  </si>
  <si>
    <t>External Hold</t>
  </si>
  <si>
    <t>CRM00018</t>
  </si>
  <si>
    <t>Per calc</t>
  </si>
  <si>
    <t>Per BGL</t>
  </si>
  <si>
    <t>CM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</si>
  <si>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The CRM0018 investment was held externally until April 2021 when it was moved into the BT Wrap A/c</t>
    </r>
  </si>
  <si>
    <t>variance</t>
  </si>
  <si>
    <t>Total distribution</t>
  </si>
  <si>
    <t>Total cash distribution</t>
  </si>
  <si>
    <t>Variance</t>
  </si>
  <si>
    <t>BT CHECK</t>
  </si>
  <si>
    <t>John Callus Meats Pty ltd Superannuation Fund</t>
  </si>
  <si>
    <t>JL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</si>
</sst>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4" fontId="8" fillId="0" borderId="0" xfId="1" applyFont="1" applyAlignment="1">
      <alignment horizontal="center"/>
    </xf>
    <xf numFmtId="0" fontId="0" fillId="0" borderId="0" xfId="0" quotePrefix="1"/>
    <xf numFmtId="43" fontId="0" fillId="0" borderId="0" xfId="3" applyFont="1"/>
    <xf numFmtId="43" fontId="0" fillId="0" borderId="0" xfId="0" applyNumberFormat="1"/>
    <xf numFmtId="0" fontId="0" fillId="0" borderId="0" xfId="0" applyFill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L48"/>
  <sheetViews>
    <sheetView tabSelected="1" topLeftCell="A19" zoomScale="130" zoomScaleNormal="130" workbookViewId="0">
      <selection activeCell="J4" sqref="J4"/>
    </sheetView>
  </sheetViews>
  <sheetFormatPr defaultRowHeight="15" x14ac:dyDescent="0.25"/>
  <cols>
    <col min="1" max="1" width="11.85546875" customWidth="1"/>
    <col min="2" max="2" width="3" customWidth="1"/>
    <col min="3" max="3" width="22.5703125" customWidth="1"/>
    <col min="4" max="6" width="14.7109375" customWidth="1"/>
    <col min="7" max="7" width="15.5703125" style="12" customWidth="1"/>
    <col min="8" max="8" width="14.28515625" customWidth="1"/>
    <col min="9" max="10" width="15.7109375" customWidth="1"/>
    <col min="11" max="11" width="14.42578125" customWidth="1"/>
    <col min="12" max="12" width="12.7109375" customWidth="1"/>
    <col min="13" max="13" width="10.5703125" bestFit="1" customWidth="1"/>
  </cols>
  <sheetData>
    <row r="1" spans="1:12" ht="18" x14ac:dyDescent="0.25">
      <c r="A1" s="28" t="s">
        <v>0</v>
      </c>
      <c r="B1" s="1"/>
      <c r="C1" s="2" t="s">
        <v>56</v>
      </c>
      <c r="D1" s="3"/>
      <c r="E1" s="3"/>
      <c r="F1" s="3"/>
      <c r="G1" s="4"/>
      <c r="I1" s="5" t="s">
        <v>1</v>
      </c>
      <c r="J1" s="5"/>
    </row>
    <row r="2" spans="1:12" ht="18" x14ac:dyDescent="0.25">
      <c r="A2" s="6"/>
      <c r="B2" s="7"/>
      <c r="C2" s="7"/>
      <c r="D2" s="7"/>
      <c r="E2" s="7"/>
      <c r="F2" s="7"/>
      <c r="G2" s="8"/>
      <c r="I2" s="9" t="s">
        <v>2</v>
      </c>
      <c r="J2" s="9" t="s">
        <v>3</v>
      </c>
    </row>
    <row r="3" spans="1:12" ht="18" x14ac:dyDescent="0.25">
      <c r="A3" s="10" t="s">
        <v>11</v>
      </c>
      <c r="C3" s="11"/>
      <c r="H3" s="13" t="s">
        <v>4</v>
      </c>
      <c r="I3" s="14" t="s">
        <v>57</v>
      </c>
      <c r="J3" s="15">
        <v>44482</v>
      </c>
    </row>
    <row r="4" spans="1:12" ht="18" x14ac:dyDescent="0.25">
      <c r="A4" s="16" t="s">
        <v>5</v>
      </c>
      <c r="C4" s="17">
        <v>44377</v>
      </c>
      <c r="D4" s="10"/>
      <c r="E4" s="10"/>
      <c r="F4" s="10"/>
      <c r="G4" s="18"/>
      <c r="H4" s="13" t="s">
        <v>6</v>
      </c>
      <c r="I4" s="14" t="s">
        <v>49</v>
      </c>
      <c r="J4" s="15">
        <v>44483</v>
      </c>
    </row>
    <row r="5" spans="1:12" ht="18" x14ac:dyDescent="0.25">
      <c r="D5" s="10"/>
      <c r="E5" s="10"/>
      <c r="F5" s="10"/>
      <c r="G5" s="18"/>
      <c r="H5" s="19"/>
      <c r="I5" s="20"/>
      <c r="J5" s="21"/>
    </row>
    <row r="7" spans="1:12" s="24" customFormat="1" ht="25.5" x14ac:dyDescent="0.25">
      <c r="A7" s="22" t="s">
        <v>7</v>
      </c>
      <c r="B7" s="35" t="s">
        <v>8</v>
      </c>
      <c r="C7" s="38"/>
      <c r="D7" s="23" t="s">
        <v>9</v>
      </c>
      <c r="E7" s="23" t="s">
        <v>9</v>
      </c>
      <c r="F7" s="23"/>
      <c r="G7" s="23" t="s">
        <v>9</v>
      </c>
      <c r="H7" s="35" t="s">
        <v>10</v>
      </c>
      <c r="I7" s="36"/>
      <c r="J7" s="37"/>
    </row>
    <row r="8" spans="1:12" x14ac:dyDescent="0.25">
      <c r="A8" s="25"/>
    </row>
    <row r="9" spans="1:12" x14ac:dyDescent="0.25">
      <c r="A9" s="25"/>
      <c r="G9" s="26"/>
      <c r="H9" s="25"/>
      <c r="I9" s="25"/>
      <c r="J9" s="25"/>
      <c r="K9" s="25"/>
    </row>
    <row r="10" spans="1:12" x14ac:dyDescent="0.25">
      <c r="D10" s="29" t="s">
        <v>12</v>
      </c>
      <c r="E10" s="29" t="s">
        <v>13</v>
      </c>
      <c r="F10" s="29" t="s">
        <v>45</v>
      </c>
      <c r="G10" s="30" t="s">
        <v>14</v>
      </c>
      <c r="I10" s="27" t="s">
        <v>44</v>
      </c>
    </row>
    <row r="11" spans="1:12" x14ac:dyDescent="0.25">
      <c r="F11" s="29" t="s">
        <v>46</v>
      </c>
    </row>
    <row r="12" spans="1:12" x14ac:dyDescent="0.25">
      <c r="J12" t="s">
        <v>47</v>
      </c>
      <c r="K12" t="s">
        <v>48</v>
      </c>
      <c r="L12" t="s">
        <v>51</v>
      </c>
    </row>
    <row r="13" spans="1:12" x14ac:dyDescent="0.25">
      <c r="C13" t="s">
        <v>52</v>
      </c>
      <c r="D13" s="32">
        <v>21155.43</v>
      </c>
      <c r="E13" s="32">
        <v>103775.69</v>
      </c>
      <c r="F13" s="32">
        <v>5391.76</v>
      </c>
      <c r="G13" s="32">
        <f>SUM(D13:F13)</f>
        <v>130322.87999999999</v>
      </c>
      <c r="I13" t="s">
        <v>34</v>
      </c>
      <c r="J13" s="32">
        <f>+G37</f>
        <v>127908.12999999999</v>
      </c>
      <c r="K13" s="32">
        <v>127908.13</v>
      </c>
      <c r="L13" s="32">
        <f>+J13-K13</f>
        <v>0</v>
      </c>
    </row>
    <row r="14" spans="1:12" x14ac:dyDescent="0.25">
      <c r="C14" t="s">
        <v>15</v>
      </c>
      <c r="D14" s="32">
        <v>228.87</v>
      </c>
      <c r="E14" s="32">
        <v>207.1</v>
      </c>
      <c r="F14" s="32">
        <v>14.96</v>
      </c>
      <c r="G14" s="32">
        <f t="shared" ref="G14:G34" si="0">SUM(D14:F14)</f>
        <v>450.93</v>
      </c>
      <c r="I14" t="s">
        <v>35</v>
      </c>
      <c r="J14" s="32">
        <f>+G25</f>
        <v>7651.5599999999995</v>
      </c>
      <c r="K14" s="32">
        <v>7651.56</v>
      </c>
      <c r="L14" s="32">
        <f t="shared" ref="L14:L27" si="1">+J14-K14</f>
        <v>0</v>
      </c>
    </row>
    <row r="15" spans="1:12" x14ac:dyDescent="0.25">
      <c r="C15" t="s">
        <v>16</v>
      </c>
      <c r="D15" s="32"/>
      <c r="E15" s="32"/>
      <c r="F15" s="32"/>
      <c r="G15" s="32">
        <f t="shared" si="0"/>
        <v>0</v>
      </c>
      <c r="I15" t="s">
        <v>36</v>
      </c>
      <c r="J15" s="32">
        <f>+G23+G24</f>
        <v>1536.48</v>
      </c>
      <c r="K15" s="32">
        <v>1536.48</v>
      </c>
      <c r="L15" s="32">
        <f t="shared" si="1"/>
        <v>0</v>
      </c>
    </row>
    <row r="16" spans="1:12" x14ac:dyDescent="0.25">
      <c r="C16" s="31" t="s">
        <v>32</v>
      </c>
      <c r="D16" s="32">
        <v>7.0000000000000007E-2</v>
      </c>
      <c r="E16" s="32">
        <v>7.77</v>
      </c>
      <c r="F16" s="32"/>
      <c r="G16" s="32">
        <f t="shared" si="0"/>
        <v>7.84</v>
      </c>
      <c r="I16" t="s">
        <v>37</v>
      </c>
      <c r="J16" s="32">
        <f>+G14+G27</f>
        <v>11068.54</v>
      </c>
      <c r="K16" s="32">
        <v>11068.54</v>
      </c>
      <c r="L16" s="32">
        <f t="shared" si="1"/>
        <v>0</v>
      </c>
    </row>
    <row r="17" spans="3:12" x14ac:dyDescent="0.25">
      <c r="C17" s="31" t="s">
        <v>33</v>
      </c>
      <c r="D17" s="32">
        <v>0.18</v>
      </c>
      <c r="E17" s="32">
        <v>3474.86</v>
      </c>
      <c r="F17" s="32"/>
      <c r="G17" s="32">
        <f t="shared" si="0"/>
        <v>3475.04</v>
      </c>
      <c r="I17" t="s">
        <v>38</v>
      </c>
      <c r="J17" s="32">
        <f>+G26</f>
        <v>6011.9699999999993</v>
      </c>
      <c r="K17" s="32">
        <v>6011.97</v>
      </c>
      <c r="L17" s="32">
        <f t="shared" si="1"/>
        <v>0</v>
      </c>
    </row>
    <row r="18" spans="3:12" x14ac:dyDescent="0.25">
      <c r="C18" t="s">
        <v>17</v>
      </c>
      <c r="D18" s="32"/>
      <c r="E18" s="32"/>
      <c r="F18" s="32"/>
      <c r="G18" s="32">
        <f t="shared" si="0"/>
        <v>0</v>
      </c>
      <c r="I18" t="s">
        <v>39</v>
      </c>
      <c r="J18" s="32">
        <f>+G19+G20</f>
        <v>43365.03</v>
      </c>
      <c r="K18" s="32">
        <v>43365.03</v>
      </c>
      <c r="L18" s="32">
        <f t="shared" si="1"/>
        <v>0</v>
      </c>
    </row>
    <row r="19" spans="3:12" x14ac:dyDescent="0.25">
      <c r="C19" s="31" t="s">
        <v>32</v>
      </c>
      <c r="D19" s="32">
        <v>436.14</v>
      </c>
      <c r="E19" s="32">
        <v>264.05</v>
      </c>
      <c r="F19" s="32">
        <v>407.44</v>
      </c>
      <c r="G19" s="32">
        <f t="shared" si="0"/>
        <v>1107.6300000000001</v>
      </c>
      <c r="I19" t="s">
        <v>24</v>
      </c>
      <c r="J19" s="32">
        <f>+J18</f>
        <v>43365.03</v>
      </c>
      <c r="K19" s="32">
        <v>43365.03</v>
      </c>
      <c r="L19" s="32">
        <f t="shared" si="1"/>
        <v>0</v>
      </c>
    </row>
    <row r="20" spans="3:12" x14ac:dyDescent="0.25">
      <c r="C20" s="31" t="s">
        <v>33</v>
      </c>
      <c r="D20" s="32">
        <v>1788.76</v>
      </c>
      <c r="E20" s="32">
        <v>40455.919999999998</v>
      </c>
      <c r="F20" s="32">
        <v>12.72</v>
      </c>
      <c r="G20" s="32">
        <f t="shared" si="0"/>
        <v>42257.4</v>
      </c>
      <c r="I20" t="s">
        <v>40</v>
      </c>
      <c r="J20" s="32">
        <f>+G16+G17</f>
        <v>3482.88</v>
      </c>
      <c r="K20" s="32">
        <v>3482.88</v>
      </c>
      <c r="L20" s="32">
        <f t="shared" si="1"/>
        <v>0</v>
      </c>
    </row>
    <row r="21" spans="3:12" x14ac:dyDescent="0.25">
      <c r="C21" t="s">
        <v>18</v>
      </c>
      <c r="D21" s="32">
        <v>5284.99</v>
      </c>
      <c r="E21" s="32">
        <v>4693.09</v>
      </c>
      <c r="F21" s="32"/>
      <c r="G21" s="32">
        <f t="shared" si="0"/>
        <v>9978.08</v>
      </c>
      <c r="I21" t="s">
        <v>41</v>
      </c>
      <c r="J21" s="32">
        <f>+G21-G33</f>
        <v>8681.7099999999991</v>
      </c>
      <c r="K21" s="32">
        <v>8681.7099999999991</v>
      </c>
      <c r="L21" s="32">
        <f t="shared" si="1"/>
        <v>0</v>
      </c>
    </row>
    <row r="22" spans="3:12" x14ac:dyDescent="0.25">
      <c r="C22" t="s">
        <v>19</v>
      </c>
      <c r="D22" s="32"/>
      <c r="E22" s="32"/>
      <c r="F22" s="32"/>
      <c r="G22" s="32">
        <f t="shared" si="0"/>
        <v>0</v>
      </c>
      <c r="I22" t="s">
        <v>29</v>
      </c>
      <c r="J22" s="32">
        <f>+G33</f>
        <v>1296.3699999999999</v>
      </c>
      <c r="K22" s="32">
        <v>1296.3699999999999</v>
      </c>
      <c r="L22" s="32">
        <f t="shared" si="1"/>
        <v>0</v>
      </c>
    </row>
    <row r="23" spans="3:12" x14ac:dyDescent="0.25">
      <c r="C23" s="31" t="s">
        <v>20</v>
      </c>
      <c r="D23" s="32">
        <v>298.98</v>
      </c>
      <c r="E23" s="32">
        <v>513.87</v>
      </c>
      <c r="F23" s="32"/>
      <c r="G23" s="32">
        <f t="shared" si="0"/>
        <v>812.85</v>
      </c>
      <c r="I23" t="s">
        <v>28</v>
      </c>
      <c r="J23" s="32">
        <v>0</v>
      </c>
      <c r="K23" s="32"/>
      <c r="L23" s="32">
        <f t="shared" si="1"/>
        <v>0</v>
      </c>
    </row>
    <row r="24" spans="3:12" x14ac:dyDescent="0.25">
      <c r="C24" s="31" t="s">
        <v>21</v>
      </c>
      <c r="D24" s="32">
        <v>237.39</v>
      </c>
      <c r="E24" s="32">
        <v>486.24</v>
      </c>
      <c r="F24" s="32"/>
      <c r="G24" s="32">
        <f t="shared" si="0"/>
        <v>723.63</v>
      </c>
      <c r="I24" t="s">
        <v>26</v>
      </c>
      <c r="J24" s="32">
        <v>0</v>
      </c>
      <c r="K24" s="32"/>
      <c r="L24" s="32">
        <f t="shared" si="1"/>
        <v>0</v>
      </c>
    </row>
    <row r="25" spans="3:12" x14ac:dyDescent="0.25">
      <c r="C25" s="31" t="s">
        <v>22</v>
      </c>
      <c r="D25" s="32">
        <v>2952.61</v>
      </c>
      <c r="E25" s="32">
        <v>4698.95</v>
      </c>
      <c r="F25" s="32"/>
      <c r="G25" s="32">
        <f t="shared" si="0"/>
        <v>7651.5599999999995</v>
      </c>
      <c r="I25" t="s">
        <v>42</v>
      </c>
      <c r="J25" s="32">
        <f>G30-G35</f>
        <v>8756.89</v>
      </c>
      <c r="K25" s="32">
        <v>8756.89</v>
      </c>
      <c r="L25" s="32">
        <f t="shared" si="1"/>
        <v>0</v>
      </c>
    </row>
    <row r="26" spans="3:12" x14ac:dyDescent="0.25">
      <c r="C26" s="31" t="s">
        <v>23</v>
      </c>
      <c r="D26" s="32">
        <v>2140.39</v>
      </c>
      <c r="E26" s="32">
        <v>3871.58</v>
      </c>
      <c r="F26" s="32"/>
      <c r="G26" s="32">
        <f t="shared" si="0"/>
        <v>6011.9699999999993</v>
      </c>
      <c r="J26" s="32"/>
      <c r="K26" s="32"/>
      <c r="L26" s="32">
        <f t="shared" si="1"/>
        <v>0</v>
      </c>
    </row>
    <row r="27" spans="3:12" x14ac:dyDescent="0.25">
      <c r="C27" t="s">
        <v>25</v>
      </c>
      <c r="D27" s="32">
        <v>2602.0300000000002</v>
      </c>
      <c r="E27" s="32">
        <v>6134.22</v>
      </c>
      <c r="F27" s="32">
        <v>1881.36</v>
      </c>
      <c r="G27" s="32">
        <f t="shared" si="0"/>
        <v>10617.61</v>
      </c>
      <c r="I27" t="s">
        <v>43</v>
      </c>
      <c r="J27" s="32">
        <f>+J14+J15+J16+J18+J19+J20+J21+J25-J13</f>
        <v>-9.9999999802093953E-3</v>
      </c>
      <c r="K27" s="32">
        <f>+K14+K15+K16+K18+K19+K20+K21+K25-K13</f>
        <v>-9.9999999947613105E-3</v>
      </c>
      <c r="L27" s="32">
        <f t="shared" si="1"/>
        <v>1.4551915228366852E-11</v>
      </c>
    </row>
    <row r="28" spans="3:12" x14ac:dyDescent="0.25">
      <c r="C28" t="s">
        <v>24</v>
      </c>
      <c r="D28" s="32">
        <v>2224.2600000000002</v>
      </c>
      <c r="E28" s="32">
        <v>40683.03</v>
      </c>
      <c r="F28" s="32">
        <v>420.16</v>
      </c>
      <c r="G28" s="32">
        <f t="shared" si="0"/>
        <v>43327.450000000004</v>
      </c>
      <c r="K28" s="32"/>
      <c r="L28" s="32"/>
    </row>
    <row r="29" spans="3:12" x14ac:dyDescent="0.25">
      <c r="C29" t="s">
        <v>26</v>
      </c>
      <c r="D29" s="32"/>
      <c r="E29" s="32"/>
      <c r="F29" s="32"/>
      <c r="G29" s="32">
        <f t="shared" si="0"/>
        <v>0</v>
      </c>
    </row>
    <row r="30" spans="3:12" x14ac:dyDescent="0.25">
      <c r="C30" t="s">
        <v>27</v>
      </c>
      <c r="D30" s="32"/>
      <c r="E30" s="32"/>
      <c r="F30" s="32"/>
      <c r="G30" s="32">
        <f t="shared" si="0"/>
        <v>0</v>
      </c>
    </row>
    <row r="31" spans="3:12" x14ac:dyDescent="0.25">
      <c r="C31" t="s">
        <v>28</v>
      </c>
      <c r="D31" s="32">
        <f>5452.51+D35</f>
        <v>0.61999999999989086</v>
      </c>
      <c r="E31" s="32">
        <f>3101.62+E35</f>
        <v>2451.7399999999998</v>
      </c>
      <c r="F31" s="32">
        <v>0</v>
      </c>
      <c r="G31" s="32">
        <f t="shared" si="0"/>
        <v>2452.3599999999997</v>
      </c>
    </row>
    <row r="32" spans="3:12" x14ac:dyDescent="0.25">
      <c r="D32" s="32"/>
      <c r="E32" s="32"/>
      <c r="F32" s="32"/>
      <c r="G32" s="32">
        <f t="shared" si="0"/>
        <v>0</v>
      </c>
    </row>
    <row r="33" spans="3:7" x14ac:dyDescent="0.25">
      <c r="C33" t="s">
        <v>29</v>
      </c>
      <c r="D33" s="32">
        <v>351.34</v>
      </c>
      <c r="E33" s="32">
        <v>945.03</v>
      </c>
      <c r="F33" s="32"/>
      <c r="G33" s="32">
        <f t="shared" si="0"/>
        <v>1296.3699999999999</v>
      </c>
    </row>
    <row r="34" spans="3:7" x14ac:dyDescent="0.25">
      <c r="C34" t="s">
        <v>30</v>
      </c>
      <c r="D34" s="32">
        <v>0</v>
      </c>
      <c r="E34" s="32">
        <v>2414.75</v>
      </c>
      <c r="F34" s="32"/>
      <c r="G34" s="32">
        <f t="shared" si="0"/>
        <v>2414.75</v>
      </c>
    </row>
    <row r="35" spans="3:7" x14ac:dyDescent="0.25">
      <c r="C35" t="s">
        <v>31</v>
      </c>
      <c r="D35" s="32">
        <v>-5451.89</v>
      </c>
      <c r="E35" s="32">
        <v>-649.88</v>
      </c>
      <c r="F35" s="32">
        <v>-2655.12</v>
      </c>
      <c r="G35" s="32">
        <f>SUM(D35:F35)</f>
        <v>-8756.89</v>
      </c>
    </row>
    <row r="36" spans="3:7" x14ac:dyDescent="0.25">
      <c r="D36" s="32"/>
      <c r="E36" s="32"/>
      <c r="F36" s="32"/>
      <c r="G36" s="32"/>
    </row>
    <row r="37" spans="3:7" x14ac:dyDescent="0.25">
      <c r="C37" t="s">
        <v>53</v>
      </c>
      <c r="D37" s="33">
        <f>+D13-D34</f>
        <v>21155.43</v>
      </c>
      <c r="E37" s="33">
        <f>+E13-E34</f>
        <v>101360.94</v>
      </c>
      <c r="F37" s="33">
        <f>+F13-F34</f>
        <v>5391.76</v>
      </c>
      <c r="G37" s="32">
        <f t="shared" ref="G37" si="2">SUM(D37:F37)</f>
        <v>127908.12999999999</v>
      </c>
    </row>
    <row r="38" spans="3:7" x14ac:dyDescent="0.25">
      <c r="D38" s="33"/>
      <c r="E38" s="33"/>
      <c r="F38" s="33"/>
      <c r="G38" s="32"/>
    </row>
    <row r="39" spans="3:7" x14ac:dyDescent="0.25">
      <c r="D39" s="33"/>
      <c r="E39" s="33"/>
      <c r="F39" s="33"/>
      <c r="G39" s="32"/>
    </row>
    <row r="40" spans="3:7" x14ac:dyDescent="0.25">
      <c r="C40" t="s">
        <v>55</v>
      </c>
      <c r="D40" s="33">
        <f>SUM(D14:D31)-D26-D33-D34-D35</f>
        <v>21155.449999999997</v>
      </c>
      <c r="E40" s="33">
        <f>SUM(E14:E31)-E26-E33-E34-E35</f>
        <v>101360.94</v>
      </c>
      <c r="F40" s="33"/>
    </row>
    <row r="41" spans="3:7" x14ac:dyDescent="0.25">
      <c r="C41" t="s">
        <v>54</v>
      </c>
      <c r="D41" s="33">
        <f>+D40-D37</f>
        <v>1.9999999996798579E-2</v>
      </c>
      <c r="E41" s="33">
        <f>+E40-E37</f>
        <v>0</v>
      </c>
      <c r="F41" s="33"/>
    </row>
    <row r="42" spans="3:7" x14ac:dyDescent="0.25">
      <c r="E42" s="33"/>
    </row>
    <row r="43" spans="3:7" x14ac:dyDescent="0.25">
      <c r="E43" s="33"/>
    </row>
    <row r="45" spans="3:7" x14ac:dyDescent="0.25">
      <c r="C45" t="s">
        <v>50</v>
      </c>
    </row>
    <row r="48" spans="3:7" x14ac:dyDescent="0.25">
      <c r="C48" s="34"/>
      <c r="D48" s="34"/>
      <c r="E48" s="34"/>
      <c r="F48" s="34"/>
    </row>
  </sheetData>
  <mergeCells count="2">
    <mergeCell ref="H7:J7"/>
    <mergeCell ref="B7:C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Cate Morse</cp:lastModifiedBy>
  <dcterms:created xsi:type="dcterms:W3CDTF">2018-08-27T06:41:25Z</dcterms:created>
  <dcterms:modified xsi:type="dcterms:W3CDTF">2021-10-14T00:32:08Z</dcterms:modified>
</cp:coreProperties>
</file>